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820aab7eff6c4594" Target="xl/workbook.xml" Type="http://schemas.openxmlformats.org/officeDocument/2006/relationships/officeDocument"></Relationship></Relationships>
</file>

<file path=xl/workbook.xml><?xml version="1.0" encoding="utf-8"?>
<workbook xmlns:r="http://schemas.openxmlformats.org/officeDocument/2006/relationships" xmlns:x="http://schemas.openxmlformats.org/spreadsheetml/2006/main" xmlns="http://schemas.openxmlformats.org/spreadsheetml/2006/main">
  <bookViews>
    <workbookView/>
  </bookViews>
  <sheets>
    <sheet name="Общ преглед" sheetId="1" r:id="Rc88c56fdb2e64b81"/>
    <sheet name="Основни настройки" sheetId="2" r:id="R5998645793734c66"/>
    <sheet name="План за преброяване" sheetId="3" r:id="Rbe7335af47254061"/>
    <sheet name="Детайли на преброяването" sheetId="4" r:id="R59a4031409694853"/>
    <sheet name="Преглед и корекция" sheetId="5" r:id="Rbe21784c63f6491b"/>
  </sheets>
</workbook>
</file>

<file path=xl/sharedStrings.xml><?xml version="1.0" encoding="utf-8"?>
<sst xmlns="http://schemas.openxmlformats.org/spreadsheetml/2006/main" count="434" uniqueCount="120">
  <si>
    <t>倉庫管理棚卸差異記録テンプレート</t>
  </si>
  <si>
    <t>東京中央倉庫</t>
  </si>
  <si>
    <t>佐藤太郎</t>
  </si>
  <si>
    <t>JPY</t>
  </si>
  <si>
    <t>No</t>
  </si>
  <si>
    <t/>
  </si>
  <si>
    <t>1F</t>
  </si>
  <si>
    <t>■</t>
  </si>
  <si>
    <t>План за преброяване</t>
  </si>
  <si>
    <t>Детайли на преброяването</t>
  </si>
  <si>
    <t>Преглед и корекция</t>
  </si>
  <si>
    <t>Remarks</t>
  </si>
  <si>
    <t>Суровина</t>
  </si>
  <si>
    <t>Примерно складово преброяване</t>
  </si>
  <si>
    <t>Не е започнато</t>
  </si>
  <si>
    <t>Мениджър на обект</t>
  </si>
  <si>
    <t>Taro Yamada</t>
  </si>
  <si>
    <t>В процес</t>
  </si>
  <si>
    <t>Завършено</t>
  </si>
  <si>
    <t>1. Преглед на отклоненията при преброяванеДата
2. Лист 2
3. Седмичен лист за експедиции</t>
  </si>
  <si>
    <t>Седмичен лист за опакованеНачален ден на седмицата</t>
  </si>
  <si>
    <t>Клетка за въвеждане</t>
  </si>
  <si>
    <t>Полета, въведени директно от потребителя</t>
  </si>
  <si>
    <t>Контролна клетка</t>
  </si>
  <si>
    <t>Настройки за базова дата и базов месец</t>
  </si>
  <si>
    <t>Връзка/автоматично отразяване</t>
  </si>
  <si>
    <t>Лист 2</t>
  </si>
  <si>
    <t>Елементи, които изискват обработка на закъснение или преглед</t>
  </si>
  <si>
    <t>Лист 2 + месечен лист за експедиции + седмичен лист за опаковане + лист 5 1</t>
  </si>
  <si>
    <t>Категория</t>
  </si>
  <si>
    <t>Име на задача</t>
  </si>
  <si>
    <t>Служител</t>
  </si>
  <si>
    <t>Планирано начало</t>
  </si>
  <si>
    <t>Планиран край</t>
  </si>
  <si>
    <t>Действително начало</t>
  </si>
  <si>
    <t>Действителен край</t>
  </si>
  <si>
    <t>Действително</t>
  </si>
  <si>
    <t>Процент напредък</t>
  </si>
  <si>
    <t>Статус</t>
  </si>
  <si>
    <t>Приоритет</t>
  </si>
  <si>
    <t>Локация</t>
  </si>
  <si>
    <t>Преброяване</t>
  </si>
  <si>
    <t>Първоначална настройка</t>
  </si>
  <si>
    <t>Aoki Stocktake</t>
  </si>
  <si>
    <t>Висок</t>
  </si>
  <si>
    <t>Периметър</t>
  </si>
  <si>
    <t>Подготовка преди преброяване</t>
  </si>
  <si>
    <t>Управление</t>
  </si>
  <si>
    <t>Преглед на планирането</t>
  </si>
  <si>
    <t>Около основите</t>
  </si>
  <si>
    <t>Включително извозване на почва</t>
  </si>
  <si>
    <t>Работи по основите</t>
  </si>
  <si>
    <t>Трошен камък и подложен бетон</t>
  </si>
  <si>
    <t>Partner E</t>
  </si>
  <si>
    <t>Цялата основа</t>
  </si>
  <si>
    <t>Информация за преглед на строителния график.</t>
  </si>
  <si>
    <t>Арматура</t>
  </si>
  <si>
    <t>Tanaka Rebar</t>
  </si>
  <si>
    <t>Изисква се проверка на арматурата</t>
  </si>
  <si>
    <t>Партньор D</t>
  </si>
  <si>
    <t>Частично преработено</t>
  </si>
  <si>
    <t>Chuo Ready-Mix</t>
  </si>
  <si>
    <t>Изисква се проверка на времето</t>
  </si>
  <si>
    <t>Проверка</t>
  </si>
  <si>
    <t>Среден</t>
  </si>
  <si>
    <t>Конструктивни работи</t>
  </si>
  <si>
    <t>Yamaguchi Stocktake</t>
  </si>
  <si>
    <t>Хидроизолационни работи</t>
  </si>
  <si>
    <t>Проверка на качеството</t>
  </si>
  <si>
    <t>Partner C</t>
  </si>
  <si>
    <t>Покрив</t>
  </si>
  <si>
    <t>Дограма</t>
  </si>
  <si>
    <t>Suzuki Sash</t>
  </si>
  <si>
    <t>Състояние</t>
  </si>
  <si>
    <t>Задача</t>
  </si>
  <si>
    <t>Електрическо</t>
  </si>
  <si>
    <t>Електрическо окабеляване (груб монтаж)</t>
  </si>
  <si>
    <t>Toko Electrical</t>
  </si>
  <si>
    <t>ВиК</t>
  </si>
  <si>
    <t>ВиК (предварителни тръби)</t>
  </si>
  <si>
    <t>Daiichi Equipment</t>
  </si>
  <si>
    <t>Интериорни работи</t>
  </si>
  <si>
    <t>Монтаж на гипсокартон</t>
  </si>
  <si>
    <t>Боядисване</t>
  </si>
  <si>
    <t>Chuo Painting</t>
  </si>
  <si>
    <t>Довършителни MEP работи</t>
  </si>
  <si>
    <t>Монтаж на оборудване и пускане в експлоатация</t>
  </si>
  <si>
    <t>Външни работи</t>
  </si>
  <si>
    <t>Партньор E</t>
  </si>
  <si>
    <t>Екстериор</t>
  </si>
  <si>
    <t>План</t>
  </si>
  <si>
    <t>Мениджър / HQ</t>
  </si>
  <si>
    <t>Преработка</t>
  </si>
  <si>
    <t>Офис</t>
  </si>
  <si>
    <t>Обновявайте сините и лилавите клетки. Статусът, дните и закъсненията се изчисляват автоматично. Копирайте формулите под ред 35, ако са нужни още редове.</t>
  </si>
  <si>
    <t>20264 месечен лист за експедиции</t>
  </si>
  <si>
    <t>Фактическа база</t>
  </si>
  <si>
    <t>Процент на напредък</t>
  </si>
  <si>
    <t>Качествена проверка</t>
  </si>
  <si>
    <t>Съдържание на лист 2 ■ Фактическо Фактическо Среден Фактическо</t>
  </si>
  <si>
    <t>2026413 Седмичен лист за опаковане</t>
  </si>
  <si>
    <t>Внедряване.</t>
  </si>
  <si>
    <t>Планираният дневен персонал се обобщава автоматично</t>
  </si>
  <si>
    <t>Планиран дневен персонал</t>
  </si>
  <si>
    <t>Нужна е проверка на времето</t>
  </si>
  <si>
    <t>Седмично Лист 2 Планиран дневен персонал Персонал</t>
  </si>
  <si>
    <t>Лист 5</t>
  </si>
  <si>
    <t>Дата</t>
  </si>
  <si>
    <t>Време</t>
  </si>
  <si>
    <t>Съдържание</t>
  </si>
  <si>
    <t>Свързана фирма</t>
  </si>
  <si>
    <t>Място</t>
  </si>
  <si>
    <t>Седмично</t>
  </si>
  <si>
    <t>Надзорник/Tanaka Rebar</t>
  </si>
  <si>
    <t>Обект</t>
  </si>
  <si>
    <t>Проверка на основата след изливане</t>
  </si>
  <si>
    <t>Главен изпълнител/Chuo Ready-Mix</t>
  </si>
  <si>
    <t>Външна площадка</t>
  </si>
  <si>
    <t>Клиент/строителен надзор</t>
  </si>
  <si>
    <t>Проверка на коригиращо действие</t>
  </si>
</sst>
</file>

<file path=xl/styles.xml><?xml version="1.0" encoding="utf-8"?>
<styleSheet xmlns="http://schemas.openxmlformats.org/spreadsheetml/2006/main">
  <numFmts count="5">
    <numFmt numFmtId="200" formatCode="0.0%"/>
    <numFmt numFmtId="201" formatCode="¥#,##0.00"/>
    <numFmt numFmtId="202" formatCode="0.0"/>
    <numFmt numFmtId="203" formatCode="yyyy-mm-dd"/>
    <numFmt numFmtId="204" formatCode="#,##0.00"/>
  </numFmts>
  <fonts count="8">
    <font>
      <sz val="11"/>
      <name val="Carlito"/>
    </font>
    <font>
      <sz val="10"/>
      <color rgb="FF1F2937"/>
      <name val="Arial"/>
    </font>
    <font>
      <b val="1"/>
      <sz val="18"/>
      <color rgb="FF1F2937"/>
      <name val="Arial"/>
    </font>
    <font>
      <sz val="10"/>
      <color rgb="FF6B7280"/>
      <name val="Arial"/>
    </font>
    <font>
      <sz val="9"/>
      <color rgb="FF6B7280"/>
      <name val="Arial"/>
    </font>
    <font>
      <b val="1"/>
      <sz val="10"/>
      <color rgb="FF1F2937"/>
      <name val="Arial"/>
    </font>
    <font>
      <b val="1"/>
      <sz val="12"/>
      <color rgb="FF2F6F73"/>
      <name val="Arial"/>
    </font>
    <font>
      <b val="1"/>
      <sz val="11"/>
      <color rgb="FF1F2937"/>
      <name val="Arial"/>
    </font>
  </fonts>
  <fills count="7">
    <fill>
      <patternFill patternType="none"/>
    </fill>
    <fill>
      <patternFill patternType="gray125"/>
    </fill>
    <fill>
      <patternFill patternType="solid">
        <fgColor rgb="FFEEF7F7"/>
      </patternFill>
    </fill>
    <fill>
      <patternFill patternType="solid">
        <fgColor rgb="FFF5F8FA"/>
      </patternFill>
    </fill>
    <fill>
      <patternFill patternType="solid">
        <fgColor rgb="FFDDEFEF"/>
      </patternFill>
    </fill>
    <fill>
      <patternFill patternType="solid">
        <fgColor rgb="FFFFFFFF"/>
      </patternFill>
    </fill>
    <fill>
      <patternFill patternType="solid">
        <fgColor rgb="FFD8EDE8"/>
      </patternFill>
    </fill>
  </fills>
  <borders count="2">
    <border/>
    <border/>
  </borders>
  <cellStyleXfs count="1">
    <xf numFmtId="0" fontId="0" fillId="0" borderId="0"/>
  </cellStyleXfs>
  <cellXfs count="74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2" borderId="0" xfId="0" applyNumberFormat="true" applyFont="true" applyFill="true" applyBorder="true" applyAlignment="true">
      <alignment vertical="center"/>
    </xf>
    <xf numFmtId="0" fontId="1" fillId="2" borderId="1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horizontal="left" vertical="center"/>
    </xf>
    <xf numFmtId="0" fontId="2" fillId="2" borderId="1" xfId="0" applyNumberFormat="true" applyFont="true" applyFill="true" applyBorder="true" applyAlignment="true">
      <alignment horizontal="left" vertical="center"/>
    </xf>
    <xf numFmtId="0" fontId="3" fillId="2" borderId="0" xfId="0" applyNumberFormat="true" applyFont="true" applyFill="true" applyBorder="true" applyAlignment="true">
      <alignment vertical="center"/>
    </xf>
    <xf numFmtId="0" fontId="3" fillId="2" borderId="1" xfId="0" applyNumberFormat="true" applyFont="true" applyFill="true" applyBorder="true" applyAlignment="true">
      <alignment vertical="center"/>
    </xf>
    <xf numFmtId="0" fontId="3" fillId="2" borderId="0" xfId="0" applyNumberFormat="true" applyFont="true" applyFill="true" applyBorder="true" applyAlignment="true">
      <alignment horizontal="left" vertical="center"/>
    </xf>
    <xf numFmtId="0" fontId="3" fillId="2" borderId="1" xfId="0" applyNumberFormat="true" applyFont="true" applyFill="true" applyBorder="true" applyAlignment="true">
      <alignment horizontal="left" vertical="center"/>
    </xf>
    <xf numFmtId="0" fontId="1" fillId="3" borderId="0" xfId="0" applyNumberFormat="true" applyFont="true" applyFill="true" applyBorder="true" applyAlignment="true">
      <alignment vertical="center"/>
    </xf>
    <xf numFmtId="0" fontId="1" fillId="3" borderId="1" xfId="0" applyNumberFormat="true" applyFont="true" applyFill="true" applyBorder="true" applyAlignment="true">
      <alignment vertical="center"/>
    </xf>
    <xf numFmtId="0" fontId="4" fillId="3" borderId="0" xfId="0" applyNumberFormat="true" applyFont="true" applyFill="true" applyBorder="true" applyAlignment="true">
      <alignment vertical="center"/>
    </xf>
    <xf numFmtId="0" fontId="4" fillId="3" borderId="1" xfId="0" applyNumberFormat="true" applyFont="true" applyFill="true" applyBorder="true" applyAlignment="true">
      <alignment vertical="center"/>
    </xf>
    <xf numFmtId="0" fontId="4" fillId="3" borderId="0" xfId="0" applyNumberFormat="true" applyFont="true" applyFill="true" applyBorder="true" applyAlignment="true">
      <alignment vertical="center" wrapText="true"/>
    </xf>
    <xf numFmtId="0" fontId="4" fillId="3" borderId="1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vertical="top" wrapText="true"/>
    </xf>
    <xf numFmtId="0" fontId="4" fillId="3" borderId="1" xfId="0" applyNumberFormat="true" applyFont="true" applyFill="true" applyBorder="true" applyAlignment="true">
      <alignment vertical="top" wrapText="true"/>
    </xf>
    <xf numFmtId="0" fontId="1" fillId="4" borderId="0" xfId="0" applyNumberFormat="true" applyFont="true" applyFill="true" applyBorder="true" applyAlignment="true">
      <alignment vertical="center"/>
    </xf>
    <xf numFmtId="0" fontId="1" fillId="4" borderId="1" xfId="0" applyNumberFormat="true" applyFont="true" applyFill="true" applyBorder="true" applyAlignment="true">
      <alignment vertical="center"/>
    </xf>
    <xf numFmtId="0" fontId="5" fillId="4" borderId="0" xfId="0" applyNumberFormat="true" applyFont="true" applyFill="true" applyBorder="true" applyAlignment="true">
      <alignment vertical="center"/>
    </xf>
    <xf numFmtId="0" fontId="5" fillId="4" borderId="1" xfId="0" applyNumberFormat="true" applyFont="true" applyFill="true" applyBorder="true" applyAlignment="true">
      <alignment vertical="center"/>
    </xf>
    <xf numFmtId="0" fontId="1" fillId="5" borderId="0" xfId="0" applyNumberFormat="true" applyFont="true" applyFill="true" applyBorder="true" applyAlignment="true">
      <alignment vertical="center"/>
    </xf>
    <xf numFmtId="0" fontId="1" fillId="5" borderId="1" xfId="0" applyNumberFormat="true" applyFont="true" applyFill="true" applyBorder="true" applyAlignment="true">
      <alignment vertical="center"/>
    </xf>
    <xf numFmtId="0" fontId="6" fillId="5" borderId="0" xfId="0" applyNumberFormat="true" applyFont="true" applyFill="true" applyBorder="true" applyAlignment="true">
      <alignment vertical="center"/>
    </xf>
    <xf numFmtId="0" fontId="6" fillId="5" borderId="1" xfId="0" applyNumberFormat="true" applyFont="true" applyFill="true" applyBorder="true" applyAlignment="true">
      <alignment vertical="center"/>
    </xf>
    <xf numFmtId="0" fontId="6" fillId="5" borderId="0" xfId="0" applyNumberFormat="true" applyFont="true" applyFill="true" applyBorder="true" applyAlignment="true">
      <alignment horizontal="right" vertical="center"/>
    </xf>
    <xf numFmtId="0" fontId="6" fillId="5" borderId="1" xfId="0" applyNumberFormat="true" applyFont="true" applyFill="true" applyBorder="true" applyAlignment="true">
      <alignment horizontal="right" vertical="center"/>
    </xf>
    <xf numFmtId="200" fontId="6" fillId="5" borderId="0" xfId="0" applyNumberFormat="true" applyFont="true" applyFill="true" applyBorder="true" applyAlignment="true">
      <alignment horizontal="right" vertical="center"/>
    </xf>
    <xf numFmtId="200" fontId="6" fillId="5" borderId="1" xfId="0" applyNumberFormat="true" applyFont="true" applyFill="true" applyBorder="true" applyAlignment="true">
      <alignment horizontal="right" vertical="center"/>
    </xf>
    <xf numFmtId="201" fontId="6" fillId="5" borderId="0" xfId="0" applyNumberFormat="true" applyFont="true" applyFill="true" applyBorder="true" applyAlignment="true">
      <alignment horizontal="right" vertical="center"/>
    </xf>
    <xf numFmtId="201" fontId="6" fillId="5" borderId="1" xfId="0" applyNumberFormat="true" applyFont="true" applyFill="true" applyBorder="true" applyAlignment="true">
      <alignment horizontal="right" vertical="center"/>
    </xf>
    <xf numFmtId="202" fontId="6" fillId="5" borderId="0" xfId="0" applyNumberFormat="true" applyFont="true" applyFill="true" applyBorder="true" applyAlignment="true">
      <alignment horizontal="right" vertical="center"/>
    </xf>
    <xf numFmtId="202" fontId="6" fillId="5" borderId="1" xfId="0" applyNumberFormat="true" applyFont="true" applyFill="true" applyBorder="true" applyAlignment="true">
      <alignment horizontal="right" vertical="center"/>
    </xf>
    <xf numFmtId="0" fontId="7" fillId="4" borderId="0" xfId="0" applyNumberFormat="true" applyFont="true" applyFill="true" applyBorder="true" applyAlignment="true">
      <alignment vertical="center"/>
    </xf>
    <xf numFmtId="0" fontId="7" fillId="4" borderId="1" xfId="0" applyNumberFormat="true" applyFont="true" applyFill="true" applyBorder="true" applyAlignment="true">
      <alignment vertical="center"/>
    </xf>
    <xf numFmtId="0" fontId="7" fillId="4" borderId="0" xfId="0" applyNumberFormat="true" applyFont="true" applyFill="true" applyBorder="true" applyAlignment="true">
      <alignment horizontal="left" vertical="center"/>
    </xf>
    <xf numFmtId="0" fontId="7" fillId="4" borderId="1" xfId="0" applyNumberFormat="true" applyFont="true" applyFill="true" applyBorder="true" applyAlignment="true">
      <alignment horizontal="left" vertical="center"/>
    </xf>
    <xf numFmtId="0" fontId="1" fillId="6" borderId="0" xfId="0" applyNumberFormat="true" applyFont="true" applyFill="true" applyBorder="true" applyAlignment="true">
      <alignment vertical="center"/>
    </xf>
    <xf numFmtId="0" fontId="1" fillId="6" borderId="1" xfId="0" applyNumberFormat="true" applyFont="true" applyFill="true" applyBorder="true" applyAlignment="true">
      <alignment vertical="center"/>
    </xf>
    <xf numFmtId="0" fontId="5" fillId="6" borderId="0" xfId="0" applyNumberFormat="true" applyFont="true" applyFill="true" applyBorder="true" applyAlignment="true">
      <alignment vertical="center"/>
    </xf>
    <xf numFmtId="0" fontId="5" fillId="6" borderId="1" xfId="0" applyNumberFormat="true" applyFont="true" applyFill="true" applyBorder="true" applyAlignment="true">
      <alignment vertical="center"/>
    </xf>
    <xf numFmtId="0" fontId="5" fillId="6" borderId="0" xfId="0" applyNumberFormat="true" applyFont="true" applyFill="true" applyBorder="true" applyAlignment="true">
      <alignment horizontal="center" vertical="center"/>
    </xf>
    <xf numFmtId="0" fontId="5" fillId="6" borderId="1" xfId="0" applyNumberFormat="true" applyFont="true" applyFill="true" applyBorder="true" applyAlignment="true">
      <alignment horizontal="center" vertical="center"/>
    </xf>
    <xf numFmtId="0" fontId="5" fillId="6" borderId="0" xfId="0" applyNumberFormat="true" applyFont="true" applyFill="true" applyBorder="true" applyAlignment="true">
      <alignment horizontal="center" vertical="center" wrapText="true"/>
    </xf>
    <xf numFmtId="0" fontId="5" fillId="6" borderId="1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7" fillId="6" borderId="0" xfId="0" applyNumberFormat="true" applyFont="true" applyFill="true" applyBorder="true" applyAlignment="true">
      <alignment horizontal="left" vertical="center"/>
    </xf>
    <xf numFmtId="0" fontId="7" fillId="6" borderId="1" xfId="0" applyNumberFormat="true" applyFont="true" applyFill="true" applyBorder="true" applyAlignment="true">
      <alignment horizontal="left" vertical="center"/>
    </xf>
    <xf numFmtId="0" fontId="7" fillId="6" borderId="0" xfId="0" applyNumberFormat="true" applyFont="true" applyFill="true" applyBorder="true" applyAlignment="true">
      <alignment horizontal="center" vertical="center"/>
    </xf>
    <xf numFmtId="0" fontId="7" fillId="6" borderId="1" xfId="0" applyNumberFormat="true" applyFont="true" applyFill="true" applyBorder="true" applyAlignment="true">
      <alignment horizontal="center" vertical="center"/>
    </xf>
    <xf numFmtId="0" fontId="7" fillId="6" borderId="0" xfId="0" applyNumberFormat="true" applyFont="true" applyFill="true" applyBorder="true" applyAlignment="true">
      <alignment horizontal="center" vertical="center" wrapText="true"/>
    </xf>
    <xf numFmtId="0" fontId="7" fillId="6" borderId="1" xfId="0" applyNumberFormat="true" applyFont="true" applyFill="true" applyBorder="true" applyAlignment="true">
      <alignment horizontal="center" vertical="center" wrapText="true"/>
    </xf>
    <xf numFmtId="203" fontId="1" fillId="0" borderId="0" xfId="0" applyNumberFormat="true" applyFont="true" applyFill="true" applyBorder="true" applyAlignment="true">
      <alignment vertical="center"/>
    </xf>
    <xf numFmtId="203" fontId="1" fillId="0" borderId="1" xfId="0" applyNumberFormat="true" applyFont="true" applyFill="true" applyBorder="true" applyAlignment="true">
      <alignment vertical="center"/>
    </xf>
    <xf numFmtId="201" fontId="1" fillId="0" borderId="0" xfId="0" applyNumberFormat="true" applyFont="true" applyFill="true" applyBorder="true" applyAlignment="true">
      <alignment vertical="center"/>
    </xf>
    <xf numFmtId="201" fontId="1" fillId="0" borderId="1" xfId="0" applyNumberFormat="true" applyFont="true" applyFill="true" applyBorder="true" applyAlignment="true">
      <alignment vertical="center"/>
    </xf>
    <xf numFmtId="200" fontId="1" fillId="0" borderId="0" xfId="0" applyNumberFormat="true" applyFont="true" applyFill="true" applyBorder="true" applyAlignment="true">
      <alignment vertical="center"/>
    </xf>
    <xf numFmtId="200" fontId="1" fillId="0" borderId="1" xfId="0" applyNumberFormat="true" applyFont="true" applyFill="true" applyBorder="true" applyAlignment="true">
      <alignment vertical="center"/>
    </xf>
    <xf numFmtId="204" fontId="1" fillId="0" borderId="0" xfId="0" applyNumberFormat="true" applyFont="true" applyFill="true" applyBorder="true" applyAlignment="true">
      <alignment vertical="center"/>
    </xf>
    <xf numFmtId="204" fontId="1" fillId="0" borderId="1" xfId="0" applyNumberFormat="true" applyFont="true" applyFill="true" applyBorder="true" applyAlignment="true">
      <alignment vertical="center"/>
    </xf>
    <xf numFmtId="0" fontId="7" fillId="4" borderId="0" xfId="0" applyNumberFormat="true" applyFont="true" applyFill="true" applyBorder="true" applyAlignment="true">
      <alignment horizontal="center" vertical="center" wrapText="true"/>
    </xf>
    <xf numFmtId="0" fontId="7" fillId="4" borderId="1" xfId="0" applyNumberFormat="true" applyFont="true" applyFill="true" applyBorder="true" applyAlignment="true">
      <alignment horizontal="center" vertical="center" wrapText="true"/>
    </xf>
    <xf numFmtId="0" fontId="7" fillId="4" borderId="0" xfId="0" applyNumberFormat="true" applyFont="true" applyFill="true" applyBorder="true" applyAlignment="true">
      <alignment horizontal="left" vertical="center" wrapText="true"/>
    </xf>
    <xf numFmtId="0" fontId="7" fillId="4" borderId="1" xfId="0" applyNumberFormat="true" applyFont="true" applyFill="true" applyBorder="true" applyAlignment="true">
      <alignment horizontal="left" vertical="center" wrapText="true"/>
    </xf>
  </cellXfs>
  <cellStyles count="1">
    <cellStyle name="Normal" xfId="0"/>
  </cellStyles>
  <dxfs count="14">
    <dxf>
      <font>
        <b val="1"/>
        <color rgb="FF991B1B"/>
      </font>
      <fill>
        <patternFill patternType="solid">
          <bgColor rgb="FFFDE2E1"/>
        </patternFill>
      </fill>
    </dxf>
    <dxf>
      <font>
        <b val="1"/>
        <color rgb="FF166534"/>
      </font>
      <fill>
        <patternFill patternType="solid">
          <bgColor rgb="FFE6F4EA"/>
        </patternFill>
      </fill>
    </dxf>
    <dxf>
      <font>
        <b val="1"/>
        <color rgb="FF92400E"/>
      </font>
      <fill>
        <patternFill patternType="solid">
          <bgColor rgb="FFFFF4D6"/>
        </patternFill>
      </fill>
    </dxf>
    <dxf>
      <fill>
        <patternFill patternType="solid">
          <bgColor rgb="FFFFF9E8"/>
        </patternFill>
      </fill>
    </dxf>
    <dxf>
      <font>
        <b val="1"/>
        <color rgb="FF92400E"/>
      </font>
      <fill>
        <patternFill patternType="solid">
          <bgColor rgb="FFFFF4D6"/>
        </patternFill>
      </fill>
    </dxf>
    <dxf>
      <font>
        <b val="1"/>
        <color rgb="FF991B1B"/>
      </font>
      <fill>
        <patternFill patternType="solid">
          <bgColor rgb="FFFDE2E1"/>
        </patternFill>
      </fill>
    </dxf>
    <dxf>
      <font>
        <b val="1"/>
        <color rgb="FF991B1B"/>
      </font>
      <fill>
        <patternFill patternType="solid">
          <bgColor rgb="FFFDE2E1"/>
        </patternFill>
      </fill>
    </dxf>
    <dxf>
      <font>
        <b val="1"/>
        <color rgb="FF166534"/>
      </font>
      <fill>
        <patternFill patternType="solid">
          <bgColor rgb="FFE6F4EA"/>
        </patternFill>
      </fill>
    </dxf>
    <dxf>
      <font>
        <b val="1"/>
        <color rgb="FF991B1B"/>
      </font>
      <fill>
        <patternFill patternType="solid">
          <bgColor rgb="FFFDE2E1"/>
        </patternFill>
      </fill>
    </dxf>
    <dxf>
      <font>
        <b val="1"/>
        <color rgb="FF166534"/>
      </font>
      <fill>
        <patternFill patternType="solid">
          <bgColor rgb="FFE6F4EA"/>
        </patternFill>
      </fill>
    </dxf>
    <dxf>
      <font>
        <b val="1"/>
        <color rgb="FF166534"/>
      </font>
      <fill>
        <patternFill patternType="solid">
          <bgColor rgb="FFE6F4EA"/>
        </patternFill>
      </fill>
    </dxf>
    <dxf>
      <font>
        <b val="1"/>
        <color rgb="FF92400E"/>
      </font>
      <fill>
        <patternFill patternType="solid">
          <bgColor rgb="FFFFF4D6"/>
        </patternFill>
      </fill>
    </dxf>
    <dxf>
      <font>
        <b val="1"/>
        <color rgb="FF991B1B"/>
      </font>
      <fill>
        <patternFill patternType="solid">
          <bgColor rgb="FFFDE2E1"/>
        </patternFill>
      </fill>
    </dxf>
    <dxf>
      <fill>
        <patternFill patternType="solid">
          <bgColor rgb="FFFFF1F1"/>
        </patternFill>
      </fill>
    </dxf>
  </dxfs>
</styleSheet>
</file>

<file path=xl/_rels/workbook.xml.rels><?xml version="1.0" encoding="UTF-8"?>
<Relationships xmlns="http://schemas.openxmlformats.org/package/2006/relationships"><Relationship Id="Rd0556b3ff33b4c70" Target="styles.xml" Type="http://schemas.openxmlformats.org/officeDocument/2006/relationships/styles"></Relationship><Relationship Id="Rad515250668e4b4d" Target="theme/theme1.xml" Type="http://schemas.openxmlformats.org/officeDocument/2006/relationships/theme"></Relationship><Relationship Id="Ra9f7476e19f445f0" Target="/xl/sharedStrings.xml" Type="http://schemas.openxmlformats.org/officeDocument/2006/relationships/sharedStrings"></Relationship><Relationship Id="Rc88c56fdb2e64b81" Target="worksheets/sheet1.xml" Type="http://schemas.openxmlformats.org/officeDocument/2006/relationships/worksheet"></Relationship><Relationship Id="R5998645793734c66" Target="worksheets/sheet2.xml" Type="http://schemas.openxmlformats.org/officeDocument/2006/relationships/worksheet"></Relationship><Relationship Id="Rbe7335af47254061" Target="worksheets/sheet3.xml" Type="http://schemas.openxmlformats.org/officeDocument/2006/relationships/worksheet"></Relationship><Relationship Id="R59a4031409694853" Target="worksheets/sheet4.xml" Type="http://schemas.openxmlformats.org/officeDocument/2006/relationships/worksheet"></Relationship><Relationship Id="Rbe21784c63f6491b" Target="worksheets/sheet5.xml" Type="http://schemas.openxmlformats.org/officeDocument/2006/relationships/worksheet"></Relationship></Relationships>
</file>

<file path=xl/drawings/_rels/drawing1.xml.rels><Relationships xmlns="http://schemas.openxmlformats.org/package/2006/relationships"><Relationship Type="http://schemas.openxmlformats.org/officeDocument/2006/relationships/chart" Target="charts/chart1.xml" Id="R3c5e67081ee643d0" /><Relationship Type="http://schemas.openxmlformats.org/officeDocument/2006/relationships/chart" Target="charts/chart2.xml" Id="R3b99fc0dabf44b14" /></Relationships>
</file>

<file path=xl/drawings/charts/chart1.xml><?xml version="1.0" encoding="utf-8"?>
<c:chartSpace xmlns:a="http://schemas.openxmlformats.org/drawingml/2006/main" xmlns:c="http://schemas.openxmlformats.org/drawingml/2006/chart">
  <c:lang val="ja-JP"/>
  <c:roundedCorners val="0"/>
  <c:chart>
    <c:title>
      <c:tx>
        <c:rich>
          <a:bodyPr/>
          <a:lstStyle/>
          <a:p>
            <a:r>
              <a:rPr/>
              <a:t>差異原因の分布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系列 1</c:v>
          </c:tx>
          <c:cat>
            <c:strRef>
              <c:f>'Общ преглед'!$A$18:$A$30</c:f>
              <c:strCache>
                <c:ptCount val="0"/>
              </c:strCache>
            </c:strRef>
          </c:cat>
          <c:val>
            <c:numRef>
              <c:f>'Общ преглед'!$B$18:$B$30</c:f>
              <c:numCache>
                <c:formatCode>0.0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anchorCtr="1"/>
          <a:lstStyle/>
          <a:p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"/>
        <c:majorTickMark val="none"/>
        <c:minorTickMark val="none"/>
        <c:txPr>
          <a:bodyPr anchorCtr="1"/>
          <a:lstStyle/>
          <a:p>
            <a:pPr>
              <a:defRPr sz="675"/>
            </a:pPr>
          </a:p>
        </c:txPr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charts/chart2.xml><?xml version="1.0" encoding="utf-8"?>
<c:chartSpace xmlns:a="http://schemas.openxmlformats.org/drawingml/2006/main" xmlns:c="http://schemas.openxmlformats.org/drawingml/2006/chart">
  <c:lang val="ja-JP"/>
  <c:roundedCorners val="0"/>
  <c:chart>
    <c:title>
      <c:tx>
        <c:rich>
          <a:bodyPr/>
          <a:lstStyle/>
          <a:p>
            <a:r>
              <a:rPr/>
              <a:t>処理ステータス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系列 1</c:v>
          </c:tx>
          <c:cat>
            <c:strRef>
              <c:f>'Общ преглед'!$D$18:$D$25</c:f>
              <c:strCache>
                <c:ptCount val="0"/>
              </c:strCache>
            </c:strRef>
          </c:cat>
          <c:val>
            <c:numRef>
              <c:f>'Общ преглед'!$E$18:$E$25</c:f>
              <c:numCache>
                <c:formatCode>0.0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anchorCtr="1"/>
          <a:lstStyle/>
          <a:p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"/>
        <c:majorTickMark val="none"/>
        <c:minorTickMark val="none"/>
        <c:txPr>
          <a:bodyPr anchorCtr="1"/>
          <a:lstStyle/>
          <a:p>
            <a:pPr>
              <a:defRPr sz="675"/>
            </a:pPr>
          </a:p>
        </c:txPr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drawing1.xml><?xml version="1.0" encoding="utf-8"?>
<xdr:wsDr xmlns:a="http://schemas.openxmlformats.org/drawingml/2006/main" xmlns:c="http://schemas.openxmlformats.org/drawingml/2006/chart" xmlns:r="http://schemas.openxmlformats.org/officeDocument/2006/relationships" xmlns:xdr="http://schemas.openxmlformats.org/drawingml/2006/spreadsheetDrawing">
  <xdr:twoCellAnchor>
    <xdr:from>
      <xdr:col>8</xdr:col>
      <xdr:colOff>0</xdr:colOff>
      <xdr:row>9</xdr:row>
      <xdr:rowOff>0</xdr:rowOff>
    </xdr:from>
    <xdr:to>
      <xdr:col>13</xdr:col>
      <xdr:colOff>0</xdr:colOff>
      <xdr:row>24</xdr:row>
      <xdr:rowOff>0</xdr:rowOff>
    </xdr:to>
    <xdr:graphicFrame macro="">
      <xdr:nvGraphicFramePr>
        <xdr:cNvPr id="1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3c5e67081ee643d0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3b99fc0dabf44b14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WarehouseMaster" displayName="WarehouseMaster" ref="A31:H36" headerRowCount="1">
  <x:autoFilter ref="A31:H36"/>
  <x:tableColumns count="8">
    <x:tableColumn id="1" name="倉庫コード"/>
    <x:tableColumn id="2" name="倉庫名"/>
    <x:tableColumn id="3" name="地域"/>
    <x:tableColumn id="4" name="所在地・説明"/>
    <x:tableColumn id="5" name="責任者"/>
    <x:tableColumn id="6" name="連絡先"/>
    <x:tableColumn id="7" name="有効フラグ"/>
    <x:tableColumn id="8" name="Remarks"/>
  </x:tableColumns>
  <x:tableStyleInfo name="TableStyleMedium4" showRowStripes="1"/>
</x:table>
</file>

<file path=xl/tables/table2.xml><?xml version="1.0" encoding="utf-8"?>
<x:table xmlns:x="http://schemas.openxmlformats.org/spreadsheetml/2006/main" id="2" name="ProductMaster" displayName="ProductMaster" ref="J31:T38" headerRowCount="1">
  <x:autoFilter ref="J31:T38"/>
  <x:tableColumns count="11">
    <x:tableColumn id="1" name="SKU"/>
    <x:tableColumn id="2" name="品目名"/>
    <x:tableColumn id="3" name="カテゴリ"/>
    <x:tableColumn id="4" name="規格"/>
    <x:tableColumn id="5" name="単位"/>
    <x:tableColumn id="6" name="既定単価"/>
    <x:tableColumn id="7" name="ロット管理"/>
    <x:tableColumn id="8" name="シリアル管理"/>
    <x:tableColumn id="9" name="期限管理"/>
    <x:tableColumn id="10" name="既定ロケーション"/>
    <x:tableColumn id="11" name="Remarks"/>
  </x:tableColumns>
  <x:tableStyleInfo name="TableStyleMedium4" showRowStripes="1"/>
</x:table>
</file>

<file path=xl/tables/table3.xml><?xml version="1.0" encoding="utf-8"?>
<x:table xmlns:x="http://schemas.openxmlformats.org/spreadsheetml/2006/main" id="3" name="CountPlanTable" displayName="CountPlanTable" ref="A6:S11" headerRowCount="1">
  <x:autoFilter ref="A6:S11"/>
  <x:tableColumns count="19">
    <x:tableColumn id="1" name="棚卸番号"/>
    <x:tableColumn id="2" name="棚卸区分"/>
    <x:tableColumn id="3" name="会社・事業単位"/>
    <x:tableColumn id="4" name="倉庫コード"/>
    <x:tableColumn id="5" name="倉庫名"/>
    <x:tableColumn id="6" name="範囲・エリア"/>
    <x:tableColumn id="7" name="開始ロケーション"/>
    <x:tableColumn id="8" name="終了ロケーション"/>
    <x:tableColumn id="9" name="計画日"/>
    <x:tableColumn id="10" name="開始時刻"/>
    <x:tableColumn id="11" name="期限日"/>
    <x:tableColumn id="12" name="責任者"/>
    <x:tableColumn id="13" name="棚卸担当者"/>
    <x:tableColumn id="14" name="ステータス"/>
    <x:tableColumn id="15" name="計画 Брой SKU"/>
    <x:tableColumn id="16" name="入力済み Брой SKU"/>
    <x:tableColumn id="17" name="完了率"/>
    <x:tableColumn id="18" name="差異行数"/>
    <x:tableColumn id="19" name="備考・適用場面"/>
  </x:tableColumns>
  <x:tableStyleInfo name="TableStyleMedium4" showRowStripes="1"/>
</x:table>
</file>

<file path=xl/tables/table4.xml><?xml version="1.0" encoding="utf-8"?>
<x:table xmlns:x="http://schemas.openxmlformats.org/spreadsheetml/2006/main" id="4" name="CountDetailTable" displayName="CountDetailTable" ref="A6:X13" headerRowCount="1">
  <x:autoFilter ref="A6:X13"/>
  <x:tableColumns count="24">
    <x:tableColumn id="1" name="棚卸番号"/>
    <x:tableColumn id="2" name="棚卸日"/>
    <x:tableColumn id="3" name="棚卸区分"/>
    <x:tableColumn id="4" name="会社・事業単位"/>
    <x:tableColumn id="5" name="倉庫コード"/>
    <x:tableColumn id="6" name="倉庫名"/>
    <x:tableColumn id="7" name="ロケーション"/>
    <x:tableColumn id="8" name="SKU"/>
    <x:tableColumn id="9" name="品目名"/>
    <x:tableColumn id="10" name="カテゴリ"/>
    <x:tableColumn id="11" name="規格・単位"/>
    <x:tableColumn id="12" name="ロット番号・シリアル番号"/>
    <x:tableColumn id="13" name="帳簿数量"/>
    <x:tableColumn id="14" name="実棚数量"/>
    <x:tableColumn id="15" name="差異数量"/>
    <x:tableColumn id="16" name="差異方向"/>
    <x:tableColumn id="17" name="単価"/>
    <x:tableColumn id="18" name="差異金額（絶対値）"/>
    <x:tableColumn id="19" name="差異率"/>
    <x:tableColumn id="20" name="差異有無"/>
    <x:tableColumn id="21" name="棚卸者"/>
    <x:tableColumn id="22" name="再棚卸数量"/>
    <x:tableColumn id="23" name="再棚卸差異"/>
    <x:tableColumn id="24" name="Remarks"/>
  </x:tableColumns>
  <x:tableStyleInfo name="TableStyleMedium4" showRowStripes="1"/>
</x:table>
</file>

<file path=xl/tables/table5.xml><?xml version="1.0" encoding="utf-8"?>
<x:table xmlns:x="http://schemas.openxmlformats.org/spreadsheetml/2006/main" id="5" name="ReviewCorrectionTable" displayName="ReviewCorrectionTable" ref="A6:AC11" headerRowCount="1">
  <x:autoFilter ref="A6:AC11"/>
  <x:tableColumns count="29">
    <x:tableColumn id="1" name="差異番号"/>
    <x:tableColumn id="2" name="棚卸番号"/>
    <x:tableColumn id="3" name="棚卸日"/>
    <x:tableColumn id="4" name="検査"/>
    <x:tableColumn id="5" name="基礎配筋検査"/>
    <x:tableColumn id="6" name="Надзорник/Tanaka Rebar"/>
    <x:tableColumn id="7" name="Обект"/>
    <x:tableColumn id="8" name="Завършено"/>
    <x:tableColumn id="9" name="品目名"/>
    <x:tableColumn id="10" name="差異方向"/>
    <x:tableColumn id="11" name="差異数量"/>
    <x:tableColumn id="12" name="差異金額"/>
    <x:tableColumn id="13" name="原因区分"/>
    <x:tableColumn id="14" name="Root Cause説明"/>
    <x:tableColumn id="15" name="処理判断"/>
    <x:tableColumn id="16" name="優先度"/>
    <x:tableColumn id="17" name="確認ステータス"/>
    <x:tableColumn id="18" name="責任部門・責任者"/>
    <x:tableColumn id="19" name="確認者"/>
    <x:tableColumn id="20" name="目標完了日"/>
    <x:tableColumn id="21" name="完了日"/>
    <x:tableColumn id="22" name="遅延日数"/>
    <x:tableColumn id="23" name="修正番号"/>
    <x:tableColumn id="24" name="修正数量"/>
    <x:tableColumn id="25" name="修正金額"/>
    <x:tableColumn id="26" name="計上済み"/>
    <x:tableColumn id="27" name="再確認者"/>
    <x:tableColumn id="28" name="再確認日"/>
    <x:tableColumn id="29" name="確認メモ・証跡"/>
  </x:tableColumns>
  <x:tableStyleInfo name="TableStyleMedium4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../drawings/drawing1.xml" Id="R8820c3bfc7c94660" /></Relationships>
</file>

<file path=xl/worksheets/_rels/sheet2.xml.rels><Relationships xmlns="http://schemas.openxmlformats.org/package/2006/relationships"><Relationship Type="http://schemas.openxmlformats.org/officeDocument/2006/relationships/table" Target="../tables/table1.xml" Id="Red76d5ae64aa482f" /><Relationship Type="http://schemas.openxmlformats.org/officeDocument/2006/relationships/table" Target="../tables/table2.xml" Id="Raf46ff3e517d4e43" /></Relationships>
</file>

<file path=xl/worksheets/_rels/sheet3.xml.rels><Relationships xmlns="http://schemas.openxmlformats.org/package/2006/relationships"><Relationship Type="http://schemas.openxmlformats.org/officeDocument/2006/relationships/table" Target="../tables/table3.xml" Id="Rbfb3bc652def4e7c" /></Relationships>
</file>

<file path=xl/worksheets/_rels/sheet4.xml.rels><Relationships xmlns="http://schemas.openxmlformats.org/package/2006/relationships"><Relationship Type="http://schemas.openxmlformats.org/officeDocument/2006/relationships/table" Target="../tables/table4.xml" Id="R5bee85affaa547fe" /></Relationships>
</file>

<file path=xl/worksheets/_rels/sheet5.xml.rels><Relationships xmlns="http://schemas.openxmlformats.org/package/2006/relationships"><Relationship Type="http://schemas.openxmlformats.org/officeDocument/2006/relationships/table" Target="../tables/table5.xml" Id="R92c28b544cbd4f52" /></Relationships>
</file>

<file path=xl/worksheets/sheet1.xml><?xml version="1.0" encoding="utf-8"?>
<worksheet xmlns:r="http://schemas.openxmlformats.org/officeDocument/2006/relationships" xmlns:x="http://schemas.openxmlformats.org/spreadsheetml/2006/main" xmlns="http://schemas.openxmlformats.org/spreadsheetml/2006/main">
  <sheetViews>
    <sheetView showGridLines="false" tabSelected="true" workbookViewId="0"/>
  </sheetViews>
  <sheetFormatPr defaultRowHeight="15"/>
  <cols>
    <col customWidth="true" max="1" min="1" width="16"/>
    <col customWidth="true" max="2" min="2" width="12"/>
    <col customWidth="true" max="3" min="3" width="16"/>
    <col customWidth="true" max="4" min="4" width="12"/>
    <col customWidth="true" max="5" min="5" width="16"/>
    <col customWidth="true" max="6" min="6" width="12"/>
    <col customWidth="true" max="7" min="7" width="14"/>
    <col customWidth="true" max="8" min="8" width="12"/>
    <col customWidth="true" max="9" min="9" width="15"/>
    <col customWidth="true" max="10" min="10" width="11"/>
    <col customWidth="true" max="11" min="11" width="15"/>
    <col customWidth="true" max="12" min="12" width="12"/>
    <col customWidth="true" max="13" min="13" width="14"/>
  </cols>
  <sheetData>
    <row r="1" ht="21.97265625" customHeight="true">
      <c r="A1" s="12" t="s">
        <v>0</v>
      </c>
      <c r="B1" s="12" t="str">
        <v>倉庫管理棚卸差異記録テンプレート</v>
      </c>
      <c r="C1" s="12" t="str">
        <v>倉庫管理棚卸差異記録テンプレート</v>
      </c>
      <c r="D1" s="12" t="str">
        <v>倉庫管理棚卸差異記録テンプレート</v>
      </c>
      <c r="E1" s="12" t="str">
        <v>倉庫管理棚卸差異記録テンプレート</v>
      </c>
      <c r="F1" s="12" t="str">
        <v>倉庫管理棚卸差異記録テンプレート</v>
      </c>
      <c r="G1" s="12" t="str">
        <v>倉庫管理棚卸差異記録テンプレート</v>
      </c>
      <c r="H1" s="12" t="str">
        <v>倉庫管理棚卸差異記録テンプレート</v>
      </c>
      <c r="I1" s="12" t="str">
        <v>倉庫管理棚卸差異記録テンプレート</v>
      </c>
      <c r="J1" s="12" t="str">
        <v>倉庫管理棚卸差異記録テンプレート</v>
      </c>
      <c r="K1" s="12" t="str">
        <v>倉庫管理棚卸差異記録テンプレート</v>
      </c>
      <c r="L1" s="12" t="str">
        <v>倉庫管理棚卸差異記録テンプレート</v>
      </c>
      <c r="M1" s="12" t="str">
        <v>倉庫管理棚卸差異記録テンプレート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ht="15" customHeight="true">
      <c r="A2" s="16" t="str">
        <v>汎用テンプレート：複数会社、複数倉庫、複数ロケーション、ロット番号・シリアル番号、循環棚卸、抜取棚卸、特別棚卸、随時棚卸、修正クローズまで対応</v>
      </c>
      <c r="B2" s="16" t="str">
        <v>汎用テンプレート：複数会社、複数倉庫、複数ロケーション、ロット番号・シリアル番号、循環棚卸、抜取棚卸、特別棚卸、随時棚卸、修正クローズまで対応</v>
      </c>
      <c r="C2" s="16" t="str">
        <v>汎用テンプレート：複数会社、複数倉庫、複数ロケーション、ロット番号・シリアル番号、循環棚卸、抜取棚卸、特別棚卸、随時棚卸、修正クローズまで対応</v>
      </c>
      <c r="D2" s="16" t="str">
        <v>汎用テンプレート：複数会社、複数倉庫、複数ロケーション、ロット番号・シリアル番号、循環棚卸、抜取棚卸、特別棚卸、随時棚卸、修正クローズまで対応</v>
      </c>
      <c r="E2" s="16" t="str">
        <v>汎用テンプレート：複数会社、複数倉庫、複数ロケーション、ロット番号・シリアル番号、循環棚卸、抜取棚卸、特別棚卸、随時棚卸、修正クローズまで対応</v>
      </c>
      <c r="F2" s="16" t="str">
        <v>汎用テンプレート：複数会社、複数倉庫、複数ロケーション、ロット番号・シリアル番号、循環棚卸、抜取棚卸、特別棚卸、随時棚卸、修正クローズまで対応</v>
      </c>
      <c r="G2" s="16" t="str">
        <v>汎用テンプレート：複数会社、複数倉庫、複数ロケーション、ロット番号・シリアル番号、循環棚卸、抜取棚卸、特別棚卸、随時棚卸、修正クローズまで対応</v>
      </c>
      <c r="H2" s="16" t="str">
        <v>汎用テンプレート：複数会社、複数倉庫、複数ロケーション、ロット番号・シリアル番号、循環棚卸、抜取棚卸、特別棚卸、随時棚卸、修正クローズまで対応</v>
      </c>
      <c r="I2" s="16" t="str">
        <v>汎用テンプレート：複数会社、複数倉庫、複数ロケーション、ロット番号・シリアル番号、循環棚卸、抜取棚卸、特別棚卸、随時棚卸、修正クローズまで対応</v>
      </c>
      <c r="J2" s="16" t="str">
        <v>汎用テンプレート：複数会社、複数倉庫、複数ロケーション、ロット番号・シリアル番号、循環棚卸、抜取棚卸、特別棚卸、随時棚卸、修正クローズまで対応</v>
      </c>
      <c r="K2" s="16" t="str">
        <v>汎用テンプレート：複数会社、複数倉庫、複数ロケーション、ロット番号・シリアル番号、循環棚卸、抜取棚卸、特別棚卸、随時棚卸、修正クローズまで対応</v>
      </c>
      <c r="L2" s="16" t="str">
        <v>汎用テンプレート：複数会社、複数倉庫、複数ロケーション、ロット番号・シリアル番号、循環棚卸、抜取棚卸、特別棚卸、随時棚卸、修正クローズまで対応</v>
      </c>
      <c r="M2" s="16" t="str">
        <v>汎用テンプレート：複数会社、複数倉庫、複数ロケーション、ロット番号・シリアル番号、循環棚卸、抜取棚卸、特別棚卸、随時棚卸、修正クローズまで対応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15" customHeight="true">
      <c r="A3" s="6" t="s">
        <v>5</v>
      </c>
      <c r="B3" s="6" t="s">
        <v>13</v>
      </c>
      <c r="C3" s="6"/>
      <c r="D3" s="6" t="s">
        <v>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109.86328125" customHeight="true">
      <c r="A4" s="24" t="s">
        <v>14</v>
      </c>
      <c r="B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C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D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E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F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G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H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I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J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K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L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M4" s="24" t="str">
        <v>ページの要点に合わせ、棚卸準備、現地棚卸、差異確認、修正履歴、確認メモを同じ流れで扱えるようにし、企業利用に耐える再利用可能なブックとして拡張しています。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ht="15" customHeight="true">
      <c r="A5" s="6" t="s">
        <v>15</v>
      </c>
      <c r="B5" s="6" t="s">
        <v>16</v>
      </c>
      <c r="C5" s="6"/>
      <c r="D5" s="6" t="s">
        <v>17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ht="15" customHeight="true">
      <c r="A6" s="28" t="s">
        <v>5</v>
      </c>
      <c r="B6" s="34" t="n">
        <f>COUNTA('Детайли на преброяването'!$A$7:$A$200)</f>
        <v>7</v>
      </c>
      <c r="C6" s="28" t="str">
        <v>差異行数</v>
      </c>
      <c r="D6" s="34" t="s">
        <v>18</v>
      </c>
      <c r="E6" s="28" t="str">
        <v>差異率</v>
      </c>
      <c r="F6" s="36" t="n">
        <f>IFERROR(D6/B6,0)</f>
        <v>0.7142857142857143</v>
      </c>
      <c r="G6" s="28" t="str">
        <v>棚卸増行数</v>
      </c>
      <c r="H6" s="34" t="n">
        <f>COUNTIF('Детайли на преброяването'!$P$7:$P$200,"棚卸増")</f>
        <v>1</v>
      </c>
      <c r="I6" s="28" t="str">
        <v>棚卸減行数</v>
      </c>
      <c r="J6" s="34" t="n">
        <f>COUNTIF('Детайли на преброяването'!$P$7:$P$200,"棚卸減")</f>
        <v>4</v>
      </c>
      <c r="K6" s="28" t="str">
        <v>絶対差異金額</v>
      </c>
      <c r="L6" s="38" t="n">
        <f>SUM('Детайли на преброяването'!$R$7:$R$200)</f>
        <v>2611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ht="15" customHeight="true">
      <c r="A7" s="28" t="s">
        <v>5</v>
      </c>
      <c r="B7" s="34" t="n">
        <f>COUNTIFS('Преглед и корекция'!$B$7:$B$200,"&lt;&gt;",'Преглед и корекция'!$Q$7:$Q$200,"&lt;&gt;クローズ済み",'Преглед и корекция'!$Q$7:$Q$200,"&lt;&gt;調整済み",'Преглед и корекция'!$Q$7:$Q$200,"&lt;&gt;処理不要")</f>
        <v>3</v>
      </c>
      <c r="C7" s="28" t="str">
        <v>期限超過</v>
      </c>
      <c r="D7" s="34" t="s">
        <v>5</v>
      </c>
      <c r="E7" s="28" t="str">
        <v>高優先度</v>
      </c>
      <c r="F7" s="34" t="n">
        <f>COUNTIF('Преглед и корекция'!$P$7:$P$200,"高")</f>
        <v>2</v>
      </c>
      <c r="G7" s="28" t="str">
        <v>クローズ済み</v>
      </c>
      <c r="H7" s="34" t="n">
        <f>COUNTIF('Преглед и корекция'!$Q$7:$Q$200,"クローズ済み")</f>
        <v>0</v>
      </c>
      <c r="I7" s="28" t="str">
        <v>再棚卸中</v>
      </c>
      <c r="J7" s="34" t="n">
        <f>COUNTIF('Преглед и корекция'!$Q$7:$Q$200,"再棚卸中")</f>
        <v>1</v>
      </c>
      <c r="K7" s="28" t="str">
        <v>平均遅延日数</v>
      </c>
      <c r="L7" s="40" t="n">
        <f>IFERROR(AVERAGEIF('Преглед и корекция'!$V$7:$V$200,"&gt;0"),0)</f>
        <v>6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ht="15" customHeight="true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ht="24" customHeight="true">
      <c r="A9" s="44" t="s">
        <v>19</v>
      </c>
      <c r="B9" s="44" t="str">
        <v>標準ワークフロー</v>
      </c>
      <c r="C9" s="44" t="str">
        <v>標準ワークフロー</v>
      </c>
      <c r="D9" s="44" t="str">
        <v>標準ワークフロー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ht="34" customHeight="true">
      <c r="A10" s="52" t="s">
        <v>20</v>
      </c>
      <c r="B10" s="52" t="str">
        <v>目的</v>
      </c>
      <c r="C10" s="52" t="str">
        <v>主な入力先</v>
      </c>
      <c r="D10" s="52" t="str">
        <v>出力・管理点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ht="34" customHeight="true">
      <c r="A11" s="54" t="str">
        <v>1 План за преброяване</v>
      </c>
      <c r="B11" s="54" t="str">
        <v>倉庫、ロケーション、日付、範囲、棚卸担当者を決めます</v>
      </c>
      <c r="C11" s="54" t="s">
        <v>8</v>
      </c>
      <c r="D11" s="54" t="str">
        <v>棚卸番号、範囲、計画 Брой SKU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ht="34" customHeight="true">
      <c r="A12" s="54" t="str">
        <v>2 現地棚卸</v>
      </c>
      <c r="B12" s="54" t="str">
        <v>帳簿数量と実棚数量を集め、差異を自動計算します</v>
      </c>
      <c r="C12" s="54" t="s">
        <v>9</v>
      </c>
      <c r="D12" s="54" t="str">
        <v>差異方向、差異率、差異金額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ht="34" customHeight="true">
      <c r="A13" s="54" t="s">
        <v>5</v>
      </c>
      <c r="B13" s="54" t="str">
        <v>原因分類、責任者、処理判断を確認します</v>
      </c>
      <c r="C13" s="54" t="s">
        <v>10</v>
      </c>
      <c r="D13" s="54" t="str">
        <v>Root Cause、優先度、目標完了日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ht="34" customHeight="true">
      <c r="A14" s="54" t="s">
        <v>21</v>
      </c>
      <c r="B14" s="54" t="s">
        <v>22</v>
      </c>
      <c r="C14" s="54" t="s">
        <v>10</v>
      </c>
      <c r="D14" s="54" t="str">
        <v>修正番号、計上状態、修正金額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ht="34" customHeight="true">
      <c r="A15" s="54" t="s">
        <v>23</v>
      </c>
      <c r="B15" s="54" t="s">
        <v>24</v>
      </c>
      <c r="C15" s="54" t="s">
        <v>10</v>
      </c>
      <c r="D15" s="54" t="str">
        <v>再確認者、再確認日、確認メモ・証跡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ht="15" customHeight="true">
      <c r="A16" s="6" t="s">
        <v>25</v>
      </c>
      <c r="B16" s="6" t="s">
        <v>26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ht="24" customHeight="true">
      <c r="A17" s="72" t="s">
        <v>27</v>
      </c>
      <c r="B17" s="72" t="str">
        <v>差異原因の分布</v>
      </c>
      <c r="C17" s="6"/>
      <c r="D17" s="72" t="str">
        <v>処理ステータス</v>
      </c>
      <c r="E17" s="72" t="str">
        <v>処理ステータス</v>
      </c>
      <c r="F17" s="6"/>
      <c r="G17" s="72" t="str">
        <v>棚卸区分</v>
      </c>
      <c r="H17" s="72" t="str">
        <v>棚卸区分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ht="15" customHeight="true">
      <c r="A18" s="6" t="str">
        <v>入荷差異</v>
      </c>
      <c r="B18" s="6" t="n">
        <f>COUNTIF('Преглед и корекция'!$M$7:$M$200,A18)</f>
        <v>1</v>
      </c>
      <c r="C18" s="6"/>
      <c r="D18" s="6" t="str">
        <v>確認待ちちちちちちちちちちちちちちちちち</v>
      </c>
      <c r="E18" s="6" t="n">
        <f>COUNTIF('Преглед и корекция'!$Q$7:$Q$200,D18)</f>
        <v>0</v>
      </c>
      <c r="F18" s="6"/>
      <c r="G18" s="6" t="str">
        <v>循環棚卸</v>
      </c>
      <c r="H18" s="6" t="n">
        <f>COUNTIF('Детайли на преброяването'!$C$7:$C$200,G18)</f>
        <v>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ht="15" customHeight="true">
      <c r="A19" s="6" t="s">
        <v>28</v>
      </c>
      <c r="B19" s="6" t="n">
        <f>COUNTIF('Преглед и корекция'!$M$7:$M$200,A19)</f>
        <v>0</v>
      </c>
      <c r="C19" s="6"/>
      <c r="D19" s="6" t="str">
        <v>再棚卸中</v>
      </c>
      <c r="E19" s="6" t="n">
        <f>COUNTIF('Преглед и корекция'!$Q$7:$Q$200,D19)</f>
        <v>1</v>
      </c>
      <c r="F19" s="6"/>
      <c r="G19" s="6" t="str">
        <v>年度棚卸</v>
      </c>
      <c r="H19" s="6" t="n">
        <f>COUNTIF('Детайли на преброяването'!$C$7:$C$200,G19)</f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ht="15" customHeight="true">
      <c r="A20" s="6" t="str">
        <v>ロケーション移動未記録</v>
      </c>
      <c r="B20" s="6" t="n">
        <f>COUNTIF('Преглед и корекция'!$M$7:$M$200,A20)</f>
        <v>1</v>
      </c>
      <c r="C20" s="6"/>
      <c r="D20" s="6" t="str">
        <v>承認待ち</v>
      </c>
      <c r="E20" s="6" t="n">
        <f>COUNTIF('Преглед и корекция'!$Q$7:$Q$200,D20)</f>
        <v>1</v>
      </c>
      <c r="F20" s="6"/>
      <c r="G20" s="6" t="str">
        <v>抜取棚卸</v>
      </c>
      <c r="H20" s="6" t="n">
        <f>COUNTIF('Детайли на преброяването'!$C$7:$C$200,G20)</f>
        <v>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ht="15" customHeight="true">
      <c r="A21" s="6" t="str">
        <v>廃棄未記録</v>
      </c>
      <c r="B21" s="6" t="n">
        <f>COUNTIF('Преглед и корекция'!$M$7:$M$200,A21)</f>
        <v>0</v>
      </c>
      <c r="C21" s="6"/>
      <c r="D21" s="6" t="str">
        <v>承認済み</v>
      </c>
      <c r="E21" s="6" t="n">
        <f>COUNTIF('Преглед и корекция'!$Q$7:$Q$200,D21)</f>
        <v>1</v>
      </c>
      <c r="F21" s="6"/>
      <c r="G21" s="6" t="str">
        <v>特別棚卸</v>
      </c>
      <c r="H21" s="6" t="n">
        <f>COUNTIF('Детайли на преброяването'!$C$7:$C$200,G21)</f>
        <v>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ht="15" customHeight="true">
      <c r="A22" s="6" t="str">
        <v>破損・ロス</v>
      </c>
      <c r="B22" s="6" t="n">
        <f>COUNTIF('Преглед и корекция'!$M$7:$M$200,A22)</f>
        <v>0</v>
      </c>
      <c r="C22" s="6"/>
      <c r="D22" s="6" t="str">
        <v>調整済み</v>
      </c>
      <c r="E22" s="6" t="n">
        <f>COUNTIF('Преглед и корекция'!$Q$7:$Q$200,D22)</f>
        <v>1</v>
      </c>
      <c r="F22" s="6"/>
      <c r="G22" s="6" t="str">
        <v>随時棚卸</v>
      </c>
      <c r="H22" s="6" t="n">
        <f>COUNTIF('Детайли на преброяването'!$C$7:$C$200,G22)</f>
        <v>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ht="15" customHeight="true">
      <c r="A23" s="6" t="str">
        <v>盗難・紛失</v>
      </c>
      <c r="B23" s="6" t="n">
        <f>COUNTIF('Преглед и корекция'!$M$7:$M$200,A23)</f>
        <v>0</v>
      </c>
      <c r="C23" s="6"/>
      <c r="D23" s="6" t="str">
        <v>クローズ済み</v>
      </c>
      <c r="E23" s="6" t="n">
        <f>COUNTIF('Преглед и корекция'!$Q$7:$Q$200,D23)</f>
        <v>0</v>
      </c>
      <c r="F23" s="6"/>
      <c r="G23" s="6" t="str">
        <v>休業棚卸</v>
      </c>
      <c r="H23" s="6" t="n">
        <f>COUNTIF('Детайли на преброяването'!$C$7:$C$200,G23)</f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ht="15" customHeight="true">
      <c r="A24" s="6" t="str">
        <v>ロット混在</v>
      </c>
      <c r="B24" s="6" t="n">
        <f>COUNTIF('Преглед и корекция'!$M$7:$M$200,A24)</f>
        <v>1</v>
      </c>
      <c r="C24" s="6"/>
      <c r="D24" s="6" t="str">
        <v>差戻し</v>
      </c>
      <c r="E24" s="6" t="n">
        <f>COUNTIF('Преглед и корекция'!$Q$7:$Q$200,D24)</f>
        <v>0</v>
      </c>
      <c r="F24" s="6"/>
      <c r="G24" s="6" t="str">
        <v>再棚卸</v>
      </c>
      <c r="H24" s="6" t="n">
        <f>COUNTIF('Детайли на преброяването'!$C$7:$C$200,G24)</f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ht="15" customHeight="true">
      <c r="A25" s="6" t="str">
        <v>単位換算</v>
      </c>
      <c r="B25" s="6" t="n">
        <f>COUNTIF('Преглед и корекция'!$M$7:$M$200,A25)</f>
        <v>0</v>
      </c>
      <c r="C25" s="6"/>
      <c r="D25" s="6" t="str">
        <v>処理不要</v>
      </c>
      <c r="E25" s="6" t="n">
        <f>COUNTIF('Преглед и корекция'!$Q$7:$Q$200,D25)</f>
        <v>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ht="15" customHeight="true">
      <c r="A26" s="6" t="str">
        <v>システム未同期</v>
      </c>
      <c r="B26" s="6" t="n">
        <f>COUNTIF('Преглед и корекция'!$M$7:$M$200,A26)</f>
        <v>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ht="15" customHeight="true">
      <c r="A27" s="6" t="str">
        <v>棚卸入力誤り</v>
      </c>
      <c r="B27" s="6" t="n">
        <f>COUNTIF('Преглед и корекция'!$M$7:$M$200,A27)</f>
        <v>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ht="15" customHeight="true">
      <c r="A28" s="6" t="str">
        <v>返品差異</v>
      </c>
      <c r="B28" s="6" t="n">
        <f>COUNTIF('Преглед и корекция'!$M$7:$M$200,A28)</f>
        <v>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ht="15" customHeight="true">
      <c r="A29" s="6" t="str">
        <v>仕入先差異</v>
      </c>
      <c r="B29" s="6" t="n">
        <f>COUNTIF('Преглед и корекция'!$M$7:$M$200,A29)</f>
        <v>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ht="15" customHeight="true">
      <c r="A30" s="6" t="str">
        <v>その他</v>
      </c>
      <c r="B30" s="6" t="n">
        <f>COUNTIF('Преглед и корекция'!$M$7:$M$200,A30)</f>
        <v>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ht="15" customHeight="true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ht="15" customHeight="true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ht="24" customHeight="true">
      <c r="A33" s="44" t="str">
        <v>適用場面と境界</v>
      </c>
      <c r="B33" s="44" t="str">
        <v>適用場面と境界</v>
      </c>
      <c r="C33" s="44" t="str">
        <v>適用場面と境界</v>
      </c>
      <c r="D33" s="44" t="str">
        <v>適用場面と境界</v>
      </c>
      <c r="E33" s="44" t="str">
        <v>適用場面と境界</v>
      </c>
      <c r="F33" s="44" t="str">
        <v>適用場面と境界</v>
      </c>
      <c r="G33" s="44" t="str">
        <v>適用場面と境界</v>
      </c>
      <c r="H33" s="44" t="str">
        <v>適用場面と境界</v>
      </c>
      <c r="I33" s="44" t="str">
        <v>適用場面と境界</v>
      </c>
      <c r="J33" s="44" t="str">
        <v>適用場面と境界</v>
      </c>
      <c r="K33" s="44" t="str">
        <v>適用場面と境界</v>
      </c>
      <c r="L33" s="44" t="str">
        <v>適用場面と境界</v>
      </c>
      <c r="M33" s="44" t="str">
        <v>適用場面と境界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ht="15" customHeight="true">
      <c r="A34" s="52" t="str">
        <v>場面</v>
      </c>
      <c r="B34" s="52" t="str">
        <v>適用判断</v>
      </c>
      <c r="C34" s="52" t="str">
        <v>推奨対応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ht="42" customHeight="true">
      <c r="A35" s="54" t="str">
        <v>Excel で十分</v>
      </c>
      <c r="B35" s="54" t="str">
        <v>小規模倉庫、棚卸点数が少ない、担当者が少ない、差異箇所が限られる</v>
      </c>
      <c r="C35" s="54" t="str">
        <v>このテンプレートをそのまま使い、月次で保管し、再確認記録を残します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ht="42" customHeight="true">
      <c r="A36" s="54" t="str">
        <v>一部システム化</v>
      </c>
      <c r="B36" s="54" t="str">
        <v>見やすい棚卸一覧、オンライン確認、修正連絡の削減が必要</v>
      </c>
      <c r="C36" s="54" t="str">
        <v>Детайли на преброяванетоと差異確認項目をシステムまたはフォームへ対応づけます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ht="42" customHeight="true">
      <c r="A37" s="54" t="str">
        <v>全面システム化</v>
      </c>
      <c r="B37" s="54" t="str">
        <v>複数倉庫、ロット・シリアル追跡、自動在庫調整、外部連携が必要</v>
      </c>
      <c r="C37" s="54" t="str">
        <v>このテンプレートを項目設計の土台にして、WMS や ERP の業務フローへ移行します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ht="42" customHeight="true">
      <c r="A38" s="54" t="str">
        <v>導入前の準備</v>
      </c>
      <c r="B38" s="54" t="str">
        <v>棚卸個数、倉庫数、差異箇所、処理ルール、再確認要個</v>
      </c>
      <c r="C38" s="54" t="str">
        <v>先にОсновни настройкиでマスターデータと選択肢を整備します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ht="15" customHeight="tru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ht="54.931640625" customHeight="true">
      <c r="A40" s="24" t="str">
        <v>参考ページ：https://finitefield.org/excel-templates/warehouse-management/stock-count-discrepancy-log/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ht="43.9453125" customHeight="true">
      <c r="A41" s="24" t="str">
        <v>説明：正式利用前に、サンプル行を自社の倉庫、SKU、担当者、承認ルールに置き換えてください。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ht="43.9453125" customHeight="true">
      <c r="A42" s="24" t="str">
        <v>使い方の目安：白地の項目だけ入力してください。薄緑の見出しと数式列は手入力で上書きしない運用を推奨します。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</sheetData>
  <mergeCells count="11">
    <mergeCell ref="A1:M1"/>
    <mergeCell ref="A2:M2"/>
    <mergeCell ref="A4:M4"/>
    <mergeCell ref="A40:M40"/>
    <mergeCell ref="A41:M41"/>
    <mergeCell ref="A42:M42"/>
    <mergeCell ref="A9:D9"/>
    <mergeCell ref="A17:B17"/>
    <mergeCell ref="D17:E17"/>
    <mergeCell ref="G17:H17"/>
    <mergeCell ref="A33:M33"/>
  </mergeCell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rawing r:id="R8820c3bfc7c94660"/>
</worksheet>
</file>

<file path=xl/worksheets/sheet2.xml><?xml version="1.0" encoding="utf-8"?>
<worksheet xmlns:r="http://schemas.openxmlformats.org/officeDocument/2006/relationships"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2"/>
    <col customWidth="true" max="7" min="5" width="16"/>
    <col customWidth="true" max="8" min="8" width="36"/>
    <col customWidth="true" max="9" min="9" width="18"/>
    <col customWidth="true" max="10" min="10" width="14"/>
    <col customWidth="true" max="11" min="11" width="22"/>
    <col customWidth="true" max="12" min="12" width="14"/>
    <col customWidth="true" max="13" min="13" width="16"/>
    <col customWidth="true" max="14" min="14" width="10"/>
    <col customWidth="true" max="18" min="15" width="12"/>
    <col customWidth="true" max="19" min="19" width="16"/>
    <col customWidth="true" max="20" min="20" width="20"/>
  </cols>
  <sheetData>
    <row r="1" ht="28" customHeight="true">
      <c r="A1" s="12" t="s">
        <v>26</v>
      </c>
      <c r="B1" s="12" t="str">
        <v>Основни настройки</v>
      </c>
      <c r="C1" s="12" t="str">
        <v>Основни настройки</v>
      </c>
      <c r="D1" s="12" t="str">
        <v>Основни настройки</v>
      </c>
      <c r="E1" s="12" t="str">
        <v>Основни настройки</v>
      </c>
      <c r="F1" s="12" t="str">
        <v>Основни настройки</v>
      </c>
      <c r="G1" s="12" t="str">
        <v>Основни настройки</v>
      </c>
      <c r="H1" s="12" t="str">
        <v>Основни настройки</v>
      </c>
      <c r="I1" s="12" t="str">
        <v>Основни настройки</v>
      </c>
      <c r="J1" s="12" t="str">
        <v>Основни настройки</v>
      </c>
      <c r="K1" s="12" t="str">
        <v>Основни настройки</v>
      </c>
      <c r="L1" s="12" t="str">
        <v>Основни настройки</v>
      </c>
      <c r="M1" s="12" t="str">
        <v>Основни настройки</v>
      </c>
      <c r="N1" s="12" t="str">
        <v>Основни настройки</v>
      </c>
      <c r="O1" s="12" t="str">
        <v>Основни настройки</v>
      </c>
      <c r="P1" s="12" t="str">
        <v>Основни настройки</v>
      </c>
      <c r="Q1" s="12" t="str">
        <v>Основни настройки</v>
      </c>
      <c r="R1" s="12" t="str">
        <v>Основни настройки</v>
      </c>
      <c r="S1" s="12" t="str">
        <v>Основни настройки</v>
      </c>
      <c r="T1" s="12" t="str">
        <v>Основни настройки</v>
      </c>
      <c r="U1" s="6"/>
      <c r="V1" s="6"/>
      <c r="W1" s="6"/>
      <c r="X1" s="6"/>
      <c r="Y1" s="6"/>
      <c r="Z1" s="6"/>
      <c r="AA1" s="6"/>
      <c r="AB1" s="6"/>
      <c r="AC1" s="6"/>
    </row>
    <row r="2" ht="28" customHeight="true">
      <c r="A2" s="16" t="s">
        <v>5</v>
      </c>
      <c r="B2" s="16" t="str">
        <v>会社・事業単位、管理パラメータ、辞書、倉庫マスター、商品マスターを管理します。他のシートの入力規則と数式はここを参照します。</v>
      </c>
      <c r="C2" s="16" t="str">
        <v>会社・事業単位、管理パラメータ、辞書、倉庫マスター、商品マスターを管理します。他のシートの入力規則と数式はここを参照します。</v>
      </c>
      <c r="D2" s="16" t="str">
        <v>会社・事業単位、管理パラメータ、辞書、倉庫マスター、商品マスターを管理します。他のシートの入力規則と数式はここを参照します。</v>
      </c>
      <c r="E2" s="16" t="str">
        <v>会社・事業単位、管理パラメータ、辞書、倉庫マスター、商品マスターを管理します。他のシートの入力規則と数式はここを参照します。</v>
      </c>
      <c r="F2" s="16" t="str">
        <v>会社・事業単位、管理パラメータ、辞書、倉庫マスター、商品マスターを管理します。他のシートの入力規則と数式はここを参照します。</v>
      </c>
      <c r="G2" s="16" t="str">
        <v>会社・事業単位、管理パラメータ、辞書、倉庫マスター、商品マスターを管理します。他のシートの入力規則と数式はここを参照します。</v>
      </c>
      <c r="H2" s="16" t="str">
        <v>会社・事業単位、管理パラメータ、辞書、倉庫マスター、商品マスターを管理します。他のシートの入力規則と数式はここを参照します。</v>
      </c>
      <c r="I2" s="16" t="str">
        <v>会社・事業単位、管理パラメータ、辞書、倉庫マスター、商品マスターを管理します。他のシートの入力規則と数式はここを参照します。</v>
      </c>
      <c r="J2" s="16" t="str">
        <v>会社・事業単位、管理パラメータ、辞書、倉庫マスター、商品マスターを管理します。他のシートの入力規則と数式はここを参照します。</v>
      </c>
      <c r="K2" s="16" t="str">
        <v>会社・事業単位、管理パラメータ、辞書、倉庫マスター、商品マスターを管理します。他のシートの入力規則と数式はここを参照します。</v>
      </c>
      <c r="L2" s="16" t="str">
        <v>会社・事業単位、管理パラメータ、辞書、倉庫マスター、商品マスターを管理します。他のシートの入力規則と数式はここを参照します。</v>
      </c>
      <c r="M2" s="16" t="str">
        <v>会社・事業単位、管理パラメータ、辞書、倉庫マスター、商品マスターを管理します。他のシートの入力規則と数式はここを参照します。</v>
      </c>
      <c r="N2" s="16" t="str">
        <v>会社・事業単位、管理パラメータ、辞書、倉庫マスター、商品マスターを管理します。他のシートの入力規則と数式はここを参照します。</v>
      </c>
      <c r="O2" s="16" t="str">
        <v>会社・事業単位、管理パラメータ、辞書、倉庫マスター、商品マスターを管理します。他のシートの入力規則と数式はここを参照します。</v>
      </c>
      <c r="P2" s="16" t="str">
        <v>会社・事業単位、管理パラメータ、辞書、倉庫マスター、商品マスターを管理します。他のシートの入力規則と数式はここを参照します。</v>
      </c>
      <c r="Q2" s="16" t="str">
        <v>会社・事業単位、管理パラメータ、辞書、倉庫マスター、商品マスターを管理します。他のシートの入力規則と数式はここを参照します。</v>
      </c>
      <c r="R2" s="16" t="str">
        <v>会社・事業単位、管理パラメータ、辞書、倉庫マスター、商品マスターを管理します。他のシートの入力規則と数式はここを参照します。</v>
      </c>
      <c r="S2" s="16" t="str">
        <v>会社・事業単位、管理パラメータ、辞書、倉庫マスター、商品マスターを管理します。他のシートの入力規則と数式はここを参照します。</v>
      </c>
      <c r="T2" s="16" t="str">
        <v>会社・事業単位、管理パラメータ、辞書、倉庫マスター、商品マスターを管理します。他のシートの入力規則と数式はここを参照します。</v>
      </c>
      <c r="U2" s="6"/>
      <c r="V2" s="6"/>
      <c r="W2" s="6"/>
      <c r="X2" s="6"/>
      <c r="Y2" s="6"/>
      <c r="Z2" s="6"/>
      <c r="AA2" s="6"/>
      <c r="AB2" s="6"/>
      <c r="AC2" s="6"/>
    </row>
    <row r="3" ht="15" customHeight="true">
      <c r="A3" s="6"/>
      <c r="B3" s="6"/>
      <c r="C3" s="6"/>
      <c r="D3" s="6"/>
      <c r="E3" s="6"/>
      <c r="F3" s="6"/>
      <c r="G3" s="6"/>
      <c r="H3" s="6"/>
      <c r="I3" s="6"/>
      <c r="J3" s="6" t="s">
        <v>14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15" customHeight="true">
      <c r="A4" s="52" t="str">
        <v>会社・事業単位</v>
      </c>
      <c r="B4" s="52" t="str">
        <v>対象倉庫・地域</v>
      </c>
      <c r="C4" s="52" t="str">
        <v>既定通貨</v>
      </c>
      <c r="D4" s="52" t="s">
        <v>11</v>
      </c>
      <c r="E4" s="6"/>
      <c r="F4" s="52" t="str">
        <v>管理パラメータ</v>
      </c>
      <c r="G4" s="52" t="str">
        <v>値</v>
      </c>
      <c r="H4" s="52" t="str">
        <v>説明</v>
      </c>
      <c r="I4" s="6"/>
      <c r="J4" s="6" t="s">
        <v>17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ht="15" customHeight="true">
      <c r="A5" s="6" t="s">
        <v>4</v>
      </c>
      <c r="B5" s="6" t="s">
        <v>29</v>
      </c>
      <c r="C5" s="6" t="s">
        <v>30</v>
      </c>
      <c r="D5" s="6" t="s">
        <v>5</v>
      </c>
      <c r="E5" s="6" t="s">
        <v>31</v>
      </c>
      <c r="F5" s="6" t="s">
        <v>32</v>
      </c>
      <c r="G5" s="6" t="s">
        <v>33</v>
      </c>
      <c r="H5" s="6" t="s">
        <v>5</v>
      </c>
      <c r="I5" s="6" t="s">
        <v>34</v>
      </c>
      <c r="J5" s="6" t="s">
        <v>35</v>
      </c>
      <c r="K5" s="6" t="s">
        <v>36</v>
      </c>
      <c r="L5" s="6" t="s">
        <v>37</v>
      </c>
      <c r="M5" s="6" t="s">
        <v>38</v>
      </c>
      <c r="N5" s="6" t="s">
        <v>5</v>
      </c>
      <c r="O5" s="6" t="s">
        <v>39</v>
      </c>
      <c r="P5" s="6" t="s">
        <v>40</v>
      </c>
      <c r="Q5" s="6" t="s">
        <v>5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ht="15" customHeight="true">
      <c r="A6" s="6" t="str">
        <v>東日本事業部</v>
      </c>
      <c r="B6" s="6" t="s">
        <v>41</v>
      </c>
      <c r="C6" s="6" t="s">
        <v>42</v>
      </c>
      <c r="D6" s="6" t="s">
        <v>43</v>
      </c>
      <c r="E6" s="6"/>
      <c r="F6" s="6" t="str">
        <v>金額許容差</v>
      </c>
      <c r="G6" s="6" t="n">
        <v>0</v>
      </c>
      <c r="H6" s="6" t="str">
        <v>差異判定に使います。社内ルールに合わせて調整できます</v>
      </c>
      <c r="I6" s="6"/>
      <c r="J6" s="6"/>
      <c r="K6" s="6"/>
      <c r="L6" s="6"/>
      <c r="M6" s="6" t="s">
        <v>18</v>
      </c>
      <c r="N6" s="6"/>
      <c r="O6" s="6" t="s">
        <v>44</v>
      </c>
      <c r="P6" s="6" t="s">
        <v>45</v>
      </c>
      <c r="Q6" s="6" t="s">
        <v>46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ht="15" customHeight="true">
      <c r="A7" s="6" t="str">
        <v>委託物流拠点</v>
      </c>
      <c r="B7" s="6" t="s">
        <v>47</v>
      </c>
      <c r="C7" s="6" t="s">
        <v>48</v>
      </c>
      <c r="D7" s="6" t="s">
        <v>43</v>
      </c>
      <c r="E7" s="6"/>
      <c r="F7" s="6" t="str">
        <v>既定通貨</v>
      </c>
      <c r="G7" s="6" t="s">
        <v>3</v>
      </c>
      <c r="H7" s="6" t="str">
        <v>金額列は既定で日本円表示にします</v>
      </c>
      <c r="I7" s="6"/>
      <c r="J7" s="6"/>
      <c r="K7" s="6"/>
      <c r="L7" s="6"/>
      <c r="M7" s="6" t="s">
        <v>18</v>
      </c>
      <c r="N7" s="6"/>
      <c r="O7" s="6" t="s">
        <v>44</v>
      </c>
      <c r="P7" s="6" t="s">
        <v>49</v>
      </c>
      <c r="Q7" s="6" t="s">
        <v>50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ht="15" customHeight="true">
      <c r="A8" s="6" t="str">
        <v>プロジェクト倉庫・臨時倉庫</v>
      </c>
      <c r="B8" s="6" t="s">
        <v>51</v>
      </c>
      <c r="C8" s="6" t="s">
        <v>52</v>
      </c>
      <c r="D8" s="6" t="s">
        <v>53</v>
      </c>
      <c r="E8" s="6"/>
      <c r="F8" s="6" t="str">
        <v>テンプレート版日</v>
      </c>
      <c r="G8" s="62" t="n">
        <v>46143</v>
      </c>
      <c r="H8" s="6" t="str">
        <v>自社の版管理ルールに合わせて更新できます</v>
      </c>
      <c r="I8" s="6"/>
      <c r="J8" s="6"/>
      <c r="K8" s="6"/>
      <c r="L8" s="6"/>
      <c r="M8" s="6" t="s">
        <v>18</v>
      </c>
      <c r="N8" s="6"/>
      <c r="O8" s="6" t="s">
        <v>44</v>
      </c>
      <c r="P8" s="6" t="s">
        <v>54</v>
      </c>
      <c r="Q8" s="6" t="s">
        <v>5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ht="15" customHeight="true">
      <c r="A9" s="6" t="str">
        <v>海外倉庫・保税倉庫</v>
      </c>
      <c r="B9" s="6" t="s">
        <v>55</v>
      </c>
      <c r="C9" s="6" t="s">
        <v>56</v>
      </c>
      <c r="D9" s="6" t="s">
        <v>57</v>
      </c>
      <c r="E9" s="6"/>
      <c r="F9" s="6" t="str">
        <v>既定記録ステータス</v>
      </c>
      <c r="G9" s="6" t="str">
        <v>確認待ちちちちちちちちちちちちちちちちち</v>
      </c>
      <c r="H9" s="6" t="str">
        <v>新規差異の既定処理ステータス</v>
      </c>
      <c r="I9" s="6"/>
      <c r="J9" s="6"/>
      <c r="K9" s="6"/>
      <c r="L9" s="6"/>
      <c r="M9" s="6" t="s">
        <v>18</v>
      </c>
      <c r="N9" s="6"/>
      <c r="O9" s="6" t="s">
        <v>44</v>
      </c>
      <c r="P9" s="6" t="s">
        <v>55</v>
      </c>
      <c r="Q9" s="6" t="s">
        <v>58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ht="15" customHeight="true">
      <c r="A10" s="6"/>
      <c r="B10" s="6" t="s">
        <v>55</v>
      </c>
      <c r="C10" s="6" t="s">
        <v>5</v>
      </c>
      <c r="D10" s="6" t="s">
        <v>59</v>
      </c>
      <c r="E10" s="6"/>
      <c r="F10" s="6"/>
      <c r="G10" s="6"/>
      <c r="H10" s="6"/>
      <c r="I10" s="6"/>
      <c r="J10" s="6"/>
      <c r="K10" s="6"/>
      <c r="L10" s="6"/>
      <c r="M10" s="6" t="s">
        <v>17</v>
      </c>
      <c r="N10" s="6"/>
      <c r="O10" s="6" t="s">
        <v>44</v>
      </c>
      <c r="P10" s="6" t="s">
        <v>55</v>
      </c>
      <c r="Q10" s="6" t="s">
        <v>60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ht="24" customHeight="true">
      <c r="A11" s="44" t="s">
        <v>61</v>
      </c>
      <c r="B11" s="44" t="str">
        <v>業務辞書と選択肢</v>
      </c>
      <c r="C11" s="44" t="str">
        <v>業務辞書と選択肢</v>
      </c>
      <c r="D11" s="44" t="str">
        <v>業務辞書と選択肢</v>
      </c>
      <c r="E11" s="44" t="str">
        <v>業務辞書と選択肢</v>
      </c>
      <c r="F11" s="44" t="str">
        <v>業務辞書と選択肢</v>
      </c>
      <c r="G11" s="44" t="str">
        <v>業務辞書と選択肢</v>
      </c>
      <c r="H11" s="44" t="str">
        <v>業務辞書と選択肢</v>
      </c>
      <c r="I11" s="44" t="str">
        <v>業務辞書と選択肢</v>
      </c>
      <c r="J11" s="6"/>
      <c r="K11" s="6"/>
      <c r="L11" s="6"/>
      <c r="M11" s="6" t="s">
        <v>17</v>
      </c>
      <c r="N11" s="6"/>
      <c r="O11" s="6" t="s">
        <v>44</v>
      </c>
      <c r="P11" s="6" t="s">
        <v>55</v>
      </c>
      <c r="Q11" s="6" t="s">
        <v>62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ht="32" customHeight="true">
      <c r="A12" s="52" t="str">
        <v>棚卸区分</v>
      </c>
      <c r="B12" s="52" t="s">
        <v>55</v>
      </c>
      <c r="C12" s="52" t="s">
        <v>63</v>
      </c>
      <c r="D12" s="52" t="s">
        <v>59</v>
      </c>
      <c r="E12" s="52" t="str">
        <v>処理判断</v>
      </c>
      <c r="F12" s="52" t="str">
        <v>優先度</v>
      </c>
      <c r="G12" s="52" t="str">
        <v>はい・いいえ</v>
      </c>
      <c r="H12" s="52" t="str">
        <v>有効状態</v>
      </c>
      <c r="I12" s="52" t="str">
        <v>業務場面</v>
      </c>
      <c r="J12" s="6"/>
      <c r="K12" s="6"/>
      <c r="L12" s="6"/>
      <c r="M12" s="6" t="s">
        <v>14</v>
      </c>
      <c r="N12" s="6"/>
      <c r="O12" s="6" t="s">
        <v>64</v>
      </c>
      <c r="P12" s="6" t="s">
        <v>55</v>
      </c>
      <c r="Q12" s="6" t="s">
        <v>5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ht="20" customHeight="true">
      <c r="A13" s="6" t="str">
        <v>循環棚卸</v>
      </c>
      <c r="B13" s="6" t="s">
        <v>65</v>
      </c>
      <c r="C13" s="6" t="s">
        <v>6</v>
      </c>
      <c r="D13" s="6" t="s">
        <v>66</v>
      </c>
      <c r="E13" s="6" t="str">
        <v>在庫調整</v>
      </c>
      <c r="F13" s="6" t="str">
        <v>高</v>
      </c>
      <c r="G13" s="6" t="str">
        <v>はい</v>
      </c>
      <c r="H13" s="6" t="str">
        <v>有効</v>
      </c>
      <c r="I13" s="6" t="str">
        <v>小規模倉庫を Excel で管理</v>
      </c>
      <c r="J13" s="6"/>
      <c r="K13" s="6"/>
      <c r="L13" s="6"/>
      <c r="M13" s="6" t="s">
        <v>14</v>
      </c>
      <c r="N13" s="6"/>
      <c r="O13" s="6" t="s">
        <v>44</v>
      </c>
      <c r="P13" s="6" t="s">
        <v>6</v>
      </c>
      <c r="Q13" s="6" t="s">
        <v>5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ht="20" customHeight="true">
      <c r="A14" s="6" t="str">
        <v>年度棚卸</v>
      </c>
      <c r="B14" s="6" t="s">
        <v>67</v>
      </c>
      <c r="C14" s="6" t="s">
        <v>68</v>
      </c>
      <c r="D14" s="6" t="s">
        <v>69</v>
      </c>
      <c r="E14" s="6" t="str">
        <v>再棚卸確認</v>
      </c>
      <c r="F14" s="6" t="str">
        <v>中</v>
      </c>
      <c r="G14" s="6" t="str">
        <v>いいえ</v>
      </c>
      <c r="H14" s="6" t="str">
        <v>無効</v>
      </c>
      <c r="I14" s="6" t="str">
        <v>複数倉庫</v>
      </c>
      <c r="J14" s="6"/>
      <c r="K14" s="6"/>
      <c r="L14" s="6"/>
      <c r="M14" s="6" t="s">
        <v>14</v>
      </c>
      <c r="N14" s="6"/>
      <c r="O14" s="6" t="s">
        <v>64</v>
      </c>
      <c r="P14" s="6" t="s">
        <v>70</v>
      </c>
      <c r="Q14" s="6" t="s">
        <v>5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ht="20" customHeight="true">
      <c r="A15" s="6" t="str">
        <v>抜取棚卸</v>
      </c>
      <c r="B15" s="6" t="s">
        <v>71</v>
      </c>
      <c r="C15" s="6" t="s">
        <v>5</v>
      </c>
      <c r="D15" s="6" t="s">
        <v>72</v>
      </c>
      <c r="E15" s="6" t="str">
        <v>入出庫追加入力</v>
      </c>
      <c r="F15" s="6" t="str">
        <v>低</v>
      </c>
      <c r="G15" s="6"/>
      <c r="H15" s="6"/>
      <c r="I15" s="6" t="str">
        <v>複数ロケーション</v>
      </c>
      <c r="J15" s="6"/>
      <c r="K15" s="6"/>
      <c r="L15" s="6"/>
      <c r="M15" s="6" t="s">
        <v>73</v>
      </c>
      <c r="N15" s="6"/>
      <c r="O15" s="6" t="s">
        <v>64</v>
      </c>
      <c r="P15" s="6" t="s">
        <v>74</v>
      </c>
      <c r="Q15" s="6" t="s">
        <v>5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ht="20" customHeight="true">
      <c r="A16" s="6" t="str">
        <v>特別棚卸</v>
      </c>
      <c r="B16" s="6" t="s">
        <v>75</v>
      </c>
      <c r="C16" s="6" t="s">
        <v>76</v>
      </c>
      <c r="D16" s="6" t="s">
        <v>77</v>
      </c>
      <c r="E16" s="6" t="str">
        <v>廃棄処理</v>
      </c>
      <c r="F16" s="6"/>
      <c r="G16" s="6"/>
      <c r="H16" s="6"/>
      <c r="I16" s="6" t="str">
        <v>ロット追跡</v>
      </c>
      <c r="J16" s="6"/>
      <c r="K16" s="6"/>
      <c r="L16" s="6"/>
      <c r="M16" s="6" t="s">
        <v>73</v>
      </c>
      <c r="N16" s="6"/>
      <c r="O16" s="6" t="s">
        <v>64</v>
      </c>
      <c r="P16" s="6" t="s">
        <v>74</v>
      </c>
      <c r="Q16" s="6" t="s">
        <v>5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ht="20" customHeight="true">
      <c r="A17" s="6" t="str">
        <v>随時棚卸</v>
      </c>
      <c r="B17" s="6" t="s">
        <v>78</v>
      </c>
      <c r="C17" s="6" t="s">
        <v>79</v>
      </c>
      <c r="D17" s="6" t="s">
        <v>80</v>
      </c>
      <c r="E17" s="6" t="str">
        <v>在庫凍結</v>
      </c>
      <c r="F17" s="6"/>
      <c r="G17" s="6"/>
      <c r="H17" s="6"/>
      <c r="I17" s="6" t="str">
        <v>シリアル番号追跡</v>
      </c>
      <c r="J17" s="6"/>
      <c r="K17" s="6"/>
      <c r="L17" s="6"/>
      <c r="M17" s="6" t="s">
        <v>73</v>
      </c>
      <c r="N17" s="6"/>
      <c r="O17" s="6" t="s">
        <v>64</v>
      </c>
      <c r="P17" s="6" t="s">
        <v>74</v>
      </c>
      <c r="Q17" s="6" t="s">
        <v>5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ht="20" customHeight="true">
      <c r="A18" s="6" t="str">
        <v>休業棚卸</v>
      </c>
      <c r="B18" s="6" t="s">
        <v>81</v>
      </c>
      <c r="C18" s="6" t="s">
        <v>55</v>
      </c>
      <c r="D18" s="6" t="s">
        <v>74</v>
      </c>
      <c r="E18" s="6" t="str">
        <v>振替・ロケーション修正</v>
      </c>
      <c r="F18" s="6"/>
      <c r="G18" s="6"/>
      <c r="H18" s="6"/>
      <c r="I18" s="6" t="str">
        <v>モバイル確認</v>
      </c>
      <c r="J18" s="6"/>
      <c r="K18" s="6"/>
      <c r="L18" s="6"/>
      <c r="M18" s="6" t="s">
        <v>73</v>
      </c>
      <c r="N18" s="6"/>
      <c r="O18" s="6" t="s">
        <v>64</v>
      </c>
      <c r="P18" s="6" t="s">
        <v>74</v>
      </c>
      <c r="Q18" s="6" t="s">
        <v>5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ht="20" customHeight="true">
      <c r="A19" s="6" t="str">
        <v>再棚卸</v>
      </c>
      <c r="B19" s="6" t="s">
        <v>81</v>
      </c>
      <c r="C19" s="6" t="s">
        <v>82</v>
      </c>
      <c r="D19" s="6" t="s">
        <v>74</v>
      </c>
      <c r="E19" s="6" t="str">
        <v>ロット修正</v>
      </c>
      <c r="F19" s="6"/>
      <c r="G19" s="6"/>
      <c r="H19" s="6"/>
      <c r="I19" s="6" t="str">
        <v>システム連携</v>
      </c>
      <c r="J19" s="6"/>
      <c r="K19" s="6"/>
      <c r="L19" s="6"/>
      <c r="M19" s="6" t="s">
        <v>73</v>
      </c>
      <c r="N19" s="6"/>
      <c r="O19" s="6" t="s">
        <v>64</v>
      </c>
      <c r="P19" s="6" t="s">
        <v>74</v>
      </c>
      <c r="Q19" s="6" t="s">
        <v>5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ht="20" customHeight="true">
      <c r="A20" s="6"/>
      <c r="B20" s="6" t="s">
        <v>81</v>
      </c>
      <c r="C20" s="6" t="s">
        <v>83</v>
      </c>
      <c r="D20" s="6" t="s">
        <v>84</v>
      </c>
      <c r="E20" s="6" t="str">
        <v>品質対応へ引継ぎ</v>
      </c>
      <c r="F20" s="6"/>
      <c r="G20" s="6"/>
      <c r="H20" s="6"/>
      <c r="I20" s="6"/>
      <c r="J20" s="6"/>
      <c r="K20" s="6"/>
      <c r="L20" s="6"/>
      <c r="M20" s="6" t="s">
        <v>73</v>
      </c>
      <c r="N20" s="6"/>
      <c r="O20" s="6" t="s">
        <v>64</v>
      </c>
      <c r="P20" s="6" t="s">
        <v>74</v>
      </c>
      <c r="Q20" s="6" t="s">
        <v>5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ht="20" customHeight="true">
      <c r="A21" s="6"/>
      <c r="B21" s="6" t="s">
        <v>85</v>
      </c>
      <c r="C21" s="6" t="s">
        <v>86</v>
      </c>
      <c r="D21" s="6" t="s">
        <v>80</v>
      </c>
      <c r="E21" s="6" t="str">
        <v>経理承認へ引継ぎ</v>
      </c>
      <c r="F21" s="6"/>
      <c r="G21" s="6"/>
      <c r="H21" s="6"/>
      <c r="I21" s="6"/>
      <c r="J21" s="6"/>
      <c r="K21" s="6"/>
      <c r="L21" s="6"/>
      <c r="M21" s="6" t="s">
        <v>73</v>
      </c>
      <c r="N21" s="6"/>
      <c r="O21" s="6" t="s">
        <v>44</v>
      </c>
      <c r="P21" s="6" t="s">
        <v>74</v>
      </c>
      <c r="Q21" s="6" t="s">
        <v>5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ht="20" customHeight="true">
      <c r="A22" s="6"/>
      <c r="B22" s="6" t="s">
        <v>87</v>
      </c>
      <c r="C22" s="6" t="s">
        <v>47</v>
      </c>
      <c r="D22" s="6" t="s">
        <v>88</v>
      </c>
      <c r="E22" s="6" t="str">
        <v>調整不要</v>
      </c>
      <c r="F22" s="6"/>
      <c r="G22" s="6"/>
      <c r="H22" s="6"/>
      <c r="I22" s="6"/>
      <c r="J22" s="6"/>
      <c r="K22" s="6"/>
      <c r="L22" s="6"/>
      <c r="M22" s="6" t="s">
        <v>73</v>
      </c>
      <c r="N22" s="6"/>
      <c r="O22" s="6" t="s">
        <v>64</v>
      </c>
      <c r="P22" s="6" t="s">
        <v>89</v>
      </c>
      <c r="Q22" s="6" t="s">
        <v>5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ht="20" customHeight="true">
      <c r="A23" s="6"/>
      <c r="B23" s="6" t="s">
        <v>90</v>
      </c>
      <c r="C23" s="6" t="s">
        <v>90</v>
      </c>
      <c r="D23" s="6" t="s">
        <v>91</v>
      </c>
      <c r="E23" s="6"/>
      <c r="F23" s="6"/>
      <c r="G23" s="6"/>
      <c r="H23" s="6"/>
      <c r="I23" s="6"/>
      <c r="J23" s="6"/>
      <c r="K23" s="6"/>
      <c r="L23" s="6"/>
      <c r="M23" s="6" t="s">
        <v>73</v>
      </c>
      <c r="N23" s="6"/>
      <c r="O23" s="6" t="s">
        <v>44</v>
      </c>
      <c r="P23" s="6" t="s">
        <v>5</v>
      </c>
      <c r="Q23" s="6" t="s">
        <v>5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ht="20" customHeight="true">
      <c r="A24" s="6"/>
      <c r="B24" s="6" t="s">
        <v>5</v>
      </c>
      <c r="C24" s="6" t="s">
        <v>92</v>
      </c>
      <c r="D24" s="6" t="s">
        <v>5</v>
      </c>
      <c r="E24" s="6"/>
      <c r="F24" s="6"/>
      <c r="G24" s="6"/>
      <c r="H24" s="6"/>
      <c r="I24" s="6"/>
      <c r="J24" s="6"/>
      <c r="K24" s="6"/>
      <c r="L24" s="6"/>
      <c r="M24" s="6" t="s">
        <v>73</v>
      </c>
      <c r="N24" s="6"/>
      <c r="O24" s="6" t="s">
        <v>44</v>
      </c>
      <c r="P24" s="6" t="s">
        <v>5</v>
      </c>
      <c r="Q24" s="6" t="s">
        <v>5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ht="20" customHeight="true">
      <c r="A25" s="6"/>
      <c r="B25" s="6" t="s">
        <v>5</v>
      </c>
      <c r="C25" s="6" t="s">
        <v>5</v>
      </c>
      <c r="D25" s="6" t="s">
        <v>91</v>
      </c>
      <c r="E25" s="6"/>
      <c r="F25" s="6"/>
      <c r="G25" s="6"/>
      <c r="H25" s="6"/>
      <c r="I25" s="6"/>
      <c r="J25" s="6"/>
      <c r="K25" s="6"/>
      <c r="L25" s="6"/>
      <c r="M25" s="6" t="s">
        <v>73</v>
      </c>
      <c r="N25" s="6"/>
      <c r="O25" s="6" t="s">
        <v>44</v>
      </c>
      <c r="P25" s="6" t="s">
        <v>93</v>
      </c>
      <c r="Q25" s="6" t="s">
        <v>5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ht="20" customHeight="tru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ht="15" customHeight="tru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ht="15" customHeight="tru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ht="15" customHeight="tru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ht="24" customHeight="true">
      <c r="A30" s="44" t="str">
        <v>倉庫マスター</v>
      </c>
      <c r="B30" s="44" t="str">
        <v>倉庫マスター</v>
      </c>
      <c r="C30" s="44" t="str">
        <v>倉庫マスター</v>
      </c>
      <c r="D30" s="44" t="str">
        <v>倉庫マスター</v>
      </c>
      <c r="E30" s="44" t="str">
        <v>倉庫マスター</v>
      </c>
      <c r="F30" s="44" t="str">
        <v>倉庫マスター</v>
      </c>
      <c r="G30" s="44" t="str">
        <v>倉庫マスター</v>
      </c>
      <c r="H30" s="44" t="str">
        <v>倉庫マスター</v>
      </c>
      <c r="I30" s="6"/>
      <c r="J30" s="44" t="str">
        <v>商品・SKU マスター</v>
      </c>
      <c r="K30" s="44" t="str">
        <v>商品・SKU マスター</v>
      </c>
      <c r="L30" s="44" t="str">
        <v>商品・SKU マスター</v>
      </c>
      <c r="M30" s="44" t="str">
        <v>商品・SKU マスター</v>
      </c>
      <c r="N30" s="44" t="str">
        <v>商品・SKU マスター</v>
      </c>
      <c r="O30" s="44" t="str">
        <v>商品・SKU マスター</v>
      </c>
      <c r="P30" s="44" t="str">
        <v>商品・SKU マスター</v>
      </c>
      <c r="Q30" s="44" t="str">
        <v>商品・SKU マスター</v>
      </c>
      <c r="R30" s="44" t="str">
        <v>商品・SKU マスター</v>
      </c>
      <c r="S30" s="44" t="str">
        <v>商品・SKU マスター</v>
      </c>
      <c r="T30" s="44" t="str">
        <v>商品・SKU マスター</v>
      </c>
      <c r="U30" s="6"/>
      <c r="V30" s="6"/>
      <c r="W30" s="6"/>
      <c r="X30" s="6"/>
      <c r="Y30" s="6"/>
      <c r="Z30" s="6"/>
      <c r="AA30" s="6"/>
      <c r="AB30" s="6"/>
      <c r="AC30" s="6"/>
    </row>
    <row r="31" ht="15" customHeight="true">
      <c r="A31" s="52" t="str">
        <v>倉庫コード</v>
      </c>
      <c r="B31" s="52" t="str">
        <v>倉庫名</v>
      </c>
      <c r="C31" s="52" t="str">
        <v>地域</v>
      </c>
      <c r="D31" s="52" t="str">
        <v>所在地・説明</v>
      </c>
      <c r="E31" s="52" t="str">
        <v>責任者</v>
      </c>
      <c r="F31" s="52" t="str">
        <v>連絡先</v>
      </c>
      <c r="G31" s="52" t="str">
        <v>有効フラグ</v>
      </c>
      <c r="H31" s="52" t="s">
        <v>11</v>
      </c>
      <c r="I31" s="6"/>
      <c r="J31" s="52" t="str">
        <v>SKU</v>
      </c>
      <c r="K31" s="52" t="str">
        <v>品目名</v>
      </c>
      <c r="L31" s="52" t="str">
        <v>カテゴリ</v>
      </c>
      <c r="M31" s="52" t="str">
        <v>規格</v>
      </c>
      <c r="N31" s="52" t="str">
        <v>単位</v>
      </c>
      <c r="O31" s="52" t="str">
        <v>既定単価</v>
      </c>
      <c r="P31" s="52" t="str">
        <v>ロット管理</v>
      </c>
      <c r="Q31" s="52" t="str">
        <v>シリアル管理</v>
      </c>
      <c r="R31" s="52" t="str">
        <v>期限管理</v>
      </c>
      <c r="S31" s="52" t="str">
        <v>既定ロケーション</v>
      </c>
      <c r="T31" s="52" t="s">
        <v>11</v>
      </c>
      <c r="U31" s="6"/>
      <c r="V31" s="6"/>
      <c r="W31" s="6"/>
      <c r="X31" s="6"/>
      <c r="Y31" s="6"/>
      <c r="Z31" s="6"/>
      <c r="AA31" s="6"/>
      <c r="AB31" s="6"/>
      <c r="AC31" s="6"/>
    </row>
    <row r="32" ht="15" customHeight="true">
      <c r="A32" s="6" t="str">
        <v>WH-A</v>
      </c>
      <c r="B32" s="6" t="s">
        <v>1</v>
      </c>
      <c r="C32" s="6" t="str">
        <v>関東</v>
      </c>
      <c r="D32" s="6" t="str">
        <v>常温製品倉庫</v>
      </c>
      <c r="E32" s="6" t="s">
        <v>2</v>
      </c>
      <c r="F32" s="6" t="str">
        <v>03-0000-0001</v>
      </c>
      <c r="G32" s="6" t="str">
        <v>有効</v>
      </c>
      <c r="H32" s="6" t="str">
        <v>一般製品と包装資材</v>
      </c>
      <c r="I32" s="6"/>
      <c r="J32" s="6" t="str">
        <v>SKU-1001</v>
      </c>
      <c r="K32" s="6" t="str">
        <v>A クラス部品</v>
      </c>
      <c r="L32" s="6" t="str">
        <v>製品</v>
      </c>
      <c r="M32" s="6" t="str">
        <v>A-01</v>
      </c>
      <c r="N32" s="6" t="str">
        <v>個</v>
      </c>
      <c r="O32" s="64" t="n">
        <v>15.5</v>
      </c>
      <c r="P32" s="6" t="str">
        <v>いいえ</v>
      </c>
      <c r="Q32" s="6" t="str">
        <v>いいえ</v>
      </c>
      <c r="R32" s="6" t="str">
        <v>いいえ</v>
      </c>
      <c r="S32" s="6" t="str">
        <v>A01-01</v>
      </c>
      <c r="T32" s="6" t="str">
        <v>通常製品</v>
      </c>
      <c r="U32" s="6"/>
      <c r="V32" s="6"/>
      <c r="W32" s="6"/>
      <c r="X32" s="6"/>
      <c r="Y32" s="6"/>
      <c r="Z32" s="6"/>
      <c r="AA32" s="6"/>
      <c r="AB32" s="6"/>
      <c r="AC32" s="6"/>
    </row>
    <row r="33" ht="15" customHeight="true">
      <c r="A33" s="6" t="str">
        <v>WH-B</v>
      </c>
      <c r="B33" s="6" t="str">
        <v>大阪返品倉庫</v>
      </c>
      <c r="C33" s="6" t="str">
        <v>関東</v>
      </c>
      <c r="D33" s="6" t="str">
        <v>返品・検査待ちエリア</v>
      </c>
      <c r="E33" s="6" t="str">
        <v>鈴木花子</v>
      </c>
      <c r="F33" s="6" t="str">
        <v>06-0000-0002</v>
      </c>
      <c r="G33" s="6" t="str">
        <v>有効</v>
      </c>
      <c r="H33" s="6" t="str">
        <v>返品差異の再確認</v>
      </c>
      <c r="I33" s="6"/>
      <c r="J33" s="6" t="str">
        <v>SKU-1002</v>
      </c>
      <c r="K33" s="6" t="str">
        <v>包装資材</v>
      </c>
      <c r="L33" s="6" t="str">
        <v>包材</v>
      </c>
      <c r="M33" s="6" t="str">
        <v>PK-20</v>
      </c>
      <c r="N33" s="6" t="str">
        <v>個</v>
      </c>
      <c r="O33" s="64" t="n">
        <v>2.8</v>
      </c>
      <c r="P33" s="6" t="str">
        <v>いいえ</v>
      </c>
      <c r="Q33" s="6" t="str">
        <v>いいえ</v>
      </c>
      <c r="R33" s="6" t="str">
        <v>いいえ</v>
      </c>
      <c r="S33" s="6" t="str">
        <v>A02-01</v>
      </c>
      <c r="T33" s="6" t="str">
        <v>少額包材</v>
      </c>
      <c r="U33" s="6"/>
      <c r="V33" s="6"/>
      <c r="W33" s="6"/>
      <c r="X33" s="6"/>
      <c r="Y33" s="6"/>
      <c r="Z33" s="6"/>
      <c r="AA33" s="6"/>
      <c r="AB33" s="6"/>
      <c r="AC33" s="6"/>
    </row>
    <row r="34" ht="15" customHeight="true">
      <c r="A34" s="6" t="str">
        <v>WH-C</v>
      </c>
      <c r="B34" s="6" t="str">
        <v>横浜保税倉庫</v>
      </c>
      <c r="C34" s="6" t="str">
        <v>首都圏</v>
      </c>
      <c r="D34" s="6" t="str">
        <v>保税・越境貨物</v>
      </c>
      <c r="E34" s="6" t="str">
        <v>高橋健</v>
      </c>
      <c r="F34" s="6" t="str">
        <v>045-000-0003</v>
      </c>
      <c r="G34" s="6" t="str">
        <v>有効</v>
      </c>
      <c r="H34" s="6" t="str">
        <v>ロットと書類要個が高い</v>
      </c>
      <c r="I34" s="6"/>
      <c r="J34" s="6" t="str">
        <v>SKU-1003</v>
      </c>
      <c r="K34" s="6" t="str">
        <v>標準パレット</v>
      </c>
      <c r="L34" s="6" t="str">
        <v>通い資材</v>
      </c>
      <c r="M34" s="6" t="str">
        <v>TP-100</v>
      </c>
      <c r="N34" s="6" t="str">
        <v>個</v>
      </c>
      <c r="O34" s="64" t="n">
        <v>95</v>
      </c>
      <c r="P34" s="6" t="str">
        <v>いいえ</v>
      </c>
      <c r="Q34" s="6" t="str">
        <v>はい</v>
      </c>
      <c r="R34" s="6" t="str">
        <v>いいえ</v>
      </c>
      <c r="S34" s="6" t="str">
        <v>A03-01</v>
      </c>
      <c r="T34" s="6" t="str">
        <v>シリアル番号で追跡可能</v>
      </c>
      <c r="U34" s="6"/>
      <c r="V34" s="6"/>
      <c r="W34" s="6"/>
      <c r="X34" s="6"/>
      <c r="Y34" s="6"/>
      <c r="Z34" s="6"/>
      <c r="AA34" s="6"/>
      <c r="AB34" s="6"/>
      <c r="AC34" s="6"/>
    </row>
    <row r="35" ht="15" customHeight="true">
      <c r="A35" s="6" t="str">
        <v>WH-D</v>
      </c>
      <c r="B35" s="6" t="str">
        <v>札幌低温倉庫</v>
      </c>
      <c r="C35" s="6" t="str">
        <v>北海道</v>
      </c>
      <c r="D35" s="6" t="str">
        <v>低温・期限管理</v>
      </c>
      <c r="E35" s="6" t="str">
        <v>田中美咲</v>
      </c>
      <c r="F35" s="6" t="str">
        <v>011-000-0004</v>
      </c>
      <c r="G35" s="6" t="str">
        <v>有効</v>
      </c>
      <c r="H35" s="6" t="str">
        <v>温度管理と期限管理</v>
      </c>
      <c r="I35" s="6"/>
      <c r="J35" s="6" t="str">
        <v>SKU-2001</v>
      </c>
      <c r="K35" s="6" t="str">
        <v>低温商品</v>
      </c>
      <c r="L35" s="6" t="str">
        <v>低温</v>
      </c>
      <c r="M35" s="6" t="str">
        <v>CL-12</v>
      </c>
      <c r="N35" s="6" t="str">
        <v>箱</v>
      </c>
      <c r="O35" s="64" t="n">
        <v>68</v>
      </c>
      <c r="P35" s="6" t="str">
        <v>はい</v>
      </c>
      <c r="Q35" s="6" t="str">
        <v>いいえ</v>
      </c>
      <c r="R35" s="6" t="str">
        <v>はい</v>
      </c>
      <c r="S35" s="6" t="str">
        <v>D01-01</v>
      </c>
      <c r="T35" s="6" t="str">
        <v>期限管理が必要</v>
      </c>
      <c r="U35" s="6"/>
      <c r="V35" s="6"/>
      <c r="W35" s="6"/>
      <c r="X35" s="6"/>
      <c r="Y35" s="6"/>
      <c r="Z35" s="6"/>
      <c r="AA35" s="6"/>
      <c r="AB35" s="6"/>
      <c r="AC35" s="6"/>
    </row>
    <row r="36" ht="15" customHeight="true">
      <c r="A36" s="6" t="str">
        <v>WH-E</v>
      </c>
      <c r="B36" s="6" t="str">
        <v>名古屋部品倉庫</v>
      </c>
      <c r="C36" s="6" t="str">
        <v>中部</v>
      </c>
      <c r="D36" s="6" t="str">
        <v>保守部品倉庫</v>
      </c>
      <c r="E36" s="6" t="str">
        <v>伊藤誠</v>
      </c>
      <c r="F36" s="6" t="str">
        <v>052-000-0005</v>
      </c>
      <c r="G36" s="6" t="str">
        <v>有効</v>
      </c>
      <c r="H36" s="6" t="str">
        <v>シリアル番号追跡</v>
      </c>
      <c r="I36" s="6"/>
      <c r="J36" s="6" t="str">
        <v>SKU-3001</v>
      </c>
      <c r="K36" s="6" t="str">
        <v>部品セット</v>
      </c>
      <c r="L36" s="6" t="str">
        <v>保守部品</v>
      </c>
      <c r="M36" s="6" t="str">
        <v>SP-01</v>
      </c>
      <c r="N36" s="6" t="str">
        <v>セット</v>
      </c>
      <c r="O36" s="64" t="n">
        <v>320</v>
      </c>
      <c r="P36" s="6" t="str">
        <v>いいえ</v>
      </c>
      <c r="Q36" s="6" t="str">
        <v>はい</v>
      </c>
      <c r="R36" s="6" t="str">
        <v>いいえ</v>
      </c>
      <c r="S36" s="6" t="str">
        <v>B01-02</v>
      </c>
      <c r="T36" s="6" t="str">
        <v>保守返品の再確認</v>
      </c>
      <c r="U36" s="6"/>
      <c r="V36" s="6"/>
      <c r="W36" s="6"/>
      <c r="X36" s="6"/>
      <c r="Y36" s="6"/>
      <c r="Z36" s="6"/>
      <c r="AA36" s="6"/>
      <c r="AB36" s="6"/>
      <c r="AC36" s="6"/>
    </row>
    <row r="37" ht="15" customHeight="true">
      <c r="A37" s="6" t="s">
        <v>94</v>
      </c>
      <c r="B37" s="6"/>
      <c r="C37" s="6"/>
      <c r="D37" s="6"/>
      <c r="E37" s="6"/>
      <c r="F37" s="6"/>
      <c r="G37" s="6"/>
      <c r="H37" s="6"/>
      <c r="I37" s="6"/>
      <c r="J37" s="6" t="str">
        <v>SKU-4001</v>
      </c>
      <c r="K37" s="6" t="str">
        <v>ロット原料</v>
      </c>
      <c r="L37" s="6" t="s">
        <v>12</v>
      </c>
      <c r="M37" s="6" t="str">
        <v>RM-5KG</v>
      </c>
      <c r="N37" s="6" t="str">
        <v>kg</v>
      </c>
      <c r="O37" s="64" t="n">
        <v>12.6</v>
      </c>
      <c r="P37" s="6" t="str">
        <v>はい</v>
      </c>
      <c r="Q37" s="6" t="str">
        <v>いいえ</v>
      </c>
      <c r="R37" s="6" t="str">
        <v>はい</v>
      </c>
      <c r="S37" s="6" t="str">
        <v>C02-03</v>
      </c>
      <c r="T37" s="6" t="str">
        <v>保税・ロット管理</v>
      </c>
      <c r="U37" s="6"/>
      <c r="V37" s="6"/>
      <c r="W37" s="6"/>
      <c r="X37" s="6"/>
      <c r="Y37" s="6"/>
      <c r="Z37" s="6"/>
      <c r="AA37" s="6"/>
      <c r="AB37" s="6"/>
      <c r="AC37" s="6"/>
    </row>
    <row r="38" ht="15" customHeight="true">
      <c r="A38" s="6"/>
      <c r="B38" s="6"/>
      <c r="C38" s="6"/>
      <c r="D38" s="6"/>
      <c r="E38" s="6"/>
      <c r="F38" s="6"/>
      <c r="G38" s="6"/>
      <c r="H38" s="6"/>
      <c r="I38" s="6"/>
      <c r="J38" s="6" t="str">
        <v>SKU-5001</v>
      </c>
      <c r="K38" s="6" t="str">
        <v>販促セット品</v>
      </c>
      <c r="L38" s="6" t="str">
        <v>セット商品</v>
      </c>
      <c r="M38" s="6" t="str">
        <v>CB-10</v>
      </c>
      <c r="N38" s="6" t="str">
        <v>セット</v>
      </c>
      <c r="O38" s="64" t="n">
        <v>45</v>
      </c>
      <c r="P38" s="6" t="str">
        <v>はい</v>
      </c>
      <c r="Q38" s="6" t="str">
        <v>いいえ</v>
      </c>
      <c r="R38" s="6" t="str">
        <v>いいえ</v>
      </c>
      <c r="S38" s="6" t="str">
        <v>A04-01</v>
      </c>
      <c r="T38" s="6" t="str">
        <v>セット分解は再確認が必要</v>
      </c>
      <c r="U38" s="6"/>
      <c r="V38" s="6"/>
      <c r="W38" s="6"/>
      <c r="X38" s="6"/>
      <c r="Y38" s="6"/>
      <c r="Z38" s="6"/>
      <c r="AA38" s="6"/>
      <c r="AB38" s="6"/>
      <c r="AC38" s="6"/>
    </row>
  </sheetData>
  <mergeCells count="5">
    <mergeCell ref="A1:T1"/>
    <mergeCell ref="A2:T2"/>
    <mergeCell ref="A11:I11"/>
    <mergeCell ref="A30:H30"/>
    <mergeCell ref="J30:T30"/>
  </mergeCells>
  <dataValidations count="2">
    <dataValidation allowBlank="true" sqref="G32:G45" type="list">
      <formula1>'Основни настройки'!$H$13:$H$14</formula1>
    </dataValidation>
    <dataValidation allowBlank="true" sqref="P32:R80" type="list">
      <formula1>'Основни настройки'!$G$13:$G$14</formula1>
    </dataValidation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tableParts count="2">
    <tablePart r:id="Red76d5ae64aa482f"/>
    <tablePart r:id="Raf46ff3e517d4e43"/>
  </tableParts>
</worksheet>
</file>

<file path=xl/worksheets/sheet3.xml><?xml version="1.0" encoding="utf-8"?>
<worksheet xmlns:ns1="http://schemas.microsoft.com/office/spreadsheetml/2009/9/main" xmlns:ns3="http://schemas.microsoft.com/office/excel/2006/main" xmlns:r="http://schemas.openxmlformats.org/officeDocument/2006/relationships"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8"/>
    <col customWidth="true" max="2" min="2" width="12"/>
    <col customWidth="true" max="3" min="3" width="16"/>
    <col customWidth="true" max="4" min="4" width="12"/>
    <col customWidth="true" max="5" min="5" width="18"/>
    <col customWidth="true" max="6" min="6" width="14"/>
    <col customWidth="true" max="9" min="7" width="12"/>
    <col customWidth="true" max="10" min="10" width="10"/>
    <col customWidth="true" max="12" min="11" width="12"/>
    <col customWidth="true" max="13" min="13" width="18"/>
    <col customWidth="true" max="16" min="14" width="12"/>
    <col customWidth="true" max="17" min="17" width="10"/>
    <col customWidth="true" max="18" min="18" width="12"/>
    <col customWidth="true" max="19" min="19" width="30"/>
  </cols>
  <sheetData>
    <row r="1" ht="21.97265625" customHeight="true">
      <c r="A1" s="12" t="s">
        <v>95</v>
      </c>
      <c r="B1" s="12" t="str">
        <v>План за преброяване</v>
      </c>
      <c r="C1" s="12" t="str">
        <v>План за преброяване</v>
      </c>
      <c r="D1" s="12" t="str">
        <v>План за преброяване</v>
      </c>
      <c r="E1" s="12" t="str">
        <v>План за преброяване</v>
      </c>
      <c r="F1" s="12" t="str">
        <v>План за преброяване</v>
      </c>
      <c r="G1" s="12" t="str">
        <v>План за преброяване</v>
      </c>
      <c r="H1" s="12" t="str">
        <v>План за преброяване</v>
      </c>
      <c r="I1" s="12" t="str">
        <v>План за преброяване</v>
      </c>
      <c r="J1" s="12" t="str">
        <v>План за преброяване</v>
      </c>
      <c r="K1" s="12" t="str">
        <v>План за преброяване</v>
      </c>
      <c r="L1" s="12" t="str">
        <v>План за преброяване</v>
      </c>
      <c r="M1" s="12" t="str">
        <v>План за преброяване</v>
      </c>
      <c r="N1" s="12" t="str">
        <v>План за преброяване</v>
      </c>
      <c r="O1" s="12" t="str">
        <v>План за преброяване</v>
      </c>
      <c r="P1" s="12" t="str">
        <v>План за преброяване</v>
      </c>
      <c r="Q1" s="12" t="str">
        <v>План за преброяване</v>
      </c>
      <c r="R1" s="12" t="str">
        <v>План за преброяване</v>
      </c>
      <c r="S1" s="12" t="str">
        <v>План за преброяване</v>
      </c>
      <c r="T1" s="6"/>
      <c r="U1" s="6"/>
      <c r="V1" s="6"/>
      <c r="W1" s="6"/>
      <c r="X1" s="6"/>
      <c r="Y1" s="6"/>
      <c r="Z1" s="6"/>
      <c r="AA1" s="6"/>
      <c r="AB1" s="6"/>
      <c r="AC1" s="6"/>
    </row>
    <row r="2" ht="15" customHeight="true">
      <c r="A2" s="16" t="s">
        <v>96</v>
      </c>
      <c r="B2" s="16" t="str">
        <v>先に倉庫、ロケーション、棚卸日、範囲を決めます。棚卸番号はДетайли на преброяванетоと差異処理表で共通利用します。</v>
      </c>
      <c r="C2" s="16" t="str">
        <v>先に倉庫、ロケーション、棚卸日、範囲を決めます。棚卸番号はДетайли на преброяванетоと差異処理表で共通利用します。</v>
      </c>
      <c r="D2" s="16" t="str">
        <v>先に倉庫、ロケーション、棚卸日、範囲を決めます。棚卸番号はДетайли на преброяванетоと差異処理表で共通利用します。</v>
      </c>
      <c r="E2" s="16" t="str">
        <v>先に倉庫、ロケーション、棚卸日、範囲を決めます。棚卸番号はДетайли на преброяванетоと差異処理表で共通利用します。</v>
      </c>
      <c r="F2" s="16" t="str">
        <v>先に倉庫、ロケーション、棚卸日、範囲を決めます。棚卸番号はДетайли на преброяванетоと差異処理表で共通利用します。</v>
      </c>
      <c r="G2" s="16" t="str">
        <v>先に倉庫、ロケーション、棚卸日、範囲を決めます。棚卸番号はДетайли на преброяванетоと差異処理表で共通利用します。</v>
      </c>
      <c r="H2" s="16" t="str">
        <v>先に倉庫、ロケーション、棚卸日、範囲を決めます。棚卸番号はДетайли на преброяванетоと差異処理表で共通利用します。</v>
      </c>
      <c r="I2" s="16" t="str">
        <v>先に倉庫、ロケーション、棚卸日、範囲を決めます。棚卸番号はДетайли на преброяванетоと差異処理表で共通利用します。</v>
      </c>
      <c r="J2" s="16" t="str">
        <v>先に倉庫、ロケーション、棚卸日、範囲を決めます。棚卸番号はДетайли на преброяванетоと差異処理表で共通利用します。</v>
      </c>
      <c r="K2" s="16" t="str">
        <v>先に倉庫、ロケーション、棚卸日、範囲を決めます。棚卸番号はДетайли на преброяванетоと差異処理表で共通利用します。</v>
      </c>
      <c r="L2" s="16" t="str">
        <v>先に倉庫、ロケーション、棚卸日、範囲を決めます。棚卸番号はДетайли на преброяванетоと差異処理表で共通利用します。</v>
      </c>
      <c r="M2" s="16" t="str">
        <v>先に倉庫、ロケーション、棚卸日、範囲を決めます。棚卸番号はДетайли на преброяванетоと差異処理表で共通利用します。</v>
      </c>
      <c r="N2" s="16" t="str">
        <v>先に倉庫、ロケーション、棚卸日、範囲を決めます。棚卸番号はДетайли на преброяванетоと差異処理表で共通利用します。</v>
      </c>
      <c r="O2" s="16" t="str">
        <v>先に倉庫、ロケーション、棚卸日、範囲を決めます。棚卸番号はДетайли на преброяванетоと差異処理表で共通利用します。</v>
      </c>
      <c r="P2" s="16" t="str">
        <v>先に倉庫、ロケーション、棚卸日、範囲を決めます。棚卸番号はДетайли на преброяванетоと差異処理表で共通利用します。</v>
      </c>
      <c r="Q2" s="16" t="str">
        <v>先に倉庫、ロケーション、棚卸日、範囲を決めます。棚卸番号はДетайли на преброяванетоと差異処理表で共通利用します。</v>
      </c>
      <c r="R2" s="16" t="str">
        <v>先に倉庫、ロケーション、棚卸日、範囲を決めます。棚卸番号はДетайли на преброяванетоと差異処理表で共通利用します。</v>
      </c>
      <c r="S2" s="16" t="str">
        <v>先に倉庫、ロケーション、棚卸日、範囲を決めます。棚卸番号はДетайли на преброяванетоと差異処理表で共通利用します。</v>
      </c>
      <c r="T2" s="6"/>
      <c r="U2" s="6"/>
      <c r="V2" s="6"/>
      <c r="W2" s="6"/>
      <c r="X2" s="6"/>
      <c r="Y2" s="6"/>
      <c r="Z2" s="6"/>
      <c r="AA2" s="6"/>
      <c r="AB2" s="6"/>
      <c r="AC2" s="6"/>
    </row>
    <row r="3" ht="15" customHeight="tru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15" customHeight="tru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ht="15" customHeight="true">
      <c r="A5" s="6" t="s">
        <v>4</v>
      </c>
      <c r="B5" s="6" t="s">
        <v>90</v>
      </c>
      <c r="C5" s="6" t="s">
        <v>5</v>
      </c>
      <c r="D5" s="6" t="s">
        <v>38</v>
      </c>
      <c r="E5" s="6" t="s">
        <v>31</v>
      </c>
      <c r="F5" s="6" t="s">
        <v>74</v>
      </c>
      <c r="G5" s="6" t="s">
        <v>74</v>
      </c>
      <c r="H5" s="6" t="s">
        <v>74</v>
      </c>
      <c r="I5" s="6" t="s">
        <v>74</v>
      </c>
      <c r="J5" s="6" t="s">
        <v>97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ht="36" customHeight="true">
      <c r="A6" s="52" t="str">
        <v>棚卸番号</v>
      </c>
      <c r="B6" s="52" t="str">
        <v>棚卸区分</v>
      </c>
      <c r="C6" s="52" t="str">
        <v>会社・事業単位</v>
      </c>
      <c r="D6" s="52" t="str">
        <v>倉庫コード</v>
      </c>
      <c r="E6" s="52" t="str">
        <v>倉庫名</v>
      </c>
      <c r="F6" s="52" t="str">
        <v>範囲・エリア</v>
      </c>
      <c r="G6" s="52" t="str">
        <v>開始ロケーション</v>
      </c>
      <c r="H6" s="52" t="str">
        <v>終了ロケーション</v>
      </c>
      <c r="I6" s="52" t="str">
        <v>計画日</v>
      </c>
      <c r="J6" s="52" t="str">
        <v>開始時刻</v>
      </c>
      <c r="K6" s="52" t="str">
        <v>期限日</v>
      </c>
      <c r="L6" s="52" t="str">
        <v>責任者</v>
      </c>
      <c r="M6" s="52" t="str">
        <v>棚卸担当者</v>
      </c>
      <c r="N6" s="52" t="str">
        <v>ステータス</v>
      </c>
      <c r="O6" s="52" t="str">
        <v>計画 Брой SKU</v>
      </c>
      <c r="P6" s="52" t="str">
        <v>入力済み Брой SKU</v>
      </c>
      <c r="Q6" s="52" t="str">
        <v>完了率</v>
      </c>
      <c r="R6" s="52" t="str">
        <v>差異行数</v>
      </c>
      <c r="S6" s="52" t="str">
        <v>備考・適用場面</v>
      </c>
      <c r="T6" s="6"/>
      <c r="U6" s="6"/>
      <c r="V6" s="6"/>
      <c r="W6" s="6"/>
      <c r="X6" s="6"/>
      <c r="Y6" s="6"/>
      <c r="Z6" s="6"/>
      <c r="AA6" s="6"/>
      <c r="AB6" s="6"/>
      <c r="AC6" s="6"/>
    </row>
    <row r="7" ht="22" customHeight="true">
      <c r="A7" s="6" t="str">
        <v>CNT-2026-04-A01</v>
      </c>
      <c r="B7" s="6" t="s">
        <v>42</v>
      </c>
      <c r="C7" s="6" t="s">
        <v>43</v>
      </c>
      <c r="D7" s="6" t="s">
        <v>18</v>
      </c>
      <c r="E7" s="6" t="str">
        <f>IFERROR(INDEX('Основни настройки'!$B$32:$B$45,MATCH(D7,'Основни настройки'!$A$32:$A$45,0)),"")</f>
        <v>東京中央倉庫</v>
      </c>
      <c r="F7" s="6" t="str">
        <v>A エリア</v>
      </c>
      <c r="G7" s="6" t="str">
        <v>A01-01</v>
      </c>
      <c r="H7" s="6" t="str">
        <v>A04-99</v>
      </c>
      <c r="I7" s="62" t="n">
        <v>46130</v>
      </c>
      <c r="J7" s="6" t="str">
        <v>09:00</v>
      </c>
      <c r="K7" s="62" t="s">
        <v>96</v>
      </c>
      <c r="L7" s="6" t="s">
        <v>96</v>
      </c>
      <c r="M7" s="6" t="s">
        <v>96</v>
      </c>
      <c r="N7" s="6" t="str">
        <v>完了</v>
      </c>
      <c r="O7" s="6" t="n">
        <v>5</v>
      </c>
      <c r="P7" s="6" t="n">
        <f>IF(A7="","",COUNTIF('Детайли на преброяването'!$A$7:$A$200,A7))</f>
        <v>4</v>
      </c>
      <c r="Q7" s="66" t="n">
        <f>IF(O7="","",IFERROR(P7/O7,0))</f>
        <v>0.8</v>
      </c>
      <c r="R7" s="6" t="n">
        <f>IF(A7="","",COUNTIFS('Детайли на преброяването'!$A$7:$A$200,A7,'Детайли на преброяването'!$T$7:$T$200,"はい"))</f>
        <v>2</v>
      </c>
      <c r="S7" s="54" t="str">
        <v>常温製品の月次棚卸</v>
      </c>
      <c r="T7" s="6"/>
      <c r="U7" s="6"/>
      <c r="V7" s="6"/>
      <c r="W7" s="6"/>
      <c r="X7" s="6"/>
      <c r="Y7" s="6"/>
      <c r="Z7" s="6"/>
      <c r="AA7" s="6"/>
      <c r="AB7" s="6"/>
      <c r="AC7" s="6"/>
    </row>
    <row r="8" ht="22" customHeight="true">
      <c r="A8" s="6" t="str">
        <v>CNT-2026-04-B01</v>
      </c>
      <c r="B8" s="6" t="s">
        <v>48</v>
      </c>
      <c r="C8" s="6" t="s">
        <v>43</v>
      </c>
      <c r="D8" s="6" t="s">
        <v>18</v>
      </c>
      <c r="E8" s="6" t="str">
        <f>IFERROR(INDEX('Основни настройки'!$B$32:$B$45,MATCH(D8,'Основни настройки'!$A$32:$A$45,0)),"")</f>
        <v>大阪返品倉庫</v>
      </c>
      <c r="F8" s="6" t="str">
        <v>返品エリア</v>
      </c>
      <c r="G8" s="6" t="str">
        <v>B01-01</v>
      </c>
      <c r="H8" s="6" t="str">
        <v>B02-99</v>
      </c>
      <c r="I8" s="62" t="n">
        <v>46131</v>
      </c>
      <c r="J8" s="6" t="str">
        <v>10:00</v>
      </c>
      <c r="K8" s="62" t="n">
        <v>46132</v>
      </c>
      <c r="L8" s="6" t="str">
        <v>鈴木花子</v>
      </c>
      <c r="M8" s="6" t="str">
        <v>高橋健</v>
      </c>
      <c r="N8" s="6" t="s">
        <v>96</v>
      </c>
      <c r="O8" s="6" t="s">
        <v>96</v>
      </c>
      <c r="P8" s="6" t="s">
        <v>96</v>
      </c>
      <c r="Q8" s="66" t="s">
        <v>96</v>
      </c>
      <c r="R8" s="6" t="s">
        <v>96</v>
      </c>
      <c r="S8" s="54" t="str">
        <v>返品差異の抜取棚卸</v>
      </c>
      <c r="T8" s="6"/>
      <c r="U8" s="6"/>
      <c r="V8" s="6"/>
      <c r="W8" s="6"/>
      <c r="X8" s="6"/>
      <c r="Y8" s="6"/>
      <c r="Z8" s="6"/>
      <c r="AA8" s="6"/>
      <c r="AB8" s="6"/>
      <c r="AC8" s="6"/>
    </row>
    <row r="9" ht="22" customHeight="true">
      <c r="A9" s="6" t="str">
        <v>CNT-2026-04-C01</v>
      </c>
      <c r="B9" s="6" t="s">
        <v>52</v>
      </c>
      <c r="C9" s="6" t="s">
        <v>88</v>
      </c>
      <c r="D9" s="6" t="s">
        <v>18</v>
      </c>
      <c r="E9" s="6" t="str">
        <f>IFERROR(INDEX('Основни настройки'!$B$32:$B$45,MATCH(D9,'Основни настройки'!$A$32:$A$45,0)),"")</f>
        <v>横浜保税倉庫</v>
      </c>
      <c r="F9" s="6" t="str">
        <v>保税エリア</v>
      </c>
      <c r="G9" s="6" t="str">
        <v>C02-01</v>
      </c>
      <c r="H9" s="6" t="str">
        <v>C02-99</v>
      </c>
      <c r="I9" s="62" t="n">
        <v>46132</v>
      </c>
      <c r="J9" s="6" t="str">
        <v>13:30</v>
      </c>
      <c r="K9" s="62" t="n">
        <v>46134</v>
      </c>
      <c r="L9" s="6" t="str">
        <v>高橋健</v>
      </c>
      <c r="M9" s="6" t="str">
        <v>高橋健、田中美咲</v>
      </c>
      <c r="N9" s="6" t="str">
        <v>進行中</v>
      </c>
      <c r="O9" s="6" t="n">
        <v>4</v>
      </c>
      <c r="P9" s="6" t="n">
        <f>IF(A9="","",COUNTIF('Детайли на преброяването'!$A$7:$A$200,A9))</f>
        <v>1</v>
      </c>
      <c r="Q9" s="66" t="n">
        <f>IF(O9="","",IFERROR(P9/O9,0))</f>
        <v>0.25</v>
      </c>
      <c r="R9" s="6" t="n">
        <f>IF(A9="","",COUNTIFS('Детайли на преброяването'!$A$7:$A$200,A9,'Детайли на преброяването'!$T$7:$T$200,"はい"))</f>
        <v>1</v>
      </c>
      <c r="S9" s="54" t="s">
        <v>96</v>
      </c>
      <c r="T9" s="6" t="s">
        <v>96</v>
      </c>
      <c r="U9" s="6"/>
      <c r="V9" s="6"/>
      <c r="W9" s="6"/>
      <c r="X9" s="6"/>
      <c r="Y9" s="6"/>
      <c r="Z9" s="6"/>
      <c r="AA9" s="6"/>
      <c r="AB9" s="6"/>
      <c r="AC9" s="6"/>
    </row>
    <row r="10" ht="22" customHeight="true">
      <c r="A10" s="6" t="str">
        <v>CNT-2026-04-D01</v>
      </c>
      <c r="B10" s="6" t="s">
        <v>56</v>
      </c>
      <c r="C10" s="6" t="s">
        <v>74</v>
      </c>
      <c r="D10" s="6" t="s">
        <v>18</v>
      </c>
      <c r="E10" s="6" t="str">
        <f>IFERROR(INDEX('Основни настройки'!$B$32:$B$45,MATCH(D10,'Основни настройки'!$A$32:$A$45,0)),"")</f>
        <v>札幌低温倉庫</v>
      </c>
      <c r="F10" s="6" t="str">
        <v>低温倉庫</v>
      </c>
      <c r="G10" s="6" t="str">
        <v>D01-01</v>
      </c>
      <c r="H10" s="6" t="str">
        <v>D01-99</v>
      </c>
      <c r="I10" s="62" t="n">
        <v>46133</v>
      </c>
      <c r="J10" s="6" t="str">
        <v>08:30</v>
      </c>
      <c r="K10" s="62" t="n">
        <v>46133</v>
      </c>
      <c r="L10" s="6" t="str">
        <v>田中美咲</v>
      </c>
      <c r="M10" s="6" t="str">
        <v>田中美咲</v>
      </c>
      <c r="N10" s="6" t="str">
        <v>未開始</v>
      </c>
      <c r="O10" s="6" t="n">
        <v>2</v>
      </c>
      <c r="P10" s="6" t="n">
        <f>IF(A10="","",COUNTIF('Детайли на преброяването'!$A$7:$A$200,A10))</f>
        <v>1</v>
      </c>
      <c r="Q10" s="66" t="n">
        <f>IF(O10="","",IFERROR(P10/O10,0))</f>
        <v>0.5</v>
      </c>
      <c r="R10" s="6" t="n">
        <f>IF(A10="","",COUNTIFS('Детайли на преброяването'!$A$7:$A$200,A10,'Детайли на преброяването'!$T$7:$T$200,"はい"))</f>
        <v>1</v>
      </c>
      <c r="S10" s="54" t="str">
        <v>低温商品の期限巡回棚卸</v>
      </c>
      <c r="T10" s="6"/>
      <c r="U10" s="6" t="s">
        <v>96</v>
      </c>
      <c r="V10" s="6" t="s">
        <v>96</v>
      </c>
      <c r="W10" s="6" t="s">
        <v>96</v>
      </c>
      <c r="X10" s="6" t="s">
        <v>96</v>
      </c>
      <c r="Y10" s="6"/>
      <c r="Z10" s="6"/>
      <c r="AA10" s="6"/>
      <c r="AB10" s="6"/>
      <c r="AC10" s="6"/>
    </row>
    <row r="11" ht="22" customHeight="true">
      <c r="A11" s="6" t="str">
        <v>CNT-2026-04-E01</v>
      </c>
      <c r="B11" s="6" t="str">
        <v>年度棚卸</v>
      </c>
      <c r="C11" s="6" t="s">
        <v>59</v>
      </c>
      <c r="D11" s="6" t="s">
        <v>73</v>
      </c>
      <c r="E11" s="6" t="str">
        <f>IFERROR(INDEX('Основни настройки'!$B$32:$B$45,MATCH(D11,'Основни настройки'!$A$32:$A$45,0)),"")</f>
        <v>名古屋部品倉庫</v>
      </c>
      <c r="F11" s="6" t="str">
        <v>部品エリア</v>
      </c>
      <c r="G11" s="6" t="str">
        <v>E01-01</v>
      </c>
      <c r="H11" s="6" t="str">
        <v>E04-99</v>
      </c>
      <c r="I11" s="62" t="n">
        <v>46137</v>
      </c>
      <c r="J11" s="6" t="str">
        <v>09:00</v>
      </c>
      <c r="K11" s="62" t="n">
        <v>46140</v>
      </c>
      <c r="L11" s="6" t="str">
        <v>伊藤誠</v>
      </c>
      <c r="M11" s="6" t="str">
        <v>伊藤誠、佐藤太郎</v>
      </c>
      <c r="N11" s="6" t="str">
        <v>未開始</v>
      </c>
      <c r="O11" s="6" t="n">
        <v>6</v>
      </c>
      <c r="P11" s="6" t="n">
        <f>IF(A11="","",COUNTIF('Детайли на преброяването'!$A$7:$A$200,A11))</f>
        <v>0</v>
      </c>
      <c r="Q11" s="66" t="n">
        <f>IF(O11="","",IFERROR(P11/O11,0))</f>
        <v>0</v>
      </c>
      <c r="R11" s="6" t="n">
        <f>IF(A11="","",COUNTIFS('Детайли на преброяването'!$A$7:$A$200,A11,'Детайли на преброяването'!$T$7:$T$200,"はい"))</f>
        <v>0</v>
      </c>
      <c r="S11" s="54" t="str">
        <v>保守部品の年度棚卸</v>
      </c>
      <c r="T11" s="6"/>
      <c r="U11" s="6"/>
      <c r="V11" s="6"/>
      <c r="W11" s="6" t="s">
        <v>96</v>
      </c>
      <c r="X11" s="6" t="s">
        <v>96</v>
      </c>
      <c r="Y11" s="6" t="s">
        <v>96</v>
      </c>
      <c r="Z11" s="6" t="s">
        <v>96</v>
      </c>
      <c r="AA11" s="6" t="s">
        <v>96</v>
      </c>
      <c r="AB11" s="6" t="s">
        <v>96</v>
      </c>
      <c r="AC11" s="6"/>
    </row>
    <row r="12">
      <c r="B12" t="s">
        <v>55</v>
      </c>
      <c r="C12" t="s">
        <v>61</v>
      </c>
      <c r="D12" t="s">
        <v>73</v>
      </c>
      <c r="AA12" t="s">
        <v>96</v>
      </c>
      <c r="AB12" t="s">
        <v>96</v>
      </c>
    </row>
    <row r="13">
      <c r="B13" t="s">
        <v>63</v>
      </c>
      <c r="C13" t="s">
        <v>59</v>
      </c>
      <c r="D13" t="s">
        <v>73</v>
      </c>
      <c r="AC13" t="s">
        <v>7</v>
      </c>
      <c r="AD13" t="s">
        <v>7</v>
      </c>
      <c r="AE13" t="s">
        <v>7</v>
      </c>
      <c r="AF13" t="s">
        <v>7</v>
      </c>
    </row>
    <row r="14">
      <c r="B14" t="s">
        <v>6</v>
      </c>
      <c r="C14" t="s">
        <v>66</v>
      </c>
      <c r="D14" t="s">
        <v>73</v>
      </c>
      <c r="AG14" t="s">
        <v>7</v>
      </c>
      <c r="AH14" t="s">
        <v>7</v>
      </c>
      <c r="AI14" t="s">
        <v>7</v>
      </c>
      <c r="AJ14" t="s">
        <v>7</v>
      </c>
      <c r="AK14" t="s">
        <v>7</v>
      </c>
      <c r="AL14" t="s">
        <v>7</v>
      </c>
      <c r="AM14" t="s">
        <v>7</v>
      </c>
      <c r="AN14" t="s">
        <v>7</v>
      </c>
    </row>
    <row r="15">
      <c r="B15" t="s">
        <v>98</v>
      </c>
      <c r="C15" t="s">
        <v>69</v>
      </c>
      <c r="D15" t="s">
        <v>73</v>
      </c>
    </row>
    <row r="16">
      <c r="C16" t="s">
        <v>72</v>
      </c>
      <c r="D16" t="s">
        <v>73</v>
      </c>
    </row>
    <row r="17">
      <c r="B17" t="s">
        <v>76</v>
      </c>
      <c r="C17" t="s">
        <v>77</v>
      </c>
      <c r="D17" t="s">
        <v>73</v>
      </c>
    </row>
    <row r="18">
      <c r="B18" t="s">
        <v>79</v>
      </c>
      <c r="C18" t="s">
        <v>80</v>
      </c>
      <c r="D18" t="s">
        <v>73</v>
      </c>
    </row>
    <row r="19">
      <c r="B19" t="s">
        <v>55</v>
      </c>
      <c r="C19" t="s">
        <v>74</v>
      </c>
      <c r="D19" t="s">
        <v>73</v>
      </c>
    </row>
    <row r="20">
      <c r="B20" t="s">
        <v>82</v>
      </c>
      <c r="C20" t="s">
        <v>74</v>
      </c>
      <c r="D20" t="s">
        <v>73</v>
      </c>
    </row>
    <row r="21">
      <c r="B21" t="s">
        <v>83</v>
      </c>
      <c r="C21" t="s">
        <v>84</v>
      </c>
      <c r="D21" t="s">
        <v>73</v>
      </c>
    </row>
    <row r="22">
      <c r="B22" t="s">
        <v>86</v>
      </c>
      <c r="C22" t="s">
        <v>80</v>
      </c>
      <c r="D22" t="s">
        <v>73</v>
      </c>
    </row>
    <row r="23">
      <c r="B23" t="s">
        <v>47</v>
      </c>
      <c r="C23" t="s">
        <v>88</v>
      </c>
      <c r="D23" t="s">
        <v>73</v>
      </c>
    </row>
    <row r="24">
      <c r="B24" t="s">
        <v>90</v>
      </c>
      <c r="C24" t="s">
        <v>91</v>
      </c>
      <c r="D24" t="s">
        <v>73</v>
      </c>
    </row>
    <row r="25">
      <c r="B25" t="s">
        <v>92</v>
      </c>
      <c r="D25" t="s">
        <v>73</v>
      </c>
    </row>
    <row r="26">
      <c r="C26" t="s">
        <v>91</v>
      </c>
      <c r="D26" t="s">
        <v>73</v>
      </c>
    </row>
    <row r="27"/>
    <row r="28"/>
    <row r="29"/>
    <row r="30"/>
    <row r="31"/>
    <row r="32"/>
    <row r="33"/>
    <row r="34"/>
    <row r="35"/>
    <row r="36"/>
    <row r="37"/>
    <row r="38"/>
    <row r="39">
      <c r="A39" t="s">
        <v>99</v>
      </c>
    </row>
  </sheetData>
  <mergeCells count="2">
    <mergeCell ref="A1:S1"/>
    <mergeCell ref="A2:S2"/>
  </mergeCells>
  <conditionalFormatting sqref="Q7:Q200">
    <cfRule type="dataBar" priority="1">
      <dataBar>
        <cfvo type="min"/>
        <cfvo type="max"/>
        <color rgb="5BA7A7"/>
      </dataBar>
      <extLst>
        <x:ext uri="{B025F937-C7B1-47D3-B67F-A62EFF666E3E}">
          <ns1:id>{6E19953F-14F2-7ABB-EC43-43235EA27CD1}</ns1:id>
        </x:ext>
      </extLst>
    </cfRule>
  </conditionalFormatting>
  <conditionalFormatting sqref="R7:R200">
    <cfRule type="cellIs" dxfId="4" priority="2" operator="greaterThan">
      <formula>0</formula>
    </cfRule>
  </conditionalFormatting>
  <conditionalFormatting sqref="N7:N200">
    <cfRule type="containsText" dxfId="5" priority="3" operator="containsText" text="延期">
      <formula>NOT(ISERROR(SEARCH("延期",N7)))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sqref="B7:B200" type="list">
      <formula1>'Основни настройки'!$A$13:$A$19</formula1>
    </dataValidation>
    <dataValidation allowBlank="true" sqref="C7:C200" type="list">
      <formula1>'Основни настройки'!$A$5:$A$9</formula1>
    </dataValidation>
    <dataValidation allowBlank="true" sqref="D7:D200" type="list">
      <formula1>'Основни настройки'!$A$32:$A$45</formula1>
    </dataValidation>
    <dataValidation allowBlank="true" sqref="N7:N200" type="list">
      <formula1>'Основни настройки'!$B$13:$B$19</formula1>
    </dataValidation>
  </dataValidations>
  <pageMargins left="0.7" right="0.7" top="0.75" bottom="0.75" header="0.3" footer="0.3"/>
  <tableParts count="1">
    <tablePart r:id="Rbfb3bc652def4e7c"/>
  </tableParts>
  <extLst>
    <x:ext uri="{78C0D931-6437-407d-A8EE-F0AAD7539E65}">
      <ns1:conditionalFormattings>
        <ns1:conditionalFormatting>
          <ns1:cfRule type="dataBar" priority="1" id="{6E19953F-14F2-7ABB-EC43-43235EA27CD1}">
            <ns1:dataBar gradient="1">
              <ns1:cfvo type="min"/>
              <ns1:cfvo type="max"/>
              <ns1:fillColor rgb="5BA7A7"/>
            </ns1:dataBar>
          </ns1:cfRule>
          <ns3:sqref>Q7:Q200</ns3:sqref>
        </ns1:conditionalFormatting>
      </ns1:conditionalFormattings>
    </x:ext>
  </extLst>
</worksheet>
</file>

<file path=xl/worksheets/sheet4.xml><?xml version="1.0" encoding="utf-8"?>
<worksheet xmlns:ns1="http://schemas.microsoft.com/office/spreadsheetml/2009/9/main" xmlns:ns3="http://schemas.microsoft.com/office/excel/2006/main" xmlns:r="http://schemas.openxmlformats.org/officeDocument/2006/relationships"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8"/>
    <col customWidth="true" max="3" min="2" width="12"/>
    <col customWidth="true" max="4" min="4" width="16"/>
    <col customWidth="true" max="5" min="5" width="12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2"/>
    <col customWidth="true" max="12" min="11" width="16"/>
    <col customWidth="true" max="17" min="13" width="12"/>
    <col customWidth="true" max="18" min="18" width="15"/>
    <col customWidth="true" max="19" min="19" width="12"/>
    <col customWidth="true" max="20" min="20" width="10"/>
    <col customWidth="true" max="23" min="21" width="12"/>
    <col customWidth="true" max="24" min="24" width="28"/>
  </cols>
  <sheetData>
    <row r="1" ht="21.97265625" customHeight="true">
      <c r="A1" s="12" t="s">
        <v>100</v>
      </c>
      <c r="B1" s="12" t="str">
        <v>Детайли на преброяването</v>
      </c>
      <c r="C1" s="12" t="str">
        <v>Детайли на преброяването</v>
      </c>
      <c r="D1" s="12" t="str">
        <v>Детайли на преброяването</v>
      </c>
      <c r="E1" s="12" t="str">
        <v>Детайли на преброяването</v>
      </c>
      <c r="F1" s="12" t="str">
        <v>Детайли на преброяването</v>
      </c>
      <c r="G1" s="12" t="str">
        <v>Детайли на преброяването</v>
      </c>
      <c r="H1" s="12" t="str">
        <v>Детайли на преброяването</v>
      </c>
      <c r="I1" s="12" t="str">
        <v>Детайли на преброяването</v>
      </c>
      <c r="J1" s="12" t="str">
        <v>Детайли на преброяването</v>
      </c>
      <c r="K1" s="12" t="str">
        <v>Детайли на преброяването</v>
      </c>
      <c r="L1" s="12" t="str">
        <v>Детайли на преброяването</v>
      </c>
      <c r="M1" s="12" t="str">
        <v>Детайли на преброяването</v>
      </c>
      <c r="N1" s="12" t="str">
        <v>Детайли на преброяването</v>
      </c>
      <c r="O1" s="12" t="str">
        <v>Детайли на преброяването</v>
      </c>
      <c r="P1" s="12" t="str">
        <v>Детайли на преброяването</v>
      </c>
      <c r="Q1" s="12" t="str">
        <v>Детайли на преброяването</v>
      </c>
      <c r="R1" s="12" t="str">
        <v>Детайли на преброяването</v>
      </c>
      <c r="S1" s="12" t="str">
        <v>Детайли на преброяването</v>
      </c>
      <c r="T1" s="12" t="str">
        <v>Детайли на преброяването</v>
      </c>
      <c r="U1" s="12" t="str">
        <v>Детайли на преброяването</v>
      </c>
      <c r="V1" s="12" t="str">
        <v>Детайли на преброяването</v>
      </c>
      <c r="W1" s="12" t="str">
        <v>Детайли на преброяването</v>
      </c>
      <c r="X1" s="12" t="str">
        <v>Детайли на преброяването</v>
      </c>
      <c r="Y1" s="6"/>
      <c r="Z1" s="6"/>
      <c r="AA1" s="6"/>
      <c r="AB1" s="6"/>
      <c r="AC1" s="6"/>
    </row>
    <row r="2" ht="15" customHeight="true">
      <c r="A2" s="16" t="s">
        <v>102</v>
      </c>
      <c r="B2" s="16" t="str">
        <v>帳簿数量と実棚数量を入力すると、差異数量、方向、金額、差異フラグを自動計算します。ロット番号・シリアル番号の項目は業務に合わせて使えます。</v>
      </c>
      <c r="C2" s="16" t="str">
        <v>帳簿数量と実棚数量を入力すると、差異数量、方向、金額、差異フラグを自動計算します。ロット番号・シリアル番号の項目は業務に合わせて使えます。</v>
      </c>
      <c r="D2" s="16" t="str">
        <v>帳簿数量と実棚数量を入力すると、差異数量、方向、金額、差異フラグを自動計算します。ロット番号・シリアル番号の項目は業務に合わせて使えます。</v>
      </c>
      <c r="E2" s="16" t="str">
        <v>帳簿数量と実棚数量を入力すると、差異数量、方向、金額、差異フラグを自動計算します。ロット番号・シリアル番号の項目は業務に合わせて使えます。</v>
      </c>
      <c r="F2" s="16" t="str">
        <v>帳簿数量と実棚数量を入力すると、差異数量、方向、金額、差異フラグを自動計算します。ロット番号・シリアル番号の項目は業務に合わせて使えます。</v>
      </c>
      <c r="G2" s="16" t="str">
        <v>帳簿数量と実棚数量を入力すると、差異数量、方向、金額、差異フラグを自動計算します。ロット番号・シリアル番号の項目は業務に合わせて使えます。</v>
      </c>
      <c r="H2" s="16" t="str">
        <v>帳簿数量と実棚数量を入力すると、差異数量、方向、金額、差異フラグを自動計算します。ロット番号・シリアル番号の項目は業務に合わせて使えます。</v>
      </c>
      <c r="I2" s="16" t="str">
        <v>帳簿数量と実棚数量を入力すると、差異数量、方向、金額、差異フラグを自動計算します。ロット番号・シリアル番号の項目は業務に合わせて使えます。</v>
      </c>
      <c r="J2" s="16" t="str">
        <v>帳簿数量と実棚数量を入力すると、差異数量、方向、金額、差異フラグを自動計算します。ロット番号・シリアル番号の項目は業務に合わせて使えます。</v>
      </c>
      <c r="K2" s="16" t="str">
        <v>帳簿数量と実棚数量を入力すると、差異数量、方向、金額、差異フラグを自動計算します。ロット番号・シリアル番号の項目は業務に合わせて使えます。</v>
      </c>
      <c r="L2" s="16" t="str">
        <v>帳簿数量と実棚数量を入力すると、差異数量、方向、金額、差異フラグを自動計算します。ロット番号・シリアル番号の項目は業務に合わせて使えます。</v>
      </c>
      <c r="M2" s="16" t="str">
        <v>帳簿数量と実棚数量を入力すると、差異数量、方向、金額、差異フラグを自動計算します。ロット番号・シリアル番号の項目は業務に合わせて使えます。</v>
      </c>
      <c r="N2" s="16" t="str">
        <v>帳簿数量と実棚数量を入力すると、差異数量、方向、金額、差異フラグを自動計算します。ロット番号・シリアル番号の項目は業務に合わせて使えます。</v>
      </c>
      <c r="O2" s="16" t="str">
        <v>帳簿数量と実棚数量を入力すると、差異数量、方向、金額、差異フラグを自動計算します。ロット番号・シリアル番号の項目は業務に合わせて使えます。</v>
      </c>
      <c r="P2" s="16" t="str">
        <v>帳簿数量と実棚数量を入力すると、差異数量、方向、金額、差異フラグを自動計算します。ロット番号・シリアル番号の項目は業務に合わせて使えます。</v>
      </c>
      <c r="Q2" s="16" t="str">
        <v>帳簿数量と実棚数量を入力すると、差異数量、方向、金額、差異フラグを自動計算します。ロット番号・シリアル番号の項目は業務に合わせて使えます。</v>
      </c>
      <c r="R2" s="16" t="str">
        <v>帳簿数量と実棚数量を入力すると、差異数量、方向、金額、差異フラグを自動計算します。ロット番号・シリアル番号の項目は業務に合わせて使えます。</v>
      </c>
      <c r="S2" s="16" t="str">
        <v>帳簿数量と実棚数量を入力すると、差異数量、方向、金額、差異フラグを自動計算します。ロット番号・シリアル番号の項目は業務に合わせて使えます。</v>
      </c>
      <c r="T2" s="16" t="str">
        <v>帳簿数量と実棚数量を入力すると、差異数量、方向、金額、差異フラグを自動計算します。ロット番号・シリアル番号の項目は業務に合わせて使えます。</v>
      </c>
      <c r="U2" s="16" t="str">
        <v>帳簿数量と実棚数量を入力すると、差異数量、方向、金額、差異フラグを自動計算します。ロット番号・シリアル番号の項目は業務に合わせて使えます。</v>
      </c>
      <c r="V2" s="16" t="str">
        <v>帳簿数量と実棚数量を入力すると、差異数量、方向、金額、差異フラグを自動計算します。ロット番号・シリアル番号の項目は業務に合わせて使えます。</v>
      </c>
      <c r="W2" s="16" t="str">
        <v>帳簿数量と実棚数量を入力すると、差異数量、方向、金額、差異フラグを自動計算します。ロット番号・シリアル番号の項目は業務に合わせて使えます。</v>
      </c>
      <c r="X2" s="16" t="str">
        <v>帳簿数量と実棚数量を入力すると、差異数量、方向、金額、差異フラグを自動計算します。ロット番号・シリアル番号の項目は業務に合わせて使えます。</v>
      </c>
      <c r="Y2" s="6"/>
      <c r="Z2" s="6"/>
      <c r="AA2" s="6"/>
      <c r="AB2" s="6"/>
      <c r="AC2" s="6"/>
    </row>
    <row r="3" ht="15" customHeight="tru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15" customHeight="tru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ht="15" customHeight="true">
      <c r="A5" s="6" t="s">
        <v>4</v>
      </c>
      <c r="B5" s="6" t="s">
        <v>90</v>
      </c>
      <c r="C5" s="6" t="s">
        <v>5</v>
      </c>
      <c r="D5" s="6" t="s">
        <v>31</v>
      </c>
      <c r="E5" s="6" t="s">
        <v>74</v>
      </c>
      <c r="F5" s="6" t="s">
        <v>74</v>
      </c>
      <c r="G5" s="6" t="s">
        <v>74</v>
      </c>
      <c r="H5" s="6" t="s">
        <v>74</v>
      </c>
      <c r="I5" s="6" t="s">
        <v>39</v>
      </c>
      <c r="J5" s="6"/>
      <c r="K5" s="6"/>
      <c r="L5" s="6"/>
      <c r="M5" s="6"/>
      <c r="N5" s="6"/>
      <c r="O5" s="6"/>
      <c r="P5" s="6"/>
      <c r="Q5" s="6" t="s">
        <v>5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ht="36" customHeight="true">
      <c r="A6" s="52" t="str">
        <v>棚卸番号</v>
      </c>
      <c r="B6" s="52" t="str">
        <v>棚卸日</v>
      </c>
      <c r="C6" s="52" t="str">
        <v>棚卸区分</v>
      </c>
      <c r="D6" s="52" t="str">
        <v>会社・事業単位</v>
      </c>
      <c r="E6" s="52" t="str">
        <v>倉庫コード</v>
      </c>
      <c r="F6" s="52" t="str">
        <v>倉庫名</v>
      </c>
      <c r="G6" s="52" t="str">
        <v>ロケーション</v>
      </c>
      <c r="H6" s="52" t="str">
        <v>SKU</v>
      </c>
      <c r="I6" s="52" t="str">
        <v>品目名</v>
      </c>
      <c r="J6" s="52" t="str">
        <v>カテゴリ</v>
      </c>
      <c r="K6" s="52" t="str">
        <v>規格・単位</v>
      </c>
      <c r="L6" s="52" t="str">
        <v>ロット番号・シリアル番号</v>
      </c>
      <c r="M6" s="52" t="str">
        <v>帳簿数量</v>
      </c>
      <c r="N6" s="52" t="str">
        <v>実棚数量</v>
      </c>
      <c r="O6" s="52" t="str">
        <v>差異数量</v>
      </c>
      <c r="P6" s="52" t="str">
        <v>差異方向</v>
      </c>
      <c r="Q6" s="52" t="str">
        <v>単価</v>
      </c>
      <c r="R6" s="52" t="str">
        <v>差異金額（絶対値）</v>
      </c>
      <c r="S6" s="52" t="str">
        <v>差異率</v>
      </c>
      <c r="T6" s="52" t="str">
        <v>差異有無</v>
      </c>
      <c r="U6" s="52" t="str">
        <v>棚卸者</v>
      </c>
      <c r="V6" s="52" t="str">
        <v>再棚卸数量</v>
      </c>
      <c r="W6" s="52" t="str">
        <v>再棚卸差異</v>
      </c>
      <c r="X6" s="52" t="s">
        <v>11</v>
      </c>
      <c r="Y6" s="6"/>
      <c r="Z6" s="6"/>
      <c r="AA6" s="6"/>
      <c r="AB6" s="6"/>
      <c r="AC6" s="6"/>
    </row>
    <row r="7" ht="22" customHeight="true">
      <c r="A7" s="6" t="s">
        <v>103</v>
      </c>
      <c r="B7" s="62" t="n">
        <v>46130</v>
      </c>
      <c r="C7" s="6" t="str">
        <v>循環棚卸</v>
      </c>
      <c r="D7" s="6" t="str">
        <v>本社</v>
      </c>
      <c r="E7" s="6" t="str">
        <v>WH-A</v>
      </c>
      <c r="F7" s="6" t="str">
        <f>IFERROR(INDEX('Основни настройки'!$B$32:$B$45,MATCH(E7,'Основни настройки'!$A$32:$A$45,0)),"")</f>
        <v>東京中央倉庫</v>
      </c>
      <c r="G7" s="6" t="str">
        <v>A01-01</v>
      </c>
      <c r="H7" s="6" t="str">
        <v>SKU-1001</v>
      </c>
      <c r="I7" s="6" t="str">
        <f>IFERROR(INDEX('Основни настройки'!$K$32:$K$80,MATCH(H7,'Основни настройки'!$J$32:$J$80,0)),"")</f>
        <v>A クラス部品</v>
      </c>
      <c r="J7" s="6" t="str">
        <f>IFERROR(INDEX('Основни настройки'!$L$32:$L$80,MATCH(H7,'Основни настройки'!$J$32:$J$80,0)),"")</f>
        <v>製品</v>
      </c>
      <c r="K7" s="6" t="str">
        <f>IFERROR(INDEX('Основни настройки'!$M$32:$M$80,MATCH(H7,'Основни настройки'!$J$32:$J$80,0))&amp;" / "&amp;INDEX('Основни настройки'!$N$32:$N$80,MATCH(H7,'Основни настройки'!$J$32:$J$80,0)),"")</f>
        <v>A-01 / 個</v>
      </c>
      <c r="L7" s="6"/>
      <c r="M7" s="68" t="n">
        <v>1240</v>
      </c>
      <c r="N7" s="68" t="n">
        <v>1228</v>
      </c>
      <c r="O7" s="68" t="n">
        <f>IF(OR(M7="",N7=""),"",N7-M7)</f>
        <v>-12</v>
      </c>
      <c r="P7" s="6" t="str">
        <f>IF(OR(M7="",N7=""),"",IF(O7&gt;0,"棚卸増",IF(O7&lt;0,"棚卸減","差異なし")))</f>
        <v>棚卸減</v>
      </c>
      <c r="Q7" s="64" t="s">
        <v>5</v>
      </c>
      <c r="R7" s="64" t="n">
        <f>IF(OR(M7="",N7=""),"",ABS(O7)*Q7)</f>
        <v>186</v>
      </c>
      <c r="S7" s="66" t="n">
        <f>IF(OR(M7="",M7=0,N7=""),"",O7/M7)</f>
        <v>-0.00967741935483871</v>
      </c>
      <c r="T7" s="6" t="str">
        <f>IF(OR(M7="",N7=""),"",IF(O7=0,"いいえ",IF(OR(ABS(O7)&gt;'Основни настройки'!$G$5,R7&gt;'Основни настройки'!$G$6),"はい","いいえ")))</f>
        <v>はい</v>
      </c>
      <c r="U7" s="6" t="str">
        <v>佐藤太郎</v>
      </c>
      <c r="V7" s="68" t="n">
        <v>1228</v>
      </c>
      <c r="W7" s="68" t="n">
        <f>IF(OR(M7="",V7=""),"",V7-M7)</f>
        <v>-12</v>
      </c>
      <c r="X7" s="54" t="str">
        <v>ロケーション移動後に未同期</v>
      </c>
      <c r="Y7" s="6"/>
      <c r="Z7" s="6"/>
      <c r="AA7" s="6"/>
      <c r="AB7" s="6"/>
      <c r="AC7" s="6"/>
    </row>
    <row r="8" ht="22" customHeight="true">
      <c r="A8" s="6" t="str">
        <v>CNT-2026-04-A01</v>
      </c>
      <c r="B8" s="62" t="s">
        <v>42</v>
      </c>
      <c r="C8" s="6" t="s">
        <v>43</v>
      </c>
      <c r="D8" s="6" t="str">
        <v>本社</v>
      </c>
      <c r="E8" s="6" t="str">
        <v>WH-A</v>
      </c>
      <c r="F8" s="6" t="str">
        <f>IFERROR(INDEX('Основни настройки'!$B$32:$B$45,MATCH(E8,'Основни настройки'!$A$32:$A$45,0)),"")</f>
        <v>東京中央倉庫</v>
      </c>
      <c r="G8" s="6" t="str">
        <v>A02-01</v>
      </c>
      <c r="H8" s="6" t="str">
        <v>SKU-1002</v>
      </c>
      <c r="I8" s="6" t="s">
        <v>44</v>
      </c>
      <c r="J8" s="6" t="str">
        <f>IFERROR(INDEX('Основни настройки'!$L$32:$L$80,MATCH(H8,'Основни настройки'!$J$32:$J$80,0)),"")</f>
        <v>包材</v>
      </c>
      <c r="K8" s="6" t="str">
        <f>IFERROR(INDEX('Основни настройки'!$M$32:$M$80,MATCH(H8,'Основни настройки'!$J$32:$J$80,0))&amp;" / "&amp;INDEX('Основни настройки'!$N$32:$N$80,MATCH(H8,'Основни настройки'!$J$32:$J$80,0)),"")</f>
        <v>PK-20 / 個</v>
      </c>
      <c r="L8" s="6"/>
      <c r="M8" s="68" t="n">
        <v>500</v>
      </c>
      <c r="N8" s="68" t="n">
        <v>500</v>
      </c>
      <c r="O8" s="68" t="n">
        <f>IF(OR(M8="",N8=""),"",N8-M8)</f>
        <v>0</v>
      </c>
      <c r="P8" s="6" t="str">
        <f>IF(OR(M8="",N8=""),"",IF(O8&gt;0,"棚卸増",IF(O8&lt;0,"棚卸減","差異なし")))</f>
        <v>差異なし</v>
      </c>
      <c r="Q8" s="64" t="s">
        <v>46</v>
      </c>
      <c r="R8" s="64" t="n">
        <f>IF(OR(M8="",N8=""),"",ABS(O8)*Q8)</f>
        <v>0</v>
      </c>
      <c r="S8" s="66" t="n">
        <f>IF(OR(M8="",M8=0,N8=""),"",O8/M8)</f>
        <v>0</v>
      </c>
      <c r="T8" s="6" t="str">
        <f>IF(OR(M8="",N8=""),"",IF(O8=0,"いいえ",IF(OR(ABS(O8)&gt;'Основни настройки'!$G$5,R8&gt;'Основни настройки'!$G$6),"はい","いいえ")))</f>
        <v>いいえ</v>
      </c>
      <c r="U8" s="6" t="str">
        <v>鈴木花子</v>
      </c>
      <c r="V8" s="68" t="n">
        <v>500</v>
      </c>
      <c r="W8" s="68" t="n">
        <f>IF(OR(M8="",V8=""),"",V8-M8)</f>
        <v>0</v>
      </c>
      <c r="X8" s="54" t="str">
        <v>差異なし</v>
      </c>
      <c r="Y8" s="6"/>
      <c r="Z8" s="6"/>
      <c r="AA8" s="6"/>
      <c r="AB8" s="6"/>
      <c r="AC8" s="6"/>
    </row>
    <row r="9" ht="22" customHeight="true">
      <c r="A9" s="6" t="str">
        <v>CNT-2026-04-D01</v>
      </c>
      <c r="B9" s="62" t="s">
        <v>48</v>
      </c>
      <c r="C9" s="6" t="s">
        <v>43</v>
      </c>
      <c r="D9" s="6" t="str">
        <v>東日本事業部</v>
      </c>
      <c r="E9" s="6" t="str">
        <v>WH-D</v>
      </c>
      <c r="F9" s="6" t="str">
        <f>IFERROR(INDEX('Основни настройки'!$B$32:$B$45,MATCH(E9,'Основни настройки'!$A$32:$A$45,0)),"")</f>
        <v>札幌低温倉庫</v>
      </c>
      <c r="G9" s="6" t="str">
        <v>D01-01</v>
      </c>
      <c r="H9" s="6" t="str">
        <v>SKU-2001</v>
      </c>
      <c r="I9" s="6" t="s">
        <v>44</v>
      </c>
      <c r="J9" s="6" t="str">
        <f>IFERROR(INDEX('Основни настройки'!$L$32:$L$80,MATCH(H9,'Основни настройки'!$J$32:$J$80,0)),"")</f>
        <v>低温</v>
      </c>
      <c r="K9" s="6" t="str">
        <f>IFERROR(INDEX('Основни настройки'!$M$32:$M$80,MATCH(H9,'Основни настройки'!$J$32:$J$80,0))&amp;" / "&amp;INDEX('Основни настройки'!$N$32:$N$80,MATCH(H9,'Основни настройки'!$J$32:$J$80,0)),"")</f>
        <v>CL-12 / 箱</v>
      </c>
      <c r="L9" s="6" t="str">
        <v>LOT-202604</v>
      </c>
      <c r="M9" s="68" t="n">
        <v>80</v>
      </c>
      <c r="N9" s="68" t="n">
        <v>82</v>
      </c>
      <c r="O9" s="68" t="n">
        <f>IF(OR(M9="",N9=""),"",N9-M9)</f>
        <v>2</v>
      </c>
      <c r="P9" s="6" t="str">
        <f>IF(OR(M9="",N9=""),"",IF(O9&gt;0,"棚卸増",IF(O9&lt;0,"棚卸減","差異なし")))</f>
        <v>棚卸増</v>
      </c>
      <c r="Q9" s="64" t="s">
        <v>50</v>
      </c>
      <c r="R9" s="64" t="n">
        <f>IF(OR(M9="",N9=""),"",ABS(O9)*Q9)</f>
        <v>136</v>
      </c>
      <c r="S9" s="66" t="n">
        <f>IF(OR(M9="",M9=0,N9=""),"",O9/M9)</f>
        <v>0.025</v>
      </c>
      <c r="T9" s="6" t="str">
        <f>IF(OR(M9="",N9=""),"",IF(O9=0,"いいえ",IF(OR(ABS(O9)&gt;'Основни настройки'!$G$5,R9&gt;'Основни настройки'!$G$6),"はい","いいえ")))</f>
        <v>はい</v>
      </c>
      <c r="U9" s="6" t="str">
        <v>田中美咲</v>
      </c>
      <c r="V9" s="68" t="n">
        <v>82</v>
      </c>
      <c r="W9" s="68" t="n">
        <f>IF(OR(M9="",V9=""),"",V9-M9)</f>
        <v>2</v>
      </c>
      <c r="X9" s="54" t="str">
        <v>低温品の入庫確認遅延</v>
      </c>
      <c r="Y9" s="6"/>
      <c r="Z9" s="6"/>
      <c r="AA9" s="6"/>
      <c r="AB9" s="6"/>
      <c r="AC9" s="6"/>
    </row>
    <row r="10" ht="22" customHeight="true">
      <c r="A10" s="6" t="str">
        <v>CNT-2026-04-B01</v>
      </c>
      <c r="B10" s="62" t="s">
        <v>52</v>
      </c>
      <c r="C10" s="6" t="s">
        <v>88</v>
      </c>
      <c r="D10" s="6" t="str">
        <v>委託物流拠点</v>
      </c>
      <c r="E10" s="6" t="str">
        <v>WH-B</v>
      </c>
      <c r="F10" s="6" t="str">
        <f>IFERROR(INDEX('Основни настройки'!$B$32:$B$45,MATCH(E10,'Основни настройки'!$A$32:$A$45,0)),"")</f>
        <v>大阪返品倉庫</v>
      </c>
      <c r="G10" s="6" t="str">
        <v>B01-02</v>
      </c>
      <c r="H10" s="6" t="str">
        <v>SKU-3001</v>
      </c>
      <c r="I10" s="6" t="s">
        <v>44</v>
      </c>
      <c r="J10" s="6" t="str">
        <f>IFERROR(INDEX('Основни настройки'!$L$32:$L$80,MATCH(H10,'Основни настройки'!$J$32:$J$80,0)),"")</f>
        <v>保守部品</v>
      </c>
      <c r="K10" s="6" t="str">
        <f>IFERROR(INDEX('Основни настройки'!$M$32:$M$80,MATCH(H10,'Основни настройки'!$J$32:$J$80,0))&amp;" / "&amp;INDEX('Основни настройки'!$N$32:$N$80,MATCH(H10,'Основни настройки'!$J$32:$J$80,0)),"")</f>
        <v>SP-01 / セット</v>
      </c>
      <c r="L10" s="6" t="str">
        <v>SN-MIX</v>
      </c>
      <c r="M10" s="68" t="n">
        <v>36</v>
      </c>
      <c r="N10" s="68" t="n">
        <v>30</v>
      </c>
      <c r="O10" s="68" t="n">
        <f>IF(OR(M10="",N10=""),"",N10-M10)</f>
        <v>-6</v>
      </c>
      <c r="P10" s="6" t="str">
        <f>IF(OR(M10="",N10=""),"",IF(O10&gt;0,"棚卸増",IF(O10&lt;0,"棚卸減","差異なし")))</f>
        <v>棚卸減</v>
      </c>
      <c r="Q10" s="64" t="n">
        <f>IFERROR(INDEX('Основни настройки'!$O$32:$O$80,MATCH(H10,'Основни настройки'!$J$32:$J$80,0)),"")</f>
        <v>320</v>
      </c>
      <c r="R10" s="64" t="n">
        <f>IF(OR(M10="",N10=""),"",ABS(O10)*Q10)</f>
        <v>1920</v>
      </c>
      <c r="S10" s="66" t="n">
        <f>IF(OR(M10="",M10=0,N10=""),"",O10/M10)</f>
        <v>-0.16666666666666666</v>
      </c>
      <c r="T10" s="6" t="str">
        <f>IF(OR(M10="",N10=""),"",IF(O10=0,"いいえ",IF(OR(ABS(O10)&gt;'Основни настройки'!$G$5,R10&gt;'Основни настройки'!$G$6),"はい","いいえ")))</f>
        <v>はい</v>
      </c>
      <c r="U10" s="6" t="str">
        <v>高橋健</v>
      </c>
      <c r="V10" s="68"/>
      <c r="W10" s="68" t="str">
        <f>IF(OR(M10="",V10=""),"",V10-M10)</f>
      </c>
      <c r="X10" s="54" t="str">
        <v>返品検査待ち品の混在</v>
      </c>
      <c r="Y10" s="6"/>
      <c r="Z10" s="6"/>
      <c r="AA10" s="6"/>
      <c r="AB10" s="6"/>
      <c r="AC10" s="6"/>
    </row>
    <row r="11" ht="22" customHeight="true">
      <c r="A11" s="6" t="str">
        <v>CNT-2026-04-C01</v>
      </c>
      <c r="B11" s="62" t="s">
        <v>56</v>
      </c>
      <c r="C11" s="6" t="s">
        <v>74</v>
      </c>
      <c r="D11" s="6" t="str">
        <v>海外倉庫・保税倉庫</v>
      </c>
      <c r="E11" s="6" t="str">
        <v>WH-C</v>
      </c>
      <c r="F11" s="6" t="str">
        <f>IFERROR(INDEX('Основни настройки'!$B$32:$B$45,MATCH(E11,'Основни настройки'!$A$32:$A$45,0)),"")</f>
        <v>横浜保税倉庫</v>
      </c>
      <c r="G11" s="6" t="str">
        <v>C02-03</v>
      </c>
      <c r="H11" s="6" t="str">
        <v>SKU-4001</v>
      </c>
      <c r="I11" s="6" t="s">
        <v>44</v>
      </c>
      <c r="J11" s="6" t="s">
        <v>101</v>
      </c>
      <c r="K11" s="6" t="s">
        <v>101</v>
      </c>
      <c r="L11" s="6" t="str">
        <v>LOT-RM-0420</v>
      </c>
      <c r="M11" s="68" t="n">
        <v>1000</v>
      </c>
      <c r="N11" s="68" t="n">
        <v>985</v>
      </c>
      <c r="O11" s="68" t="n">
        <f>IF(OR(M11="",N11=""),"",N11-M11)</f>
        <v>-15</v>
      </c>
      <c r="P11" s="6" t="str">
        <f>IF(OR(M11="",N11=""),"",IF(O11&gt;0,"棚卸増",IF(O11&lt;0,"棚卸減","差異なし")))</f>
        <v>棚卸減</v>
      </c>
      <c r="Q11" s="64" t="s">
        <v>58</v>
      </c>
      <c r="R11" s="64" t="n">
        <f>IF(OR(M11="",N11=""),"",ABS(O11)*Q11)</f>
        <v>189</v>
      </c>
      <c r="S11" s="66" t="n">
        <f>IF(OR(M11="",M11=0,N11=""),"",O11/M11)</f>
        <v>-0.015</v>
      </c>
      <c r="T11" s="6" t="str">
        <f>IF(OR(M11="",N11=""),"",IF(O11=0,"いいえ",IF(OR(ABS(O11)&gt;'Основни настройки'!$G$5,R11&gt;'Основни настройки'!$G$6),"はい","いいえ")))</f>
        <v>はい</v>
      </c>
      <c r="U11" s="6" t="str">
        <v>高橋健</v>
      </c>
      <c r="V11" s="68" t="n">
        <v>985</v>
      </c>
      <c r="W11" s="68" t="n">
        <f>IF(OR(M11="",V11=""),"",V11-M11)</f>
        <v>-15</v>
      </c>
      <c r="X11" s="54" t="str">
        <v>ロットラベル不一致</v>
      </c>
      <c r="Y11" s="6"/>
      <c r="Z11" s="6"/>
      <c r="AA11" s="6"/>
      <c r="AB11" s="6"/>
      <c r="AC11" s="6"/>
    </row>
    <row r="12" ht="22" customHeight="true">
      <c r="A12" s="6" t="str">
        <v>CNT-2026-04-A01</v>
      </c>
      <c r="B12" s="62" t="n">
        <v>46130</v>
      </c>
      <c r="C12" s="6" t="s">
        <v>59</v>
      </c>
      <c r="D12" s="6" t="str">
        <v>本社</v>
      </c>
      <c r="E12" s="6" t="str">
        <v>WH-A</v>
      </c>
      <c r="F12" s="6" t="str">
        <f>IFERROR(INDEX('Основни настройки'!$B$32:$B$45,MATCH(E12,'Основни настройки'!$A$32:$A$45,0)),"")</f>
        <v>東京中央倉庫</v>
      </c>
      <c r="G12" s="6" t="str">
        <v>A03-01</v>
      </c>
      <c r="H12" s="6" t="str">
        <v>SKU-1003</v>
      </c>
      <c r="I12" s="6" t="s">
        <v>44</v>
      </c>
      <c r="J12" s="6" t="s">
        <v>101</v>
      </c>
      <c r="K12" s="6" t="s">
        <v>101</v>
      </c>
      <c r="L12" s="6" t="s">
        <v>101</v>
      </c>
      <c r="M12" s="68" t="s">
        <v>101</v>
      </c>
      <c r="N12" s="68" t="s">
        <v>101</v>
      </c>
      <c r="O12" s="68" t="s">
        <v>101</v>
      </c>
      <c r="P12" s="6" t="str">
        <f>IF(OR(M12="",N12=""),"",IF(O12&gt;0,"棚卸増",IF(O12&lt;0,"棚卸減","差異なし")))</f>
        <v>差異なし</v>
      </c>
      <c r="Q12" s="64" t="s">
        <v>60</v>
      </c>
      <c r="R12" s="64" t="n">
        <f>IF(OR(M12="",N12=""),"",ABS(O12)*Q12)</f>
        <v>0</v>
      </c>
      <c r="S12" s="66" t="n">
        <f>IF(OR(M12="",M12=0,N12=""),"",O12/M12)</f>
        <v>0</v>
      </c>
      <c r="T12" s="6" t="str">
        <f>IF(OR(M12="",N12=""),"",IF(O12=0,"いいえ",IF(OR(ABS(O12)&gt;'Основни настройки'!$G$5,R12&gt;'Основни настройки'!$G$6),"はい","いいえ")))</f>
        <v>いいえ</v>
      </c>
      <c r="U12" s="6" t="str">
        <v>鈴木花子</v>
      </c>
      <c r="V12" s="68" t="n">
        <v>120</v>
      </c>
      <c r="W12" s="68" t="n">
        <f>IF(OR(M12="",V12=""),"",V12-M12)</f>
        <v>0</v>
      </c>
      <c r="X12" s="54" t="str">
        <v>シリアル番号抜取確認済み</v>
      </c>
      <c r="Y12" s="6"/>
      <c r="Z12" s="6"/>
      <c r="AA12" s="6"/>
      <c r="AB12" s="6"/>
      <c r="AC12" s="6"/>
    </row>
    <row r="13" ht="22" customHeight="true">
      <c r="A13" s="6" t="str">
        <v>CNT-2026-04-A01</v>
      </c>
      <c r="B13" s="62" t="s">
        <v>55</v>
      </c>
      <c r="C13" s="6" t="s">
        <v>61</v>
      </c>
      <c r="D13" s="6" t="str">
        <v>本社</v>
      </c>
      <c r="E13" s="6" t="str">
        <v>WH-A</v>
      </c>
      <c r="F13" s="6" t="str">
        <f>IFERROR(INDEX('Основни настройки'!$B$32:$B$45,MATCH(E13,'Основни настройки'!$A$32:$A$45,0)),"")</f>
        <v>東京中央倉庫</v>
      </c>
      <c r="G13" s="6" t="str">
        <v>A04-01</v>
      </c>
      <c r="H13" s="6" t="str">
        <v>SKU-5001</v>
      </c>
      <c r="I13" s="6" t="s">
        <v>44</v>
      </c>
      <c r="J13" s="6" t="str">
        <f>IFERROR(INDEX('Основни настройки'!$L$32:$L$80,MATCH(H13,'Основни настройки'!$J$32:$J$80,0)),"")</f>
        <v>セット商品</v>
      </c>
      <c r="K13" s="6" t="str">
        <f>IFERROR(INDEX('Основни настройки'!$M$32:$M$80,MATCH(H13,'Основни настройки'!$J$32:$J$80,0))&amp;" / "&amp;INDEX('Основни настройки'!$N$32:$N$80,MATCH(H13,'Основни настройки'!$J$32:$J$80,0)),"")</f>
        <v>CB-10 / セット</v>
      </c>
      <c r="L13" s="6" t="str">
        <v>LOT-CB-001</v>
      </c>
      <c r="M13" s="68" t="n">
        <v>240</v>
      </c>
      <c r="N13" s="68" t="s">
        <v>101</v>
      </c>
      <c r="O13" s="68" t="s">
        <v>101</v>
      </c>
      <c r="P13" s="6" t="str">
        <f>IF(OR(M13="",N13=""),"",IF(O13&gt;0,"棚卸増",IF(O13&lt;0,"棚卸減","差異なし")))</f>
        <v>棚卸減</v>
      </c>
      <c r="Q13" s="64" t="s">
        <v>104</v>
      </c>
      <c r="R13" s="64" t="n">
        <f>IF(OR(M13="",N13=""),"",ABS(O13)*Q13)</f>
        <v>180</v>
      </c>
      <c r="S13" s="66" t="n">
        <f>IF(OR(M13="",M13=0,N13=""),"",O13/M13)</f>
        <v>-0.016666666666666666</v>
      </c>
      <c r="T13" s="6" t="str">
        <f>IF(OR(M13="",N13=""),"",IF(O13=0,"いいえ",IF(OR(ABS(O13)&gt;'Основни настройки'!$G$5,R13&gt;'Основни настройки'!$G$6),"はい","いいえ")))</f>
        <v>はい</v>
      </c>
      <c r="U13" s="6" t="str">
        <v>佐藤太郎</v>
      </c>
      <c r="V13" s="68"/>
      <c r="W13" s="68" t="str">
        <f>IF(OR(M13="",V13=""),"",V13-M13)</f>
      </c>
      <c r="X13" s="54" t="str">
        <v>セット品分解差異</v>
      </c>
      <c r="Y13" s="6"/>
      <c r="Z13" s="6"/>
      <c r="AA13" s="6"/>
      <c r="AB13" s="6"/>
      <c r="AC13" s="6"/>
    </row>
    <row r="14">
      <c r="B14" t="s">
        <v>63</v>
      </c>
      <c r="C14" t="s">
        <v>59</v>
      </c>
      <c r="I14" t="s">
        <v>64</v>
      </c>
    </row>
    <row r="15">
      <c r="B15" t="s">
        <v>6</v>
      </c>
      <c r="C15" t="s">
        <v>66</v>
      </c>
      <c r="I15" t="s">
        <v>44</v>
      </c>
    </row>
    <row r="16">
      <c r="B16" t="s">
        <v>98</v>
      </c>
      <c r="C16" t="s">
        <v>69</v>
      </c>
      <c r="I16" t="s">
        <v>64</v>
      </c>
    </row>
    <row r="17">
      <c r="C17" t="s">
        <v>72</v>
      </c>
      <c r="I17" t="s">
        <v>64</v>
      </c>
    </row>
    <row r="18">
      <c r="B18" t="s">
        <v>76</v>
      </c>
      <c r="C18" t="s">
        <v>77</v>
      </c>
      <c r="I18" t="s">
        <v>64</v>
      </c>
    </row>
    <row r="19">
      <c r="B19" t="s">
        <v>79</v>
      </c>
      <c r="C19" t="s">
        <v>80</v>
      </c>
      <c r="I19" t="s">
        <v>64</v>
      </c>
    </row>
    <row r="20">
      <c r="B20" t="s">
        <v>55</v>
      </c>
      <c r="C20" t="s">
        <v>74</v>
      </c>
      <c r="I20" t="s">
        <v>64</v>
      </c>
    </row>
    <row r="21">
      <c r="B21" t="s">
        <v>82</v>
      </c>
      <c r="C21" t="s">
        <v>74</v>
      </c>
      <c r="I21" t="s">
        <v>64</v>
      </c>
    </row>
    <row r="22">
      <c r="B22" t="s">
        <v>83</v>
      </c>
      <c r="C22" t="s">
        <v>84</v>
      </c>
      <c r="I22" t="s">
        <v>64</v>
      </c>
    </row>
    <row r="23">
      <c r="B23" t="s">
        <v>86</v>
      </c>
      <c r="C23" t="s">
        <v>80</v>
      </c>
      <c r="I23" t="s">
        <v>44</v>
      </c>
    </row>
    <row r="24">
      <c r="B24" t="s">
        <v>47</v>
      </c>
      <c r="C24" t="s">
        <v>88</v>
      </c>
      <c r="I24" t="s">
        <v>64</v>
      </c>
    </row>
    <row r="25">
      <c r="B25" t="s">
        <v>90</v>
      </c>
      <c r="C25" t="s">
        <v>91</v>
      </c>
      <c r="I25" t="s">
        <v>44</v>
      </c>
    </row>
    <row r="26">
      <c r="B26" t="s">
        <v>92</v>
      </c>
      <c r="I26" t="s">
        <v>44</v>
      </c>
    </row>
    <row r="27">
      <c r="C27" t="s">
        <v>91</v>
      </c>
      <c r="I27" t="s">
        <v>44</v>
      </c>
    </row>
    <row r="28"/>
    <row r="29"/>
    <row r="30"/>
    <row r="31"/>
    <row r="32"/>
    <row r="33"/>
    <row r="34"/>
    <row r="35"/>
    <row r="36"/>
    <row r="37"/>
    <row r="38"/>
    <row r="39"/>
    <row r="40">
      <c r="A40" t="s">
        <v>105</v>
      </c>
    </row>
  </sheetData>
  <mergeCells count="2">
    <mergeCell ref="A1:X1"/>
    <mergeCell ref="A2:X2"/>
  </mergeCells>
  <conditionalFormatting sqref="P7:P200">
    <cfRule type="containsText" dxfId="0" priority="1" operator="containsText" text="棚卸減">
      <formula>NOT(ISERROR(SEARCH("棚卸減",P7)))</formula>
    </cfRule>
    <cfRule type="containsText" dxfId="1" priority="2" operator="containsText" text="棚卸増">
      <formula>NOT(ISERROR(SEARCH("棚卸増",P7)))</formula>
    </cfRule>
  </conditionalFormatting>
  <conditionalFormatting sqref="T7:T200">
    <cfRule type="containsText" dxfId="2" priority="3" operator="containsText" text="はい">
      <formula>NOT(ISERROR(SEARCH("はい",T7)))</formula>
    </cfRule>
  </conditionalFormatting>
  <conditionalFormatting sqref="R7:R200">
    <cfRule type="dataBar" priority="4">
      <dataBar>
        <cfvo type="min"/>
        <cfvo type="max"/>
        <color rgb="5BA7A7"/>
      </dataBar>
      <extLst>
        <x:ext uri="{B025F937-C7B1-47D3-B67F-A62EFF666E3E}">
          <ns1:id>{AD46093C-75DF-37F6-9E62-EE027B5FA103}</ns1:id>
        </x:ext>
      </extLst>
    </cfRule>
  </conditionalFormatting>
  <conditionalFormatting sqref="A7:X200">
    <cfRule type="expression" dxfId="3" priority="5">
      <formula>$T7="はい"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sqref="A7:A200" type="list">
      <formula1>'План за преброяване'!$A$7:$A$200</formula1>
    </dataValidation>
    <dataValidation allowBlank="true" sqref="C7:C200" type="list">
      <formula1>'Основни настройки'!$A$13:$A$19</formula1>
    </dataValidation>
    <dataValidation allowBlank="true" sqref="D7:D200" type="list">
      <formula1>'Основни настройки'!$A$5:$A$9</formula1>
    </dataValidation>
    <dataValidation allowBlank="true" sqref="E7:E200" type="list">
      <formula1>'Основни настройки'!$A$32:$A$45</formula1>
    </dataValidation>
    <dataValidation allowBlank="true" sqref="H7:H200" type="list">
      <formula1>'Основни настройки'!$J$32:$J$80</formula1>
    </dataValidation>
  </dataValidations>
  <pageMargins left="0.7" right="0.7" top="0.75" bottom="0.75" header="0.3" footer="0.3"/>
  <tableParts count="1">
    <tablePart r:id="R5bee85affaa547fe"/>
  </tableParts>
  <extLst>
    <x:ext uri="{78C0D931-6437-407d-A8EE-F0AAD7539E65}">
      <ns1:conditionalFormattings>
        <ns1:conditionalFormatting>
          <ns1:cfRule type="dataBar" priority="4" id="{AD46093C-75DF-37F6-9E62-EE027B5FA103}">
            <ns1:dataBar gradient="1">
              <ns1:cfvo type="min"/>
              <ns1:cfvo type="max"/>
              <ns1:fillColor rgb="5BA7A7"/>
            </ns1:dataBar>
          </ns1:cfRule>
          <ns3:sqref>R7:R200</ns3:sqref>
        </ns1:conditionalFormatting>
      </ns1:conditionalFormattings>
    </x:ext>
  </extLst>
</worksheet>
</file>

<file path=xl/worksheets/sheet5.xml><?xml version="1.0" encoding="utf-8"?>
<worksheet xmlns:r="http://schemas.openxmlformats.org/officeDocument/2006/relationships" xmlns:x="http://schemas.openxmlformats.org/spreadsheetml/2006/main" xmlns="http://schemas.openxmlformats.org/spreadsheetml/2006/main">
  <sheetViews>
    <sheetView showGridLines="false" workbookViewId="0"/>
  </sheetViews>
  <sheetFormatPr defaultRowHeight="15"/>
  <cols>
    <col customWidth="true" max="1" min="1" width="14"/>
    <col customWidth="true" max="2" min="2" width="18"/>
    <col customWidth="true" max="3" min="3" width="12"/>
    <col customWidth="true" max="4" min="4" width="16"/>
    <col customWidth="true" max="5" min="5" width="12"/>
    <col customWidth="true" max="6" min="6" width="18"/>
    <col customWidth="true" max="7" min="7" width="12"/>
    <col customWidth="true" max="8" min="8" width="14"/>
    <col customWidth="true" max="9" min="9" width="18"/>
    <col customWidth="true" max="11" min="10" width="12"/>
    <col customWidth="true" max="12" min="12" width="15"/>
    <col customWidth="true" max="13" min="13" width="14"/>
    <col customWidth="true" max="14" min="14" width="28"/>
    <col customWidth="true" max="15" min="15" width="16"/>
    <col customWidth="true" max="16" min="16" width="10"/>
    <col customWidth="true" max="17" min="17" width="12"/>
    <col customWidth="true" max="18" min="18" width="16"/>
    <col customWidth="true" max="22" min="19" width="12"/>
    <col customWidth="true" max="23" min="23" width="14"/>
    <col customWidth="true" max="24" min="24" width="12"/>
    <col customWidth="true" max="25" min="25" width="14"/>
    <col customWidth="true" max="28" min="26" width="12"/>
    <col customWidth="true" max="29" min="29" width="34"/>
  </cols>
  <sheetData>
    <row r="1" ht="21.97265625" customHeight="true">
      <c r="A1" s="12" t="s">
        <v>106</v>
      </c>
      <c r="B1" s="12" t="str">
        <v>Преглед и корекция</v>
      </c>
      <c r="C1" s="12" t="str">
        <v>Преглед и корекция</v>
      </c>
      <c r="D1" s="12" t="str">
        <v>Преглед и корекция</v>
      </c>
      <c r="E1" s="12" t="str">
        <v>Преглед и корекция</v>
      </c>
      <c r="F1" s="12" t="str">
        <v>Преглед и корекция</v>
      </c>
      <c r="G1" s="12" t="str">
        <v>Преглед и корекция</v>
      </c>
      <c r="H1" s="12" t="str">
        <v>Преглед и корекция</v>
      </c>
      <c r="I1" s="12" t="str">
        <v>Преглед и корекция</v>
      </c>
      <c r="J1" s="12" t="str">
        <v>Преглед и корекция</v>
      </c>
      <c r="K1" s="12" t="str">
        <v>Преглед и корекция</v>
      </c>
      <c r="L1" s="12" t="str">
        <v>Преглед и корекция</v>
      </c>
      <c r="M1" s="12" t="str">
        <v>Преглед и корекция</v>
      </c>
      <c r="N1" s="12" t="str">
        <v>Преглед и корекция</v>
      </c>
      <c r="O1" s="12" t="str">
        <v>Преглед и корекция</v>
      </c>
      <c r="P1" s="12" t="str">
        <v>Преглед и корекция</v>
      </c>
      <c r="Q1" s="12" t="str">
        <v>Преглед и корекция</v>
      </c>
      <c r="R1" s="12" t="str">
        <v>Преглед и корекция</v>
      </c>
      <c r="S1" s="12" t="str">
        <v>Преглед и корекция</v>
      </c>
      <c r="T1" s="12" t="str">
        <v>Преглед и корекция</v>
      </c>
      <c r="U1" s="12" t="str">
        <v>Преглед и корекция</v>
      </c>
      <c r="V1" s="12" t="str">
        <v>Преглед и корекция</v>
      </c>
      <c r="W1" s="12" t="str">
        <v>Преглед и корекция</v>
      </c>
      <c r="X1" s="12" t="str">
        <v>Преглед и корекция</v>
      </c>
      <c r="Y1" s="12" t="str">
        <v>Преглед и корекция</v>
      </c>
      <c r="Z1" s="12" t="str">
        <v>Преглед и корекция</v>
      </c>
      <c r="AA1" s="12" t="str">
        <v>Преглед и корекция</v>
      </c>
      <c r="AB1" s="12" t="str">
        <v>Преглед и корекция</v>
      </c>
      <c r="AC1" s="12" t="str">
        <v>Преглед и корекция</v>
      </c>
    </row>
    <row r="2" ht="15" customHeight="true">
      <c r="A2" s="16" t="s">
        <v>90</v>
      </c>
      <c r="B2" s="16" t="str">
        <v>差異の原因分類、責任確認、承認、修正計上、再確認クローズを管理し、修正履歴と確認メモを完全に残します。</v>
      </c>
      <c r="C2" s="16" t="str">
        <v>差異の原因分類、責任確認、承認、修正計上、再確認クローズを管理し、修正履歴と確認メモを完全に残します。</v>
      </c>
      <c r="D2" s="16" t="str">
        <v>差異の原因分類、責任確認、承認、修正計上、再確認クローズを管理し、修正履歴と確認メモを完全に残します。</v>
      </c>
      <c r="E2" s="16" t="str">
        <v>差異の原因分類、責任確認、承認、修正計上、再確認クローズを管理し、修正履歴と確認メモを完全に残します。</v>
      </c>
      <c r="F2" s="16" t="str">
        <v>差異の原因分類、責任確認、承認、修正計上、再確認クローズを管理し、修正履歴と確認メモを完全に残します。</v>
      </c>
      <c r="G2" s="16" t="str">
        <v>差異の原因分類、責任確認、承認、修正計上、再確認クローズを管理し、修正履歴と確認メモを完全に残します。</v>
      </c>
      <c r="H2" s="16" t="str">
        <v>差異の原因分類、責任確認、承認、修正計上、再確認クローズを管理し、修正履歴と確認メモを完全に残します。</v>
      </c>
      <c r="I2" s="16" t="str">
        <v>差異の原因分類、責任確認、承認、修正計上、再確認クローズを管理し、修正履歴と確認メモを完全に残します。</v>
      </c>
      <c r="J2" s="16" t="str">
        <v>差異の原因分類、責任確認、承認、修正計上、再確認クローズを管理し、修正履歴と確認メモを完全に残します。</v>
      </c>
      <c r="K2" s="16" t="str">
        <v>差異の原因分類、責任確認、承認、修正計上、再確認クローズを管理し、修正履歴と確認メモを完全に残します。</v>
      </c>
      <c r="L2" s="16" t="str">
        <v>差異の原因分類、責任確認、承認、修正計上、再確認クローズを管理し、修正履歴と確認メモを完全に残します。</v>
      </c>
      <c r="M2" s="16" t="str">
        <v>差異の原因分類、責任確認、承認、修正計上、再確認クローズを管理し、修正履歴と確認メモを完全に残します。</v>
      </c>
      <c r="N2" s="16" t="str">
        <v>差異の原因分類、責任確認、承認、修正計上、再確認クローズを管理し、修正履歴と確認メモを完全に残します。</v>
      </c>
      <c r="O2" s="16" t="str">
        <v>差異の原因分類、責任確認、承認、修正計上、再確認クローズを管理し、修正履歴と確認メモを完全に残します。</v>
      </c>
      <c r="P2" s="16" t="str">
        <v>差異の原因分類、責任確認、承認、修正計上、再確認クローズを管理し、修正履歴と確認メモを完全に残します。</v>
      </c>
      <c r="Q2" s="16" t="str">
        <v>差異の原因分類、責任確認、承認、修正計上、再確認クローズを管理し、修正履歴と確認メモを完全に残します。</v>
      </c>
      <c r="R2" s="16" t="str">
        <v>差異の原因分類、責任確認、承認、修正計上、再確認クローズを管理し、修正履歴と確認メモを完全に残します。</v>
      </c>
      <c r="S2" s="16" t="str">
        <v>差異の原因分類、責任確認、承認、修正計上、再確認クローズを管理し、修正履歴と確認メモを完全に残します。</v>
      </c>
      <c r="T2" s="16" t="str">
        <v>差異の原因分類、責任確認、承認、修正計上、再確認クローズを管理し、修正履歴と確認メモを完全に残します。</v>
      </c>
      <c r="U2" s="16" t="str">
        <v>差異の原因分類、責任確認、承認、修正計上、再確認クローズを管理し、修正履歴と確認メモを完全に残します。</v>
      </c>
      <c r="V2" s="16" t="str">
        <v>差異の原因分類、責任確認、承認、修正計上、再確認クローズを管理し、修正履歴と確認メモを完全に残します。</v>
      </c>
      <c r="W2" s="16" t="str">
        <v>差異の原因分類、責任確認、承認、修正計上、再確認クローズを管理し、修正履歴と確認メモを完全に残します。</v>
      </c>
      <c r="X2" s="16" t="str">
        <v>差異の原因分類、責任確認、承認、修正計上、再確認クローズを管理し、修正履歴と確認メモを完全に残します。</v>
      </c>
      <c r="Y2" s="16" t="str">
        <v>差異の原因分類、責任確認、承認、修正計上、再確認クローズを管理し、修正履歴と確認メモを完全に残します。</v>
      </c>
      <c r="Z2" s="16" t="str">
        <v>差異の原因分類、責任確認、承認、修正計上、再確認クローズを管理し、修正履歴と確認メモを完全に残します。</v>
      </c>
      <c r="AA2" s="16" t="str">
        <v>差異の原因分類、責任確認、承認、修正計上、再確認クローズを管理し、修正履歴と確認メモを完全に残します。</v>
      </c>
      <c r="AB2" s="16" t="str">
        <v>差異の原因分類、責任確認、承認、修正計上、再確認クローズを管理し、修正履歴と確認メモを完全に残します。</v>
      </c>
      <c r="AC2" s="16" t="str">
        <v>差異の原因分類、責任確認、承認、修正計上、再確認クローズを管理し、修正履歴と確認メモを完全に残します。</v>
      </c>
    </row>
    <row r="3" ht="15" customHeight="tru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15" customHeight="true">
      <c r="A4" s="6" t="s">
        <v>4</v>
      </c>
      <c r="B4" s="6" t="s">
        <v>107</v>
      </c>
      <c r="C4" s="6" t="s">
        <v>108</v>
      </c>
      <c r="D4" s="6" t="s">
        <v>29</v>
      </c>
      <c r="E4" s="6" t="s">
        <v>109</v>
      </c>
      <c r="F4" s="6" t="s">
        <v>110</v>
      </c>
      <c r="G4" s="6" t="s">
        <v>111</v>
      </c>
      <c r="H4" s="6" t="s">
        <v>38</v>
      </c>
      <c r="I4" s="6" t="s">
        <v>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ht="15" customHeight="true">
      <c r="A5" s="6"/>
      <c r="B5" s="6"/>
      <c r="C5" s="6"/>
      <c r="D5" s="6" t="s">
        <v>5</v>
      </c>
      <c r="E5" s="6" t="s">
        <v>112</v>
      </c>
      <c r="F5" s="6" t="s">
        <v>5</v>
      </c>
      <c r="G5" s="6" t="s">
        <v>74</v>
      </c>
      <c r="H5" s="6" t="s">
        <v>18</v>
      </c>
      <c r="I5" s="6" t="s">
        <v>55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ht="36" customHeight="true">
      <c r="A6" s="52" t="str">
        <v>差異番号</v>
      </c>
      <c r="B6" s="52" t="str">
        <v>棚卸番号</v>
      </c>
      <c r="C6" s="52" t="str">
        <v>棚卸日</v>
      </c>
      <c r="D6" s="52" t="inlineStr">
        <is>
          <t>検査</t>
        </is>
      </c>
      <c r="E6" s="52" t="inlineStr">
        <is>
          <t>基礎配筋検査</t>
        </is>
      </c>
      <c r="F6" s="52" t="s">
        <v>113</v>
      </c>
      <c r="G6" s="52" t="s">
        <v>114</v>
      </c>
      <c r="H6" s="52" t="s">
        <v>18</v>
      </c>
      <c r="I6" s="52" t="inlineStr">
        <is>
          <t>品目名</t>
        </is>
      </c>
      <c r="J6" s="52" t="str">
        <v>差異方向</v>
      </c>
      <c r="K6" s="52" t="str">
        <v>差異数量</v>
      </c>
      <c r="L6" s="52" t="str">
        <v>差異金額</v>
      </c>
      <c r="M6" s="52" t="str">
        <v>原因区分</v>
      </c>
      <c r="N6" s="52" t="str">
        <v>Root Cause説明</v>
      </c>
      <c r="O6" s="52" t="str">
        <v>処理判断</v>
      </c>
      <c r="P6" s="52" t="str">
        <v>優先度</v>
      </c>
      <c r="Q6" s="52" t="str">
        <v>確認ステータス</v>
      </c>
      <c r="R6" s="52" t="str">
        <v>責任部門・責任者</v>
      </c>
      <c r="S6" s="52" t="str">
        <v>確認者</v>
      </c>
      <c r="T6" s="52" t="str">
        <v>目標完了日</v>
      </c>
      <c r="U6" s="52" t="str">
        <v>完了日</v>
      </c>
      <c r="V6" s="52" t="str">
        <v>遅延日数</v>
      </c>
      <c r="W6" s="52" t="str">
        <v>修正番号</v>
      </c>
      <c r="X6" s="52" t="str">
        <v>修正数量</v>
      </c>
      <c r="Y6" s="52" t="str">
        <v>修正金額</v>
      </c>
      <c r="Z6" s="52" t="str">
        <v>計上済み</v>
      </c>
      <c r="AA6" s="52" t="str">
        <v>再確認者</v>
      </c>
      <c r="AB6" s="52" t="str">
        <v>再確認日</v>
      </c>
      <c r="AC6" s="52" t="str">
        <v>確認メモ・証跡</v>
      </c>
    </row>
    <row r="7" ht="28" customHeight="true">
      <c r="A7" s="6" t="str">
        <f>IF(B7="","","DIF-"&amp;TEXT(ROW()-6,"0000"))</f>
        <v>DIF-0001</v>
      </c>
      <c r="B7" s="6" t="str">
        <v>CNT-2026-04-A01</v>
      </c>
      <c r="C7" s="62" t="n">
        <v>46130</v>
      </c>
      <c r="D7" s="6" t="s">
        <v>5</v>
      </c>
      <c r="E7" s="6" t="s">
        <v>5</v>
      </c>
      <c r="F7" s="6" t="s">
        <v>61</v>
      </c>
      <c r="G7" s="6" t="s">
        <v>114</v>
      </c>
      <c r="H7" s="6" t="s">
        <v>18</v>
      </c>
      <c r="I7" s="6" t="s">
        <v>55</v>
      </c>
      <c r="J7" s="6" t="str">
        <v>棚卸減</v>
      </c>
      <c r="K7" s="68" t="n">
        <v>-12</v>
      </c>
      <c r="L7" s="64" t="n">
        <f>IF(OR(H7="",AND(K7="",NOT(ISNUMBER(K7)))),"",ABS(K7)*IFERROR(INDEX('Основни настройки'!$O$32:$O$80,MATCH(H7,'Основни настройки'!$J$32:$J$80,0)),0))</f>
        <v>186</v>
      </c>
      <c r="M7" s="6" t="str">
        <v>ロケーション移動未記録</v>
      </c>
      <c r="N7" s="54" t="str">
        <v>A01 から A03 へ移動後、出庫伝票が未同期</v>
      </c>
      <c r="O7" s="6" t="str">
        <v>入出庫追加入力</v>
      </c>
      <c r="P7" s="6" t="str">
        <v>高</v>
      </c>
      <c r="Q7" s="6" t="str">
        <v>承認待ち</v>
      </c>
      <c r="R7" s="6" t="str">
        <v>倉庫運用／佐藤太郎</v>
      </c>
      <c r="S7" s="6" t="str">
        <v>倉庫責任者</v>
      </c>
      <c r="T7" s="62" t="n">
        <v>46137</v>
      </c>
      <c r="U7" s="62"/>
      <c r="V7" s="6" t="n">
        <f>IF(T7="","",IF(U7="",IF(OR(Q7="クローズ済み",Q7="調整済み"),0,MAX(0,TODAY()-T7)),MAX(0,U7-T7)))</f>
        <v>6</v>
      </c>
      <c r="W7" s="6"/>
      <c r="X7" s="6"/>
      <c r="Y7" s="64" t="str">
        <f>IF(OR(H7="",AND(X7="",NOT(ISNUMBER(X7)))),"",ABS(X7)*IFERROR(INDEX('Основни настройки'!$O$32:$O$80,MATCH(H7,'Основни настройки'!$J$32:$J$80,0)),0))</f>
      </c>
      <c r="Z7" s="6" t="str">
        <v>いいえ</v>
      </c>
      <c r="AA7" s="6"/>
      <c r="AB7" s="62"/>
      <c r="AC7" s="54" t="str">
        <v>ロケーション移動伝票を追加入力し、責任者が再確認します</v>
      </c>
    </row>
    <row r="8" ht="28" customHeight="true">
      <c r="A8" s="6" t="str">
        <f>IF(B8="","","DIF-"&amp;TEXT(ROW()-6,"0000"))</f>
        <v>DIF-0002</v>
      </c>
      <c r="B8" s="6" t="str">
        <v>CNT-2026-04-D01</v>
      </c>
      <c r="C8" s="62" t="n">
        <v>46133</v>
      </c>
      <c r="D8" s="6" t="s">
        <v>5</v>
      </c>
      <c r="E8" s="6" t="s">
        <v>115</v>
      </c>
      <c r="F8" s="6" t="s">
        <v>116</v>
      </c>
      <c r="G8" s="6" t="s">
        <v>114</v>
      </c>
      <c r="H8" s="6" t="s">
        <v>5</v>
      </c>
      <c r="I8" s="6" t="s">
        <v>5</v>
      </c>
      <c r="J8" s="6" t="str">
        <v>棚卸増</v>
      </c>
      <c r="K8" s="68" t="n">
        <v>2</v>
      </c>
      <c r="L8" s="64" t="n">
        <f>IF(OR(H8="",AND(K8="",NOT(ISNUMBER(K8)))),"",ABS(K8)*IFERROR(INDEX('Основни настройки'!$O$32:$O$80,MATCH(H8,'Основни настройки'!$J$32:$J$80,0)),0))</f>
        <v>136</v>
      </c>
      <c r="M8" s="6" t="str">
        <v>入荷差異</v>
      </c>
      <c r="N8" s="54" t="str">
        <v>入荷確認が実物棚入れより遅れました</v>
      </c>
      <c r="O8" s="6" t="str">
        <v>在庫調整</v>
      </c>
      <c r="P8" s="6" t="str">
        <v>中</v>
      </c>
      <c r="Q8" s="6" t="str">
        <v>承認済み</v>
      </c>
      <c r="R8" s="6" t="str">
        <v>入荷チーム／田中美咲</v>
      </c>
      <c r="S8" s="6" t="str">
        <v>倉庫責任者</v>
      </c>
      <c r="T8" s="62" t="n">
        <v>46139</v>
      </c>
      <c r="U8" s="62" t="n">
        <v>46138</v>
      </c>
      <c r="V8" s="6" t="n">
        <f>IF(T8="","",IF(U8="",IF(OR(Q8="クローズ済み",Q8="調整済み"),0,MAX(0,TODAY()-T8)),MAX(0,U8-T8)))</f>
        <v>0</v>
      </c>
      <c r="W8" s="6" t="str">
        <v>ADJ-2026-0002</v>
      </c>
      <c r="X8" s="6" t="n">
        <v>2</v>
      </c>
      <c r="Y8" s="64" t="n">
        <f>IF(OR(H8="",AND(X8="",NOT(ISNUMBER(X8)))),"",ABS(X8)*IFERROR(INDEX('Основни настройки'!$O$32:$O$80,MATCH(H8,'Основни настройки'!$J$32:$J$80,0)),0))</f>
        <v>136</v>
      </c>
      <c r="Z8" s="6" t="str">
        <v>はい</v>
      </c>
      <c r="AA8" s="6" t="str">
        <v>経理再確認</v>
      </c>
      <c r="AB8" s="62" t="n">
        <v>46139</v>
      </c>
      <c r="AC8" s="54" t="str">
        <v>計上済み。入荷確認のスクリーンショットを保管</v>
      </c>
    </row>
    <row r="9" ht="28" customHeight="true">
      <c r="A9" s="6" t="str">
        <f>IF(B9="","","DIF-"&amp;TEXT(ROW()-6,"0000"))</f>
        <v>DIF-0003</v>
      </c>
      <c r="B9" s="6" t="str">
        <v>CNT-2026-04-B01</v>
      </c>
      <c r="C9" s="62" t="n">
        <v>46131</v>
      </c>
      <c r="D9" s="6" t="s">
        <v>5</v>
      </c>
      <c r="E9" s="6" t="s">
        <v>5</v>
      </c>
      <c r="F9" s="6" t="s">
        <v>72</v>
      </c>
      <c r="G9" s="6" t="s">
        <v>117</v>
      </c>
      <c r="H9" s="6" t="s">
        <v>5</v>
      </c>
      <c r="I9" s="6" t="s">
        <v>5</v>
      </c>
      <c r="J9" s="6" t="str">
        <v>棚卸減</v>
      </c>
      <c r="K9" s="68" t="n">
        <v>-6</v>
      </c>
      <c r="L9" s="64" t="n">
        <f>IF(OR(H9="",AND(K9="",NOT(ISNUMBER(K9)))),"",ABS(K9)*IFERROR(INDEX('Основни настройки'!$O$32:$O$80,MATCH(H9,'Основни настройки'!$J$32:$J$80,0)),0))</f>
        <v>1920</v>
      </c>
      <c r="M9" s="6" t="str">
        <v>返品差異</v>
      </c>
      <c r="N9" s="54" t="str">
        <v>返品検査待ちエリアで混在。二次再棚卸が必要</v>
      </c>
      <c r="O9" s="6" t="str">
        <v>再棚卸確認</v>
      </c>
      <c r="P9" s="6" t="str">
        <v>高</v>
      </c>
      <c r="Q9" s="6" t="str">
        <v>再棚卸中</v>
      </c>
      <c r="R9" s="6" t="str">
        <v>返品チーム／高橋健</v>
      </c>
      <c r="S9" s="6" t="str">
        <v>倉庫責任者</v>
      </c>
      <c r="T9" s="62" t="n">
        <v>46146</v>
      </c>
      <c r="U9" s="62"/>
      <c r="V9" s="6" t="n">
        <f>IF(T9="","",IF(U9="",IF(OR(Q9="クローズ済み",Q9="調整済み"),0,MAX(0,TODAY()-T9)),MAX(0,U9-T9)))</f>
        <v>0</v>
      </c>
      <c r="W9" s="6"/>
      <c r="X9" s="6"/>
      <c r="Y9" s="64" t="str">
        <f>IF(OR(H9="",AND(X9="",NOT(ISNUMBER(X9)))),"",ABS(X9)*IFERROR(INDEX('Основни настройки'!$O$32:$O$80,MATCH(H9,'Основни настройки'!$J$32:$J$80,0)),0))</f>
      </c>
      <c r="Z9" s="6" t="str">
        <v>いいえ</v>
      </c>
      <c r="AA9" s="6"/>
      <c r="AB9" s="62"/>
      <c r="AC9" s="54" t="str">
        <v>返品写真とシリアル番号確認を待っています</v>
      </c>
    </row>
    <row r="10" ht="28" customHeight="true">
      <c r="A10" s="6" t="str">
        <f>IF(B10="","","DIF-"&amp;TEXT(ROW()-6,"0000"))</f>
        <v>DIF-0004</v>
      </c>
      <c r="B10" s="6" t="str">
        <v>CNT-2026-04-C01</v>
      </c>
      <c r="C10" s="62" t="n">
        <v>46132</v>
      </c>
      <c r="D10" s="6" t="s">
        <v>90</v>
      </c>
      <c r="E10" s="6" t="s">
        <v>90</v>
      </c>
      <c r="F10" s="6" t="s">
        <v>118</v>
      </c>
      <c r="G10" s="6" t="s">
        <v>114</v>
      </c>
      <c r="H10" s="6" t="s">
        <v>5</v>
      </c>
      <c r="I10" s="6" t="s">
        <v>119</v>
      </c>
      <c r="J10" s="6" t="str">
        <v>棚卸減</v>
      </c>
      <c r="K10" s="68" t="n">
        <v>-15</v>
      </c>
      <c r="L10" s="64" t="n">
        <f>IF(OR(H10="",AND(K10="",NOT(ISNUMBER(K10)))),"",ABS(K10)*IFERROR(INDEX('Основни настройки'!$O$32:$O$80,MATCH(H10,'Основни настройки'!$J$32:$J$80,0)),0))</f>
        <v>189</v>
      </c>
      <c r="M10" s="6" t="str">
        <v>ロット混在</v>
      </c>
      <c r="N10" s="54" t="str">
        <v>LOT-RM-0420 と LOT-RM-0418 が混在</v>
      </c>
      <c r="O10" s="6" t="str">
        <v>ロット修正</v>
      </c>
      <c r="P10" s="6" t="str">
        <v>中</v>
      </c>
      <c r="Q10" s="6" t="str">
        <v>調整済み</v>
      </c>
      <c r="R10" s="6" t="str">
        <v>保税倉庫／高橋健</v>
      </c>
      <c r="S10" s="6" t="str">
        <v>品質責任者</v>
      </c>
      <c r="T10" s="62" t="n">
        <v>46141</v>
      </c>
      <c r="U10" s="62" t="n">
        <v>46140</v>
      </c>
      <c r="V10" s="6" t="n">
        <f>IF(T10="","",IF(U10="",IF(OR(Q10="クローズ済み",Q10="調整済み"),0,MAX(0,TODAY()-T10)),MAX(0,U10-T10)))</f>
        <v>0</v>
      </c>
      <c r="W10" s="6" t="str">
        <v>ADJ-2026-0004</v>
      </c>
      <c r="X10" s="6" t="n">
        <v>-15</v>
      </c>
      <c r="Y10" s="64" t="n">
        <f>IF(OR(H10="",AND(X10="",NOT(ISNUMBER(X10)))),"",ABS(X10)*IFERROR(INDEX('Основни настройки'!$O$32:$O$80,MATCH(H10,'Основни настройки'!$J$32:$J$80,0)),0))</f>
        <v>189</v>
      </c>
      <c r="Z10" s="6" t="str">
        <v>はい</v>
      </c>
      <c r="AA10" s="6" t="str">
        <v>品質再確認</v>
      </c>
      <c r="AB10" s="62" t="n">
        <v>46142</v>
      </c>
      <c r="AC10" s="54" t="str">
        <v>ロット修正完了。書類と一致済み</v>
      </c>
    </row>
    <row r="11" ht="28" customHeight="true">
      <c r="A11" s="6" t="str">
        <f>IF(B11="","","DIF-"&amp;TEXT(ROW()-6,"0000"))</f>
        <v>DIF-0005</v>
      </c>
      <c r="B11" s="6" t="str">
        <v>CNT-2026-04-A01</v>
      </c>
      <c r="C11" s="62" t="n">
        <v>46130</v>
      </c>
      <c r="D11" s="6" t="str">
        <v>本社</v>
      </c>
      <c r="E11" s="6" t="str">
        <v>WH-A</v>
      </c>
      <c r="F11" s="6" t="str">
        <f>IFERROR(INDEX('Основни настройки'!$B$32:$B$45,MATCH(E11,'Основни настройки'!$A$32:$A$45,0)),"")</f>
        <v>東京中央倉庫</v>
      </c>
      <c r="G11" s="6" t="str">
        <v>A04-01</v>
      </c>
      <c r="H11" s="6" t="str">
        <v>SKU-5001</v>
      </c>
      <c r="I11" s="6" t="str">
        <f>IFERROR(INDEX('Основни настройки'!$K$32:$K$80,MATCH(H11,'Основни настройки'!$J$32:$J$80,0)),"")</f>
        <v>販促セット品</v>
      </c>
      <c r="J11" s="6" t="str">
        <v>棚卸減</v>
      </c>
      <c r="K11" s="68" t="n">
        <v>-4</v>
      </c>
      <c r="L11" s="64" t="n">
        <f>IF(OR(H11="",AND(K11="",NOT(ISNUMBER(K11)))),"",ABS(K11)*IFERROR(INDEX('Основни настройки'!$O$32:$O$80,MATCH(H11,'Основни настройки'!$J$32:$J$80,0)),0))</f>
        <v>180</v>
      </c>
      <c r="M11" s="6" t="str">
        <v>棚卸入力誤り</v>
      </c>
      <c r="N11" s="54" t="str">
        <v>セット品分解の基準が不一致</v>
      </c>
      <c r="O11" s="6" t="str">
        <v>再棚卸確認</v>
      </c>
      <c r="P11" s="6" t="str">
        <v>低</v>
      </c>
      <c r="Q11" s="6" t="str">
        <v>処理不要</v>
      </c>
      <c r="R11" s="6" t="str">
        <v>倉庫運用／鈴木花子</v>
      </c>
      <c r="S11" s="6" t="str">
        <v>倉庫責任者</v>
      </c>
      <c r="T11" s="62" t="n">
        <v>46136</v>
      </c>
      <c r="U11" s="62" t="n">
        <v>46136</v>
      </c>
      <c r="V11" s="6" t="n">
        <f>IF(T11="","",IF(U11="",IF(OR(Q11="クローズ済み",Q11="調整済み"),0,MAX(0,TODAY()-T11)),MAX(0,U11-T11)))</f>
        <v>0</v>
      </c>
      <c r="W11" s="6"/>
      <c r="X11" s="6" t="n">
        <v>0</v>
      </c>
      <c r="Y11" s="64" t="n">
        <f>IF(OR(H11="",AND(X11="",NOT(ISNUMBER(X11)))),"",ABS(X11)*IFERROR(INDEX('Основни настройки'!$O$32:$O$80,MATCH(H11,'Основни настройки'!$J$32:$J$80,0)),0))</f>
        <v>0</v>
      </c>
      <c r="Z11" s="6" t="str">
        <v>いいえ</v>
      </c>
      <c r="AA11" s="6" t="str">
        <v>倉庫責任者</v>
      </c>
      <c r="AB11" s="62" t="n">
        <v>46136</v>
      </c>
      <c r="AC11" s="54" t="str">
        <v>再棚卸後、調整不要と確認済み</v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>
      <c r="A31" t="s">
        <v>90</v>
      </c>
    </row>
  </sheetData>
  <mergeCells count="2">
    <mergeCell ref="A1:AC1"/>
    <mergeCell ref="A2:AC2"/>
  </mergeCells>
  <conditionalFormatting sqref="J7:J200">
    <cfRule type="containsText" dxfId="6" priority="1" operator="containsText" text="棚卸減">
      <formula>NOT(ISERROR(SEARCH("棚卸減",J7)))</formula>
    </cfRule>
    <cfRule type="containsText" dxfId="7" priority="2" operator="containsText" text="棚卸増">
      <formula>NOT(ISERROR(SEARCH("棚卸増",J7)))</formula>
    </cfRule>
  </conditionalFormatting>
  <conditionalFormatting sqref="P7:P200">
    <cfRule type="containsText" dxfId="8" priority="3" operator="containsText" text="高">
      <formula>NOT(ISERROR(SEARCH("高",P7)))</formula>
    </cfRule>
  </conditionalFormatting>
  <conditionalFormatting sqref="Q7:Q200">
    <cfRule type="containsText" dxfId="9" priority="4" operator="containsText" text="調整済み">
      <formula>NOT(ISERROR(SEARCH("調整済み",Q7)))</formula>
    </cfRule>
    <cfRule type="containsText" dxfId="10" priority="5" operator="containsText" text="クローズ済み">
      <formula>NOT(ISERROR(SEARCH("クローズ済み",Q7)))</formula>
    </cfRule>
    <cfRule type="containsText" dxfId="11" priority="6" operator="containsText" text="承認待ち">
      <formula>NOT(ISERROR(SEARCH("承認待ち",Q7)))</formula>
    </cfRule>
  </conditionalFormatting>
  <conditionalFormatting sqref="V7:V200">
    <cfRule type="cellIs" dxfId="12" priority="7" operator="greaterThan">
      <formula>0</formula>
    </cfRule>
  </conditionalFormatting>
  <conditionalFormatting sqref="A7:AC200">
    <cfRule type="expression" dxfId="13" priority="8">
      <formula>$V7&gt;0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0">
    <dataValidation allowBlank="true" sqref="B7:B200" type="list">
      <formula1>'План за преброяване'!$A$7:$A$200</formula1>
    </dataValidation>
    <dataValidation allowBlank="true" sqref="D7:D200" type="list">
      <formula1>'Основни настройки'!$A$5:$A$9</formula1>
    </dataValidation>
    <dataValidation allowBlank="true" sqref="E7:E200" type="list">
      <formula1>'Основни настройки'!$A$32:$A$45</formula1>
    </dataValidation>
    <dataValidation allowBlank="true" sqref="H7:H200" type="list">
      <formula1>'Основни настройки'!$J$32:$J$80</formula1>
    </dataValidation>
    <dataValidation allowBlank="true" sqref="J7:J200" type="list">
      <formula1>"棚卸増,棚卸減,差異なし"</formula1>
    </dataValidation>
    <dataValidation allowBlank="true" sqref="M7:M200" type="list">
      <formula1>'Основни настройки'!$D$13:$D$25</formula1>
    </dataValidation>
    <dataValidation allowBlank="true" sqref="O7:O200" type="list">
      <formula1>'Основни настройки'!$E$13:$E$22</formula1>
    </dataValidation>
    <dataValidation allowBlank="true" sqref="P7:P200" type="list">
      <formula1>'Основни настройки'!$F$13:$F$15</formula1>
    </dataValidation>
    <dataValidation allowBlank="true" sqref="Q7:Q200" type="list">
      <formula1>'Основни настройки'!$C$13:$C$20</formula1>
    </dataValidation>
    <dataValidation allowBlank="true" sqref="Z7:Z200" type="list">
      <formula1>'Основни настройки'!$G$13:$G$14</formula1>
    </dataValidation>
  </dataValidations>
  <pageMargins left="0.7" right="0.7" top="0.75" bottom="0.75" header="0.3" footer="0.3"/>
  <tableParts count="1">
    <tablePart r:id="R92c28b544cbd4f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creator>Finite Field</dc:creator>
  <dc:description>Лист 2 + месечен лист за експедиции + седмичен лист за опаковане + лист 5 1</dc:description>
  <lastModifiedBy/>
  <category>Warehouse Management</category>
</coreProperties>
</file>