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ms-office.vbaProject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ables/table1.xml" ContentType="application/vnd.openxmlformats-officedocument.spreadsheetml.table+xml"/>
  <Override PartName="/xl/worksheets/sheet4.xml" ContentType="application/vnd.openxmlformats-officedocument.spreadsheetml.worksheet+xml"/>
  <Override PartName="/xl/tables/table2.xml" ContentType="application/vnd.openxmlformats-officedocument.spreadsheetml.table+xml"/>
  <Override PartName="/xl/worksheets/sheet5.xml" ContentType="application/vnd.openxmlformats-officedocument.spreadsheetml.worksheet+xml"/>
  <Override PartName="/xl/tables/table3.xml" ContentType="application/vnd.openxmlformats-officedocument.spreadsheetml.table+xml"/>
  <Override PartName="/xl/worksheets/sheet6.xml" ContentType="application/vnd.openxmlformats-officedocument.spreadsheetml.worksheet+xml"/>
  <Override PartName="/xl/tables/table4.xml" ContentType="application/vnd.openxmlformats-officedocument.spreadsheetml.table+xml"/>
  <Override PartName="/xl/worksheets/sheet7.xml" ContentType="application/vnd.openxmlformats-officedocument.spreadsheetml.worksheet+xml"/>
  <Override PartName="/xl/tables/table5.xml" ContentType="application/vnd.openxmlformats-officedocument.spreadsheetml.table+xml"/>
  <Override PartName="/xl/worksheets/sheet8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drawings/charts/chart2.xml" ContentType="application/vnd.openxmlformats-officedocument.drawingml.chart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e4c899ccadff4531" Target="xl/workbook.xml" Type="http://schemas.openxmlformats.org/officeDocument/2006/relationships/officeDocument"></Relationship></Relationships>
</file>

<file path=xl/workbook.xml><?xml version="1.0" encoding="utf-8"?>
<workbook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bookViews>
    <workbookView/>
  </bookViews>
  <sheets>
    <sheet name="Stocktake Variance Overview" sheetId="1" r:id="Rf902f1501b30494a"/>
    <sheet name="Blatt 2" sheetId="2" r:id="R170a5c9f17e144cb"/>
    <sheet name="Monatliches Versandblatt" sheetId="3" r:id="R02fadcd6b9634ea2"/>
    <sheet name="Wöchentliches Packblatt" sheetId="4" r:id="R86c034806fb94478"/>
    <sheet name="Blatt 5" sheetId="5" r:id="Rd89ce2a217e1469e"/>
    <sheet name="循环Abgelegt" sheetId="6" r:id="Re67cef227bc44053"/>
    <sheet name="差异与修正" sheetId="7" r:id="Rdf063ddf2ead4aa9"/>
    <sheet name="Dashboard" sheetId="8" r:id="R9e175f2aad604c3e"/>
  </sheets>
</workbook>
</file>

<file path=xl/sharedStrings.xml><?xml version="1.0" encoding="utf-8"?>
<sst xmlns="http://schemas.openxmlformats.org/spreadsheetml/2006/main" count="464" uniqueCount="142">
  <si>
    <t>Massnahme</t>
  </si>
  <si>
    <t>Zugehoriges Arbeitsblatt</t>
  </si>
  <si>
    <t>Zaehlvorbereitung</t>
  </si>
  <si>
    <t>Monatsplan</t>
  </si>
  <si>
    <t>Wichtige Beobachtung</t>
  </si>
  <si>
    <t>Quellen und Designgrundlage</t>
  </si>
  <si>
    <t>Quell-URL</t>
  </si>
  <si>
    <t>Nutzungshinweise</t>
  </si>
  <si>
    <t>Standardlager</t>
  </si>
  <si>
    <t>Vorlagenverantwortliche Person</t>
  </si>
  <si>
    <t>Aufgabenstatus</t>
  </si>
  <si>
    <t>Differenzgrund</t>
  </si>
  <si>
    <t>Historie prüfen</t>
  </si>
  <si>
    <t>Retourenbereich</t>
  </si>
  <si>
    <t>Abschlussstatus</t>
  </si>
  <si>
    <t>Abgelehnt</t>
  </si>
  <si>
    <t>Keine Freigabe erforderlich</t>
  </si>
  <si>
    <t>Standardkosten</t>
  </si>
  <si>
    <t>Standardlagerplatz</t>
  </si>
  <si>
    <t>Hardwareteile</t>
  </si>
  <si>
    <t>Aktiviert</t>
  </si>
  <si>
    <t>Stichprobe, ersetzbar</t>
  </si>
  <si>
    <t>Aktiv</t>
  </si>
  <si>
    <t>Aufgaben-ID</t>
  </si>
  <si>
    <t>Zaehldatum</t>
  </si>
  <si>
    <t>Physische Zaehlung</t>
  </si>
  <si>
    <t>Abweichungsbetrag</t>
  </si>
  <si>
    <t>Quelle</t>
  </si>
  <si>
    <t>Hinweis</t>
  </si>
  <si>
    <t>Vorgeschlagene Aktion</t>
  </si>
  <si>
    <t/>
  </si>
  <si>
    <t>Tokyo Sample Location 1-2-3</t>
  </si>
  <si>
    <t>Not Started</t>
  </si>
  <si>
    <t>In Progress</t>
  </si>
  <si>
    <t>Abgeschlossen</t>
  </si>
  <si>
    <t>Monatliches Versandblatt 1</t>
  </si>
  <si>
    <t>1. Übersicht Bestandsaufnahme-Abweichungen Datum
2. Blatt 2
3. Wöchentliches Versandblatt</t>
  </si>
  <si>
    <t>Wöchentliches Packblatt Wochenstarttag</t>
  </si>
  <si>
    <t>Input Cell</t>
  </si>
  <si>
    <t>Felder, die direkt vom Benutzer eingegeben werden</t>
  </si>
  <si>
    <t>Control Cell</t>
  </si>
  <si>
    <t>Einstellungen für Basisdatum und Basismonat</t>
  </si>
  <si>
    <t>Verknüpfung/automatische Übernahme</t>
  </si>
  <si>
    <t>Blatt 2</t>
  </si>
  <si>
    <t>Notizen/Verzögerung</t>
  </si>
  <si>
    <t>Elemente, die Verzögerungsbehandlung oder Überprüfung erfordern</t>
  </si>
  <si>
    <t>Blatt 2 + Monatliches Versandblatt + Wöchentliches Packblatt + Blatt 5 1</t>
  </si>
  <si>
    <t>Nr.</t>
  </si>
  <si>
    <t>Kategorie</t>
  </si>
  <si>
    <t>Task Name</t>
  </si>
  <si>
    <t>Personal</t>
  </si>
  <si>
    <t>Planned Start</t>
  </si>
  <si>
    <t>Planned End</t>
  </si>
  <si>
    <t>Actual Start</t>
  </si>
  <si>
    <t>Actual End</t>
  </si>
  <si>
    <t>Ist</t>
  </si>
  <si>
    <t>Progress Rate</t>
  </si>
  <si>
    <t>Status</t>
  </si>
  <si>
    <t>Priorität</t>
  </si>
  <si>
    <t>Lagerort</t>
  </si>
  <si>
    <t>Zählung</t>
  </si>
  <si>
    <t>Ersteinrichtung</t>
  </si>
  <si>
    <t>Aoki Stocktake</t>
  </si>
  <si>
    <t>Hoch</t>
  </si>
  <si>
    <t>Umfang</t>
  </si>
  <si>
    <t>Vorbereitung der Bestandsaufnahme</t>
  </si>
  <si>
    <t>Erdarbeiten</t>
  </si>
  <si>
    <t>Planning Review</t>
  </si>
  <si>
    <t>Rund um das Fundament</t>
  </si>
  <si>
    <t>Einschließlich Bodenaushub-Entsorgung</t>
  </si>
  <si>
    <t>Fundamentarbeiten</t>
  </si>
  <si>
    <t>Schotter und Sauberkeitsschicht</t>
  </si>
  <si>
    <t>Partner E</t>
  </si>
  <si>
    <t>Gesamtes Fundament</t>
  </si>
  <si>
    <t>Bewehrung</t>
  </si>
  <si>
    <t>Tanaka Rebar</t>
  </si>
  <si>
    <t>Bewehrungsprüfung erforderlich</t>
  </si>
  <si>
    <t>Partner D</t>
  </si>
  <si>
    <t>Teilweise nachgearbeitet</t>
  </si>
  <si>
    <t>Fundamentbetonierung</t>
  </si>
  <si>
    <t>Chuo Ready-Mix</t>
  </si>
  <si>
    <t>Wetterprüfung erforderlich</t>
  </si>
  <si>
    <t>Prüfung</t>
  </si>
  <si>
    <t>Mittel</t>
  </si>
  <si>
    <t>Tragwerksarbeiten</t>
  </si>
  <si>
    <t>1. OG</t>
  </si>
  <si>
    <t>Yamaguchi Stocktake</t>
  </si>
  <si>
    <t>Abdichtungsarbeiten</t>
  </si>
  <si>
    <t>Qualitätsprüfung</t>
  </si>
  <si>
    <t>Partner C</t>
  </si>
  <si>
    <t>Dachfläche</t>
  </si>
  <si>
    <t>Tischlerarbeiten</t>
  </si>
  <si>
    <t>Suzuki Sash</t>
  </si>
  <si>
    <t>Randbereich</t>
  </si>
  <si>
    <t>Elektroarbeiten</t>
  </si>
  <si>
    <t>Elektroverkabelung (Rohinstallation)</t>
  </si>
  <si>
    <t>Toko Electrical</t>
  </si>
  <si>
    <t>Jedes Geschoss</t>
  </si>
  <si>
    <t>Sanitärinstallation</t>
  </si>
  <si>
    <t>Sanitärinstallation (Vorverrohrung)</t>
  </si>
  <si>
    <t>Daiichi Equipment</t>
  </si>
  <si>
    <t>Innenausbauarbeiten</t>
  </si>
  <si>
    <t>Leichtbau-Ständerwerk</t>
  </si>
  <si>
    <t>Interior Service</t>
  </si>
  <si>
    <t>Gipskartonplatten-Montage</t>
  </si>
  <si>
    <t>Malerarbeiten</t>
  </si>
  <si>
    <t>Chuo Painting</t>
  </si>
  <si>
    <t>TGA-Ausbau</t>
  </si>
  <si>
    <t>Einbau der Anlagen und Inbetriebnahme</t>
  </si>
  <si>
    <t>Außenarbeiten</t>
  </si>
  <si>
    <t>Baustelleneinrichtung</t>
  </si>
  <si>
    <t>Außenbereich</t>
  </si>
  <si>
    <t>Inspektion</t>
  </si>
  <si>
    <t>Manager / Zentrale</t>
  </si>
  <si>
    <t>Nacharbeit</t>
  </si>
  <si>
    <t>Büro</t>
  </si>
  <si>
    <t>Aktualisieren Sie die blauen und lila Zellen. Status, Tage und Verzögerungen werden automatisch berechnet. Kopieren Sie die Formeln unter Zeile 35, wenn Sie weitere Zeilen benötigen.</t>
  </si>
  <si>
    <t>2026/4 Monatliches Versandblatt</t>
  </si>
  <si>
    <t>■</t>
  </si>
  <si>
    <t>Blatt 2 Inhalt ■ Ist Ist Mittel Ist</t>
  </si>
  <si>
    <t>2026/4/13 Wöchentliches Packblatt</t>
  </si>
  <si>
    <t>Ausführung</t>
  </si>
  <si>
    <t>Täglich geplante Mitarbeiter werden automatisch aggregiert</t>
  </si>
  <si>
    <t>Täglich geplante Mitarbeiter</t>
  </si>
  <si>
    <t>Wöchentlich Blatt 2 Täglich geplante Mitarbeiter Mitarbeiter</t>
  </si>
  <si>
    <t>Blatt 5</t>
  </si>
  <si>
    <t>Datum</t>
  </si>
  <si>
    <t>Uhrzeit</t>
  </si>
  <si>
    <t>Inhalt</t>
  </si>
  <si>
    <t>Related Company</t>
  </si>
  <si>
    <t>Wöchentlich</t>
  </si>
  <si>
    <t>Baubüro</t>
  </si>
  <si>
    <t>Every Monday</t>
  </si>
  <si>
    <t>Fundament-Bewehrungsprüfung</t>
  </si>
  <si>
    <t>Aufsicht/Tanaka Rebar</t>
  </si>
  <si>
    <t>Baustelle</t>
  </si>
  <si>
    <t>Letzte Prüfung vor Betonierung</t>
  </si>
  <si>
    <t>Fundamentprüfung nach Betonierung</t>
  </si>
  <si>
    <t>Generalunternehmer/Chuo Ready-Mix</t>
  </si>
  <si>
    <t>Außenlager</t>
  </si>
  <si>
    <t>Kunde/Aufsicht</t>
  </si>
  <si>
    <t>Prüfung der Korrekturmaßnahme</t>
  </si>
</sst>
</file>

<file path=xl/styles.xml><?xml version="1.0" encoding="utf-8"?>
<styleSheet xmlns="http://schemas.openxmlformats.org/spreadsheetml/2006/main">
  <numFmts count="8">
    <numFmt numFmtId="200" formatCode="0.00%"/>
    <numFmt numFmtId="201" formatCode="0.00"/>
    <numFmt numFmtId="202" formatCode="0"/>
    <numFmt numFmtId="203" formatCode="¥#,##0.00"/>
    <numFmt numFmtId="204" formatCode="#,##0.00"/>
    <numFmt numFmtId="205" formatCode="yyyy-mm-dd"/>
    <numFmt numFmtId="206" formatCode="@"/>
    <numFmt numFmtId="207" formatCode="0.0%"/>
  </numFmts>
  <fonts count="8">
    <font>
      <sz val="11"/>
      <name val="Carlito"/>
    </font>
    <font>
      <sz val="10"/>
      <color rgb="FF111827"/>
      <name val="Arial"/>
    </font>
    <font>
      <b val="1"/>
      <sz val="16"/>
      <color rgb="FF0369A1"/>
      <name val="Arial"/>
    </font>
    <font>
      <sz val="10"/>
      <color rgb="FF6B7280"/>
      <name val="Arial"/>
    </font>
    <font>
      <b val="1"/>
      <sz val="11"/>
      <color rgb="FF047857"/>
      <name val="Arial"/>
    </font>
    <font>
      <b val="1"/>
      <sz val="10"/>
      <color rgb="FF111827"/>
      <name val="Arial"/>
    </font>
    <font>
      <b val="1"/>
      <sz val="10"/>
      <color rgb="FF0369A1"/>
      <name val="Arial"/>
    </font>
    <font>
      <b val="1"/>
      <sz val="18"/>
      <color rgb="FF111827"/>
      <name val="Arial"/>
    </font>
  </fonts>
  <fills count="8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ECFDF5"/>
      </patternFill>
    </fill>
    <fill>
      <patternFill patternType="solid">
        <fgColor rgb="FFBAE6FD"/>
      </patternFill>
    </fill>
    <fill>
      <patternFill patternType="solid">
        <fgColor rgb="FFF9FAFB"/>
      </patternFill>
    </fill>
    <fill>
      <patternFill patternType="solid">
        <fgColor rgb="FFF0F9FF"/>
      </patternFill>
    </fill>
    <fill>
      <patternFill patternType="solid">
        <fgColor rgb="FFFFFFFF"/>
      </patternFill>
    </fill>
  </fills>
  <borders count="2">
    <border/>
    <border/>
  </borders>
  <cellStyleXfs count="1">
    <xf numFmtId="0" fontId="0" fillId="0" borderId="0"/>
  </cellStyleXfs>
  <cellXfs count="76">
    <xf numFmtId="0" fontId="0" fillId="0" borderId="0" xfId="0"/>
    <xf numFmtId="0" fontId="0" fillId="0" borderId="1" xfId="0" applyNumberFormat="true" applyFont="true" applyFill="true" applyBorder="true"/>
    <xf numFmtId="0" fontId="1" fillId="0" borderId="0" xfId="0" applyNumberFormat="true" applyFont="true" applyFill="true" applyBorder="true"/>
    <xf numFmtId="0" fontId="1" fillId="0" borderId="0" xfId="0" applyNumberFormat="true" applyFont="true" applyFill="true" applyBorder="true" applyAlignment="true">
      <alignment/>
    </xf>
    <xf numFmtId="0" fontId="1" fillId="0" borderId="0" xfId="0" applyNumberFormat="true" applyFont="true" applyFill="true" applyBorder="true" applyAlignment="true">
      <alignment vertical="center"/>
    </xf>
    <xf numFmtId="0" fontId="1" fillId="0" borderId="1" xfId="0" applyNumberFormat="true" applyFont="true" applyFill="true" applyBorder="true"/>
    <xf numFmtId="0" fontId="1" fillId="0" borderId="1" xfId="0" applyNumberFormat="true" applyFont="true" applyFill="true" applyBorder="true" applyAlignment="true">
      <alignment/>
    </xf>
    <xf numFmtId="0" fontId="1" fillId="0" borderId="1" xfId="0" applyNumberFormat="true" applyFont="true" applyFill="true" applyBorder="true" applyAlignment="true">
      <alignment vertical="center"/>
    </xf>
    <xf numFmtId="0" fontId="1" fillId="2" borderId="0" xfId="0" applyNumberFormat="true" applyFont="true" applyFill="true" applyBorder="true" applyAlignment="true">
      <alignment vertical="center"/>
    </xf>
    <xf numFmtId="0" fontId="2" fillId="2" borderId="0" xfId="0" applyNumberFormat="true" applyFont="true" applyFill="true" applyBorder="true" applyAlignment="true">
      <alignment vertical="center"/>
    </xf>
    <xf numFmtId="0" fontId="2" fillId="2" borderId="0" xfId="0" applyNumberFormat="true" applyFont="true" applyFill="true" applyBorder="true" applyAlignment="true">
      <alignment horizontal="left" vertical="center"/>
    </xf>
    <xf numFmtId="0" fontId="1" fillId="2" borderId="1" xfId="0" applyNumberFormat="true" applyFont="true" applyFill="true" applyBorder="true" applyAlignment="true">
      <alignment vertical="center"/>
    </xf>
    <xf numFmtId="0" fontId="2" fillId="2" borderId="1" xfId="0" applyNumberFormat="true" applyFont="true" applyFill="true" applyBorder="true" applyAlignment="true">
      <alignment vertical="center"/>
    </xf>
    <xf numFmtId="0" fontId="2" fillId="2" borderId="1" xfId="0" applyNumberFormat="true" applyFont="true" applyFill="true" applyBorder="true" applyAlignment="true">
      <alignment horizontal="left" vertical="center"/>
    </xf>
    <xf numFmtId="0" fontId="3" fillId="0" borderId="0" xfId="0" applyNumberFormat="true" applyFont="true" applyFill="true" applyBorder="true" applyAlignment="true">
      <alignment vertical="center"/>
    </xf>
    <xf numFmtId="0" fontId="3" fillId="0" borderId="0" xfId="0" applyNumberFormat="true" applyFont="true" applyFill="true" applyBorder="true" applyAlignment="true">
      <alignment vertical="center" wrapText="true"/>
    </xf>
    <xf numFmtId="0" fontId="3" fillId="0" borderId="0" xfId="0" applyNumberFormat="true" applyFont="true" applyFill="true" applyBorder="true" applyAlignment="true">
      <alignment vertical="top" wrapText="true"/>
    </xf>
    <xf numFmtId="0" fontId="3" fillId="0" borderId="1" xfId="0" applyNumberFormat="true" applyFont="true" applyFill="true" applyBorder="true" applyAlignment="true">
      <alignment vertical="center"/>
    </xf>
    <xf numFmtId="0" fontId="3" fillId="0" borderId="1" xfId="0" applyNumberFormat="true" applyFont="true" applyFill="true" applyBorder="true" applyAlignment="true">
      <alignment vertical="center" wrapText="true"/>
    </xf>
    <xf numFmtId="0" fontId="3" fillId="0" borderId="1" xfId="0" applyNumberFormat="true" applyFont="true" applyFill="true" applyBorder="true" applyAlignment="true">
      <alignment vertical="top" wrapText="true"/>
    </xf>
    <xf numFmtId="0" fontId="1" fillId="3" borderId="0" xfId="0" applyNumberFormat="true" applyFont="true" applyFill="true" applyBorder="true" applyAlignment="true">
      <alignment vertical="center"/>
    </xf>
    <xf numFmtId="0" fontId="4" fillId="3" borderId="0" xfId="0" applyNumberFormat="true" applyFont="true" applyFill="true" applyBorder="true" applyAlignment="true">
      <alignment vertical="center"/>
    </xf>
    <xf numFmtId="0" fontId="4" fillId="3" borderId="0" xfId="0" applyNumberFormat="true" applyFont="true" applyFill="true" applyBorder="true" applyAlignment="true">
      <alignment horizontal="left" vertical="center"/>
    </xf>
    <xf numFmtId="0" fontId="1" fillId="3" borderId="1" xfId="0" applyNumberFormat="true" applyFont="true" applyFill="true" applyBorder="true" applyAlignment="true">
      <alignment vertical="center"/>
    </xf>
    <xf numFmtId="0" fontId="4" fillId="3" borderId="1" xfId="0" applyNumberFormat="true" applyFont="true" applyFill="true" applyBorder="true" applyAlignment="true">
      <alignment vertical="center"/>
    </xf>
    <xf numFmtId="0" fontId="4" fillId="3" borderId="1" xfId="0" applyNumberFormat="true" applyFont="true" applyFill="true" applyBorder="true" applyAlignment="true">
      <alignment horizontal="left" vertical="center"/>
    </xf>
    <xf numFmtId="0" fontId="1" fillId="4" borderId="0" xfId="0" applyNumberFormat="true" applyFont="true" applyFill="true" applyBorder="true" applyAlignment="true">
      <alignment vertical="center"/>
    </xf>
    <xf numFmtId="0" fontId="5" fillId="4" borderId="0" xfId="0" applyNumberFormat="true" applyFont="true" applyFill="true" applyBorder="true" applyAlignment="true">
      <alignment vertical="center"/>
    </xf>
    <xf numFmtId="0" fontId="5" fillId="4" borderId="0" xfId="0" applyNumberFormat="true" applyFont="true" applyFill="true" applyBorder="true" applyAlignment="true">
      <alignment vertical="center" wrapText="true"/>
    </xf>
    <xf numFmtId="0" fontId="5" fillId="4" borderId="0" xfId="0" applyNumberFormat="true" applyFont="true" applyFill="true" applyBorder="true" applyAlignment="true">
      <alignment horizontal="center" vertical="center" wrapText="true"/>
    </xf>
    <xf numFmtId="0" fontId="1" fillId="4" borderId="1" xfId="0" applyNumberFormat="true" applyFont="true" applyFill="true" applyBorder="true" applyAlignment="true">
      <alignment vertical="center"/>
    </xf>
    <xf numFmtId="0" fontId="5" fillId="4" borderId="1" xfId="0" applyNumberFormat="true" applyFont="true" applyFill="true" applyBorder="true" applyAlignment="true">
      <alignment vertical="center"/>
    </xf>
    <xf numFmtId="0" fontId="5" fillId="4" borderId="1" xfId="0" applyNumberFormat="true" applyFont="true" applyFill="true" applyBorder="true" applyAlignment="true">
      <alignment vertical="center" wrapText="true"/>
    </xf>
    <xf numFmtId="0" fontId="5" fillId="4" borderId="1" xfId="0" applyNumberFormat="true" applyFont="true" applyFill="true" applyBorder="true" applyAlignment="true">
      <alignment horizontal="center" vertical="center" wrapText="true"/>
    </xf>
    <xf numFmtId="0" fontId="1" fillId="0" borderId="0" xfId="0" applyNumberFormat="true" applyFont="true" applyFill="true" applyBorder="true" applyAlignment="true">
      <alignment vertical="center" wrapText="true"/>
    </xf>
    <xf numFmtId="0" fontId="1" fillId="0" borderId="1" xfId="0" applyNumberFormat="true" applyFont="true" applyFill="true" applyBorder="true" applyAlignment="true">
      <alignment vertical="center" wrapText="true"/>
    </xf>
    <xf numFmtId="0" fontId="1" fillId="5" borderId="0" xfId="0" applyNumberFormat="true" applyFont="true" applyFill="true" applyBorder="true" applyAlignment="true">
      <alignment vertical="center"/>
    </xf>
    <xf numFmtId="0" fontId="3" fillId="5" borderId="0" xfId="0" applyNumberFormat="true" applyFont="true" applyFill="true" applyBorder="true" applyAlignment="true">
      <alignment vertical="center"/>
    </xf>
    <xf numFmtId="0" fontId="3" fillId="5" borderId="0" xfId="0" applyNumberFormat="true" applyFont="true" applyFill="true" applyBorder="true" applyAlignment="true">
      <alignment vertical="center" wrapText="true"/>
    </xf>
    <xf numFmtId="0" fontId="3" fillId="5" borderId="0" xfId="0" applyNumberFormat="true" applyFont="true" applyFill="true" applyBorder="true" applyAlignment="true">
      <alignment vertical="top" wrapText="true"/>
    </xf>
    <xf numFmtId="0" fontId="1" fillId="5" borderId="1" xfId="0" applyNumberFormat="true" applyFont="true" applyFill="true" applyBorder="true" applyAlignment="true">
      <alignment vertical="center"/>
    </xf>
    <xf numFmtId="0" fontId="3" fillId="5" borderId="1" xfId="0" applyNumberFormat="true" applyFont="true" applyFill="true" applyBorder="true" applyAlignment="true">
      <alignment vertical="center"/>
    </xf>
    <xf numFmtId="0" fontId="3" fillId="5" borderId="1" xfId="0" applyNumberFormat="true" applyFont="true" applyFill="true" applyBorder="true" applyAlignment="true">
      <alignment vertical="center" wrapText="true"/>
    </xf>
    <xf numFmtId="0" fontId="3" fillId="5" borderId="1" xfId="0" applyNumberFormat="true" applyFont="true" applyFill="true" applyBorder="true" applyAlignment="true">
      <alignment vertical="top" wrapText="true"/>
    </xf>
    <xf numFmtId="200" fontId="1" fillId="0" borderId="0" xfId="0" applyNumberFormat="true" applyFont="true" applyFill="true" applyBorder="true" applyAlignment="true">
      <alignment vertical="center"/>
    </xf>
    <xf numFmtId="200" fontId="1" fillId="0" borderId="1" xfId="0" applyNumberFormat="true" applyFont="true" applyFill="true" applyBorder="true" applyAlignment="true">
      <alignment vertical="center"/>
    </xf>
    <xf numFmtId="201" fontId="1" fillId="0" borderId="0" xfId="0" applyNumberFormat="true" applyFont="true" applyFill="true" applyBorder="true" applyAlignment="true">
      <alignment vertical="center"/>
    </xf>
    <xf numFmtId="201" fontId="1" fillId="0" borderId="1" xfId="0" applyNumberFormat="true" applyFont="true" applyFill="true" applyBorder="true" applyAlignment="true">
      <alignment vertical="center"/>
    </xf>
    <xf numFmtId="202" fontId="1" fillId="0" borderId="0" xfId="0" applyNumberFormat="true" applyFont="true" applyFill="true" applyBorder="true" applyAlignment="true">
      <alignment vertical="center"/>
    </xf>
    <xf numFmtId="202" fontId="1" fillId="0" borderId="1" xfId="0" applyNumberFormat="true" applyFont="true" applyFill="true" applyBorder="true" applyAlignment="true">
      <alignment vertical="center"/>
    </xf>
    <xf numFmtId="203" fontId="1" fillId="0" borderId="0" xfId="0" applyNumberFormat="true" applyFont="true" applyFill="true" applyBorder="true" applyAlignment="true">
      <alignment vertical="center"/>
    </xf>
    <xf numFmtId="203" fontId="1" fillId="0" borderId="1" xfId="0" applyNumberFormat="true" applyFont="true" applyFill="true" applyBorder="true" applyAlignment="true">
      <alignment vertical="center"/>
    </xf>
    <xf numFmtId="204" fontId="1" fillId="0" borderId="0" xfId="0" applyNumberFormat="true" applyFont="true" applyFill="true" applyBorder="true" applyAlignment="true">
      <alignment vertical="center"/>
    </xf>
    <xf numFmtId="204" fontId="1" fillId="0" borderId="1" xfId="0" applyNumberFormat="true" applyFont="true" applyFill="true" applyBorder="true" applyAlignment="true">
      <alignment vertical="center"/>
    </xf>
    <xf numFmtId="205" fontId="1" fillId="0" borderId="0" xfId="0" applyNumberFormat="true" applyFont="true" applyFill="true" applyBorder="true" applyAlignment="true">
      <alignment vertical="center"/>
    </xf>
    <xf numFmtId="205" fontId="1" fillId="0" borderId="1" xfId="0" applyNumberFormat="true" applyFont="true" applyFill="true" applyBorder="true" applyAlignment="true">
      <alignment vertical="center"/>
    </xf>
    <xf numFmtId="206" fontId="1" fillId="0" borderId="0" xfId="0" applyNumberFormat="true" applyFont="true" applyFill="true" applyBorder="true" applyAlignment="true">
      <alignment vertical="center"/>
    </xf>
    <xf numFmtId="206" fontId="1" fillId="0" borderId="1" xfId="0" applyNumberFormat="true" applyFont="true" applyFill="true" applyBorder="true" applyAlignment="true">
      <alignment vertical="center"/>
    </xf>
    <xf numFmtId="207" fontId="1" fillId="0" borderId="0" xfId="0" applyNumberFormat="true" applyFont="true" applyFill="true" applyBorder="true" applyAlignment="true">
      <alignment vertical="center"/>
    </xf>
    <xf numFmtId="207" fontId="1" fillId="0" borderId="1" xfId="0" applyNumberFormat="true" applyFont="true" applyFill="true" applyBorder="true" applyAlignment="true">
      <alignment vertical="center"/>
    </xf>
    <xf numFmtId="0" fontId="1" fillId="6" borderId="0" xfId="0" applyNumberFormat="true" applyFont="true" applyFill="true" applyBorder="true" applyAlignment="true">
      <alignment vertical="center"/>
    </xf>
    <xf numFmtId="0" fontId="6" fillId="6" borderId="0" xfId="0" applyNumberFormat="true" applyFont="true" applyFill="true" applyBorder="true" applyAlignment="true">
      <alignment vertical="center"/>
    </xf>
    <xf numFmtId="0" fontId="6" fillId="6" borderId="0" xfId="0" applyNumberFormat="true" applyFont="true" applyFill="true" applyBorder="true" applyAlignment="true">
      <alignment horizontal="center" vertical="center"/>
    </xf>
    <xf numFmtId="0" fontId="1" fillId="6" borderId="1" xfId="0" applyNumberFormat="true" applyFont="true" applyFill="true" applyBorder="true" applyAlignment="true">
      <alignment vertical="center"/>
    </xf>
    <xf numFmtId="0" fontId="6" fillId="6" borderId="1" xfId="0" applyNumberFormat="true" applyFont="true" applyFill="true" applyBorder="true" applyAlignment="true">
      <alignment vertical="center"/>
    </xf>
    <xf numFmtId="0" fontId="6" fillId="6" borderId="1" xfId="0" applyNumberFormat="true" applyFont="true" applyFill="true" applyBorder="true" applyAlignment="true">
      <alignment horizontal="center" vertical="center"/>
    </xf>
    <xf numFmtId="0" fontId="1" fillId="7" borderId="0" xfId="0" applyNumberFormat="true" applyFont="true" applyFill="true" applyBorder="true" applyAlignment="true">
      <alignment vertical="center"/>
    </xf>
    <xf numFmtId="0" fontId="7" fillId="7" borderId="0" xfId="0" applyNumberFormat="true" applyFont="true" applyFill="true" applyBorder="true" applyAlignment="true">
      <alignment vertical="center"/>
    </xf>
    <xf numFmtId="0" fontId="7" fillId="7" borderId="0" xfId="0" applyNumberFormat="true" applyFont="true" applyFill="true" applyBorder="true" applyAlignment="true">
      <alignment horizontal="center" vertical="center"/>
    </xf>
    <xf numFmtId="0" fontId="1" fillId="7" borderId="1" xfId="0" applyNumberFormat="true" applyFont="true" applyFill="true" applyBorder="true" applyAlignment="true">
      <alignment vertical="center"/>
    </xf>
    <xf numFmtId="0" fontId="7" fillId="7" borderId="1" xfId="0" applyNumberFormat="true" applyFont="true" applyFill="true" applyBorder="true" applyAlignment="true">
      <alignment vertical="center"/>
    </xf>
    <xf numFmtId="0" fontId="7" fillId="7" borderId="1" xfId="0" applyNumberFormat="true" applyFont="true" applyFill="true" applyBorder="true" applyAlignment="true">
      <alignment horizontal="center" vertical="center"/>
    </xf>
    <xf numFmtId="207" fontId="7" fillId="7" borderId="0" xfId="0" applyNumberFormat="true" applyFont="true" applyFill="true" applyBorder="true" applyAlignment="true">
      <alignment horizontal="center" vertical="center"/>
    </xf>
    <xf numFmtId="207" fontId="7" fillId="7" borderId="1" xfId="0" applyNumberFormat="true" applyFont="true" applyFill="true" applyBorder="true" applyAlignment="true">
      <alignment horizontal="center" vertical="center"/>
    </xf>
    <xf numFmtId="203" fontId="7" fillId="7" borderId="0" xfId="0" applyNumberFormat="true" applyFont="true" applyFill="true" applyBorder="true" applyAlignment="true">
      <alignment horizontal="center" vertical="center"/>
    </xf>
    <xf numFmtId="203" fontId="7" fillId="7" borderId="1" xfId="0" applyNumberFormat="true" applyFont="true" applyFill="true" applyBorder="true" applyAlignment="true">
      <alignment horizontal="center" vertical="center"/>
    </xf>
  </cellXfs>
  <cellStyles count="1">
    <cellStyle name="Normal" xfId="0"/>
  </cellStyles>
  <dxfs count="22">
    <dxf>
      <font>
        <color rgb="FFB91C1C"/>
      </font>
      <fill>
        <patternFill patternType="solid">
          <bgColor rgb="FFFEE2E2"/>
        </patternFill>
      </fill>
    </dxf>
    <dxf>
      <fill>
        <patternFill patternType="solid">
          <bgColor rgb="FFFEF3C7"/>
        </patternFill>
      </fill>
    </dxf>
    <dxf>
      <font>
        <color rgb="FF047857"/>
      </font>
      <fill>
        <patternFill patternType="solid">
          <bgColor rgb="FFDCFCE7"/>
        </patternFill>
      </fill>
    </dxf>
    <dxf>
      <fill>
        <patternFill patternType="solid">
          <bgColor rgb="FFFEF3C7"/>
        </patternFill>
      </fill>
    </dxf>
    <dxf>
      <font>
        <color rgb="FF047857"/>
      </font>
      <fill>
        <patternFill patternType="solid">
          <bgColor rgb="FFDCFCE7"/>
        </patternFill>
      </fill>
    </dxf>
    <dxf>
      <font>
        <b val="1"/>
        <color rgb="FFB91C1C"/>
      </font>
      <fill>
        <patternFill patternType="solid">
          <bgColor rgb="FFFEE2E2"/>
        </patternFill>
      </fill>
    </dxf>
    <dxf>
      <font>
        <color rgb="FFB91C1C"/>
      </font>
    </dxf>
    <dxf>
      <font>
        <color rgb="FF047857"/>
      </font>
    </dxf>
    <dxf>
      <font>
        <b val="1"/>
        <color rgb="FFB91C1C"/>
      </font>
      <fill>
        <patternFill patternType="solid">
          <bgColor rgb="FFFEE2E2"/>
        </patternFill>
      </fill>
    </dxf>
    <dxf>
      <font>
        <color rgb="FF047857"/>
      </font>
      <fill>
        <patternFill patternType="solid">
          <bgColor rgb="FFDCFCE7"/>
        </patternFill>
      </fill>
    </dxf>
    <dxf>
      <fill>
        <patternFill patternType="solid">
          <bgColor rgb="FFFEF3C7"/>
        </patternFill>
      </fill>
    </dxf>
    <dxf>
      <font>
        <color rgb="FF047857"/>
      </font>
      <fill>
        <patternFill patternType="solid">
          <bgColor rgb="FFDCFCE7"/>
        </patternFill>
      </fill>
    </dxf>
    <dxf>
      <font>
        <b val="1"/>
        <color rgb="FFB91C1C"/>
      </font>
      <fill>
        <patternFill patternType="solid">
          <bgColor rgb="FFFEE2E2"/>
        </patternFill>
      </fill>
    </dxf>
    <dxf>
      <font>
        <color rgb="FF047857"/>
      </font>
      <fill>
        <patternFill patternType="solid">
          <bgColor rgb="FFDCFCE7"/>
        </patternFill>
      </fill>
    </dxf>
    <dxf>
      <font>
        <color rgb="FFB91C1C"/>
      </font>
      <fill>
        <patternFill patternType="solid">
          <bgColor rgb="FFFEE2E2"/>
        </patternFill>
      </fill>
    </dxf>
    <dxf>
      <font>
        <b val="1"/>
        <color rgb="FFB91C1C"/>
      </font>
      <fill>
        <patternFill patternType="solid">
          <bgColor rgb="FFFEE2E2"/>
        </patternFill>
      </fill>
    </dxf>
    <dxf>
      <fill>
        <patternFill patternType="solid">
          <bgColor rgb="FFFEF3C7"/>
        </patternFill>
      </fill>
    </dxf>
    <dxf>
      <font>
        <b val="1"/>
        <color rgb="FFB91C1C"/>
      </font>
      <fill>
        <patternFill patternType="solid">
          <bgColor rgb="FFFEE2E2"/>
        </patternFill>
      </fill>
    </dxf>
    <dxf>
      <font>
        <color rgb="FFB91C1C"/>
      </font>
      <fill>
        <patternFill patternType="solid">
          <bgColor rgb="FFFEE2E2"/>
        </patternFill>
      </fill>
    </dxf>
    <dxf>
      <font>
        <color rgb="FF047857"/>
      </font>
      <fill>
        <patternFill patternType="solid">
          <bgColor rgb="FFDCFCE7"/>
        </patternFill>
      </fill>
    </dxf>
    <dxf>
      <font>
        <color rgb="FFB91C1C"/>
      </font>
      <fill>
        <patternFill patternType="solid">
          <bgColor rgb="FFFFF7ED"/>
        </patternFill>
      </fill>
    </dxf>
    <dxf>
      <font>
        <color rgb="FF047857"/>
      </font>
      <fill>
        <patternFill patternType="solid">
          <bgColor rgb="FFECFDF5"/>
        </patternFill>
      </fill>
    </dxf>
  </dxfs>
</styleSheet>
</file>

<file path=xl/_rels/workbook.xml.rels><?xml version="1.0" encoding="UTF-8"?>
<Relationships xmlns="http://schemas.openxmlformats.org/package/2006/relationships"><Relationship Id="R61f214e917da4460" Target="styles.xml" Type="http://schemas.openxmlformats.org/officeDocument/2006/relationships/styles"></Relationship><Relationship Id="R0e2d00dc27b34c2a" Target="theme/theme1.xml" Type="http://schemas.openxmlformats.org/officeDocument/2006/relationships/theme"></Relationship><Relationship Id="Ra621c361c79e40ad" Target="sharedStrings.xml" Type="http://schemas.openxmlformats.org/officeDocument/2006/relationships/sharedStrings"></Relationship><Relationship Id="Rf902f1501b30494a" Target="worksheets/sheet1.xml" Type="http://schemas.openxmlformats.org/officeDocument/2006/relationships/worksheet"></Relationship><Relationship Id="R170a5c9f17e144cb" Target="worksheets/sheet2.xml" Type="http://schemas.openxmlformats.org/officeDocument/2006/relationships/worksheet"></Relationship><Relationship Id="R02fadcd6b9634ea2" Target="worksheets/sheet3.xml" Type="http://schemas.openxmlformats.org/officeDocument/2006/relationships/worksheet"></Relationship><Relationship Id="R86c034806fb94478" Target="worksheets/sheet4.xml" Type="http://schemas.openxmlformats.org/officeDocument/2006/relationships/worksheet"></Relationship><Relationship Id="Rd89ce2a217e1469e" Target="worksheets/sheet5.xml" Type="http://schemas.openxmlformats.org/officeDocument/2006/relationships/worksheet"></Relationship><Relationship Id="Re67cef227bc44053" Target="worksheets/sheet6.xml" Type="http://schemas.openxmlformats.org/officeDocument/2006/relationships/worksheet"></Relationship><Relationship Id="Rdf063ddf2ead4aa9" Target="worksheets/sheet7.xml" Type="http://schemas.openxmlformats.org/officeDocument/2006/relationships/worksheet"></Relationship><Relationship Id="R9e175f2aad604c3e" Target="worksheets/sheet8.xml" Type="http://schemas.openxmlformats.org/officeDocument/2006/relationships/worksheet"></Relationship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charts/chart1.xml" Id="R456525a5dd9640cb" /><Relationship Type="http://schemas.openxmlformats.org/officeDocument/2006/relationships/chart" Target="charts/chart2.xml" Id="R5622824814a64205" /></Relationships>
</file>

<file path=xl/drawings/charts/chart1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Abgelegt状态</a:t>
            </a:r>
          </a:p>
        </c:rich>
      </c:tx>
      <c:overlay val="0"/>
    </c:title>
    <c:autoTitleDeleted val="0"/>
    <c:view3D/>
    <c:plotArea>
      <c:layout/>
      <c:barChart>
        <c:barDir val="col"/>
        <c:varyColors val="0"/>
        <c:ser>
          <c:idx val="0"/>
          <c:order val="0"/>
          <c:tx>
            <c:v>数量</c:v>
          </c:tx>
          <c:cat>
            <c:strRef>
              <c:f>'Dashboard'!$A$16:$A$22</c:f>
              <c:strCache>
                <c:ptCount val="0"/>
              </c:strCache>
            </c:strRef>
          </c:cat>
          <c:val>
            <c:numRef>
              <c:f>'Dashboard'!$B$16:$B$22</c:f>
              <c:numCache>
                <c:formatCode>0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0" sourceLinked="0"/>
        <c:majorTickMark val="none"/>
        <c:minorTickMark val="none"/>
        <c:crossAx val="48650112"/>
        <c:crosses val="autoZero"/>
        <c:crossBetween val="between"/>
      </c:valAx>
    </c:plotArea>
    <c:legend>
      <c:legendPos val="b"/>
      <c:overlay val="0"/>
    </c:legend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charts/chart2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Differenzgrund</a:t>
            </a:r>
          </a:p>
        </c:rich>
      </c:tx>
      <c:overlay val="0"/>
    </c:title>
    <c:autoTitleDeleted val="0"/>
    <c:view3D/>
    <c:plotArea>
      <c:layout/>
      <c:barChart>
        <c:barDir val="col"/>
        <c:varyColors val="0"/>
        <c:ser>
          <c:idx val="0"/>
          <c:order val="0"/>
          <c:tx>
            <c:v>数量</c:v>
          </c:tx>
          <c:cat>
            <c:strRef>
              <c:f>'Dashboard'!$D$16:$D$25</c:f>
              <c:strCache>
                <c:ptCount val="0"/>
              </c:strCache>
            </c:strRef>
          </c:cat>
          <c:val>
            <c:numRef>
              <c:f>'Dashboard'!$E$16:$E$25</c:f>
              <c:numCache>
                <c:formatCode>0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0" sourceLinked="0"/>
        <c:majorTickMark val="none"/>
        <c:minorTickMark val="none"/>
        <c:crossAx val="48650112"/>
        <c:crosses val="autoZero"/>
        <c:crossBetween val="between"/>
      </c:valAx>
    </c:plotArea>
    <c:legend>
      <c:legendPos val="b"/>
      <c:overlay val="0"/>
    </c:legend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twoCellAnchor>
    <xdr:from>
      <xdr:col>6</xdr:col>
      <xdr:colOff>0</xdr:colOff>
      <xdr:row>13</xdr:row>
      <xdr:rowOff>0</xdr:rowOff>
    </xdr:from>
    <xdr:to>
      <xdr:col>14</xdr:col>
      <xdr:colOff>0</xdr:colOff>
      <xdr:row>27</xdr:row>
      <xdr:rowOff>0</xdr:rowOff>
    </xdr:to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456525a5dd9640cb"/>
        </a:graphicData>
      </a:graphic>
    </xdr:graphicFrame>
    <xdr:clientData/>
  </xdr:twoCellAnchor>
  <xdr:twoCellAnchor>
    <xdr:from>
      <xdr:col>6</xdr:col>
      <xdr:colOff>0</xdr:colOff>
      <xdr:row>28</xdr:row>
      <xdr:rowOff>0</xdr:rowOff>
    </xdr:from>
    <xdr:to>
      <xdr:col>14</xdr:col>
      <xdr:colOff>0</xdr:colOff>
      <xdr:row>46</xdr:row>
      <xdr:rowOff>0</xdr:rowOff>
    </xdr:to>
    <xdr:graphicFrame macro="">
      <xdr:nvGraphicFramePr>
        <xdr:cNvPr id="2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5622824814a64205"/>
        </a:graphicData>
      </a:graphic>
    </xdr:graphicFrame>
    <xdr:clientData/>
  </xdr:twoCellAnchor>
</xdr:wsDr>
</file>

<file path=xl/tables/table1.xml><?xml version="1.0" encoding="utf-8"?>
<x:table xmlns:x="http://schemas.openxmlformats.org/spreadsheetml/2006/main" id="1" name="ItemMasterTable" displayName="ItemMasterTable" ref="A5:V39" headerRowCount="1">
  <x:tableColumns count="22">
    <x:tableColumn id="1" name="Nr."/>
    <x:tableColumn id="2" name="Task Name"/>
    <x:tableColumn id="3" name="规格/型号"/>
    <x:tableColumn id="4" name="Status"/>
    <x:tableColumn id="5" name="Personal"/>
    <x:tableColumn id="6" name="Planned Start"/>
    <x:tableColumn id="7" name="Planned End"/>
    <x:tableColumn id="8" name="Actual Start"/>
    <x:tableColumn id="9" name="Actual End"/>
    <x:tableColumn id="10" name="Progress Rate"/>
    <x:tableColumn id="11" name="Standardlager"/>
    <x:tableColumn id="12" name="默认库区"/>
    <x:tableColumn id="13" name="Standardlagerplatz"/>
    <x:tableColumn id="14" name="账面数量"/>
    <x:tableColumn id="15" name="安全库存"/>
    <x:tableColumn id="16" name="最近Bestandszaehlungstag"/>
    <x:tableColumn id="17" name="盘点频率天数"/>
    <x:tableColumn id="18" name="下次应盘日"/>
    <x:tableColumn id="19" name="风险标签"/>
    <x:tableColumn id="20" name="供应商"/>
    <x:tableColumn id="21" name="状态"/>
    <x:tableColumn id="22" name="备注"/>
  </x:tableColumns>
  <x:tableStyleInfo name="TableStyleMedium2" showRowStripes="1"/>
</x:table>
</file>

<file path=xl/tables/table2.xml><?xml version="1.0" encoding="utf-8"?>
<x:table xmlns:x="http://schemas.openxmlformats.org/spreadsheetml/2006/main" id="2" name="MonthlyPlanTable" displayName="MonthlyPlanTable" ref="A5:O40" headerRowCount="1">
  <x:tableColumns count="15">
    <x:tableColumn id="1" name="Nr."/>
    <x:tableColumn id="2" name="Task Name"/>
    <x:tableColumn id="3" name="仓库"/>
    <x:tableColumn id="4" name="Personal"/>
    <x:tableColumn id="5" name="Planned Start"/>
    <x:tableColumn id="6" name="Planned End"/>
    <x:tableColumn id="7" name="Actual Start"/>
    <x:tableColumn id="8" name="Actual End"/>
    <x:tableColumn id="9" name="Priorität"/>
    <x:tableColumn id="10" name="负责人"/>
    <x:tableColumn id="11" name="状态"/>
    <x:tableColumn id="12" name="完成行数"/>
    <x:tableColumn id="13" name="差异行数"/>
    <x:tableColumn id="14" name="完成率"/>
    <x:tableColumn id="15" name="备注"/>
  </x:tableColumns>
  <x:tableStyleInfo name="TableStyleMedium2" showRowStripes="1"/>
</x:table>
</file>

<file path=xl/tables/table3.xml><?xml version="1.0" encoding="utf-8"?>
<x:table xmlns:x="http://schemas.openxmlformats.org/spreadsheetml/2006/main" id="3" name="WeeklyCountTasksTable" displayName="WeeklyCountTasksTable" ref="A5:Q31" headerRowCount="1">
  <x:tableColumns count="17">
    <x:tableColumn id="1" name="Aufgaben-ID"/>
    <x:tableColumn id="2" name="月计划编号"/>
    <x:tableColumn id="3" name="计划日期"/>
    <x:tableColumn id="4" name="仓库"/>
    <x:tableColumn id="5" name="Wöchentlich"/>
    <x:tableColumn id="6" name="库位/通道"/>
    <x:tableColumn id="7" name="Baubüro"/>
    <x:tableColumn id="8" name="Abgeschlossen"/>
    <x:tableColumn id="9" name="Every Monday"/>
    <x:tableColumn id="10" name="盘点类型"/>
    <x:tableColumn id="11" name="盘点人"/>
    <x:tableColumn id="12" name="复核人"/>
    <x:tableColumn id="13" name="账面数量"/>
    <x:tableColumn id="14" name="单位"/>
    <x:tableColumn id="15" name="优先级"/>
    <x:tableColumn id="16" name="状态"/>
    <x:tableColumn id="17" name="现场备注"/>
  </x:tableColumns>
  <x:tableStyleInfo name="TableStyleMedium2" showRowStripes="1"/>
</x:table>
</file>

<file path=xl/tables/table4.xml><?xml version="1.0" encoding="utf-8"?>
<x:table xmlns:x="http://schemas.openxmlformats.org/spreadsheetml/2006/main" id="4" name="CycleCountLogTable" displayName="CycleCountLogTable" ref="A5:V8" headerRowCount="1">
  <x:tableColumns count="22">
    <x:tableColumn id="1" name="记录ID"/>
    <x:tableColumn id="2" name="Zaehldatum"/>
    <x:tableColumn id="3" name="仓库"/>
    <x:tableColumn id="4" name="库区"/>
    <x:tableColumn id="5" name="库位/通道"/>
    <x:tableColumn id="6" name="SKU"/>
    <x:tableColumn id="7" name="物料名称"/>
    <x:tableColumn id="8" name="批次/序列号/效期"/>
    <x:tableColumn id="9" name="盘点类型"/>
    <x:tableColumn id="10" name="盘点人"/>
    <x:tableColumn id="11" name="复核人"/>
    <x:tableColumn id="12" name="账面数量"/>
    <x:tableColumn id="13" name="Physische Zaehlung"/>
    <x:tableColumn id="14" name="差异数量"/>
    <x:tableColumn id="15" name="Standardkosten"/>
    <x:tableColumn id="16" name="Abweichungsbetrag"/>
    <x:tableColumn id="17" name="差异比例"/>
    <x:tableColumn id="18" name="差异判定"/>
    <x:tableColumn id="19" name="Differenzgrund"/>
    <x:tableColumn id="20" name="处理状态"/>
    <x:tableColumn id="21" name="附件/凭证"/>
    <x:tableColumn id="22" name="备注"/>
  </x:tableColumns>
  <x:tableStyleInfo name="TableStyleMedium2" showRowStripes="1"/>
</x:table>
</file>

<file path=xl/tables/table5.xml><?xml version="1.0" encoding="utf-8"?>
<x:table xmlns:x="http://schemas.openxmlformats.org/spreadsheetml/2006/main" id="5" name="VarianceCorrectionTable" displayName="VarianceCorrectionTable" ref="A5:T8" headerRowCount="1">
  <x:tableColumns count="20">
    <x:tableColumn id="1" name="差异单ID"/>
    <x:tableColumn id="2" name="来源记录ID"/>
    <x:tableColumn id="3" name="Zaehldatum"/>
    <x:tableColumn id="4" name="仓库"/>
    <x:tableColumn id="5" name="SKU"/>
    <x:tableColumn id="6" name="物料名称"/>
    <x:tableColumn id="7" name="差异数量"/>
    <x:tableColumn id="8" name="Abweichungsbetrag"/>
    <x:tableColumn id="9" name="差异比例"/>
    <x:tableColumn id="10" name="Differenzgrund"/>
    <x:tableColumn id="11" name="根因分类"/>
    <x:tableColumn id="12" name="修正方式"/>
    <x:tableColumn id="13" name="修正数量"/>
    <x:tableColumn id="14" name="审批人"/>
    <x:tableColumn id="15" name="审批状态"/>
    <x:tableColumn id="16" name="修正Abschlussdatum"/>
    <x:tableColumn id="17" name="复核人"/>
    <x:tableColumn id="18" name="Abschlussstatus"/>
    <x:tableColumn id="19" name="超期标记"/>
    <x:tableColumn id="20" name="备注"/>
  </x:tableColumns>
  <x:tableStyleInfo name="TableStyleMedium2" showRowStripes="1"/>
</x:table>
</file>

<file path=xl/theme/theme1.xml><?xml version="1.0" encoding="utf-8"?>
<a:theme xmlns:a="http://schemas.openxmlformats.org/drawingml/2006/main" xmlns:r="http://schemas.openxmlformats.org/officeDocument/2006/relationships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../tables/table1.xml" Id="R8ccacbab35bd4ffb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table" Target="../tables/table2.xml" Id="R7340202e572c4783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table" Target="../tables/table3.xml" Id="Rfd5ebc073b5d435f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table" Target="../tables/table4.xml" Id="R9436120918a44522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table" Target="../tables/table5.xml" Id="R957e9ddb7f81469d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1.xml" Id="Rfe6afe8bafe845f0" /></Relationships>
</file>

<file path=xl/worksheets/sheet1.xml><?xml version="1.0" encoding="utf-8"?>
<worksheet xmlns:x="http://schemas.openxmlformats.org/spreadsheetml/2006/main" xmlns="http://schemas.openxmlformats.org/spreadsheetml/2006/main">
  <sheetViews>
    <sheetView tabSelected="true" workbookViewId="0"/>
  </sheetViews>
  <sheetFormatPr defaultRowHeight="15"/>
  <cols>
    <col customWidth="true" max="1" min="1" width="14"/>
    <col customWidth="true" max="2" min="2" width="34"/>
    <col customWidth="true" max="3" min="3" width="42"/>
    <col customWidth="true" max="4" min="4" width="18"/>
    <col customWidth="true" max="5" min="5" width="26"/>
    <col customWidth="true" max="8" min="6" width="14"/>
  </cols>
  <sheetData>
    <row r="1" ht="30" customHeight="true">
      <c r="A1" s="10" t="s">
        <v>30</v>
      </c>
      <c r="B1" s="10"/>
      <c r="C1" s="10"/>
      <c r="D1" s="10"/>
      <c r="E1" s="10"/>
      <c r="F1" s="10"/>
      <c r="G1" s="10"/>
      <c r="H1" s="10"/>
    </row>
    <row r="2">
      <c r="A2" s="16" t="s">
        <v>30</v>
      </c>
      <c r="B2" s="16"/>
      <c r="C2" s="16"/>
      <c r="D2" s="16"/>
      <c r="E2" s="16"/>
      <c r="F2" s="16"/>
      <c r="G2" s="16"/>
      <c r="H2" s="16"/>
    </row>
    <row r="3">
      <c r="A3" s="16"/>
      <c r="B3" s="16"/>
      <c r="C3" s="16"/>
      <c r="D3" s="16"/>
      <c r="E3" s="16"/>
      <c r="F3" s="16"/>
      <c r="G3" s="16"/>
      <c r="H3" s="16"/>
    </row>
    <row r="4">
      <c r="A4" s="4" t="s">
        <v>30</v>
      </c>
      <c r="B4" s="4" t="s">
        <v>31</v>
      </c>
      <c r="C4" s="4"/>
      <c r="D4" s="4" t="s">
        <v>32</v>
      </c>
      <c r="E4" s="4"/>
      <c r="F4" s="4"/>
      <c r="G4" s="4"/>
      <c r="H4" s="4"/>
    </row>
    <row r="5" ht="22" customHeight="true">
      <c r="A5" s="22" t="s">
        <v>33</v>
      </c>
      <c r="B5" s="22"/>
      <c r="C5" s="22"/>
      <c r="D5" s="22"/>
      <c r="E5" s="22"/>
      <c r="F5" s="22"/>
      <c r="G5" s="22"/>
      <c r="H5" s="22"/>
    </row>
    <row r="6" ht="15" customHeight="true">
      <c r="A6" s="29" t="s">
        <v>30</v>
      </c>
      <c r="B6" s="29" t="s">
        <v>0</v>
      </c>
      <c r="C6" s="29" t="s">
        <v>1</v>
      </c>
      <c r="D6" s="29" t="s">
        <v>34</v>
      </c>
      <c r="E6" s="29" t="str">
        <v>输出</v>
      </c>
      <c r="F6" s="4"/>
      <c r="G6" s="4"/>
      <c r="H6" s="4"/>
    </row>
    <row r="7" ht="15" customHeight="true">
      <c r="A7" s="4" t="s">
        <v>30</v>
      </c>
      <c r="B7" s="4" t="s">
        <v>2</v>
      </c>
      <c r="C7" s="4" t="str">
        <v>Blatt 2、Monatliches Versandblatt、Wöchentliches Packblatt</v>
      </c>
      <c r="D7" s="4" t="s">
        <v>30</v>
      </c>
      <c r="E7" s="4" t="str">
        <v>明确盘点对象与计划</v>
      </c>
      <c r="F7" s="4"/>
      <c r="G7" s="4"/>
      <c r="H7" s="4"/>
    </row>
    <row r="8" ht="15" customHeight="true">
      <c r="A8" s="4" t="s">
        <v>30</v>
      </c>
      <c r="B8" s="4" t="str">
        <v>生成/维护Blatt 5</v>
      </c>
      <c r="C8" s="4" t="str">
        <v>Blatt 5</v>
      </c>
      <c r="D8" s="4" t="str">
        <v>计划日期、库位、SKU、盘点人、复核人</v>
      </c>
      <c r="E8" s="4" t="str">
        <v>现场可执行任务清单</v>
      </c>
      <c r="F8" s="4"/>
      <c r="G8" s="4"/>
      <c r="H8" s="4"/>
    </row>
    <row r="9" ht="15" customHeight="true">
      <c r="A9" s="4" t="s">
        <v>35</v>
      </c>
      <c r="B9" s="4" t="str">
        <v>现场盘点录入</v>
      </c>
      <c r="C9" s="4" t="str">
        <v>循环Abgelegt</v>
      </c>
      <c r="D9" s="4" t="s">
        <v>36</v>
      </c>
      <c r="E9" s="4" t="str">
        <v>自动计算差异、Abweichungsbetrag、差异比例</v>
      </c>
      <c r="F9" s="4"/>
      <c r="G9" s="4"/>
      <c r="H9" s="4"/>
    </row>
    <row r="10" ht="15" customHeight="true">
      <c r="A10" s="4" t="s">
        <v>37</v>
      </c>
      <c r="B10" s="4" t="str">
        <v>差异确认与修正</v>
      </c>
      <c r="C10" s="4" t="str">
        <v>差异与修正</v>
      </c>
      <c r="D10" s="4" t="str">
        <v>根因、修正方式、审批状态、Abschlussdatum</v>
      </c>
      <c r="E10" s="4" t="str">
        <v>保留修正历史与Abschlussstatus</v>
      </c>
      <c r="F10" s="4"/>
      <c r="G10" s="4"/>
      <c r="H10" s="4"/>
    </row>
    <row r="11" ht="15" customHeight="true">
      <c r="A11" s="4" t="str">
        <v>5</v>
      </c>
      <c r="B11" s="4" t="str">
        <v>复盘与Statusboard</v>
      </c>
      <c r="C11" s="4" t="str">
        <v>Dashboard、Wöchentliches Packblatt</v>
      </c>
      <c r="D11" s="4" t="str">
        <v>完成状态、差异状态、逾期状态</v>
      </c>
      <c r="E11" s="4" t="str">
        <v>月度回顾与持续改善</v>
      </c>
      <c r="F11" s="4"/>
      <c r="G11" s="4"/>
      <c r="H11" s="4"/>
    </row>
    <row r="12">
      <c r="A12" s="4"/>
      <c r="B12" s="4"/>
      <c r="C12" s="4"/>
      <c r="D12" s="4"/>
      <c r="E12" s="4"/>
      <c r="F12" s="4"/>
      <c r="G12" s="4"/>
      <c r="H12" s="4"/>
    </row>
    <row r="13" ht="22" customHeight="true">
      <c r="A13" s="22" t="s">
        <v>30</v>
      </c>
      <c r="B13" s="22"/>
      <c r="C13" s="22"/>
      <c r="D13" s="22"/>
      <c r="E13" s="22"/>
      <c r="F13" s="22"/>
      <c r="G13" s="22"/>
      <c r="H13" s="22"/>
    </row>
    <row r="14" ht="15" customHeight="true">
      <c r="A14" s="29" t="s">
        <v>38</v>
      </c>
      <c r="B14" s="29" t="s">
        <v>39</v>
      </c>
      <c r="C14" s="29" t="str">
        <v>适合场景</v>
      </c>
      <c r="D14" s="4"/>
      <c r="E14" s="4"/>
      <c r="F14" s="4"/>
      <c r="G14" s="4"/>
      <c r="H14" s="4"/>
    </row>
    <row r="15" ht="36.62109375" customHeight="true">
      <c r="A15" s="4" t="s">
        <v>40</v>
      </c>
      <c r="B15" s="34" t="s">
        <v>41</v>
      </c>
      <c r="C15" s="34" t="str">
        <v>Management、仓库主管、月度例会</v>
      </c>
      <c r="D15" s="4"/>
      <c r="E15" s="4"/>
      <c r="F15" s="4"/>
      <c r="G15" s="4"/>
      <c r="H15" s="4"/>
    </row>
    <row r="16" ht="36.62109375" customHeight="true">
      <c r="A16" s="4" t="s">
        <v>42</v>
      </c>
      <c r="B16" s="34" t="s">
        <v>43</v>
      </c>
      <c r="C16" s="34" t="str">
        <v>不同公司快速适配</v>
      </c>
      <c r="D16" s="4"/>
      <c r="E16" s="4"/>
      <c r="F16" s="4"/>
      <c r="G16" s="4"/>
      <c r="H16" s="4"/>
    </row>
    <row r="17" ht="24.4140625" customHeight="true">
      <c r="A17" s="4" t="s">
        <v>44</v>
      </c>
      <c r="B17" s="34" t="s">
        <v>45</v>
      </c>
      <c r="C17" s="34" t="str">
        <v>日常库存、资产、批次/效期、Serienkontrolle</v>
      </c>
      <c r="D17" s="4"/>
      <c r="E17" s="4"/>
      <c r="F17" s="4"/>
      <c r="G17" s="4"/>
      <c r="H17" s="4"/>
    </row>
    <row r="18" ht="24.4140625" customHeight="true">
      <c r="A18" s="4" t="s">
        <v>3</v>
      </c>
      <c r="B18" s="34" t="str">
        <v>按月份、仓库、业务场景、盘点范围和负责人规划盘点工作。</v>
      </c>
      <c r="C18" s="34" t="str">
        <v>多仓计划、审计计划、生产/零售计划</v>
      </c>
      <c r="D18" s="4"/>
      <c r="E18" s="4"/>
      <c r="F18" s="4"/>
      <c r="G18" s="4"/>
      <c r="H18" s="4"/>
    </row>
    <row r="19" ht="24.4140625" customHeight="true">
      <c r="A19" s="4" t="s">
        <v>46</v>
      </c>
      <c r="B19" s="34" t="str">
        <v>把Wöchentliches Packblatt拆成可执行任务，支持盘点人和复核人分工。</v>
      </c>
      <c r="C19" s="34" t="str">
        <v>现场盘点、移动录入、团队协作</v>
      </c>
      <c r="D19" s="4"/>
      <c r="E19" s="4"/>
      <c r="F19" s="4"/>
      <c r="G19" s="4"/>
      <c r="H19" s="4"/>
    </row>
    <row r="20" ht="24.4140625" customHeight="true">
      <c r="A20" s="4" t="str">
        <v>循环Abgelegt</v>
      </c>
      <c r="B20" s="34" t="str">
        <v>录入Physische Zaehlung并自动计算差异、Abweichungsbetrag、差异比例和复核判定。</v>
      </c>
      <c r="C20" s="34" t="str">
        <v>核心Abgelegt、差异初筛</v>
      </c>
      <c r="D20" s="4"/>
      <c r="E20" s="4"/>
      <c r="F20" s="4"/>
      <c r="G20" s="4"/>
      <c r="H20" s="4"/>
    </row>
    <row r="21" ht="24.4140625" customHeight="true">
      <c r="A21" s="4" t="str">
        <v>差异与修正</v>
      </c>
      <c r="B21" s="34" t="str">
        <v>针对需复核记录跟踪根因、审批、修正方式、Abschlussdatum期和Abschlussstatus。</v>
      </c>
      <c r="C21" s="34" t="str">
        <v>内控、审计、财务Bestandskorrektur</v>
      </c>
      <c r="D21" s="4"/>
      <c r="E21" s="4"/>
      <c r="F21" s="4"/>
      <c r="G21" s="4"/>
      <c r="H21" s="4"/>
    </row>
    <row r="22" ht="15" customHeight="true">
      <c r="A22" s="4"/>
      <c r="B22" s="34"/>
      <c r="C22" s="34"/>
      <c r="D22" s="4"/>
      <c r="E22" s="4"/>
      <c r="F22" s="4"/>
      <c r="G22" s="4"/>
      <c r="H22" s="4"/>
    </row>
    <row r="23">
      <c r="A23" s="4"/>
      <c r="B23" s="4"/>
      <c r="C23" s="4"/>
      <c r="D23" s="4"/>
      <c r="E23" s="4"/>
      <c r="F23" s="4"/>
      <c r="G23" s="4"/>
      <c r="H23" s="4"/>
    </row>
    <row r="24" ht="22" customHeight="true">
      <c r="A24" s="22" t="str">
        <v>业务场景配置建议</v>
      </c>
      <c r="B24" s="22"/>
      <c r="C24" s="22"/>
      <c r="D24" s="22"/>
      <c r="E24" s="22"/>
      <c r="F24" s="22"/>
      <c r="G24" s="22"/>
      <c r="H24" s="22"/>
    </row>
    <row r="25" ht="15" customHeight="true">
      <c r="A25" s="29" t="str">
        <v>场景</v>
      </c>
      <c r="B25" s="29" t="str">
        <v>建议开启字段/规则</v>
      </c>
      <c r="C25" s="29" t="s">
        <v>4</v>
      </c>
      <c r="D25" s="4"/>
      <c r="E25" s="4"/>
      <c r="F25" s="4"/>
      <c r="G25" s="4"/>
      <c r="H25" s="4"/>
    </row>
    <row r="26" ht="15" customHeight="true">
      <c r="A26" s="4" t="str">
        <v>多仓库协同</v>
      </c>
      <c r="B26" s="34" t="str">
        <v>仓库、库区、库位、盘点人、复核人</v>
      </c>
      <c r="C26" s="34" t="str">
        <v>计划归属、跨仓重复盘点、Abschlussstatus</v>
      </c>
      <c r="D26" s="4"/>
      <c r="E26" s="4"/>
      <c r="F26" s="4"/>
      <c r="G26" s="4"/>
      <c r="H26" s="4"/>
    </row>
    <row r="27" ht="24.4140625" customHeight="true">
      <c r="A27" s="4" t="str">
        <v>批次/效期管理</v>
      </c>
      <c r="B27" s="34" t="str">
        <v>批次/序列号/效期字段、Differenzgrund=批次/效期混淆</v>
      </c>
      <c r="C27" s="34" t="str">
        <v>同SKU不同批次的账实差异</v>
      </c>
      <c r="D27" s="4"/>
      <c r="E27" s="4"/>
      <c r="F27" s="4"/>
      <c r="G27" s="4"/>
      <c r="H27" s="4"/>
    </row>
    <row r="28" ht="15" customHeight="true">
      <c r="A28" s="4" t="str">
        <v>序列号资产盘点</v>
      </c>
      <c r="B28" s="34" t="str">
        <v>Serienkontrolle=是，实盘时逐项核对</v>
      </c>
      <c r="C28" s="34" t="str">
        <v>资产存在性、丢失、替换、借出未登记</v>
      </c>
      <c r="D28" s="4"/>
      <c r="E28" s="4"/>
      <c r="F28" s="4"/>
      <c r="G28" s="4"/>
      <c r="H28" s="4"/>
    </row>
    <row r="29" ht="15" customHeight="true">
      <c r="A29" s="4" t="str">
        <v>高价值物料</v>
      </c>
      <c r="B29" s="34" t="str">
        <v>高价值阈值、Standardkosten、Abweichungsbetrag阈值</v>
      </c>
      <c r="C29" s="34" t="str">
        <v>金额差异、审批、冻结库存</v>
      </c>
      <c r="D29" s="4"/>
      <c r="E29" s="4"/>
      <c r="F29" s="4"/>
      <c r="G29" s="4"/>
      <c r="H29" s="4"/>
    </row>
    <row r="30" ht="15" customHeight="true">
      <c r="A30" s="4" t="str">
        <v>食品/医药合规</v>
      </c>
      <c r="B30" s="34" t="str">
        <v>效期管理、质量负责人、附件/凭证</v>
      </c>
      <c r="C30" s="34" t="str">
        <v>效期、批号、合规追踪</v>
      </c>
      <c r="D30" s="4"/>
      <c r="E30" s="4"/>
      <c r="F30" s="4"/>
      <c r="G30" s="4"/>
      <c r="H30" s="4"/>
    </row>
    <row r="31" ht="15" customHeight="true">
      <c r="A31" s="4" t="str">
        <v>第三方仓/寄售</v>
      </c>
      <c r="B31" s="34" t="str">
        <v>第三方仓、客户/审计盘点、附件</v>
      </c>
      <c r="C31" s="34" t="str">
        <v>对账口径、外部确认、责任边界</v>
      </c>
      <c r="D31" s="4"/>
      <c r="E31" s="4"/>
      <c r="F31" s="4"/>
      <c r="G31" s="4"/>
      <c r="H31" s="4"/>
    </row>
    <row r="32">
      <c r="A32" s="4"/>
      <c r="B32" s="4"/>
      <c r="C32" s="4"/>
      <c r="D32" s="4"/>
      <c r="E32" s="4"/>
      <c r="F32" s="4"/>
      <c r="G32" s="4"/>
      <c r="H32" s="4"/>
    </row>
    <row r="33" ht="22" customHeight="true">
      <c r="A33" s="22" t="s">
        <v>5</v>
      </c>
      <c r="B33" s="22"/>
      <c r="C33" s="22"/>
      <c r="D33" s="22"/>
      <c r="E33" s="22"/>
      <c r="F33" s="22"/>
      <c r="G33" s="22"/>
      <c r="H33" s="22"/>
    </row>
    <row r="34" ht="48.828125" customHeight="true">
      <c r="A34" s="29" t="str">
        <v>网页要点</v>
      </c>
      <c r="B34" s="39" t="str">
        <v>模板应把循环盘点、基本设定、台账、Wöchentliches Packblatt、周计划和记录整理到同一本工作簿；盘点与修正分开管理；差异流程可追踪；适合多仓库团队。</v>
      </c>
      <c r="C34" s="4"/>
      <c r="D34" s="4"/>
      <c r="E34" s="4"/>
      <c r="F34" s="4"/>
      <c r="G34" s="4"/>
      <c r="H34" s="4"/>
    </row>
    <row r="35" ht="24.4140625" customHeight="true">
      <c r="A35" s="29" t="str">
        <v>流程要点</v>
      </c>
      <c r="B35" s="39" t="str">
        <v>Zaehlvorbereitung → 现场盘点 → 差异确认 → 修正历史。</v>
      </c>
      <c r="C35" s="4"/>
      <c r="D35" s="4"/>
      <c r="E35" s="4"/>
      <c r="F35" s="4"/>
      <c r="G35" s="4"/>
      <c r="H35" s="4"/>
    </row>
    <row r="36" ht="24.4140625" customHeight="true">
      <c r="A36" s="29" t="s">
        <v>6</v>
      </c>
      <c r="B36" s="39" t="str">
        <v>https://finitefield.org/zh/excel-templates/warehouse-management/cycle-count-log/</v>
      </c>
      <c r="C36" s="4"/>
      <c r="D36" s="4"/>
      <c r="E36" s="4"/>
      <c r="F36" s="4"/>
      <c r="G36" s="4"/>
      <c r="H36" s="4"/>
    </row>
    <row r="37" ht="36.62109375" customHeight="true">
      <c r="A37" s="29" t="s">
        <v>7</v>
      </c>
      <c r="B37" s="39" t="str">
        <v>浅色Zelle和带下拉的列为主要Eingabebereich；公式列可复制扩展。Sample Data仅用于演示，可替换为贵司真实数据。</v>
      </c>
      <c r="C37" s="4"/>
      <c r="D37" s="4"/>
      <c r="E37" s="4"/>
      <c r="F37" s="4"/>
      <c r="G37" s="4"/>
      <c r="H37" s="4"/>
    </row>
  </sheetData>
  <mergeCells count="6">
    <mergeCell ref="A1:H1"/>
    <mergeCell ref="A2:H3"/>
    <mergeCell ref="A5:H5"/>
    <mergeCell ref="A13:H13"/>
    <mergeCell ref="A24:H24"/>
    <mergeCell ref="A33:H33"/>
  </mergeCells>
  <ignoredErrors>
    <ignoredError sqref="A1:XFD1048576" evalError="1" twoDigitTextYear="1" numberStoredAsText="1" formula="1" formulaRange="1" unlockedFormula="1" emptyCellReference="1" listDataValidation="1" calculatedColumn="1"/>
  </ignoredErrors>
  <pageMargins left="0.7" right="0.7" top="0.75" bottom="0.75" header="0.3" footer="0.3"/>
</worksheet>
</file>

<file path=xl/worksheets/sheet2.xml><?xml version="1.0" encoding="utf-8"?>
<worksheet xmlns:x="http://schemas.openxmlformats.org/spreadsheetml/2006/main" xmlns="http://schemas.openxmlformats.org/spreadsheetml/2006/main">
  <sheetViews>
    <sheetView workbookViewId="0"/>
  </sheetViews>
  <sheetFormatPr defaultRowHeight="15"/>
  <cols>
    <col customWidth="true" max="1" min="1" width="18"/>
    <col customWidth="true" max="2" min="2" width="14"/>
    <col customWidth="true" max="3" min="3" width="12"/>
    <col customWidth="true" max="4" min="4" width="40"/>
    <col customWidth="true" max="5" min="5" width="10"/>
    <col customWidth="true" max="7" min="6" width="16"/>
    <col customWidth="true" max="8" min="8" width="28"/>
    <col customWidth="true" max="9" min="9" width="24"/>
    <col customWidth="true" max="11" min="10" width="22"/>
  </cols>
  <sheetData>
    <row r="1" ht="30" customHeight="true">
      <c r="A1" s="10" t="s">
        <v>43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>
      <c r="A2" s="16" t="s">
        <v>30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>
      <c r="A3" s="4"/>
      <c r="B3" s="4"/>
      <c r="C3" s="4"/>
      <c r="D3" s="4"/>
      <c r="E3" s="4"/>
      <c r="F3" s="4"/>
      <c r="G3" s="4"/>
      <c r="H3" s="4"/>
      <c r="I3" s="4"/>
      <c r="J3" s="4" t="s">
        <v>32</v>
      </c>
      <c r="K3" s="4"/>
    </row>
    <row r="4" ht="22" customHeight="true">
      <c r="A4" s="22" t="str">
        <v>差异判定参数</v>
      </c>
      <c r="B4" s="22"/>
      <c r="C4" s="22"/>
      <c r="D4" s="22"/>
      <c r="E4" s="4"/>
      <c r="F4" s="22" t="s">
        <v>33</v>
      </c>
      <c r="G4" s="22"/>
      <c r="H4" s="22"/>
      <c r="I4" s="22"/>
      <c r="J4" s="22"/>
      <c r="K4" s="22"/>
    </row>
    <row r="5" ht="28" customHeight="true">
      <c r="A5" s="29" t="s">
        <v>47</v>
      </c>
      <c r="B5" s="29" t="s">
        <v>48</v>
      </c>
      <c r="C5" s="29" t="s">
        <v>49</v>
      </c>
      <c r="D5" s="29" t="s">
        <v>30</v>
      </c>
      <c r="E5" s="4" t="s">
        <v>50</v>
      </c>
      <c r="F5" s="29" t="s">
        <v>51</v>
      </c>
      <c r="G5" s="29" t="s">
        <v>52</v>
      </c>
      <c r="H5" s="29" t="s">
        <v>30</v>
      </c>
      <c r="I5" s="4" t="s">
        <v>53</v>
      </c>
      <c r="J5" s="4" t="s">
        <v>54</v>
      </c>
      <c r="K5" s="4" t="s">
        <v>55</v>
      </c>
      <c r="L5" t="s">
        <v>56</v>
      </c>
      <c r="M5" t="s">
        <v>57</v>
      </c>
      <c r="N5" t="s">
        <v>30</v>
      </c>
      <c r="O5" t="s">
        <v>58</v>
      </c>
      <c r="P5" t="s">
        <v>59</v>
      </c>
      <c r="Q5" t="s">
        <v>30</v>
      </c>
    </row>
    <row r="6">
      <c r="A6" s="4" t="str">
        <v>差异数量阈值</v>
      </c>
      <c r="B6" s="46" t="s">
        <v>60</v>
      </c>
      <c r="C6" s="4" t="s">
        <v>61</v>
      </c>
      <c r="D6" s="34" t="s">
        <v>62</v>
      </c>
      <c r="E6" s="4"/>
      <c r="F6" s="4" t="str">
        <v>公司名称</v>
      </c>
      <c r="G6" s="4" t="str">
        <v>示例公司</v>
      </c>
      <c r="H6" s="34" t="str">
        <v>可替换</v>
      </c>
      <c r="I6" s="4"/>
      <c r="J6" s="4"/>
      <c r="K6" s="4"/>
      <c r="M6" t="s">
        <v>34</v>
      </c>
      <c r="O6" t="s">
        <v>63</v>
      </c>
      <c r="P6" t="s">
        <v>64</v>
      </c>
      <c r="Q6" t="s">
        <v>65</v>
      </c>
    </row>
    <row r="7">
      <c r="A7" s="4" t="str">
        <v>Abweichungsbetrag阈值</v>
      </c>
      <c r="B7" s="46" t="s">
        <v>66</v>
      </c>
      <c r="C7" s="4" t="s">
        <v>67</v>
      </c>
      <c r="D7" s="34" t="s">
        <v>62</v>
      </c>
      <c r="E7" s="4"/>
      <c r="F7" s="4" t="str">
        <v>财年/期间</v>
      </c>
      <c r="G7" s="4" t="str">
        <v>2026</v>
      </c>
      <c r="H7" s="34" t="str">
        <v>用于计划归档</v>
      </c>
      <c r="I7" s="4"/>
      <c r="J7" s="4"/>
      <c r="K7" s="4"/>
      <c r="M7" t="s">
        <v>34</v>
      </c>
      <c r="O7" t="s">
        <v>63</v>
      </c>
      <c r="P7" t="s">
        <v>68</v>
      </c>
      <c r="Q7" t="s">
        <v>69</v>
      </c>
    </row>
    <row r="8">
      <c r="A8" s="4" t="str">
        <v>差异比例阈值</v>
      </c>
      <c r="B8" s="44" t="s">
        <v>70</v>
      </c>
      <c r="C8" s="4" t="s">
        <v>71</v>
      </c>
      <c r="D8" s="34" t="s">
        <v>72</v>
      </c>
      <c r="E8" s="4"/>
      <c r="F8" s="4" t="s">
        <v>8</v>
      </c>
      <c r="G8" s="4" t="str">
        <v>总仓</v>
      </c>
      <c r="H8" s="34" t="str">
        <v>用于新增任务</v>
      </c>
      <c r="I8" s="4"/>
      <c r="J8" s="4"/>
      <c r="K8" s="4"/>
      <c r="M8" t="s">
        <v>34</v>
      </c>
      <c r="O8" t="s">
        <v>63</v>
      </c>
      <c r="P8" t="s">
        <v>73</v>
      </c>
      <c r="Q8" t="s">
        <v>30</v>
      </c>
    </row>
    <row r="9">
      <c r="A9" s="4" t="str">
        <v>纠正逾期天数</v>
      </c>
      <c r="B9" s="48" t="s">
        <v>70</v>
      </c>
      <c r="C9" s="4" t="s">
        <v>74</v>
      </c>
      <c r="D9" s="34" t="s">
        <v>75</v>
      </c>
      <c r="E9" s="4"/>
      <c r="F9" s="4" t="str">
        <v>库存系统</v>
      </c>
      <c r="G9" s="4" t="str">
        <v>ERP/WMS/手工台账</v>
      </c>
      <c r="H9" s="34" t="str">
        <v>方便记录数据来源</v>
      </c>
      <c r="I9" s="4"/>
      <c r="J9" s="4"/>
      <c r="K9" s="4"/>
      <c r="M9" t="s">
        <v>34</v>
      </c>
      <c r="O9" t="s">
        <v>63</v>
      </c>
      <c r="P9" t="s">
        <v>73</v>
      </c>
      <c r="Q9" t="s">
        <v>76</v>
      </c>
    </row>
    <row r="10">
      <c r="A10" s="4" t="str">
        <v>高价值单价阈值</v>
      </c>
      <c r="B10" s="48" t="s">
        <v>70</v>
      </c>
      <c r="C10" s="4" t="s">
        <v>30</v>
      </c>
      <c r="D10" s="34" t="s">
        <v>77</v>
      </c>
      <c r="E10" s="4"/>
      <c r="F10" s="4" t="s">
        <v>9</v>
      </c>
      <c r="G10" s="4" t="str">
        <v>仓库主管</v>
      </c>
      <c r="H10" s="34" t="str">
        <v>负责维护版本</v>
      </c>
      <c r="I10" s="4"/>
      <c r="J10" s="4"/>
      <c r="K10" s="4"/>
      <c r="M10" t="s">
        <v>33</v>
      </c>
      <c r="O10" t="s">
        <v>63</v>
      </c>
      <c r="P10" t="s">
        <v>73</v>
      </c>
      <c r="Q10" t="s">
        <v>78</v>
      </c>
    </row>
    <row r="11">
      <c r="A11" s="4"/>
      <c r="B11" s="4" t="s">
        <v>70</v>
      </c>
      <c r="C11" s="4" t="s">
        <v>79</v>
      </c>
      <c r="D11" s="4" t="s">
        <v>80</v>
      </c>
      <c r="E11" s="4"/>
      <c r="F11" s="4"/>
      <c r="G11" s="4"/>
      <c r="H11" s="4"/>
      <c r="I11" s="4"/>
      <c r="J11" s="4"/>
      <c r="K11" s="4"/>
      <c r="M11" t="s">
        <v>33</v>
      </c>
      <c r="O11" t="s">
        <v>63</v>
      </c>
      <c r="P11" t="s">
        <v>73</v>
      </c>
      <c r="Q11" t="s">
        <v>81</v>
      </c>
    </row>
    <row r="12" ht="22" customHeight="true">
      <c r="A12" s="22" t="s">
        <v>77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M12" t="s">
        <v>32</v>
      </c>
      <c r="O12" t="s">
        <v>83</v>
      </c>
      <c r="P12" t="s">
        <v>73</v>
      </c>
      <c r="Q12" t="s">
        <v>30</v>
      </c>
    </row>
    <row r="13" ht="15" customHeight="true">
      <c r="A13" s="29" t="str">
        <v>仓库</v>
      </c>
      <c r="B13" s="29" t="s">
        <v>84</v>
      </c>
      <c r="C13" s="29" t="s">
        <v>85</v>
      </c>
      <c r="D13" s="29" t="s">
        <v>86</v>
      </c>
      <c r="E13" s="29" t="str">
        <v>是否</v>
      </c>
      <c r="F13" s="29" t="str">
        <v>盘点类型</v>
      </c>
      <c r="G13" s="29" t="s">
        <v>10</v>
      </c>
      <c r="H13" s="29" t="str">
        <v>Abgelegt状态</v>
      </c>
      <c r="I13" s="29" t="str">
        <v>业务场景</v>
      </c>
      <c r="J13" s="29" t="s">
        <v>11</v>
      </c>
      <c r="K13" s="29" t="str">
        <v>修正方式</v>
      </c>
      <c r="M13" t="s">
        <v>32</v>
      </c>
      <c r="O13" t="s">
        <v>63</v>
      </c>
      <c r="P13" t="s">
        <v>85</v>
      </c>
      <c r="Q13" t="s">
        <v>30</v>
      </c>
    </row>
    <row r="14" ht="15" customHeight="true">
      <c r="A14" s="4" t="str">
        <v>总仓</v>
      </c>
      <c r="B14" s="4" t="s">
        <v>87</v>
      </c>
      <c r="C14" s="4" t="s">
        <v>88</v>
      </c>
      <c r="D14" s="4" t="s">
        <v>89</v>
      </c>
      <c r="E14" s="4" t="str">
        <v>是</v>
      </c>
      <c r="F14" s="4" t="str">
        <v>循环盘点</v>
      </c>
      <c r="G14" s="4" t="str">
        <v>未开始</v>
      </c>
      <c r="H14" s="4" t="str">
        <v>未开始</v>
      </c>
      <c r="I14" s="4" t="str">
        <v>单仓日常循环盘点</v>
      </c>
      <c r="J14" s="4" t="str">
        <v>账务未及时过账</v>
      </c>
      <c r="K14" s="4" t="str">
        <v>无需调整</v>
      </c>
      <c r="M14" t="s">
        <v>32</v>
      </c>
      <c r="O14" t="s">
        <v>83</v>
      </c>
      <c r="P14" t="s">
        <v>90</v>
      </c>
      <c r="Q14" t="s">
        <v>30</v>
      </c>
    </row>
    <row r="15" ht="15" customHeight="true">
      <c r="A15" s="4" t="str">
        <v>华东仓</v>
      </c>
      <c r="B15" s="4" t="s">
        <v>91</v>
      </c>
      <c r="C15" s="4" t="s">
        <v>30</v>
      </c>
      <c r="D15" s="4" t="s">
        <v>92</v>
      </c>
      <c r="E15" s="4" t="str">
        <v>否</v>
      </c>
      <c r="F15" s="4" t="str">
        <v>抽盘</v>
      </c>
      <c r="G15" s="4" t="str">
        <v>盘点中</v>
      </c>
      <c r="H15" s="4" t="str">
        <v>盘点中</v>
      </c>
      <c r="I15" s="4" t="str">
        <v>多仓库协同盘点</v>
      </c>
      <c r="J15" s="4" t="str">
        <v>收发货登记错误</v>
      </c>
      <c r="K15" s="4" t="str">
        <v>库存数量调整</v>
      </c>
      <c r="M15" t="s">
        <v>32</v>
      </c>
      <c r="O15" t="s">
        <v>83</v>
      </c>
      <c r="P15" t="s">
        <v>93</v>
      </c>
      <c r="Q15" t="s">
        <v>30</v>
      </c>
    </row>
    <row r="16" ht="15" customHeight="true">
      <c r="A16" s="4" t="str">
        <v>华南仓</v>
      </c>
      <c r="B16" s="4" t="s">
        <v>94</v>
      </c>
      <c r="C16" s="4" t="s">
        <v>95</v>
      </c>
      <c r="D16" s="4" t="s">
        <v>96</v>
      </c>
      <c r="E16" s="4"/>
      <c r="F16" s="4" t="s">
        <v>12</v>
      </c>
      <c r="G16" s="4" t="str">
        <v>已提交</v>
      </c>
      <c r="H16" s="4" t="str">
        <v>已提交</v>
      </c>
      <c r="I16" s="4" t="str">
        <v>批次/效期管理</v>
      </c>
      <c r="J16" s="4" t="str">
        <v>拣货/发货差错</v>
      </c>
      <c r="K16" s="4" t="str">
        <v>库位调整</v>
      </c>
      <c r="M16" t="s">
        <v>32</v>
      </c>
      <c r="O16" t="s">
        <v>83</v>
      </c>
      <c r="P16" t="s">
        <v>97</v>
      </c>
      <c r="Q16" t="s">
        <v>30</v>
      </c>
    </row>
    <row r="17" ht="15" customHeight="true">
      <c r="A17" s="4" t="str">
        <v>门店仓</v>
      </c>
      <c r="B17" s="4" t="s">
        <v>98</v>
      </c>
      <c r="C17" s="4" t="s">
        <v>99</v>
      </c>
      <c r="D17" s="4" t="s">
        <v>100</v>
      </c>
      <c r="E17" s="4"/>
      <c r="F17" s="4" t="str">
        <v>全盘补充</v>
      </c>
      <c r="G17" s="4" t="str">
        <v>待复核</v>
      </c>
      <c r="H17" s="4" t="str">
        <v>待复核</v>
      </c>
      <c r="I17" s="4" t="str">
        <v>序列号资产盘点</v>
      </c>
      <c r="J17" s="4" t="str">
        <v>入库上架错误</v>
      </c>
      <c r="K17" s="4" t="str">
        <v>批次/序列修正</v>
      </c>
      <c r="M17" t="s">
        <v>32</v>
      </c>
      <c r="O17" t="s">
        <v>83</v>
      </c>
      <c r="P17" t="s">
        <v>97</v>
      </c>
      <c r="Q17" t="s">
        <v>30</v>
      </c>
    </row>
    <row r="18" ht="15" customHeight="true">
      <c r="A18" s="4" t="str">
        <v>第三方仓</v>
      </c>
      <c r="B18" s="4" t="s">
        <v>101</v>
      </c>
      <c r="C18" s="4" t="s">
        <v>102</v>
      </c>
      <c r="D18" s="4" t="s">
        <v>103</v>
      </c>
      <c r="E18" s="4"/>
      <c r="F18" s="4" t="str">
        <v>异常盘点</v>
      </c>
      <c r="G18" s="4" t="str">
        <v>已关闭</v>
      </c>
      <c r="H18" s="4" t="str">
        <v>已确认</v>
      </c>
      <c r="I18" s="4" t="str">
        <v>高价值物料盘点</v>
      </c>
      <c r="J18" s="4" t="str">
        <v>库位转移未登记</v>
      </c>
      <c r="K18" s="4" t="str">
        <v>补录出入库单据</v>
      </c>
      <c r="M18" t="s">
        <v>32</v>
      </c>
      <c r="O18" t="s">
        <v>83</v>
      </c>
      <c r="P18" t="s">
        <v>97</v>
      </c>
      <c r="Q18" t="s">
        <v>30</v>
      </c>
    </row>
    <row r="19" ht="15" customHeight="true">
      <c r="A19" s="4"/>
      <c r="B19" s="4" t="s">
        <v>101</v>
      </c>
      <c r="C19" s="4" t="s">
        <v>104</v>
      </c>
      <c r="D19" s="4" t="s">
        <v>103</v>
      </c>
      <c r="E19" s="4"/>
      <c r="F19" s="4" t="str">
        <v>客户/审计盘点</v>
      </c>
      <c r="G19" s="4"/>
      <c r="H19" s="4" t="str">
        <v>已修正</v>
      </c>
      <c r="I19" s="4" t="str">
        <v>生产线边仓盘点</v>
      </c>
      <c r="J19" s="4" t="str">
        <v>报废/损耗未记录</v>
      </c>
      <c r="K19" s="4" t="str">
        <v>报废/损耗处理</v>
      </c>
      <c r="M19" t="s">
        <v>32</v>
      </c>
      <c r="O19" t="s">
        <v>83</v>
      </c>
      <c r="P19" t="s">
        <v>97</v>
      </c>
      <c r="Q19" t="s">
        <v>30</v>
      </c>
    </row>
    <row r="20" ht="15" customHeight="true">
      <c r="A20" s="4"/>
      <c r="B20" s="4" t="s">
        <v>101</v>
      </c>
      <c r="C20" s="4" t="s">
        <v>105</v>
      </c>
      <c r="D20" s="4" t="s">
        <v>106</v>
      </c>
      <c r="E20" s="4"/>
      <c r="F20" s="4"/>
      <c r="G20" s="4"/>
      <c r="H20" s="4" t="str">
        <v>关闭</v>
      </c>
      <c r="I20" s="4" t="str">
        <v>电商/零售库存盘点</v>
      </c>
      <c r="J20" s="4" t="str">
        <v>批次/效期混淆</v>
      </c>
      <c r="K20" s="4" t="str">
        <v>冻结库存</v>
      </c>
      <c r="M20" t="s">
        <v>32</v>
      </c>
      <c r="O20" t="s">
        <v>83</v>
      </c>
      <c r="P20" t="s">
        <v>97</v>
      </c>
      <c r="Q20" t="s">
        <v>30</v>
      </c>
    </row>
    <row r="21" ht="15" customHeight="true">
      <c r="A21" s="4"/>
      <c r="B21" s="4" t="s">
        <v>107</v>
      </c>
      <c r="C21" s="4" t="s">
        <v>108</v>
      </c>
      <c r="D21" s="4" t="s">
        <v>100</v>
      </c>
      <c r="E21" s="4"/>
      <c r="F21" s="4"/>
      <c r="G21" s="4"/>
      <c r="H21" s="4"/>
      <c r="I21" s="4" t="str">
        <v>第三方仓/寄售盘点</v>
      </c>
      <c r="J21" s="4" t="str">
        <v>系统单位换算错误</v>
      </c>
      <c r="K21" s="4" t="str">
        <v>升级调查</v>
      </c>
      <c r="M21" t="s">
        <v>32</v>
      </c>
      <c r="O21" t="s">
        <v>63</v>
      </c>
      <c r="P21" t="s">
        <v>97</v>
      </c>
      <c r="Q21" t="s">
        <v>30</v>
      </c>
    </row>
    <row r="22" ht="15" customHeight="true">
      <c r="A22" s="4"/>
      <c r="B22" s="4" t="s">
        <v>109</v>
      </c>
      <c r="C22" s="4" t="s">
        <v>110</v>
      </c>
      <c r="D22" s="4" t="s">
        <v>72</v>
      </c>
      <c r="E22" s="4"/>
      <c r="F22" s="4"/>
      <c r="G22" s="4"/>
      <c r="H22" s="4"/>
      <c r="I22" s="4" t="str">
        <v>食品/医药合规盘点</v>
      </c>
      <c r="J22" s="4" t="str">
        <v>盘点误差</v>
      </c>
      <c r="K22" s="4"/>
      <c r="M22" t="s">
        <v>32</v>
      </c>
      <c r="O22" t="s">
        <v>83</v>
      </c>
      <c r="P22" t="s">
        <v>111</v>
      </c>
      <c r="Q22" t="s">
        <v>30</v>
      </c>
    </row>
    <row r="23" ht="15" customHeight="true">
      <c r="A23" s="4"/>
      <c r="B23" s="4" t="s">
        <v>112</v>
      </c>
      <c r="C23" s="4" t="s">
        <v>112</v>
      </c>
      <c r="D23" s="4" t="s">
        <v>113</v>
      </c>
      <c r="E23" s="4"/>
      <c r="F23" s="4"/>
      <c r="G23" s="4"/>
      <c r="H23" s="4"/>
      <c r="I23" s="4" t="str">
        <v>紧急抽盘/异常复盘</v>
      </c>
      <c r="J23" s="4" t="str">
        <v>待确认</v>
      </c>
      <c r="K23" s="4"/>
      <c r="M23" t="s">
        <v>32</v>
      </c>
      <c r="O23" t="s">
        <v>63</v>
      </c>
      <c r="P23" t="s">
        <v>30</v>
      </c>
      <c r="Q23" t="s">
        <v>30</v>
      </c>
    </row>
    <row r="24" ht="15" customHeight="true">
      <c r="A24" s="4"/>
      <c r="B24" s="4" t="s">
        <v>30</v>
      </c>
      <c r="C24" s="4" t="s">
        <v>114</v>
      </c>
      <c r="D24" s="4" t="s">
        <v>30</v>
      </c>
      <c r="E24" s="4"/>
      <c r="F24" s="4"/>
      <c r="G24" s="4"/>
      <c r="H24" s="4"/>
      <c r="I24" s="4"/>
      <c r="J24" s="4"/>
      <c r="K24" s="4"/>
      <c r="M24" t="s">
        <v>32</v>
      </c>
      <c r="O24" t="s">
        <v>63</v>
      </c>
      <c r="P24" t="s">
        <v>30</v>
      </c>
      <c r="Q24" t="s">
        <v>30</v>
      </c>
    </row>
    <row r="25">
      <c r="A25" s="4"/>
      <c r="B25" s="4" t="s">
        <v>30</v>
      </c>
      <c r="C25" s="4" t="s">
        <v>30</v>
      </c>
      <c r="D25" s="4" t="s">
        <v>113</v>
      </c>
      <c r="E25" s="4"/>
      <c r="F25" s="4"/>
      <c r="G25" s="4"/>
      <c r="H25" s="4"/>
      <c r="I25" s="4"/>
      <c r="J25" s="4"/>
      <c r="K25" s="4"/>
      <c r="M25" t="s">
        <v>32</v>
      </c>
      <c r="O25" t="s">
        <v>63</v>
      </c>
      <c r="P25" t="s">
        <v>115</v>
      </c>
      <c r="Q25" t="s">
        <v>30</v>
      </c>
    </row>
    <row r="26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</row>
    <row r="27" ht="22" customHeight="true">
      <c r="A27" s="22" t="str">
        <v>人员与审批下拉项</v>
      </c>
      <c r="B27" s="22"/>
      <c r="C27" s="22"/>
      <c r="D27" s="22"/>
      <c r="E27" s="22"/>
      <c r="F27" s="4"/>
      <c r="G27" s="22" t="str">
        <v>ABC 盘点频率建议</v>
      </c>
      <c r="H27" s="22"/>
      <c r="I27" s="22"/>
      <c r="J27" s="22"/>
      <c r="K27" s="22"/>
    </row>
    <row r="28" ht="28" customHeight="true">
      <c r="A28" s="29" t="str">
        <v>人员/角色</v>
      </c>
      <c r="B28" s="29" t="str">
        <v>根因分类</v>
      </c>
      <c r="C28" s="29" t="str">
        <v>审批状态</v>
      </c>
      <c r="D28" s="29" t="s">
        <v>14</v>
      </c>
      <c r="E28" s="29" t="str">
        <v>优先级</v>
      </c>
      <c r="F28" s="4"/>
      <c r="G28" s="29" t="str">
        <v>ABC等级</v>
      </c>
      <c r="H28" s="29" t="str">
        <v>建议频率天数</v>
      </c>
      <c r="I28" s="29" t="str">
        <v>典型含义</v>
      </c>
      <c r="J28" s="29" t="str">
        <v>适用说明</v>
      </c>
      <c r="K28" s="4"/>
    </row>
    <row r="29">
      <c r="A29" s="4" t="str">
        <v>张三</v>
      </c>
      <c r="B29" s="4" t="str">
        <v>流程问题</v>
      </c>
      <c r="C29" s="4" t="str">
        <v>待审批</v>
      </c>
      <c r="D29" s="4" t="str">
        <v>未关闭</v>
      </c>
      <c r="E29" s="4" t="str">
        <v>高</v>
      </c>
      <c r="F29" s="4"/>
      <c r="G29" s="4" t="str">
        <v>A</v>
      </c>
      <c r="H29" s="4" t="n">
        <v>7</v>
      </c>
      <c r="I29" s="4" t="str">
        <v>高价值/Hohes Risiko/高周转</v>
      </c>
      <c r="J29" s="4" t="str">
        <v>建议高频盘点，可与高价值阈值联动</v>
      </c>
      <c r="K29" s="4"/>
    </row>
    <row r="30">
      <c r="A30" s="4" t="str">
        <v>李四</v>
      </c>
      <c r="B30" s="4" t="str">
        <v>系统主Datenproblem</v>
      </c>
      <c r="C30" s="4" t="str">
        <v>已批准</v>
      </c>
      <c r="D30" s="4" t="str">
        <v>已关闭</v>
      </c>
      <c r="E30" s="4" t="str">
        <v>中</v>
      </c>
      <c r="F30" s="4"/>
      <c r="G30" s="4" t="str">
        <v>B</v>
      </c>
      <c r="H30" s="4" t="n">
        <v>30</v>
      </c>
      <c r="I30" s="4" t="str">
        <v>中等价值或稳定周转</v>
      </c>
      <c r="J30" s="4" t="str">
        <v>每月或按区域滚动盘点</v>
      </c>
      <c r="K30" s="4"/>
    </row>
    <row r="31">
      <c r="A31" s="4" t="str">
        <v>王五</v>
      </c>
      <c r="B31" s="4" t="str">
        <v>人员操作问题</v>
      </c>
      <c r="C31" s="4" t="s">
        <v>15</v>
      </c>
      <c r="D31" s="4"/>
      <c r="E31" s="4" t="str">
        <v>低</v>
      </c>
      <c r="F31" s="4"/>
      <c r="G31" s="4" t="str">
        <v>C</v>
      </c>
      <c r="H31" s="4" t="n">
        <v>90</v>
      </c>
      <c r="I31" s="4" t="str">
        <v>低价值或Niedriges Risiko</v>
      </c>
      <c r="J31" s="4" t="str">
        <v>按季度或抽样盘点</v>
      </c>
      <c r="K31" s="4"/>
    </row>
    <row r="32">
      <c r="A32" s="4" t="str">
        <v>赵六</v>
      </c>
      <c r="B32" s="4" t="str">
        <v>供应商/客户差错</v>
      </c>
      <c r="C32" s="4" t="s">
        <v>16</v>
      </c>
      <c r="D32" s="4"/>
      <c r="E32" s="4"/>
      <c r="F32" s="4"/>
      <c r="G32" s="4"/>
      <c r="H32" s="4"/>
      <c r="I32" s="4"/>
      <c r="J32" s="4"/>
      <c r="K32" s="4"/>
    </row>
    <row r="33">
      <c r="A33" s="4" t="str">
        <v>仓库主管</v>
      </c>
      <c r="B33" s="4" t="str">
        <v>损耗/报废</v>
      </c>
      <c r="C33" s="4"/>
      <c r="D33" s="4"/>
      <c r="E33" s="4"/>
      <c r="F33" s="4"/>
      <c r="G33" s="4"/>
      <c r="H33" s="4"/>
      <c r="I33" s="4"/>
      <c r="J33" s="4"/>
      <c r="K33" s="4"/>
    </row>
    <row r="34">
      <c r="A34" s="4" t="str">
        <v>Finance Review人</v>
      </c>
      <c r="B34" s="4" t="str">
        <v>盗损/安全问题</v>
      </c>
      <c r="C34" s="4"/>
      <c r="D34" s="4"/>
      <c r="E34" s="4"/>
      <c r="F34" s="4"/>
      <c r="G34" s="4"/>
      <c r="H34" s="4"/>
      <c r="I34" s="4"/>
      <c r="J34" s="4"/>
      <c r="K34" s="4"/>
    </row>
    <row r="35">
      <c r="A35" s="4" t="str">
        <v>质量负责人</v>
      </c>
      <c r="B35" s="4" t="str">
        <v>未定</v>
      </c>
      <c r="C35" s="4"/>
      <c r="D35" s="4"/>
      <c r="E35" s="4"/>
      <c r="F35" s="4"/>
      <c r="G35" s="4"/>
      <c r="H35" s="4"/>
      <c r="I35" s="4"/>
      <c r="J35" s="4"/>
      <c r="K35" s="4"/>
    </row>
    <row r="36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</row>
    <row r="37">
      <c r="A37" s="4" t="s">
        <v>116</v>
      </c>
      <c r="B37" s="4"/>
      <c r="C37" s="4"/>
      <c r="D37" s="4"/>
      <c r="E37" s="4"/>
      <c r="F37" s="4"/>
      <c r="G37" s="4"/>
      <c r="H37" s="4"/>
      <c r="I37" s="4"/>
      <c r="J37" s="4"/>
      <c r="K37" s="4"/>
    </row>
  </sheetData>
  <mergeCells count="7">
    <mergeCell ref="A1:K1"/>
    <mergeCell ref="A2:K2"/>
    <mergeCell ref="A4:D4"/>
    <mergeCell ref="F4:K4"/>
    <mergeCell ref="A12:K12"/>
    <mergeCell ref="A27:E27"/>
    <mergeCell ref="G27:K27"/>
  </mergeCells>
  <ignoredErrors>
    <ignoredError sqref="A1:XFD1048576" evalError="1" twoDigitTextYear="1" numberStoredAsText="1" formula="1" formulaRange="1" unlockedFormula="1" emptyCellReference="1" listDataValidation="1" calculatedColumn="1"/>
  </ignoredErrors>
  <pageMargins left="0.7" right="0.7" top="0.75" bottom="0.75" header="0.3" footer="0.3"/>
</worksheet>
</file>

<file path=xl/worksheets/sheet3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4"/>
    <col customWidth="true" max="2" min="2" width="22"/>
    <col customWidth="true" max="4" min="3" width="16"/>
    <col customWidth="true" max="6" min="5" width="10"/>
    <col customWidth="true" max="7" min="7" width="12"/>
    <col customWidth="true" max="8" min="8" width="13"/>
    <col customWidth="true" max="10" min="9" width="12"/>
    <col customWidth="true" max="13" min="11" width="14"/>
    <col customWidth="true" max="15" min="14" width="12"/>
    <col customWidth="true" max="18" min="16" width="13"/>
    <col customWidth="true" max="20" min="19" width="18"/>
    <col customWidth="true" max="21" min="21" width="10"/>
    <col customWidth="true" max="22" min="22" width="28"/>
  </cols>
  <sheetData>
    <row r="1" ht="30" customHeight="true">
      <c r="A1" s="10" t="s">
        <v>117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</row>
    <row r="2">
      <c r="A2" s="16" t="s">
        <v>55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</row>
    <row r="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ht="28" customHeight="true">
      <c r="A5" s="29" t="s">
        <v>47</v>
      </c>
      <c r="B5" s="29" t="s">
        <v>49</v>
      </c>
      <c r="C5" s="29" t="inlineStr">
        <is>
          <t>规格/型号</t>
        </is>
      </c>
      <c r="D5" s="29" t="s">
        <v>57</v>
      </c>
      <c r="E5" s="29" t="s">
        <v>50</v>
      </c>
      <c r="F5" s="29" t="s">
        <v>51</v>
      </c>
      <c r="G5" s="29" t="s">
        <v>52</v>
      </c>
      <c r="H5" s="29" t="s">
        <v>53</v>
      </c>
      <c r="I5" s="29" t="s">
        <v>54</v>
      </c>
      <c r="J5" s="29" t="s">
        <v>56</v>
      </c>
      <c r="K5" s="29" t="s">
        <v>8</v>
      </c>
      <c r="L5" s="29" t="str">
        <v>默认库区</v>
      </c>
      <c r="M5" s="29" t="s">
        <v>18</v>
      </c>
      <c r="N5" s="29" t="str">
        <v>账面数量</v>
      </c>
      <c r="O5" s="29" t="str">
        <v>安全库存</v>
      </c>
      <c r="P5" s="29" t="str">
        <v>最近Bestandszaehlungstag</v>
      </c>
      <c r="Q5" s="29" t="str">
        <v>盘点频率天数</v>
      </c>
      <c r="R5" s="29" t="str">
        <v>下次应盘日</v>
      </c>
      <c r="S5" s="29" t="str">
        <v>风险标签</v>
      </c>
      <c r="T5" s="29" t="str">
        <v>供应商</v>
      </c>
      <c r="U5" s="29" t="str">
        <v>状态</v>
      </c>
      <c r="V5" s="29" t="str">
        <v>备注</v>
      </c>
    </row>
    <row r="6" ht="18" customHeight="true">
      <c r="A6" s="4" t="str">
        <v>SKU-1001</v>
      </c>
      <c r="B6" s="4" t="str">
        <v>M8不锈钢螺丝</v>
      </c>
      <c r="C6" s="4" t="str">
        <v>M8×30</v>
      </c>
      <c r="D6" s="4" t="s">
        <v>19</v>
      </c>
      <c r="E6" s="4" t="str">
        <v>A</v>
      </c>
      <c r="F6" s="4" t="str">
        <v>个</v>
      </c>
      <c r="G6" s="4" t="str">
        <v>否</v>
      </c>
      <c r="H6" s="4" t="str">
        <v>否</v>
      </c>
      <c r="I6" s="4" t="str">
        <v>否</v>
      </c>
      <c r="J6" s="50" t="n">
        <v>0.08</v>
      </c>
      <c r="K6" s="4" t="str">
        <v>总仓</v>
      </c>
      <c r="L6" s="4" t="str">
        <v>A区</v>
      </c>
      <c r="M6" s="4" t="str">
        <v>A-01-01</v>
      </c>
      <c r="N6" s="52" t="n">
        <v>1240</v>
      </c>
      <c r="O6" s="52" t="n">
        <v>200</v>
      </c>
      <c r="P6" s="54" t="n">
        <v>46130</v>
      </c>
      <c r="Q6" s="54" t="n">
        <f>IF(E6="","",IF(E6="A",7,IF(E6="B",30,IF(E6="C",90,""))))</f>
        <v>7</v>
      </c>
      <c r="R6" s="54" t="n">
        <f>IF(P6="","",P6+Q6)</f>
        <v>46137</v>
      </c>
      <c r="S6" s="4" t="str">
        <v>高周转</v>
      </c>
      <c r="T6" s="4" t="str">
        <v>标准件供应商</v>
      </c>
      <c r="U6" s="4" t="s">
        <v>20</v>
      </c>
      <c r="V6" s="34" t="s">
        <v>21</v>
      </c>
    </row>
    <row r="7" ht="18" customHeight="true">
      <c r="A7" s="4" t="str">
        <v>SKU-2001</v>
      </c>
      <c r="B7" s="4" t="s">
        <v>61</v>
      </c>
      <c r="C7" s="4" t="s">
        <v>62</v>
      </c>
      <c r="D7" s="4" t="s">
        <v>34</v>
      </c>
      <c r="E7" s="4" t="str">
        <v>A</v>
      </c>
      <c r="F7" s="4" t="str">
        <v>件</v>
      </c>
      <c r="G7" s="4" t="str">
        <v>是</v>
      </c>
      <c r="H7" s="4" t="str">
        <v>是</v>
      </c>
      <c r="I7" s="4" t="str">
        <v>否</v>
      </c>
      <c r="J7" s="50" t="n">
        <v>1280</v>
      </c>
      <c r="K7" s="4" t="s">
        <v>55</v>
      </c>
      <c r="L7" s="4" t="s">
        <v>55</v>
      </c>
      <c r="M7" s="4" t="s">
        <v>55</v>
      </c>
      <c r="N7" s="52" t="n">
        <v>45</v>
      </c>
      <c r="O7" s="52" t="n">
        <v>10</v>
      </c>
      <c r="P7" s="54" t="n">
        <v>46122</v>
      </c>
      <c r="Q7" s="54" t="n">
        <f>IF(E7="","",IF(E7="A",7,IF(E7="B",30,IF(E7="C",90,""))))</f>
        <v>7</v>
      </c>
      <c r="R7" s="54" t="n">
        <f>IF(P7="","",P7+Q7)</f>
        <v>46129</v>
      </c>
      <c r="S7" s="4" t="str">
        <v>高价值/序列号</v>
      </c>
      <c r="T7" s="4" t="str">
        <v>电池供应商</v>
      </c>
      <c r="U7" s="4" t="s">
        <v>20</v>
      </c>
      <c r="V7" s="34"/>
    </row>
    <row r="8" ht="18" customHeight="true">
      <c r="A8" s="4" t="str">
        <v>SKU-3001</v>
      </c>
      <c r="B8" s="4" t="s">
        <v>67</v>
      </c>
      <c r="C8" s="4" t="s">
        <v>62</v>
      </c>
      <c r="D8" s="4" t="s">
        <v>34</v>
      </c>
      <c r="E8" s="4" t="str">
        <v>B</v>
      </c>
      <c r="F8" s="4" t="str">
        <v>箱</v>
      </c>
      <c r="G8" s="4" t="str">
        <v>是</v>
      </c>
      <c r="H8" s="4" t="str">
        <v>否</v>
      </c>
      <c r="I8" s="4" t="str">
        <v>是</v>
      </c>
      <c r="J8" s="50" t="n">
        <v>260</v>
      </c>
      <c r="K8" s="4" t="str">
        <v>华南仓</v>
      </c>
      <c r="L8" s="4" t="str">
        <v>冷链区</v>
      </c>
      <c r="M8" s="4" t="str">
        <v>COLD-01</v>
      </c>
      <c r="N8" s="52" t="s">
        <v>55</v>
      </c>
      <c r="O8" s="52" t="s">
        <v>55</v>
      </c>
      <c r="P8" s="54" t="s">
        <v>55</v>
      </c>
      <c r="Q8" s="54" t="s">
        <v>55</v>
      </c>
      <c r="R8" s="54" t="s">
        <v>55</v>
      </c>
      <c r="S8" s="4" t="str">
        <v>效期/批次</v>
      </c>
      <c r="T8" s="4" t="str">
        <v>冷链供应商</v>
      </c>
      <c r="U8" s="4" t="s">
        <v>20</v>
      </c>
      <c r="V8" s="34"/>
    </row>
    <row r="9" ht="18" customHeight="true">
      <c r="A9" s="4" t="str">
        <v>SKU-4001</v>
      </c>
      <c r="B9" s="4" t="s">
        <v>71</v>
      </c>
      <c r="C9" s="4" t="s">
        <v>72</v>
      </c>
      <c r="D9" s="4" t="s">
        <v>34</v>
      </c>
      <c r="E9" s="4" t="str">
        <v>C</v>
      </c>
      <c r="F9" s="4" t="str">
        <v>箱</v>
      </c>
      <c r="G9" s="4" t="str">
        <v>否</v>
      </c>
      <c r="H9" s="4" t="str">
        <v>否</v>
      </c>
      <c r="I9" s="4" t="str">
        <v>否</v>
      </c>
      <c r="J9" s="50" t="n">
        <v>3.5</v>
      </c>
      <c r="K9" s="4" t="str">
        <v>门店仓</v>
      </c>
      <c r="L9" s="4" t="str">
        <v>B区</v>
      </c>
      <c r="M9" s="4" t="str">
        <v>B-11-08</v>
      </c>
      <c r="N9" s="52" t="n">
        <v>520</v>
      </c>
      <c r="O9" s="52" t="n">
        <v>100</v>
      </c>
      <c r="P9" s="54" t="n">
        <v>46068</v>
      </c>
      <c r="Q9" s="54" t="n">
        <f>IF(E9="","",IF(E9="A",7,IF(E9="B",30,IF(E9="C",90,""))))</f>
        <v>90</v>
      </c>
      <c r="R9" s="54" t="n">
        <f>IF(P9="","",P9+Q9)</f>
        <v>46158</v>
      </c>
      <c r="S9" s="4" t="s">
        <v>55</v>
      </c>
      <c r="T9" s="4" t="s">
        <v>55</v>
      </c>
      <c r="U9" s="4" t="s">
        <v>20</v>
      </c>
      <c r="V9" s="34"/>
    </row>
    <row r="10" ht="18" customHeight="true">
      <c r="A10" s="4" t="str">
        <v>SKU-5001</v>
      </c>
      <c r="B10" s="4" t="s">
        <v>74</v>
      </c>
      <c r="C10" s="4" t="s">
        <v>75</v>
      </c>
      <c r="D10" s="4" t="s">
        <v>34</v>
      </c>
      <c r="E10" s="4" t="str">
        <v>B</v>
      </c>
      <c r="F10" s="4" t="str">
        <v>件</v>
      </c>
      <c r="G10" s="4" t="str">
        <v>是</v>
      </c>
      <c r="H10" s="4" t="str">
        <v>否</v>
      </c>
      <c r="I10" s="4" t="str">
        <v>否</v>
      </c>
      <c r="J10" s="50" t="n">
        <v>88</v>
      </c>
      <c r="K10" s="4" t="str">
        <v>第三方仓</v>
      </c>
      <c r="L10" s="4" t="s">
        <v>13</v>
      </c>
      <c r="M10" s="4" t="str">
        <v>RT-01</v>
      </c>
      <c r="N10" s="52" t="n">
        <v>72</v>
      </c>
      <c r="O10" s="52" t="n">
        <v>0</v>
      </c>
      <c r="P10" s="54" t="n">
        <v>46113</v>
      </c>
      <c r="Q10" s="54" t="n">
        <f>IF(E10="","",IF(E10="A",7,IF(E10="B",30,IF(E10="C",90,""))))</f>
        <v>30</v>
      </c>
      <c r="R10" s="54" t="n">
        <f>IF(P10="","",P10+Q10)</f>
        <v>46143</v>
      </c>
      <c r="S10" s="4" t="str">
        <v>第三方/退货</v>
      </c>
      <c r="T10" s="4" t="str">
        <v>3PL</v>
      </c>
      <c r="U10" s="4" t="s">
        <v>55</v>
      </c>
      <c r="V10" s="34" t="s">
        <v>55</v>
      </c>
      <c r="W10" t="s">
        <v>55</v>
      </c>
      <c r="X10" t="s">
        <v>55</v>
      </c>
    </row>
    <row r="11" ht="18" customHeight="true">
      <c r="A11" s="4"/>
      <c r="B11" s="4"/>
      <c r="C11" s="4" t="s">
        <v>77</v>
      </c>
      <c r="D11" s="4" t="s">
        <v>33</v>
      </c>
      <c r="E11" s="4"/>
      <c r="F11" s="4"/>
      <c r="G11" s="4"/>
      <c r="H11" s="4"/>
      <c r="I11" s="4"/>
      <c r="J11" s="50"/>
      <c r="K11" s="4"/>
      <c r="L11" s="4"/>
      <c r="M11" s="4"/>
      <c r="N11" s="52"/>
      <c r="O11" s="52"/>
      <c r="P11" s="54"/>
      <c r="Q11" s="54" t="str">
        <f>IF(E11="","",IF(E11="A",7,IF(E11="B",30,IF(E11="C",90,""))))</f>
      </c>
      <c r="R11" s="54" t="str">
        <f>IF(P11="","",P11+Q11)</f>
      </c>
      <c r="S11" s="4"/>
      <c r="T11" s="4"/>
      <c r="U11" s="4"/>
      <c r="V11" s="34"/>
      <c r="W11" t="s">
        <v>55</v>
      </c>
      <c r="X11" t="s">
        <v>55</v>
      </c>
      <c r="Y11" t="s">
        <v>55</v>
      </c>
      <c r="Z11" t="s">
        <v>55</v>
      </c>
      <c r="AA11" t="s">
        <v>55</v>
      </c>
      <c r="AB11" t="s">
        <v>55</v>
      </c>
    </row>
    <row r="12" ht="18" customHeight="true">
      <c r="A12" s="4"/>
      <c r="B12" s="4" t="s">
        <v>79</v>
      </c>
      <c r="C12" s="4" t="s">
        <v>80</v>
      </c>
      <c r="D12" s="4" t="s">
        <v>33</v>
      </c>
      <c r="E12" s="4"/>
      <c r="F12" s="4"/>
      <c r="G12" s="4"/>
      <c r="H12" s="4"/>
      <c r="I12" s="4"/>
      <c r="J12" s="50"/>
      <c r="K12" s="4"/>
      <c r="L12" s="4"/>
      <c r="M12" s="4"/>
      <c r="N12" s="52"/>
      <c r="O12" s="52"/>
      <c r="P12" s="54"/>
      <c r="Q12" s="54" t="str">
        <f>IF(E12="","",IF(E12="A",7,IF(E12="B",30,IF(E12="C",90,""))))</f>
      </c>
      <c r="R12" s="54" t="str">
        <f>IF(P12="","",P12+Q12)</f>
      </c>
      <c r="S12" s="4"/>
      <c r="T12" s="4"/>
      <c r="U12" s="4"/>
      <c r="V12" s="34"/>
      <c r="AA12" t="s">
        <v>55</v>
      </c>
      <c r="AB12" t="s">
        <v>55</v>
      </c>
    </row>
    <row r="13" ht="18" customHeight="true">
      <c r="A13" s="4"/>
      <c r="B13" s="4" t="s">
        <v>82</v>
      </c>
      <c r="C13" s="4" t="s">
        <v>77</v>
      </c>
      <c r="D13" s="4" t="s">
        <v>32</v>
      </c>
      <c r="E13" s="4"/>
      <c r="F13" s="4"/>
      <c r="G13" s="4"/>
      <c r="H13" s="4"/>
      <c r="I13" s="4"/>
      <c r="J13" s="50"/>
      <c r="K13" s="4"/>
      <c r="L13" s="4"/>
      <c r="M13" s="4"/>
      <c r="N13" s="52"/>
      <c r="O13" s="52"/>
      <c r="P13" s="54"/>
      <c r="Q13" s="54" t="str">
        <f>IF(E13="","",IF(E13="A",7,IF(E13="B",30,IF(E13="C",90,""))))</f>
      </c>
      <c r="R13" s="54" t="str">
        <f>IF(P13="","",P13+Q13)</f>
      </c>
      <c r="S13" s="4"/>
      <c r="T13" s="4"/>
      <c r="U13" s="4"/>
      <c r="V13" s="34"/>
      <c r="AC13" t="s">
        <v>118</v>
      </c>
      <c r="AD13" t="s">
        <v>118</v>
      </c>
      <c r="AE13" t="s">
        <v>118</v>
      </c>
      <c r="AF13" t="s">
        <v>118</v>
      </c>
    </row>
    <row r="14" ht="18" customHeight="true">
      <c r="A14" s="4"/>
      <c r="B14" s="4" t="s">
        <v>85</v>
      </c>
      <c r="C14" s="4" t="s">
        <v>86</v>
      </c>
      <c r="D14" s="4" t="s">
        <v>32</v>
      </c>
      <c r="E14" s="4"/>
      <c r="F14" s="4"/>
      <c r="G14" s="4"/>
      <c r="H14" s="4"/>
      <c r="I14" s="4"/>
      <c r="J14" s="50"/>
      <c r="K14" s="4"/>
      <c r="L14" s="4"/>
      <c r="M14" s="4"/>
      <c r="N14" s="52"/>
      <c r="O14" s="52"/>
      <c r="P14" s="54"/>
      <c r="Q14" s="54" t="str">
        <f>IF(E14="","",IF(E14="A",7,IF(E14="B",30,IF(E14="C",90,""))))</f>
      </c>
      <c r="R14" s="54" t="str">
        <f>IF(P14="","",P14+Q14)</f>
      </c>
      <c r="S14" s="4"/>
      <c r="T14" s="4"/>
      <c r="U14" s="4"/>
      <c r="V14" s="34"/>
      <c r="AG14" t="s">
        <v>118</v>
      </c>
      <c r="AH14" t="s">
        <v>118</v>
      </c>
      <c r="AI14" t="s">
        <v>118</v>
      </c>
      <c r="AJ14" t="s">
        <v>118</v>
      </c>
      <c r="AK14" t="s">
        <v>118</v>
      </c>
      <c r="AL14" t="s">
        <v>118</v>
      </c>
      <c r="AM14" t="s">
        <v>118</v>
      </c>
      <c r="AN14" t="s">
        <v>118</v>
      </c>
    </row>
    <row r="15" ht="18" customHeight="true">
      <c r="A15" s="4"/>
      <c r="B15" s="4" t="s">
        <v>88</v>
      </c>
      <c r="C15" s="4" t="s">
        <v>89</v>
      </c>
      <c r="D15" s="4" t="s">
        <v>32</v>
      </c>
      <c r="E15" s="4"/>
      <c r="F15" s="4"/>
      <c r="G15" s="4"/>
      <c r="H15" s="4"/>
      <c r="I15" s="4"/>
      <c r="J15" s="50"/>
      <c r="K15" s="4"/>
      <c r="L15" s="4"/>
      <c r="M15" s="4"/>
      <c r="N15" s="52"/>
      <c r="O15" s="52"/>
      <c r="P15" s="54"/>
      <c r="Q15" s="54" t="str">
        <f>IF(E15="","",IF(E15="A",7,IF(E15="B",30,IF(E15="C",90,""))))</f>
      </c>
      <c r="R15" s="54" t="str">
        <f>IF(P15="","",P15+Q15)</f>
      </c>
      <c r="S15" s="4"/>
      <c r="T15" s="4"/>
      <c r="U15" s="4"/>
      <c r="V15" s="34"/>
    </row>
    <row r="16" ht="18" customHeight="true">
      <c r="A16" s="4"/>
      <c r="B16" s="4"/>
      <c r="C16" s="4" t="s">
        <v>92</v>
      </c>
      <c r="D16" s="4" t="s">
        <v>32</v>
      </c>
      <c r="E16" s="4"/>
      <c r="F16" s="4"/>
      <c r="G16" s="4"/>
      <c r="H16" s="4"/>
      <c r="I16" s="4"/>
      <c r="J16" s="50"/>
      <c r="K16" s="4"/>
      <c r="L16" s="4"/>
      <c r="M16" s="4"/>
      <c r="N16" s="52"/>
      <c r="O16" s="52"/>
      <c r="P16" s="54"/>
      <c r="Q16" s="54" t="str">
        <f>IF(E16="","",IF(E16="A",7,IF(E16="B",30,IF(E16="C",90,""))))</f>
      </c>
      <c r="R16" s="54" t="str">
        <f>IF(P16="","",P16+Q16)</f>
      </c>
      <c r="S16" s="4"/>
      <c r="T16" s="4"/>
      <c r="U16" s="4"/>
      <c r="V16" s="34"/>
    </row>
    <row r="17" ht="18" customHeight="true">
      <c r="A17" s="4"/>
      <c r="B17" s="4" t="s">
        <v>95</v>
      </c>
      <c r="C17" s="4" t="s">
        <v>96</v>
      </c>
      <c r="D17" s="4" t="s">
        <v>32</v>
      </c>
      <c r="E17" s="4"/>
      <c r="F17" s="4"/>
      <c r="G17" s="4"/>
      <c r="H17" s="4"/>
      <c r="I17" s="4"/>
      <c r="J17" s="50"/>
      <c r="K17" s="4"/>
      <c r="L17" s="4"/>
      <c r="M17" s="4"/>
      <c r="N17" s="52"/>
      <c r="O17" s="52"/>
      <c r="P17" s="54"/>
      <c r="Q17" s="54" t="str">
        <f>IF(E17="","",IF(E17="A",7,IF(E17="B",30,IF(E17="C",90,""))))</f>
      </c>
      <c r="R17" s="54" t="str">
        <f>IF(P17="","",P17+Q17)</f>
      </c>
      <c r="S17" s="4"/>
      <c r="T17" s="4"/>
      <c r="U17" s="4"/>
      <c r="V17" s="34"/>
    </row>
    <row r="18" ht="18" customHeight="true">
      <c r="A18" s="4"/>
      <c r="B18" s="4" t="s">
        <v>99</v>
      </c>
      <c r="C18" s="4" t="s">
        <v>100</v>
      </c>
      <c r="D18" s="4" t="s">
        <v>32</v>
      </c>
      <c r="E18" s="4"/>
      <c r="F18" s="4"/>
      <c r="G18" s="4"/>
      <c r="H18" s="4"/>
      <c r="I18" s="4"/>
      <c r="J18" s="50"/>
      <c r="K18" s="4"/>
      <c r="L18" s="4"/>
      <c r="M18" s="4"/>
      <c r="N18" s="52"/>
      <c r="O18" s="52"/>
      <c r="P18" s="54"/>
      <c r="Q18" s="54" t="str">
        <f>IF(E18="","",IF(E18="A",7,IF(E18="B",30,IF(E18="C",90,""))))</f>
      </c>
      <c r="R18" s="54" t="str">
        <f>IF(P18="","",P18+Q18)</f>
      </c>
      <c r="S18" s="4"/>
      <c r="T18" s="4"/>
      <c r="U18" s="4"/>
      <c r="V18" s="34"/>
    </row>
    <row r="19" ht="18" customHeight="true">
      <c r="A19" s="4"/>
      <c r="B19" s="4" t="s">
        <v>102</v>
      </c>
      <c r="C19" s="4" t="s">
        <v>103</v>
      </c>
      <c r="D19" s="4" t="s">
        <v>32</v>
      </c>
      <c r="E19" s="4"/>
      <c r="F19" s="4"/>
      <c r="G19" s="4"/>
      <c r="H19" s="4"/>
      <c r="I19" s="4"/>
      <c r="J19" s="50"/>
      <c r="K19" s="4"/>
      <c r="L19" s="4"/>
      <c r="M19" s="4"/>
      <c r="N19" s="52"/>
      <c r="O19" s="52"/>
      <c r="P19" s="54"/>
      <c r="Q19" s="54" t="str">
        <f>IF(E19="","",IF(E19="A",7,IF(E19="B",30,IF(E19="C",90,""))))</f>
      </c>
      <c r="R19" s="54" t="str">
        <f>IF(P19="","",P19+Q19)</f>
      </c>
      <c r="S19" s="4"/>
      <c r="T19" s="4"/>
      <c r="U19" s="4"/>
      <c r="V19" s="34"/>
    </row>
    <row r="20" ht="18" customHeight="true">
      <c r="A20" s="4"/>
      <c r="B20" s="4" t="s">
        <v>104</v>
      </c>
      <c r="C20" s="4" t="s">
        <v>103</v>
      </c>
      <c r="D20" s="4" t="s">
        <v>32</v>
      </c>
      <c r="E20" s="4"/>
      <c r="F20" s="4"/>
      <c r="G20" s="4"/>
      <c r="H20" s="4"/>
      <c r="I20" s="4"/>
      <c r="J20" s="50"/>
      <c r="K20" s="4"/>
      <c r="L20" s="4"/>
      <c r="M20" s="4"/>
      <c r="N20" s="52"/>
      <c r="O20" s="52"/>
      <c r="P20" s="54"/>
      <c r="Q20" s="54" t="str">
        <f>IF(E20="","",IF(E20="A",7,IF(E20="B",30,IF(E20="C",90,""))))</f>
      </c>
      <c r="R20" s="54" t="str">
        <f>IF(P20="","",P20+Q20)</f>
      </c>
      <c r="S20" s="4"/>
      <c r="T20" s="4"/>
      <c r="U20" s="4"/>
      <c r="V20" s="34"/>
    </row>
    <row r="21" ht="18" customHeight="true">
      <c r="A21" s="4"/>
      <c r="B21" s="4" t="s">
        <v>105</v>
      </c>
      <c r="C21" s="4" t="s">
        <v>106</v>
      </c>
      <c r="D21" s="4" t="s">
        <v>32</v>
      </c>
      <c r="E21" s="4"/>
      <c r="F21" s="4"/>
      <c r="G21" s="4"/>
      <c r="H21" s="4"/>
      <c r="I21" s="4"/>
      <c r="J21" s="50"/>
      <c r="K21" s="4"/>
      <c r="L21" s="4"/>
      <c r="M21" s="4"/>
      <c r="N21" s="52"/>
      <c r="O21" s="52"/>
      <c r="P21" s="54"/>
      <c r="Q21" s="54" t="str">
        <f>IF(E21="","",IF(E21="A",7,IF(E21="B",30,IF(E21="C",90,""))))</f>
      </c>
      <c r="R21" s="54" t="str">
        <f>IF(P21="","",P21+Q21)</f>
      </c>
      <c r="S21" s="4"/>
      <c r="T21" s="4"/>
      <c r="U21" s="4"/>
      <c r="V21" s="34"/>
    </row>
    <row r="22" ht="18" customHeight="true">
      <c r="A22" s="4"/>
      <c r="B22" s="4" t="s">
        <v>108</v>
      </c>
      <c r="C22" s="4" t="s">
        <v>100</v>
      </c>
      <c r="D22" s="4" t="s">
        <v>32</v>
      </c>
      <c r="E22" s="4"/>
      <c r="F22" s="4"/>
      <c r="G22" s="4"/>
      <c r="H22" s="4"/>
      <c r="I22" s="4"/>
      <c r="J22" s="50"/>
      <c r="K22" s="4"/>
      <c r="L22" s="4"/>
      <c r="M22" s="4"/>
      <c r="N22" s="52"/>
      <c r="O22" s="52"/>
      <c r="P22" s="54"/>
      <c r="Q22" s="54" t="str">
        <f>IF(E22="","",IF(E22="A",7,IF(E22="B",30,IF(E22="C",90,""))))</f>
      </c>
      <c r="R22" s="54" t="str">
        <f>IF(P22="","",P22+Q22)</f>
      </c>
      <c r="S22" s="4"/>
      <c r="T22" s="4"/>
      <c r="U22" s="4"/>
      <c r="V22" s="34"/>
    </row>
    <row r="23" ht="18" customHeight="true">
      <c r="A23" s="4"/>
      <c r="B23" s="4" t="s">
        <v>110</v>
      </c>
      <c r="C23" s="4" t="s">
        <v>72</v>
      </c>
      <c r="D23" s="4" t="s">
        <v>32</v>
      </c>
      <c r="E23" s="4"/>
      <c r="F23" s="4"/>
      <c r="G23" s="4"/>
      <c r="H23" s="4"/>
      <c r="I23" s="4"/>
      <c r="J23" s="50"/>
      <c r="K23" s="4"/>
      <c r="L23" s="4"/>
      <c r="M23" s="4"/>
      <c r="N23" s="52"/>
      <c r="O23" s="52"/>
      <c r="P23" s="54"/>
      <c r="Q23" s="54" t="str">
        <f>IF(E23="","",IF(E23="A",7,IF(E23="B",30,IF(E23="C",90,""))))</f>
      </c>
      <c r="R23" s="54" t="str">
        <f>IF(P23="","",P23+Q23)</f>
      </c>
      <c r="S23" s="4"/>
      <c r="T23" s="4"/>
      <c r="U23" s="4"/>
      <c r="V23" s="34"/>
    </row>
    <row r="24" ht="18" customHeight="true">
      <c r="A24" s="4"/>
      <c r="B24" s="4" t="s">
        <v>112</v>
      </c>
      <c r="C24" s="4" t="s">
        <v>113</v>
      </c>
      <c r="D24" s="4" t="s">
        <v>32</v>
      </c>
      <c r="E24" s="4"/>
      <c r="F24" s="4"/>
      <c r="G24" s="4"/>
      <c r="H24" s="4"/>
      <c r="I24" s="4"/>
      <c r="J24" s="50"/>
      <c r="K24" s="4"/>
      <c r="L24" s="4"/>
      <c r="M24" s="4"/>
      <c r="N24" s="52"/>
      <c r="O24" s="52"/>
      <c r="P24" s="54"/>
      <c r="Q24" s="54" t="str">
        <f>IF(E24="","",IF(E24="A",7,IF(E24="B",30,IF(E24="C",90,""))))</f>
      </c>
      <c r="R24" s="54" t="str">
        <f>IF(P24="","",P24+Q24)</f>
      </c>
      <c r="S24" s="4"/>
      <c r="T24" s="4"/>
      <c r="U24" s="4"/>
      <c r="V24" s="34"/>
    </row>
    <row r="25" ht="18" customHeight="true">
      <c r="A25" s="4"/>
      <c r="B25" s="4" t="s">
        <v>114</v>
      </c>
      <c r="C25" s="4"/>
      <c r="D25" s="4" t="s">
        <v>32</v>
      </c>
      <c r="E25" s="4"/>
      <c r="F25" s="4"/>
      <c r="G25" s="4"/>
      <c r="H25" s="4"/>
      <c r="I25" s="4"/>
      <c r="J25" s="50"/>
      <c r="K25" s="4"/>
      <c r="L25" s="4"/>
      <c r="M25" s="4"/>
      <c r="N25" s="52"/>
      <c r="O25" s="52"/>
      <c r="P25" s="54"/>
      <c r="Q25" s="54" t="str">
        <f>IF(E25="","",IF(E25="A",7,IF(E25="B",30,IF(E25="C",90,""))))</f>
      </c>
      <c r="R25" s="54" t="str">
        <f>IF(P25="","",P25+Q25)</f>
      </c>
      <c r="S25" s="4"/>
      <c r="T25" s="4"/>
      <c r="U25" s="4"/>
      <c r="V25" s="34"/>
    </row>
    <row r="26" ht="18" customHeight="true">
      <c r="A26" s="4"/>
      <c r="B26" s="4"/>
      <c r="C26" s="4" t="s">
        <v>113</v>
      </c>
      <c r="D26" s="4" t="s">
        <v>32</v>
      </c>
      <c r="E26" s="4"/>
      <c r="F26" s="4"/>
      <c r="G26" s="4"/>
      <c r="H26" s="4"/>
      <c r="I26" s="4"/>
      <c r="J26" s="50"/>
      <c r="K26" s="4"/>
      <c r="L26" s="4"/>
      <c r="M26" s="4"/>
      <c r="N26" s="52"/>
      <c r="O26" s="52"/>
      <c r="P26" s="54"/>
      <c r="Q26" s="54" t="str">
        <f>IF(E26="","",IF(E26="A",7,IF(E26="B",30,IF(E26="C",90,""))))</f>
      </c>
      <c r="R26" s="54" t="str">
        <f>IF(P26="","",P26+Q26)</f>
      </c>
      <c r="S26" s="4"/>
      <c r="T26" s="4"/>
      <c r="U26" s="4"/>
      <c r="V26" s="34"/>
    </row>
    <row r="27" ht="18" customHeight="true">
      <c r="A27" s="4"/>
      <c r="B27" s="4"/>
      <c r="C27" s="4"/>
      <c r="D27" s="4"/>
      <c r="E27" s="4"/>
      <c r="F27" s="4"/>
      <c r="G27" s="4"/>
      <c r="H27" s="4"/>
      <c r="I27" s="4"/>
      <c r="J27" s="50"/>
      <c r="K27" s="4"/>
      <c r="L27" s="4"/>
      <c r="M27" s="4"/>
      <c r="N27" s="52"/>
      <c r="O27" s="52"/>
      <c r="P27" s="54"/>
      <c r="Q27" s="54" t="str">
        <f>IF(E27="","",IF(E27="A",7,IF(E27="B",30,IF(E27="C",90,""))))</f>
      </c>
      <c r="R27" s="54" t="str">
        <f>IF(P27="","",P27+Q27)</f>
      </c>
      <c r="S27" s="4"/>
      <c r="T27" s="4"/>
      <c r="U27" s="4"/>
      <c r="V27" s="34"/>
    </row>
    <row r="28" ht="18" customHeight="true">
      <c r="A28" s="4"/>
      <c r="B28" s="4"/>
      <c r="C28" s="4"/>
      <c r="D28" s="4"/>
      <c r="E28" s="4"/>
      <c r="F28" s="4"/>
      <c r="G28" s="4"/>
      <c r="H28" s="4"/>
      <c r="I28" s="4"/>
      <c r="J28" s="50"/>
      <c r="K28" s="4"/>
      <c r="L28" s="4"/>
      <c r="M28" s="4"/>
      <c r="N28" s="52"/>
      <c r="O28" s="52"/>
      <c r="P28" s="54"/>
      <c r="Q28" s="54" t="str">
        <f>IF(E28="","",IF(E28="A",7,IF(E28="B",30,IF(E28="C",90,""))))</f>
      </c>
      <c r="R28" s="54" t="str">
        <f>IF(P28="","",P28+Q28)</f>
      </c>
      <c r="S28" s="4"/>
      <c r="T28" s="4"/>
      <c r="U28" s="4"/>
      <c r="V28" s="34"/>
    </row>
    <row r="29" ht="18" customHeight="true">
      <c r="A29" s="4"/>
      <c r="B29" s="4"/>
      <c r="C29" s="4"/>
      <c r="D29" s="4"/>
      <c r="E29" s="4"/>
      <c r="F29" s="4"/>
      <c r="G29" s="4"/>
      <c r="H29" s="4"/>
      <c r="I29" s="4"/>
      <c r="J29" s="50"/>
      <c r="K29" s="4"/>
      <c r="L29" s="4"/>
      <c r="M29" s="4"/>
      <c r="N29" s="52"/>
      <c r="O29" s="52"/>
      <c r="P29" s="54"/>
      <c r="Q29" s="54" t="str">
        <f>IF(E29="","",IF(E29="A",7,IF(E29="B",30,IF(E29="C",90,""))))</f>
      </c>
      <c r="R29" s="54" t="str">
        <f>IF(P29="","",P29+Q29)</f>
      </c>
      <c r="S29" s="4"/>
      <c r="T29" s="4"/>
      <c r="U29" s="4"/>
      <c r="V29" s="34"/>
    </row>
    <row r="30" ht="18" customHeight="true">
      <c r="A30" s="4"/>
      <c r="B30" s="4"/>
      <c r="C30" s="4"/>
      <c r="D30" s="4"/>
      <c r="E30" s="4"/>
      <c r="F30" s="4"/>
      <c r="G30" s="4"/>
      <c r="H30" s="4"/>
      <c r="I30" s="4"/>
      <c r="J30" s="50"/>
      <c r="K30" s="4"/>
      <c r="L30" s="4"/>
      <c r="M30" s="4"/>
      <c r="N30" s="52"/>
      <c r="O30" s="52"/>
      <c r="P30" s="54"/>
      <c r="Q30" s="54" t="str">
        <f>IF(E30="","",IF(E30="A",7,IF(E30="B",30,IF(E30="C",90,""))))</f>
      </c>
      <c r="R30" s="54" t="str">
        <f>IF(P30="","",P30+Q30)</f>
      </c>
      <c r="S30" s="4"/>
      <c r="T30" s="4"/>
      <c r="U30" s="4"/>
      <c r="V30" s="34"/>
    </row>
    <row r="31" ht="18" customHeight="true">
      <c r="A31" s="4"/>
      <c r="B31" s="4"/>
      <c r="C31" s="4"/>
      <c r="D31" s="4"/>
      <c r="E31" s="4"/>
      <c r="F31" s="4"/>
      <c r="G31" s="4"/>
      <c r="H31" s="4"/>
      <c r="I31" s="4"/>
      <c r="J31" s="50"/>
      <c r="K31" s="4"/>
      <c r="L31" s="4"/>
      <c r="M31" s="4"/>
      <c r="N31" s="52"/>
      <c r="O31" s="52"/>
      <c r="P31" s="54"/>
      <c r="Q31" s="54" t="str">
        <f>IF(E31="","",IF(E31="A",7,IF(E31="B",30,IF(E31="C",90,""))))</f>
      </c>
      <c r="R31" s="54" t="str">
        <f>IF(P31="","",P31+Q31)</f>
      </c>
      <c r="S31" s="4"/>
      <c r="T31" s="4"/>
      <c r="U31" s="4"/>
      <c r="V31" s="34"/>
    </row>
    <row r="32" ht="18" customHeight="true">
      <c r="A32" s="4"/>
      <c r="B32" s="4"/>
      <c r="C32" s="4"/>
      <c r="D32" s="4"/>
      <c r="E32" s="4"/>
      <c r="F32" s="4"/>
      <c r="G32" s="4"/>
      <c r="H32" s="4"/>
      <c r="I32" s="4"/>
      <c r="J32" s="50"/>
      <c r="K32" s="4"/>
      <c r="L32" s="4"/>
      <c r="M32" s="4"/>
      <c r="N32" s="52"/>
      <c r="O32" s="52"/>
      <c r="P32" s="54"/>
      <c r="Q32" s="54" t="str">
        <f>IF(E32="","",IF(E32="A",7,IF(E32="B",30,IF(E32="C",90,""))))</f>
      </c>
      <c r="R32" s="54" t="str">
        <f>IF(P32="","",P32+Q32)</f>
      </c>
      <c r="S32" s="4"/>
      <c r="T32" s="4"/>
      <c r="U32" s="4"/>
      <c r="V32" s="34"/>
    </row>
    <row r="33" ht="18" customHeight="true">
      <c r="A33" s="4"/>
      <c r="B33" s="4"/>
      <c r="C33" s="4"/>
      <c r="D33" s="4"/>
      <c r="E33" s="4"/>
      <c r="F33" s="4"/>
      <c r="G33" s="4"/>
      <c r="H33" s="4"/>
      <c r="I33" s="4"/>
      <c r="J33" s="50"/>
      <c r="K33" s="4"/>
      <c r="L33" s="4"/>
      <c r="M33" s="4"/>
      <c r="N33" s="52"/>
      <c r="O33" s="52"/>
      <c r="P33" s="54"/>
      <c r="Q33" s="54" t="str">
        <f>IF(E33="","",IF(E33="A",7,IF(E33="B",30,IF(E33="C",90,""))))</f>
      </c>
      <c r="R33" s="54" t="str">
        <f>IF(P33="","",P33+Q33)</f>
      </c>
      <c r="S33" s="4"/>
      <c r="T33" s="4"/>
      <c r="U33" s="4"/>
      <c r="V33" s="34"/>
    </row>
    <row r="34" ht="18" customHeight="true">
      <c r="A34" s="4"/>
      <c r="B34" s="4"/>
      <c r="C34" s="4"/>
      <c r="D34" s="4"/>
      <c r="E34" s="4"/>
      <c r="F34" s="4"/>
      <c r="G34" s="4"/>
      <c r="H34" s="4"/>
      <c r="I34" s="4"/>
      <c r="J34" s="50"/>
      <c r="K34" s="4"/>
      <c r="L34" s="4"/>
      <c r="M34" s="4"/>
      <c r="N34" s="52"/>
      <c r="O34" s="52"/>
      <c r="P34" s="54"/>
      <c r="Q34" s="54" t="str">
        <f>IF(E34="","",IF(E34="A",7,IF(E34="B",30,IF(E34="C",90,""))))</f>
      </c>
      <c r="R34" s="54" t="str">
        <f>IF(P34="","",P34+Q34)</f>
      </c>
      <c r="S34" s="4"/>
      <c r="T34" s="4"/>
      <c r="U34" s="4"/>
      <c r="V34" s="34"/>
    </row>
    <row r="35" ht="18" customHeight="true">
      <c r="A35" s="4"/>
      <c r="B35" s="4"/>
      <c r="C35" s="4"/>
      <c r="D35" s="4"/>
      <c r="E35" s="4"/>
      <c r="F35" s="4"/>
      <c r="G35" s="4"/>
      <c r="H35" s="4"/>
      <c r="I35" s="4"/>
      <c r="J35" s="50"/>
      <c r="K35" s="4"/>
      <c r="L35" s="4"/>
      <c r="M35" s="4"/>
      <c r="N35" s="52"/>
      <c r="O35" s="52"/>
      <c r="P35" s="54"/>
      <c r="Q35" s="54" t="str">
        <f>IF(E35="","",IF(E35="A",7,IF(E35="B",30,IF(E35="C",90,""))))</f>
      </c>
      <c r="R35" s="54" t="str">
        <f>IF(P35="","",P35+Q35)</f>
      </c>
      <c r="S35" s="4"/>
      <c r="T35" s="4"/>
      <c r="U35" s="4"/>
      <c r="V35" s="34"/>
    </row>
    <row r="36" ht="18" customHeight="true">
      <c r="A36" s="4"/>
      <c r="B36" s="4"/>
      <c r="C36" s="4"/>
      <c r="D36" s="4"/>
      <c r="E36" s="4"/>
      <c r="F36" s="4"/>
      <c r="G36" s="4"/>
      <c r="H36" s="4"/>
      <c r="I36" s="4"/>
      <c r="J36" s="50"/>
      <c r="K36" s="4"/>
      <c r="L36" s="4"/>
      <c r="M36" s="4"/>
      <c r="N36" s="52"/>
      <c r="O36" s="52"/>
      <c r="P36" s="54"/>
      <c r="Q36" s="54" t="str">
        <f>IF(E36="","",IF(E36="A",7,IF(E36="B",30,IF(E36="C",90,""))))</f>
      </c>
      <c r="R36" s="54" t="str">
        <f>IF(P36="","",P36+Q36)</f>
      </c>
      <c r="S36" s="4"/>
      <c r="T36" s="4"/>
      <c r="U36" s="4"/>
      <c r="V36" s="34"/>
    </row>
    <row r="37" ht="18" customHeight="true">
      <c r="A37" s="4"/>
      <c r="B37" s="4"/>
      <c r="C37" s="4"/>
      <c r="D37" s="4"/>
      <c r="E37" s="4"/>
      <c r="F37" s="4"/>
      <c r="G37" s="4"/>
      <c r="H37" s="4"/>
      <c r="I37" s="4"/>
      <c r="J37" s="50"/>
      <c r="K37" s="4"/>
      <c r="L37" s="4"/>
      <c r="M37" s="4"/>
      <c r="N37" s="52"/>
      <c r="O37" s="52"/>
      <c r="P37" s="54"/>
      <c r="Q37" s="54" t="str">
        <f>IF(E37="","",IF(E37="A",7,IF(E37="B",30,IF(E37="C",90,""))))</f>
      </c>
      <c r="R37" s="54" t="str">
        <f>IF(P37="","",P37+Q37)</f>
      </c>
      <c r="S37" s="4"/>
      <c r="T37" s="4"/>
      <c r="U37" s="4"/>
      <c r="V37" s="34"/>
    </row>
    <row r="38" ht="18" customHeight="true">
      <c r="A38" s="4"/>
      <c r="B38" s="4"/>
      <c r="C38" s="4"/>
      <c r="D38" s="4"/>
      <c r="E38" s="4"/>
      <c r="F38" s="4"/>
      <c r="G38" s="4"/>
      <c r="H38" s="4"/>
      <c r="I38" s="4"/>
      <c r="J38" s="50"/>
      <c r="K38" s="4"/>
      <c r="L38" s="4"/>
      <c r="M38" s="4"/>
      <c r="N38" s="52"/>
      <c r="O38" s="52"/>
      <c r="P38" s="54"/>
      <c r="Q38" s="54" t="str">
        <f>IF(E38="","",IF(E38="A",7,IF(E38="B",30,IF(E38="C",90,""))))</f>
      </c>
      <c r="R38" s="54" t="str">
        <f>IF(P38="","",P38+Q38)</f>
      </c>
      <c r="S38" s="4"/>
      <c r="T38" s="4"/>
      <c r="U38" s="4"/>
      <c r="V38" s="34"/>
    </row>
    <row r="39" ht="18" customHeight="true">
      <c r="A39" s="4" t="s">
        <v>119</v>
      </c>
      <c r="B39" s="4"/>
      <c r="C39" s="4"/>
      <c r="D39" s="4"/>
      <c r="E39" s="4"/>
      <c r="F39" s="4"/>
      <c r="G39" s="4"/>
      <c r="H39" s="4"/>
      <c r="I39" s="4"/>
      <c r="J39" s="50"/>
      <c r="K39" s="4"/>
      <c r="L39" s="4"/>
      <c r="M39" s="4"/>
      <c r="N39" s="52"/>
      <c r="O39" s="52"/>
      <c r="P39" s="54"/>
      <c r="Q39" s="54" t="str">
        <f>IF(E39="","",IF(E39="A",7,IF(E39="B",30,IF(E39="C",90,""))))</f>
      </c>
      <c r="R39" s="54" t="str">
        <f>IF(P39="","",P39+Q39)</f>
      </c>
      <c r="S39" s="4"/>
      <c r="T39" s="4"/>
      <c r="U39" s="4"/>
      <c r="V39" s="34"/>
    </row>
  </sheetData>
  <mergeCells count="2">
    <mergeCell ref="A1:V1"/>
    <mergeCell ref="A2:V3"/>
  </mergeCells>
  <conditionalFormatting sqref="R6:R39">
    <cfRule type="expression" dxfId="0" priority="1">
      <formula>AND(R6&lt;&gt;"",R6&lt;TODAY())</formula>
    </cfRule>
  </conditionalFormatting>
  <conditionalFormatting sqref="E6:E39">
    <cfRule type="expression" dxfId="1" priority="2">
      <formula>E6="A"</formula>
    </cfRule>
  </conditionalFormatting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8">
    <dataValidation allowBlank="false" sqref="E6:E39" type="list">
      <formula1>"A,B,C"</formula1>
    </dataValidation>
    <dataValidation allowBlank="false" sqref="F6:F39" type="list">
      <formula1>"个,箱,件,kg,m,套,托"</formula1>
    </dataValidation>
    <dataValidation allowBlank="false" sqref="G6:G39" type="list">
      <formula1>"Yes,No"</formula1>
    </dataValidation>
    <dataValidation allowBlank="false" sqref="H6:H39" type="list">
      <formula1>"Yes,No"</formula1>
    </dataValidation>
    <dataValidation allowBlank="false" sqref="I6:I39" type="list">
      <formula1>"Yes,No"</formula1>
    </dataValidation>
    <dataValidation allowBlank="false" sqref="K6:K39" type="list">
      <formula1>"总仓,华东仓,华南仓,门店仓,第三方仓"</formula1>
    </dataValidation>
    <dataValidation allowBlank="false" sqref="L6:L39" type="list">
      <formula1>"A区,B区,冷链区,高价值区,Retourenbereich,线边仓"</formula1>
    </dataValidation>
    <dataValidation allowBlank="false" sqref="U6:U39" type="list">
      <formula1>"启用,停用,待确认"</formula1>
    </dataValidation>
  </dataValidations>
  <pageMargins left="0.7" right="0.7" top="0.75" bottom="0.75" header="0.3" footer="0.3"/>
  <tableParts count="1">
    <tablePart r:id="R8ccacbab35bd4ffb"/>
  </tableParts>
</worksheet>
</file>

<file path=xl/worksheets/sheet4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7"/>
    <col customWidth="true" max="2" min="2" width="10"/>
    <col customWidth="true" max="3" min="3" width="13"/>
    <col customWidth="true" max="4" min="4" width="24"/>
    <col customWidth="true" max="5" min="5" width="18"/>
    <col customWidth="true" max="7" min="6" width="10"/>
    <col customWidth="true" max="9" min="8" width="13"/>
    <col customWidth="true" max="10" min="10" width="14"/>
    <col customWidth="true" max="14" min="11" width="12"/>
    <col customWidth="true" max="15" min="15" width="32"/>
  </cols>
  <sheetData>
    <row r="1" ht="30" customHeight="true">
      <c r="A1" s="10" t="s">
        <v>120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>
      <c r="A2" s="16" t="s">
        <v>122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28" customHeight="true">
      <c r="A5" s="29" t="s">
        <v>47</v>
      </c>
      <c r="B5" s="29" t="s">
        <v>49</v>
      </c>
      <c r="C5" s="29" t="inlineStr">
        <is>
          <t>仓库</t>
        </is>
      </c>
      <c r="D5" s="29" t="s">
        <v>50</v>
      </c>
      <c r="E5" s="29" t="s">
        <v>51</v>
      </c>
      <c r="F5" s="29" t="s">
        <v>52</v>
      </c>
      <c r="G5" s="29" t="s">
        <v>53</v>
      </c>
      <c r="H5" s="29" t="s">
        <v>54</v>
      </c>
      <c r="I5" s="29" t="s">
        <v>58</v>
      </c>
      <c r="J5" s="29" t="str">
        <v>负责人</v>
      </c>
      <c r="K5" s="29" t="str">
        <v>状态</v>
      </c>
      <c r="L5" s="29" t="str">
        <v>完成行数</v>
      </c>
      <c r="M5" s="29" t="str">
        <v>差异行数</v>
      </c>
      <c r="N5" s="29" t="str">
        <v>完成率</v>
      </c>
      <c r="O5" s="29" t="str">
        <v>备注</v>
      </c>
      <c r="Q5" t="s">
        <v>30</v>
      </c>
    </row>
    <row r="6" ht="18" customHeight="true">
      <c r="A6" s="4" t="str">
        <v>MP-2026-04-01</v>
      </c>
      <c r="B6" s="56" t="str">
        <v>2026-04</v>
      </c>
      <c r="C6" s="4" t="str">
        <v>总仓</v>
      </c>
      <c r="D6" s="4" t="str">
        <v>单仓日常循环盘点</v>
      </c>
      <c r="E6" s="4" t="str">
        <v>A区/高周转</v>
      </c>
      <c r="F6" s="4" t="str">
        <v>A</v>
      </c>
      <c r="G6" s="4" t="n">
        <v>80</v>
      </c>
      <c r="H6" s="54" t="n">
        <v>46113</v>
      </c>
      <c r="I6" s="54" t="n">
        <v>46142</v>
      </c>
      <c r="J6" s="4" t="str">
        <v>仓库主管</v>
      </c>
      <c r="K6" s="4" t="s">
        <v>22</v>
      </c>
      <c r="L6" s="4" t="n">
        <f>IF(A6="","",COUNTIFS('循环Abgelegt'!$B$6:$B$205,"&gt;="&amp;H6,'循环Abgelegt'!$B$6:$B$205,"&lt;="&amp;I6,'循环Abgelegt'!$C$6:$C$205,C6,'循环Abgelegt'!$T$6:$T$205,"&lt;&gt;未开始"))</f>
        <v>1</v>
      </c>
      <c r="M6" s="4" t="n">
        <f>IF(A6="","",COUNTIFS('循环Abgelegt'!$B$6:$B$205,"&gt;="&amp;H6,'循环Abgelegt'!$B$6:$B$205,"&lt;="&amp;I6,'循环Abgelegt'!$C$6:$C$205,C6,'循环Abgelegt'!$R$6:$R$205,"需复核"))</f>
        <v>1</v>
      </c>
      <c r="N6" s="58" t="n">
        <f>IF(A6="","",IF(G6=0,0,L6/G6))</f>
        <v>0.0125</v>
      </c>
      <c r="O6" s="34" t="str">
        <v>日常滚动盘点</v>
      </c>
    </row>
    <row r="7" ht="18" customHeight="true">
      <c r="A7" s="4" t="s">
        <v>123</v>
      </c>
      <c r="B7" s="56" t="str">
        <v>2026-04</v>
      </c>
      <c r="C7" s="4" t="str">
        <v>华东仓</v>
      </c>
      <c r="D7" s="4" t="str">
        <v>高价值物料盘点</v>
      </c>
      <c r="E7" s="4" t="str">
        <v>高价值区</v>
      </c>
      <c r="F7" s="4" t="str">
        <v>A</v>
      </c>
      <c r="G7" s="4" t="n">
        <v>35</v>
      </c>
      <c r="H7" s="54" t="n">
        <v>46120</v>
      </c>
      <c r="I7" s="54" t="n">
        <v>46137</v>
      </c>
      <c r="J7" s="4" t="str">
        <v>李四</v>
      </c>
      <c r="K7" s="4" t="s">
        <v>22</v>
      </c>
      <c r="L7" s="4" t="n">
        <f>IF(A7="","",COUNTIFS('循环Abgelegt'!$B$6:$B$205,"&gt;="&amp;H7,'循环Abgelegt'!$B$6:$B$205,"&lt;="&amp;I7,'循环Abgelegt'!$C$6:$C$205,C7,'循环Abgelegt'!$T$6:$T$205,"&lt;&gt;未开始"))</f>
        <v>1</v>
      </c>
      <c r="M7" s="4" t="n">
        <f>IF(A7="","",COUNTIFS('循环Abgelegt'!$B$6:$B$205,"&gt;="&amp;H7,'循环Abgelegt'!$B$6:$B$205,"&lt;="&amp;I7,'循环Abgelegt'!$C$6:$C$205,C7,'循环Abgelegt'!$R$6:$R$205,"需复核"))</f>
        <v>0</v>
      </c>
      <c r="N7" s="58" t="n">
        <f>IF(A7="","",IF(G7=0,0,L7/G7))</f>
        <v>0.02857142857142857</v>
      </c>
      <c r="O7" s="34" t="str">
        <v>高价值库存专项</v>
      </c>
      <c r="Q7" t="s">
        <v>30</v>
      </c>
    </row>
    <row r="8" ht="18" customHeight="true">
      <c r="A8" s="4" t="str">
        <v>MP-2026-05-01</v>
      </c>
      <c r="B8" s="56" t="s">
        <v>61</v>
      </c>
      <c r="C8" s="4" t="s">
        <v>62</v>
      </c>
      <c r="D8" s="4" t="str">
        <v>食品/医药合规盘点</v>
      </c>
      <c r="E8" s="4" t="str">
        <v>冷链区</v>
      </c>
      <c r="F8" s="4" t="str">
        <v>B</v>
      </c>
      <c r="G8" s="4" t="n">
        <v>60</v>
      </c>
      <c r="H8" s="54" t="n">
        <v>46143</v>
      </c>
      <c r="I8" s="54" t="s">
        <v>63</v>
      </c>
      <c r="J8" s="4" t="str">
        <v>质量负责人</v>
      </c>
      <c r="K8" s="4" t="str">
        <v>已排程</v>
      </c>
      <c r="L8" s="4" t="n">
        <f>IF(A8="","",COUNTIFS('循环Abgelegt'!$B$6:$B$205,"&gt;="&amp;H8,'循环Abgelegt'!$B$6:$B$205,"&lt;="&amp;I8,'循环Abgelegt'!$C$6:$C$205,C8,'循环Abgelegt'!$T$6:$T$205,"&lt;&gt;未开始"))</f>
        <v>1</v>
      </c>
      <c r="M8" s="4" t="n">
        <f>IF(A8="","",COUNTIFS('循环Abgelegt'!$B$6:$B$205,"&gt;="&amp;H8,'循环Abgelegt'!$B$6:$B$205,"&lt;="&amp;I8,'循环Abgelegt'!$C$6:$C$205,C8,'循环Abgelegt'!$R$6:$R$205,"需复核"))</f>
        <v>1</v>
      </c>
      <c r="N8" s="58" t="n">
        <f>IF(A8="","",IF(G8=0,0,L8/G8))</f>
        <v>0.016666666666666666</v>
      </c>
      <c r="O8" s="34" t="str">
        <v>批次与效期复核</v>
      </c>
      <c r="Q8" t="s">
        <v>65</v>
      </c>
    </row>
    <row r="9" ht="18" customHeight="true">
      <c r="A9" s="4"/>
      <c r="B9" s="56" t="s">
        <v>67</v>
      </c>
      <c r="C9" s="4" t="s">
        <v>62</v>
      </c>
      <c r="D9" s="4"/>
      <c r="E9" s="4"/>
      <c r="F9" s="4"/>
      <c r="G9" s="4"/>
      <c r="H9" s="54"/>
      <c r="I9" s="54" t="s">
        <v>63</v>
      </c>
      <c r="J9" s="4"/>
      <c r="K9" s="4"/>
      <c r="L9" s="4" t="str">
        <f>IF(A9="","",COUNTIFS('循环Abgelegt'!$B$6:$B$205,"&gt;="&amp;H9,'循环Abgelegt'!$B$6:$B$205,"&lt;="&amp;I9,'循环Abgelegt'!$C$6:$C$205,C9,'循环Abgelegt'!$T$6:$T$205,"&lt;&gt;未开始"))</f>
      </c>
      <c r="M9" s="4" t="str">
        <f>IF(A9="","",COUNTIFS('循环Abgelegt'!$B$6:$B$205,"&gt;="&amp;H9,'循环Abgelegt'!$B$6:$B$205,"&lt;="&amp;I9,'循环Abgelegt'!$C$6:$C$205,C9,'循环Abgelegt'!$R$6:$R$205,"需Prufung"))</f>
      </c>
      <c r="N9" s="58" t="str">
        <f>IF(A9="","",IF(G9=0,0,L9/G9))</f>
      </c>
      <c r="O9" s="34"/>
      <c r="Q9" t="s">
        <v>69</v>
      </c>
    </row>
    <row r="10" ht="18" customHeight="true">
      <c r="A10" s="4"/>
      <c r="B10" s="56" t="s">
        <v>71</v>
      </c>
      <c r="C10" s="4" t="s">
        <v>72</v>
      </c>
      <c r="D10" s="4"/>
      <c r="E10" s="4"/>
      <c r="F10" s="4"/>
      <c r="G10" s="4"/>
      <c r="H10" s="54"/>
      <c r="I10" s="54" t="s">
        <v>63</v>
      </c>
      <c r="J10" s="4"/>
      <c r="K10" s="4"/>
      <c r="L10" s="4" t="str">
        <f>IF(A10="","",COUNTIFS('循环Abgelegt'!$B$6:$B$205,"&gt;="&amp;H10,'循环Abgelegt'!$B$6:$B$205,"&lt;="&amp;I10,'循环Abgelegt'!$C$6:$C$205,C10,'循环Abgelegt'!$T$6:$T$205,"&lt;&gt;未开始"))</f>
      </c>
      <c r="M10" s="4" t="str">
        <f>IF(A10="","",COUNTIFS('循环Abgelegt'!$B$6:$B$205,"&gt;="&amp;H10,'循环Abgelegt'!$B$6:$B$205,"&lt;="&amp;I10,'循环Abgelegt'!$C$6:$C$205,C10,'循环Abgelegt'!$R$6:$R$205,"需Prufung"))</f>
      </c>
      <c r="N10" s="58" t="str">
        <f>IF(A10="","",IF(G10=0,0,L10/G10))</f>
      </c>
      <c r="O10" s="34"/>
    </row>
    <row r="11" ht="18" customHeight="true">
      <c r="A11" s="4"/>
      <c r="B11" s="56" t="s">
        <v>74</v>
      </c>
      <c r="C11" s="4" t="s">
        <v>75</v>
      </c>
      <c r="D11" s="4"/>
      <c r="E11" s="4"/>
      <c r="F11" s="4"/>
      <c r="G11" s="4"/>
      <c r="H11" s="54"/>
      <c r="I11" s="54" t="s">
        <v>63</v>
      </c>
      <c r="J11" s="4" t="s">
        <v>121</v>
      </c>
      <c r="K11" s="4" t="s">
        <v>121</v>
      </c>
      <c r="L11" s="4" t="str">
        <f>IF(A11="","",COUNTIFS('循环Abgelegt'!$B$6:$B$205,"&gt;="&amp;H11,'循环Abgelegt'!$B$6:$B$205,"&lt;="&amp;I11,'循环Abgelegt'!$C$6:$C$205,C11,'循环Abgelegt'!$T$6:$T$205,"&lt;&gt;未开始"))</f>
      </c>
      <c r="M11" s="4" t="str">
        <f>IF(A11="","",COUNTIFS('循环Abgelegt'!$B$6:$B$205,"&gt;="&amp;H11,'循环Abgelegt'!$B$6:$B$205,"&lt;="&amp;I11,'循环Abgelegt'!$C$6:$C$205,C11,'循环Abgelegt'!$R$6:$R$205,"需Prufung"))</f>
      </c>
      <c r="N11" s="58" t="str">
        <f>IF(A11="","",IF(G11=0,0,L11/G11))</f>
      </c>
      <c r="O11" s="34"/>
      <c r="Q11" t="s">
        <v>76</v>
      </c>
    </row>
    <row r="12" ht="18" customHeight="true">
      <c r="A12" s="4"/>
      <c r="B12" s="56"/>
      <c r="C12" s="4" t="s">
        <v>77</v>
      </c>
      <c r="D12" s="4"/>
      <c r="E12" s="4"/>
      <c r="F12" s="4"/>
      <c r="G12" s="4"/>
      <c r="H12" s="54"/>
      <c r="I12" s="54" t="s">
        <v>63</v>
      </c>
      <c r="J12" s="4" t="s">
        <v>121</v>
      </c>
      <c r="K12" s="4" t="s">
        <v>121</v>
      </c>
      <c r="L12" s="4" t="s">
        <v>121</v>
      </c>
      <c r="M12" s="4" t="s">
        <v>121</v>
      </c>
      <c r="N12" s="58" t="s">
        <v>121</v>
      </c>
      <c r="O12" s="34" t="s">
        <v>121</v>
      </c>
      <c r="Q12" t="s">
        <v>78</v>
      </c>
    </row>
    <row r="13" ht="18" customHeight="true">
      <c r="A13" s="4"/>
      <c r="B13" s="56" t="s">
        <v>79</v>
      </c>
      <c r="C13" s="4" t="s">
        <v>80</v>
      </c>
      <c r="D13" s="4"/>
      <c r="E13" s="4"/>
      <c r="F13" s="4"/>
      <c r="G13" s="4"/>
      <c r="H13" s="54"/>
      <c r="I13" s="54" t="s">
        <v>63</v>
      </c>
      <c r="J13" s="4"/>
      <c r="K13" s="4"/>
      <c r="L13" s="4" t="str">
        <f>IF(A13="","",COUNTIFS('循环Abgelegt'!$B$6:$B$205,"&gt;="&amp;H13,'循环Abgelegt'!$B$6:$B$205,"&lt;="&amp;I13,'循环Abgelegt'!$C$6:$C$205,C13,'循环Abgelegt'!$T$6:$T$205,"&lt;&gt;未开始"))</f>
      </c>
      <c r="M13" s="4" t="str">
        <f>IF(A13="","",COUNTIFS('循环Abgelegt'!$B$6:$B$205,"&gt;="&amp;H13,'循环Abgelegt'!$B$6:$B$205,"&lt;="&amp;I13,'循环Abgelegt'!$C$6:$C$205,C13,'循环Abgelegt'!$R$6:$R$205,"需Prufung"))</f>
      </c>
      <c r="N13" s="58" t="s">
        <v>121</v>
      </c>
      <c r="O13" s="34" t="s">
        <v>121</v>
      </c>
      <c r="Q13" t="s">
        <v>81</v>
      </c>
    </row>
    <row r="14" ht="18" customHeight="true">
      <c r="A14" s="4"/>
      <c r="B14" s="56" t="s">
        <v>82</v>
      </c>
      <c r="C14" s="4" t="s">
        <v>77</v>
      </c>
      <c r="D14" s="4"/>
      <c r="E14" s="4"/>
      <c r="F14" s="4"/>
      <c r="G14" s="4"/>
      <c r="H14" s="54"/>
      <c r="I14" s="54" t="s">
        <v>83</v>
      </c>
      <c r="J14" s="4"/>
      <c r="K14" s="4"/>
      <c r="L14" s="4" t="str">
        <f>IF(A14="","",COUNTIFS('循环Abgelegt'!$B$6:$B$205,"&gt;="&amp;H14,'循环Abgelegt'!$B$6:$B$205,"&lt;="&amp;I14,'循环Abgelegt'!$C$6:$C$205,C14,'循环Abgelegt'!$T$6:$T$205,"&lt;&gt;未开始"))</f>
      </c>
      <c r="M14" s="4" t="str">
        <f>IF(A14="","",COUNTIFS('循环Abgelegt'!$B$6:$B$205,"&gt;="&amp;H14,'循环Abgelegt'!$B$6:$B$205,"&lt;="&amp;I14,'循环Abgelegt'!$C$6:$C$205,C14,'循环Abgelegt'!$R$6:$R$205,"需Prufung"))</f>
      </c>
      <c r="N14" s="58" t="str">
        <f>IF(A14="","",IF(G14=0,0,L14/G14))</f>
      </c>
      <c r="O14" s="34"/>
    </row>
    <row r="15" ht="18" customHeight="true">
      <c r="A15" s="4"/>
      <c r="B15" s="56" t="s">
        <v>85</v>
      </c>
      <c r="C15" s="4" t="s">
        <v>86</v>
      </c>
      <c r="D15" s="4"/>
      <c r="E15" s="4"/>
      <c r="F15" s="4"/>
      <c r="G15" s="4"/>
      <c r="H15" s="54"/>
      <c r="I15" s="54" t="s">
        <v>63</v>
      </c>
      <c r="J15" s="4"/>
      <c r="K15" s="4"/>
      <c r="L15" s="4" t="str">
        <f>IF(A15="","",COUNTIFS('循环Abgelegt'!$B$6:$B$205,"&gt;="&amp;H15,'循环Abgelegt'!$B$6:$B$205,"&lt;="&amp;I15,'循环Abgelegt'!$C$6:$C$205,C15,'循环Abgelegt'!$T$6:$T$205,"&lt;&gt;未开始"))</f>
      </c>
      <c r="M15" s="4" t="str">
        <f>IF(A15="","",COUNTIFS('循环Abgelegt'!$B$6:$B$205,"&gt;="&amp;H15,'循环Abgelegt'!$B$6:$B$205,"&lt;="&amp;I15,'循环Abgelegt'!$C$6:$C$205,C15,'循环Abgelegt'!$R$6:$R$205,"需Prufung"))</f>
      </c>
      <c r="N15" s="58" t="str">
        <f>IF(A15="","",IF(G15=0,0,L15/G15))</f>
      </c>
      <c r="O15" s="34"/>
    </row>
    <row r="16" ht="18" customHeight="true">
      <c r="A16" s="4"/>
      <c r="B16" s="56" t="s">
        <v>88</v>
      </c>
      <c r="C16" s="4" t="s">
        <v>89</v>
      </c>
      <c r="D16" s="4"/>
      <c r="E16" s="4"/>
      <c r="F16" s="4"/>
      <c r="G16" s="4"/>
      <c r="H16" s="54"/>
      <c r="I16" s="54" t="s">
        <v>83</v>
      </c>
      <c r="J16" s="4"/>
      <c r="K16" s="4"/>
      <c r="L16" s="4" t="str">
        <f>IF(A16="","",COUNTIFS('循环Abgelegt'!$B$6:$B$205,"&gt;="&amp;H16,'循环Abgelegt'!$B$6:$B$205,"&lt;="&amp;I16,'循环Abgelegt'!$C$6:$C$205,C16,'循环Abgelegt'!$T$6:$T$205,"&lt;&gt;未开始"))</f>
      </c>
      <c r="M16" s="4" t="str">
        <f>IF(A16="","",COUNTIFS('循环Abgelegt'!$B$6:$B$205,"&gt;="&amp;H16,'循环Abgelegt'!$B$6:$B$205,"&lt;="&amp;I16,'循环Abgelegt'!$C$6:$C$205,C16,'循环Abgelegt'!$R$6:$R$205,"需Prufung"))</f>
      </c>
      <c r="N16" s="58" t="str">
        <f>IF(A16="","",IF(G16=0,0,L16/G16))</f>
      </c>
      <c r="O16" s="34"/>
    </row>
    <row r="17" ht="18" customHeight="true">
      <c r="A17" s="4"/>
      <c r="B17" s="56"/>
      <c r="C17" s="4" t="s">
        <v>92</v>
      </c>
      <c r="D17" s="4"/>
      <c r="E17" s="4"/>
      <c r="F17" s="4"/>
      <c r="G17" s="4"/>
      <c r="H17" s="54"/>
      <c r="I17" s="54" t="s">
        <v>83</v>
      </c>
      <c r="J17" s="4"/>
      <c r="K17" s="4"/>
      <c r="L17" s="4" t="str">
        <f>IF(A17="","",COUNTIFS('循环Abgelegt'!$B$6:$B$205,"&gt;="&amp;H17,'循环Abgelegt'!$B$6:$B$205,"&lt;="&amp;I17,'循环Abgelegt'!$C$6:$C$205,C17,'循环Abgelegt'!$T$6:$T$205,"&lt;&gt;未开始"))</f>
      </c>
      <c r="M17" s="4" t="str">
        <f>IF(A17="","",COUNTIFS('循环Abgelegt'!$B$6:$B$205,"&gt;="&amp;H17,'循环Abgelegt'!$B$6:$B$205,"&lt;="&amp;I17,'循环Abgelegt'!$C$6:$C$205,C17,'循环Abgelegt'!$R$6:$R$205,"需Prufung"))</f>
      </c>
      <c r="N17" s="58" t="str">
        <f>IF(A17="","",IF(G17=0,0,L17/G17))</f>
      </c>
      <c r="O17" s="34"/>
    </row>
    <row r="18" ht="18" customHeight="true">
      <c r="A18" s="4"/>
      <c r="B18" s="56" t="s">
        <v>95</v>
      </c>
      <c r="C18" s="4" t="s">
        <v>96</v>
      </c>
      <c r="D18" s="4"/>
      <c r="E18" s="4"/>
      <c r="F18" s="4"/>
      <c r="G18" s="4"/>
      <c r="H18" s="54"/>
      <c r="I18" s="54" t="s">
        <v>83</v>
      </c>
      <c r="J18" s="4"/>
      <c r="K18" s="4"/>
      <c r="L18" s="4" t="str">
        <f>IF(A18="","",COUNTIFS('循环Abgelegt'!$B$6:$B$205,"&gt;="&amp;H18,'循环Abgelegt'!$B$6:$B$205,"&lt;="&amp;I18,'循环Abgelegt'!$C$6:$C$205,C18,'循环Abgelegt'!$T$6:$T$205,"&lt;&gt;未开始"))</f>
      </c>
      <c r="M18" s="4" t="str">
        <f>IF(A18="","",COUNTIFS('循环Abgelegt'!$B$6:$B$205,"&gt;="&amp;H18,'循环Abgelegt'!$B$6:$B$205,"&lt;="&amp;I18,'循环Abgelegt'!$C$6:$C$205,C18,'循环Abgelegt'!$R$6:$R$205,"需Prufung"))</f>
      </c>
      <c r="N18" s="58" t="str">
        <f>IF(A18="","",IF(G18=0,0,L18/G18))</f>
      </c>
      <c r="O18" s="34"/>
    </row>
    <row r="19" ht="18" customHeight="true">
      <c r="A19" s="4"/>
      <c r="B19" s="56" t="s">
        <v>99</v>
      </c>
      <c r="C19" s="4" t="s">
        <v>100</v>
      </c>
      <c r="D19" s="4"/>
      <c r="E19" s="4"/>
      <c r="F19" s="4"/>
      <c r="G19" s="4"/>
      <c r="H19" s="54"/>
      <c r="I19" s="54" t="s">
        <v>83</v>
      </c>
      <c r="J19" s="4"/>
      <c r="K19" s="4"/>
      <c r="L19" s="4" t="str">
        <f>IF(A19="","",COUNTIFS('循环Abgelegt'!$B$6:$B$205,"&gt;="&amp;H19,'循环Abgelegt'!$B$6:$B$205,"&lt;="&amp;I19,'循环Abgelegt'!$C$6:$C$205,C19,'循环Abgelegt'!$T$6:$T$205,"&lt;&gt;未开始"))</f>
      </c>
      <c r="M19" s="4" t="str">
        <f>IF(A19="","",COUNTIFS('循环Abgelegt'!$B$6:$B$205,"&gt;="&amp;H19,'循环Abgelegt'!$B$6:$B$205,"&lt;="&amp;I19,'循环Abgelegt'!$C$6:$C$205,C19,'循环Abgelegt'!$R$6:$R$205,"需Prufung"))</f>
      </c>
      <c r="N19" s="58" t="str">
        <f>IF(A19="","",IF(G19=0,0,L19/G19))</f>
      </c>
      <c r="O19" s="34"/>
    </row>
    <row r="20" ht="18" customHeight="true">
      <c r="A20" s="4"/>
      <c r="B20" s="56" t="s">
        <v>102</v>
      </c>
      <c r="C20" s="4" t="s">
        <v>103</v>
      </c>
      <c r="D20" s="4"/>
      <c r="E20" s="4"/>
      <c r="F20" s="4"/>
      <c r="G20" s="4"/>
      <c r="H20" s="54"/>
      <c r="I20" s="54" t="s">
        <v>83</v>
      </c>
      <c r="J20" s="4"/>
      <c r="K20" s="4"/>
      <c r="L20" s="4" t="str">
        <f>IF(A20="","",COUNTIFS('循环Abgelegt'!$B$6:$B$205,"&gt;="&amp;H20,'循环Abgelegt'!$B$6:$B$205,"&lt;="&amp;I20,'循环Abgelegt'!$C$6:$C$205,C20,'循环Abgelegt'!$T$6:$T$205,"&lt;&gt;未开始"))</f>
      </c>
      <c r="M20" s="4" t="str">
        <f>IF(A20="","",COUNTIFS('循环Abgelegt'!$B$6:$B$205,"&gt;="&amp;H20,'循环Abgelegt'!$B$6:$B$205,"&lt;="&amp;I20,'循环Abgelegt'!$C$6:$C$205,C20,'循环Abgelegt'!$R$6:$R$205,"需Prufung"))</f>
      </c>
      <c r="N20" s="58" t="str">
        <f>IF(A20="","",IF(G20=0,0,L20/G20))</f>
      </c>
      <c r="O20" s="34"/>
    </row>
    <row r="21" ht="18" customHeight="true">
      <c r="A21" s="4"/>
      <c r="B21" s="56" t="s">
        <v>104</v>
      </c>
      <c r="C21" s="4" t="s">
        <v>103</v>
      </c>
      <c r="D21" s="4"/>
      <c r="E21" s="4"/>
      <c r="F21" s="4"/>
      <c r="G21" s="4"/>
      <c r="H21" s="54"/>
      <c r="I21" s="54" t="s">
        <v>83</v>
      </c>
      <c r="J21" s="4"/>
      <c r="K21" s="4"/>
      <c r="L21" s="4" t="str">
        <f>IF(A21="","",COUNTIFS('循环Abgelegt'!$B$6:$B$205,"&gt;="&amp;H21,'循环Abgelegt'!$B$6:$B$205,"&lt;="&amp;I21,'循环Abgelegt'!$C$6:$C$205,C21,'循环Abgelegt'!$T$6:$T$205,"&lt;&gt;未开始"))</f>
      </c>
      <c r="M21" s="4" t="str">
        <f>IF(A21="","",COUNTIFS('循环Abgelegt'!$B$6:$B$205,"&gt;="&amp;H21,'循环Abgelegt'!$B$6:$B$205,"&lt;="&amp;I21,'循环Abgelegt'!$C$6:$C$205,C21,'循环Abgelegt'!$R$6:$R$205,"需Prufung"))</f>
      </c>
      <c r="N21" s="58" t="str">
        <f>IF(A21="","",IF(G21=0,0,L21/G21))</f>
      </c>
      <c r="O21" s="34"/>
    </row>
    <row r="22" ht="18" customHeight="true">
      <c r="A22" s="4"/>
      <c r="B22" s="56" t="s">
        <v>105</v>
      </c>
      <c r="C22" s="4" t="s">
        <v>106</v>
      </c>
      <c r="D22" s="4"/>
      <c r="E22" s="4"/>
      <c r="F22" s="4"/>
      <c r="G22" s="4"/>
      <c r="H22" s="54"/>
      <c r="I22" s="54" t="s">
        <v>83</v>
      </c>
      <c r="J22" s="4"/>
      <c r="K22" s="4"/>
      <c r="L22" s="4" t="str">
        <f>IF(A22="","",COUNTIFS('循环Abgelegt'!$B$6:$B$205,"&gt;="&amp;H22,'循环Abgelegt'!$B$6:$B$205,"&lt;="&amp;I22,'循环Abgelegt'!$C$6:$C$205,C22,'循环Abgelegt'!$T$6:$T$205,"&lt;&gt;未开始"))</f>
      </c>
      <c r="M22" s="4" t="str">
        <f>IF(A22="","",COUNTIFS('循环Abgelegt'!$B$6:$B$205,"&gt;="&amp;H22,'循环Abgelegt'!$B$6:$B$205,"&lt;="&amp;I22,'循环Abgelegt'!$C$6:$C$205,C22,'循环Abgelegt'!$R$6:$R$205,"需Prufung"))</f>
      </c>
      <c r="N22" s="58" t="str">
        <f>IF(A22="","",IF(G22=0,0,L22/G22))</f>
      </c>
      <c r="O22" s="34"/>
    </row>
    <row r="23" ht="18" customHeight="true">
      <c r="A23" s="4"/>
      <c r="B23" s="56" t="s">
        <v>108</v>
      </c>
      <c r="C23" s="4" t="s">
        <v>100</v>
      </c>
      <c r="D23" s="4"/>
      <c r="E23" s="4"/>
      <c r="F23" s="4"/>
      <c r="G23" s="4"/>
      <c r="H23" s="54"/>
      <c r="I23" s="54" t="s">
        <v>63</v>
      </c>
      <c r="J23" s="4"/>
      <c r="K23" s="4"/>
      <c r="L23" s="4" t="str">
        <f>IF(A23="","",COUNTIFS('循环Abgelegt'!$B$6:$B$205,"&gt;="&amp;H23,'循环Abgelegt'!$B$6:$B$205,"&lt;="&amp;I23,'循环Abgelegt'!$C$6:$C$205,C23,'循环Abgelegt'!$T$6:$T$205,"&lt;&gt;未开始"))</f>
      </c>
      <c r="M23" s="4" t="str">
        <f>IF(A23="","",COUNTIFS('循环Abgelegt'!$B$6:$B$205,"&gt;="&amp;H23,'循环Abgelegt'!$B$6:$B$205,"&lt;="&amp;I23,'循环Abgelegt'!$C$6:$C$205,C23,'循环Abgelegt'!$R$6:$R$205,"需Prufung"))</f>
      </c>
      <c r="N23" s="58" t="str">
        <f>IF(A23="","",IF(G23=0,0,L23/G23))</f>
      </c>
      <c r="O23" s="34"/>
    </row>
    <row r="24" ht="18" customHeight="true">
      <c r="A24" s="4"/>
      <c r="B24" s="56" t="s">
        <v>110</v>
      </c>
      <c r="C24" s="4" t="s">
        <v>72</v>
      </c>
      <c r="D24" s="4"/>
      <c r="E24" s="4"/>
      <c r="F24" s="4"/>
      <c r="G24" s="4"/>
      <c r="H24" s="54"/>
      <c r="I24" s="54" t="s">
        <v>83</v>
      </c>
      <c r="J24" s="4"/>
      <c r="K24" s="4"/>
      <c r="L24" s="4" t="str">
        <f>IF(A24="","",COUNTIFS('循环Abgelegt'!$B$6:$B$205,"&gt;="&amp;H24,'循环Abgelegt'!$B$6:$B$205,"&lt;="&amp;I24,'循环Abgelegt'!$C$6:$C$205,C24,'循环Abgelegt'!$T$6:$T$205,"&lt;&gt;未开始"))</f>
      </c>
      <c r="M24" s="4" t="str">
        <f>IF(A24="","",COUNTIFS('循环Abgelegt'!$B$6:$B$205,"&gt;="&amp;H24,'循环Abgelegt'!$B$6:$B$205,"&lt;="&amp;I24,'循环Abgelegt'!$C$6:$C$205,C24,'循环Abgelegt'!$R$6:$R$205,"需Prufung"))</f>
      </c>
      <c r="N24" s="58" t="str">
        <f>IF(A24="","",IF(G24=0,0,L24/G24))</f>
      </c>
      <c r="O24" s="34"/>
    </row>
    <row r="25" ht="18" customHeight="true">
      <c r="A25" s="4"/>
      <c r="B25" s="56" t="s">
        <v>112</v>
      </c>
      <c r="C25" s="4" t="s">
        <v>113</v>
      </c>
      <c r="D25" s="4"/>
      <c r="E25" s="4"/>
      <c r="F25" s="4"/>
      <c r="G25" s="4"/>
      <c r="H25" s="54"/>
      <c r="I25" s="54" t="s">
        <v>63</v>
      </c>
      <c r="J25" s="4"/>
      <c r="K25" s="4"/>
      <c r="L25" s="4" t="str">
        <f>IF(A25="","",COUNTIFS('循环Abgelegt'!$B$6:$B$205,"&gt;="&amp;H25,'循环Abgelegt'!$B$6:$B$205,"&lt;="&amp;I25,'循环Abgelegt'!$C$6:$C$205,C25,'循环Abgelegt'!$T$6:$T$205,"&lt;&gt;未开始"))</f>
      </c>
      <c r="M25" s="4" t="str">
        <f>IF(A25="","",COUNTIFS('循环Abgelegt'!$B$6:$B$205,"&gt;="&amp;H25,'循环Abgelegt'!$B$6:$B$205,"&lt;="&amp;I25,'循环Abgelegt'!$C$6:$C$205,C25,'循环Abgelegt'!$R$6:$R$205,"需Prufung"))</f>
      </c>
      <c r="N25" s="58" t="str">
        <f>IF(A25="","",IF(G25=0,0,L25/G25))</f>
      </c>
      <c r="O25" s="34"/>
    </row>
    <row r="26" ht="18" customHeight="true">
      <c r="A26" s="4"/>
      <c r="B26" s="56" t="s">
        <v>114</v>
      </c>
      <c r="C26" s="4"/>
      <c r="D26" s="4"/>
      <c r="E26" s="4"/>
      <c r="F26" s="4"/>
      <c r="G26" s="4"/>
      <c r="H26" s="54"/>
      <c r="I26" s="54" t="s">
        <v>63</v>
      </c>
      <c r="J26" s="4"/>
      <c r="K26" s="4"/>
      <c r="L26" s="4" t="str">
        <f>IF(A26="","",COUNTIFS('循环Abgelegt'!$B$6:$B$205,"&gt;="&amp;H26,'循环Abgelegt'!$B$6:$B$205,"&lt;="&amp;I26,'循环Abgelegt'!$C$6:$C$205,C26,'循环Abgelegt'!$T$6:$T$205,"&lt;&gt;未开始"))</f>
      </c>
      <c r="M26" s="4" t="str">
        <f>IF(A26="","",COUNTIFS('循环Abgelegt'!$B$6:$B$205,"&gt;="&amp;H26,'循环Abgelegt'!$B$6:$B$205,"&lt;="&amp;I26,'循环Abgelegt'!$C$6:$C$205,C26,'循环Abgelegt'!$R$6:$R$205,"需Prufung"))</f>
      </c>
      <c r="N26" s="58" t="str">
        <f>IF(A26="","",IF(G26=0,0,L26/G26))</f>
      </c>
      <c r="O26" s="34"/>
    </row>
    <row r="27" ht="18" customHeight="true">
      <c r="A27" s="4"/>
      <c r="B27" s="56"/>
      <c r="C27" s="4" t="s">
        <v>113</v>
      </c>
      <c r="D27" s="4"/>
      <c r="E27" s="4"/>
      <c r="F27" s="4"/>
      <c r="G27" s="4"/>
      <c r="H27" s="54"/>
      <c r="I27" s="54" t="s">
        <v>63</v>
      </c>
      <c r="J27" s="4"/>
      <c r="K27" s="4"/>
      <c r="L27" s="4" t="str">
        <f>IF(A27="","",COUNTIFS('循环Abgelegt'!$B$6:$B$205,"&gt;="&amp;H27,'循环Abgelegt'!$B$6:$B$205,"&lt;="&amp;I27,'循环Abgelegt'!$C$6:$C$205,C27,'循环Abgelegt'!$T$6:$T$205,"&lt;&gt;未开始"))</f>
      </c>
      <c r="M27" s="4" t="str">
        <f>IF(A27="","",COUNTIFS('循环Abgelegt'!$B$6:$B$205,"&gt;="&amp;H27,'循环Abgelegt'!$B$6:$B$205,"&lt;="&amp;I27,'循环Abgelegt'!$C$6:$C$205,C27,'循环Abgelegt'!$R$6:$R$205,"需Prufung"))</f>
      </c>
      <c r="N27" s="58" t="str">
        <f>IF(A27="","",IF(G27=0,0,L27/G27))</f>
      </c>
      <c r="O27" s="34"/>
    </row>
    <row r="28" ht="18" customHeight="true">
      <c r="A28" s="4"/>
      <c r="B28" s="56"/>
      <c r="C28" s="4"/>
      <c r="D28" s="4"/>
      <c r="E28" s="4"/>
      <c r="F28" s="4"/>
      <c r="G28" s="4"/>
      <c r="H28" s="54"/>
      <c r="I28" s="54"/>
      <c r="J28" s="4"/>
      <c r="K28" s="4"/>
      <c r="L28" s="4" t="str">
        <f>IF(A28="","",COUNTIFS('循环Abgelegt'!$B$6:$B$205,"&gt;="&amp;H28,'循环Abgelegt'!$B$6:$B$205,"&lt;="&amp;I28,'循环Abgelegt'!$C$6:$C$205,C28,'循环Abgelegt'!$T$6:$T$205,"&lt;&gt;未开始"))</f>
      </c>
      <c r="M28" s="4" t="str">
        <f>IF(A28="","",COUNTIFS('循环Abgelegt'!$B$6:$B$205,"&gt;="&amp;H28,'循环Abgelegt'!$B$6:$B$205,"&lt;="&amp;I28,'循环Abgelegt'!$C$6:$C$205,C28,'循环Abgelegt'!$R$6:$R$205,"需Prufung"))</f>
      </c>
      <c r="N28" s="58" t="str">
        <f>IF(A28="","",IF(G28=0,0,L28/G28))</f>
      </c>
      <c r="O28" s="34"/>
    </row>
    <row r="29" ht="18" customHeight="true">
      <c r="A29" s="4"/>
      <c r="B29" s="56"/>
      <c r="C29" s="4"/>
      <c r="D29" s="4"/>
      <c r="E29" s="4"/>
      <c r="F29" s="4"/>
      <c r="G29" s="4"/>
      <c r="H29" s="54"/>
      <c r="I29" s="54"/>
      <c r="J29" s="4"/>
      <c r="K29" s="4"/>
      <c r="L29" s="4" t="str">
        <f>IF(A29="","",COUNTIFS('循环Abgelegt'!$B$6:$B$205,"&gt;="&amp;H29,'循环Abgelegt'!$B$6:$B$205,"&lt;="&amp;I29,'循环Abgelegt'!$C$6:$C$205,C29,'循环Abgelegt'!$T$6:$T$205,"&lt;&gt;未开始"))</f>
      </c>
      <c r="M29" s="4" t="str">
        <f>IF(A29="","",COUNTIFS('循环Abgelegt'!$B$6:$B$205,"&gt;="&amp;H29,'循环Abgelegt'!$B$6:$B$205,"&lt;="&amp;I29,'循环Abgelegt'!$C$6:$C$205,C29,'循环Abgelegt'!$R$6:$R$205,"需Prufung"))</f>
      </c>
      <c r="N29" s="58" t="str">
        <f>IF(A29="","",IF(G29=0,0,L29/G29))</f>
      </c>
      <c r="O29" s="34"/>
    </row>
    <row r="30" ht="18" customHeight="true">
      <c r="A30" s="4"/>
      <c r="B30" s="56"/>
      <c r="C30" s="4"/>
      <c r="D30" s="4"/>
      <c r="E30" s="4"/>
      <c r="F30" s="4"/>
      <c r="G30" s="4"/>
      <c r="H30" s="54"/>
      <c r="I30" s="54"/>
      <c r="J30" s="4"/>
      <c r="K30" s="4"/>
      <c r="L30" s="4" t="str">
        <f>IF(A30="","",COUNTIFS('循环Abgelegt'!$B$6:$B$205,"&gt;="&amp;H30,'循环Abgelegt'!$B$6:$B$205,"&lt;="&amp;I30,'循环Abgelegt'!$C$6:$C$205,C30,'循环Abgelegt'!$T$6:$T$205,"&lt;&gt;未开始"))</f>
      </c>
      <c r="M30" s="4" t="str">
        <f>IF(A30="","",COUNTIFS('循环Abgelegt'!$B$6:$B$205,"&gt;="&amp;H30,'循环Abgelegt'!$B$6:$B$205,"&lt;="&amp;I30,'循环Abgelegt'!$C$6:$C$205,C30,'循环Abgelegt'!$R$6:$R$205,"需Prufung"))</f>
      </c>
      <c r="N30" s="58" t="str">
        <f>IF(A30="","",IF(G30=0,0,L30/G30))</f>
      </c>
      <c r="O30" s="34"/>
    </row>
    <row r="31" ht="18" customHeight="true">
      <c r="A31" s="4"/>
      <c r="B31" s="56"/>
      <c r="C31" s="4"/>
      <c r="D31" s="4"/>
      <c r="E31" s="4"/>
      <c r="F31" s="4"/>
      <c r="G31" s="4"/>
      <c r="H31" s="54"/>
      <c r="I31" s="54"/>
      <c r="J31" s="4"/>
      <c r="K31" s="4"/>
      <c r="L31" s="4" t="str">
        <f>IF(A31="","",COUNTIFS('循环Abgelegt'!$B$6:$B$205,"&gt;="&amp;H31,'循环Abgelegt'!$B$6:$B$205,"&lt;="&amp;I31,'循环Abgelegt'!$C$6:$C$205,C31,'循环Abgelegt'!$T$6:$T$205,"&lt;&gt;未开始"))</f>
      </c>
      <c r="M31" s="4" t="str">
        <f>IF(A31="","",COUNTIFS('循环Abgelegt'!$B$6:$B$205,"&gt;="&amp;H31,'循环Abgelegt'!$B$6:$B$205,"&lt;="&amp;I31,'循环Abgelegt'!$C$6:$C$205,C31,'循环Abgelegt'!$R$6:$R$205,"需Prufung"))</f>
      </c>
      <c r="N31" s="58" t="str">
        <f>IF(A31="","",IF(G31=0,0,L31/G31))</f>
      </c>
      <c r="O31" s="34"/>
    </row>
    <row r="32" ht="18" customHeight="true">
      <c r="A32" s="4"/>
      <c r="B32" s="56"/>
      <c r="C32" s="4"/>
      <c r="D32" s="4"/>
      <c r="E32" s="4"/>
      <c r="F32" s="4"/>
      <c r="G32" s="4"/>
      <c r="H32" s="54"/>
      <c r="I32" s="54"/>
      <c r="J32" s="4"/>
      <c r="K32" s="4"/>
      <c r="L32" s="4" t="str">
        <f>IF(A32="","",COUNTIFS('循环Abgelegt'!$B$6:$B$205,"&gt;="&amp;H32,'循环Abgelegt'!$B$6:$B$205,"&lt;="&amp;I32,'循环Abgelegt'!$C$6:$C$205,C32,'循环Abgelegt'!$T$6:$T$205,"&lt;&gt;未开始"))</f>
      </c>
      <c r="M32" s="4" t="str">
        <f>IF(A32="","",COUNTIFS('循环Abgelegt'!$B$6:$B$205,"&gt;="&amp;H32,'循环Abgelegt'!$B$6:$B$205,"&lt;="&amp;I32,'循环Abgelegt'!$C$6:$C$205,C32,'循环Abgelegt'!$R$6:$R$205,"需Prufung"))</f>
      </c>
      <c r="N32" s="58" t="str">
        <f>IF(A32="","",IF(G32=0,0,L32/G32))</f>
      </c>
      <c r="O32" s="34"/>
    </row>
    <row r="33" ht="18" customHeight="true">
      <c r="A33" s="4"/>
      <c r="B33" s="56"/>
      <c r="C33" s="4"/>
      <c r="D33" s="4"/>
      <c r="E33" s="4"/>
      <c r="F33" s="4"/>
      <c r="G33" s="4"/>
      <c r="H33" s="54"/>
      <c r="I33" s="54"/>
      <c r="J33" s="4"/>
      <c r="K33" s="4"/>
      <c r="L33" s="4" t="str">
        <f>IF(A33="","",COUNTIFS('循环Abgelegt'!$B$6:$B$205,"&gt;="&amp;H33,'循环Abgelegt'!$B$6:$B$205,"&lt;="&amp;I33,'循环Abgelegt'!$C$6:$C$205,C33,'循环Abgelegt'!$T$6:$T$205,"&lt;&gt;未开始"))</f>
      </c>
      <c r="M33" s="4" t="str">
        <f>IF(A33="","",COUNTIFS('循环Abgelegt'!$B$6:$B$205,"&gt;="&amp;H33,'循环Abgelegt'!$B$6:$B$205,"&lt;="&amp;I33,'循环Abgelegt'!$C$6:$C$205,C33,'循环Abgelegt'!$R$6:$R$205,"需Prufung"))</f>
      </c>
      <c r="N33" s="58" t="str">
        <f>IF(A33="","",IF(G33=0,0,L33/G33))</f>
      </c>
      <c r="O33" s="34"/>
    </row>
    <row r="34" ht="18" customHeight="true">
      <c r="A34" s="4"/>
      <c r="B34" s="56"/>
      <c r="C34" s="4"/>
      <c r="D34" s="4"/>
      <c r="E34" s="4"/>
      <c r="F34" s="4"/>
      <c r="G34" s="4"/>
      <c r="H34" s="54"/>
      <c r="I34" s="54"/>
      <c r="J34" s="4"/>
      <c r="K34" s="4"/>
      <c r="L34" s="4" t="str">
        <f>IF(A34="","",COUNTIFS('循环Abgelegt'!$B$6:$B$205,"&gt;="&amp;H34,'循环Abgelegt'!$B$6:$B$205,"&lt;="&amp;I34,'循环Abgelegt'!$C$6:$C$205,C34,'循环Abgelegt'!$T$6:$T$205,"&lt;&gt;未开始"))</f>
      </c>
      <c r="M34" s="4" t="str">
        <f>IF(A34="","",COUNTIFS('循环Abgelegt'!$B$6:$B$205,"&gt;="&amp;H34,'循环Abgelegt'!$B$6:$B$205,"&lt;="&amp;I34,'循环Abgelegt'!$C$6:$C$205,C34,'循环Abgelegt'!$R$6:$R$205,"需Prufung"))</f>
      </c>
      <c r="N34" s="58" t="str">
        <f>IF(A34="","",IF(G34=0,0,L34/G34))</f>
      </c>
      <c r="O34" s="34"/>
    </row>
    <row r="35" ht="18" customHeight="true">
      <c r="A35" s="4"/>
      <c r="B35" s="56"/>
      <c r="C35" s="4"/>
      <c r="D35" s="4"/>
      <c r="E35" s="4"/>
      <c r="F35" s="4"/>
      <c r="G35" s="4"/>
      <c r="H35" s="54"/>
      <c r="I35" s="54"/>
      <c r="J35" s="4"/>
      <c r="K35" s="4"/>
      <c r="L35" s="4" t="str">
        <f>IF(A35="","",COUNTIFS('循环Abgelegt'!$B$6:$B$205,"&gt;="&amp;H35,'循环Abgelegt'!$B$6:$B$205,"&lt;="&amp;I35,'循环Abgelegt'!$C$6:$C$205,C35,'循环Abgelegt'!$T$6:$T$205,"&lt;&gt;未开始"))</f>
      </c>
      <c r="M35" s="4" t="str">
        <f>IF(A35="","",COUNTIFS('循环Abgelegt'!$B$6:$B$205,"&gt;="&amp;H35,'循环Abgelegt'!$B$6:$B$205,"&lt;="&amp;I35,'循环Abgelegt'!$C$6:$C$205,C35,'循环Abgelegt'!$R$6:$R$205,"需Prufung"))</f>
      </c>
      <c r="N35" s="58" t="str">
        <f>IF(A35="","",IF(G35=0,0,L35/G35))</f>
      </c>
      <c r="O35" s="34"/>
    </row>
    <row r="36" ht="18" customHeight="true">
      <c r="A36" s="4"/>
      <c r="B36" s="56"/>
      <c r="C36" s="4"/>
      <c r="D36" s="4"/>
      <c r="E36" s="4"/>
      <c r="F36" s="4"/>
      <c r="G36" s="4"/>
      <c r="H36" s="54"/>
      <c r="I36" s="54"/>
      <c r="J36" s="4"/>
      <c r="K36" s="4"/>
      <c r="L36" s="4" t="str">
        <f>IF(A36="","",COUNTIFS('循环Abgelegt'!$B$6:$B$205,"&gt;="&amp;H36,'循环Abgelegt'!$B$6:$B$205,"&lt;="&amp;I36,'循环Abgelegt'!$C$6:$C$205,C36,'循环Abgelegt'!$T$6:$T$205,"&lt;&gt;未开始"))</f>
      </c>
      <c r="M36" s="4" t="str">
        <f>IF(A36="","",COUNTIFS('循环Abgelegt'!$B$6:$B$205,"&gt;="&amp;H36,'循环Abgelegt'!$B$6:$B$205,"&lt;="&amp;I36,'循环Abgelegt'!$C$6:$C$205,C36,'循环Abgelegt'!$R$6:$R$205,"需Prufung"))</f>
      </c>
      <c r="N36" s="58" t="str">
        <f>IF(A36="","",IF(G36=0,0,L36/G36))</f>
      </c>
      <c r="O36" s="34"/>
    </row>
    <row r="37" ht="18" customHeight="true">
      <c r="A37" s="4"/>
      <c r="B37" s="56"/>
      <c r="C37" s="4"/>
      <c r="D37" s="4"/>
      <c r="E37" s="4"/>
      <c r="F37" s="4"/>
      <c r="G37" s="4"/>
      <c r="H37" s="54"/>
      <c r="I37" s="54"/>
      <c r="J37" s="4"/>
      <c r="K37" s="4"/>
      <c r="L37" s="4" t="str">
        <f>IF(A37="","",COUNTIFS('循环Abgelegt'!$B$6:$B$205,"&gt;="&amp;H37,'循环Abgelegt'!$B$6:$B$205,"&lt;="&amp;I37,'循环Abgelegt'!$C$6:$C$205,C37,'循环Abgelegt'!$T$6:$T$205,"&lt;&gt;未开始"))</f>
      </c>
      <c r="M37" s="4" t="str">
        <f>IF(A37="","",COUNTIFS('循环Abgelegt'!$B$6:$B$205,"&gt;="&amp;H37,'循环Abgelegt'!$B$6:$B$205,"&lt;="&amp;I37,'循环Abgelegt'!$C$6:$C$205,C37,'循环Abgelegt'!$R$6:$R$205,"需Prufung"))</f>
      </c>
      <c r="N37" s="58" t="str">
        <f>IF(A37="","",IF(G37=0,0,L37/G37))</f>
      </c>
      <c r="O37" s="34"/>
    </row>
    <row r="38" ht="18" customHeight="true">
      <c r="A38" s="4"/>
      <c r="B38" s="56"/>
      <c r="C38" s="4"/>
      <c r="D38" s="4"/>
      <c r="E38" s="4"/>
      <c r="F38" s="4"/>
      <c r="G38" s="4"/>
      <c r="H38" s="54"/>
      <c r="I38" s="54"/>
      <c r="J38" s="4"/>
      <c r="K38" s="4"/>
      <c r="L38" s="4" t="str">
        <f>IF(A38="","",COUNTIFS('循环Abgelegt'!$B$6:$B$205,"&gt;="&amp;H38,'循环Abgelegt'!$B$6:$B$205,"&lt;="&amp;I38,'循环Abgelegt'!$C$6:$C$205,C38,'循环Abgelegt'!$T$6:$T$205,"&lt;&gt;未开始"))</f>
      </c>
      <c r="M38" s="4" t="str">
        <f>IF(A38="","",COUNTIFS('循环Abgelegt'!$B$6:$B$205,"&gt;="&amp;H38,'循环Abgelegt'!$B$6:$B$205,"&lt;="&amp;I38,'循环Abgelegt'!$C$6:$C$205,C38,'循环Abgelegt'!$R$6:$R$205,"需Prufung"))</f>
      </c>
      <c r="N38" s="58" t="str">
        <f>IF(A38="","",IF(G38=0,0,L38/G38))</f>
      </c>
      <c r="O38" s="34"/>
    </row>
    <row r="39" ht="18" customHeight="true">
      <c r="A39" s="4"/>
      <c r="B39" s="56"/>
      <c r="C39" s="4"/>
      <c r="D39" s="4"/>
      <c r="E39" s="4"/>
      <c r="F39" s="4"/>
      <c r="G39" s="4"/>
      <c r="H39" s="54"/>
      <c r="I39" s="54"/>
      <c r="J39" s="4"/>
      <c r="K39" s="4"/>
      <c r="L39" s="4" t="str">
        <f>IF(A39="","",COUNTIFS('循环Abgelegt'!$B$6:$B$205,"&gt;="&amp;H39,'循环Abgelegt'!$B$6:$B$205,"&lt;="&amp;I39,'循环Abgelegt'!$C$6:$C$205,C39,'循环Abgelegt'!$T$6:$T$205,"&lt;&gt;未开始"))</f>
      </c>
      <c r="M39" s="4" t="str">
        <f>IF(A39="","",COUNTIFS('循环Abgelegt'!$B$6:$B$205,"&gt;="&amp;H39,'循环Abgelegt'!$B$6:$B$205,"&lt;="&amp;I39,'循环Abgelegt'!$C$6:$C$205,C39,'循环Abgelegt'!$R$6:$R$205,"需Prufung"))</f>
      </c>
      <c r="N39" s="58" t="str">
        <f>IF(A39="","",IF(G39=0,0,L39/G39))</f>
      </c>
      <c r="O39" s="34"/>
    </row>
    <row r="40" ht="18" customHeight="true">
      <c r="A40" s="4" t="s">
        <v>124</v>
      </c>
      <c r="B40" s="56"/>
      <c r="C40" s="4"/>
      <c r="D40" s="4"/>
      <c r="E40" s="4"/>
      <c r="F40" s="4"/>
      <c r="G40" s="4"/>
      <c r="H40" s="54"/>
      <c r="I40" s="54"/>
      <c r="J40" s="4"/>
      <c r="K40" s="4"/>
      <c r="L40" s="4" t="str">
        <f>IF(A40="","",COUNTIFS('循环Abgelegt'!$B$6:$B$205,"&gt;="&amp;H40,'循环Abgelegt'!$B$6:$B$205,"&lt;="&amp;I40,'循环Abgelegt'!$C$6:$C$205,C40,'循环Abgelegt'!$T$6:$T$205,"&lt;&gt;未开始"))</f>
      </c>
      <c r="M40" s="4" t="str">
        <f>IF(A40="","",COUNTIFS('循环Abgelegt'!$B$6:$B$205,"&gt;="&amp;H40,'循环Abgelegt'!$B$6:$B$205,"&lt;="&amp;I40,'循环Abgelegt'!$C$6:$C$205,C40,'循环Abgelegt'!$R$6:$R$205,"需Prufung"))</f>
      </c>
      <c r="N40" s="58" t="str">
        <f>IF(A40="","",IF(G40=0,0,L40/G40))</f>
      </c>
      <c r="O40" s="34"/>
    </row>
  </sheetData>
  <mergeCells count="2">
    <mergeCell ref="A1:O1"/>
    <mergeCell ref="A2:O3"/>
  </mergeCells>
  <conditionalFormatting sqref="N6:N40">
    <cfRule type="dataBar" priority="1">
      <dataBar>
        <cfvo type="min"/>
        <cfvo type="max"/>
        <color rgb="93C5FD"/>
      </dataBar>
      <extLst>
        <x:ext xmlns:x14="http://schemas.microsoft.com/office/spreadsheetml/2009/9/main" uri="{B025F937-C7B1-47D3-B67F-A62EFF666E3E}">
          <x14:id>{E62FF76E-F0C7-DB35-FA1E-7AA247E41EB0}</x14:id>
        </x:ext>
      </extLst>
    </cfRule>
  </conditionalFormatting>
  <conditionalFormatting sqref="K6:K40">
    <cfRule type="expression" dxfId="2" priority="2">
      <formula>K6="已完成"</formula>
    </cfRule>
  </conditionalFormatting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5">
    <dataValidation allowBlank="false" sqref="C6:C40" type="list">
      <formula1>"总仓,华东仓,华南仓,门店仓,第三方仓"</formula1>
    </dataValidation>
    <dataValidation allowBlank="false" sqref="D6:D40" type="list">
      <formula1>"单仓日常循环盘点,多仓库协同盘点,批次/效期管理,序列号资产盘点,高价值物料盘点,生产线边仓盘点,电商/零售库存盘点,第三方仓/寄售盘点,食品/医药合规盘点,紧急抽盘/异常复盘"</formula1>
    </dataValidation>
    <dataValidation allowBlank="false" sqref="F6:F40" type="list">
      <formula1>"A,B,C"</formula1>
    </dataValidation>
    <dataValidation allowBlank="false" sqref="J6:J40" type="list">
      <formula1>"张三,李四,王五,赵六,仓库主管,Finance Review人,质量负责人"</formula1>
    </dataValidation>
    <dataValidation allowBlank="false" sqref="K6:K40" type="list">
      <formula1>"草稿,已排程,Aktiv,已完成,暂停"</formula1>
    </dataValidation>
  </dataValidations>
  <pageMargins left="0.7" right="0.7" top="0.75" bottom="0.75" header="0.3" footer="0.3"/>
  <tableParts count="1">
    <tablePart r:id="R7340202e572c4783"/>
  </tableParts>
  <extLst>
    <x:ext xmlns:x14="http://schemas.microsoft.com/office/spreadsheetml/2009/9/main" xmlns:xm="http://schemas.microsoft.com/office/excel/2006/main" uri="{78C0D931-6437-407d-A8EE-F0AAD7539E65}">
      <x14:conditionalFormattings>
        <x14:conditionalFormatting>
          <x14:cfRule type="dataBar" priority="1" id="{E62FF76E-F0C7-DB35-FA1E-7AA247E41EB0}">
            <x14:dataBar gradient="1">
              <x14:cfvo type="min"/>
              <x14:cfvo type="max"/>
              <x14:fillColor rgb="93C5FD"/>
            </x14:dataBar>
          </x14:cfRule>
          <xm:sqref>N6:N205</xm:sqref>
        </x14:conditionalFormatting>
      </x14:conditionalFormattings>
    </x:ext>
  </extLst>
</worksheet>
</file>

<file path=xl/worksheets/sheet5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2" min="1" width="17"/>
    <col customWidth="true" max="4" min="3" width="13"/>
    <col customWidth="true" max="5" min="5" width="12"/>
    <col customWidth="true" max="7" min="6" width="14"/>
    <col customWidth="true" max="8" min="8" width="22"/>
    <col customWidth="true" max="9" min="9" width="18"/>
    <col customWidth="true" max="10" min="10" width="15"/>
    <col customWidth="true" max="11" min="11" width="12"/>
    <col customWidth="true" max="12" min="12" width="14"/>
    <col customWidth="true" max="13" min="13" width="12"/>
    <col customWidth="true" max="15" min="14" width="10"/>
    <col customWidth="true" max="16" min="16" width="12"/>
    <col customWidth="true" max="17" min="17" width="32"/>
  </cols>
  <sheetData>
    <row r="1" ht="30" customHeight="true">
      <c r="A1" s="10" t="s">
        <v>125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>
      <c r="A2" s="16" t="s">
        <v>112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</row>
    <row r="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</row>
    <row r="4">
      <c r="A4" s="4" t="s">
        <v>47</v>
      </c>
      <c r="B4" s="4" t="s">
        <v>126</v>
      </c>
      <c r="C4" s="4" t="s">
        <v>127</v>
      </c>
      <c r="D4" s="4" t="s">
        <v>48</v>
      </c>
      <c r="E4" s="4" t="s">
        <v>128</v>
      </c>
      <c r="F4" s="4" t="s">
        <v>129</v>
      </c>
      <c r="G4" s="4" t="s">
        <v>59</v>
      </c>
      <c r="H4" s="4" t="s">
        <v>57</v>
      </c>
      <c r="I4" s="4" t="s">
        <v>30</v>
      </c>
      <c r="J4" s="4"/>
      <c r="K4" s="4"/>
      <c r="L4" s="4"/>
      <c r="M4" s="4"/>
      <c r="N4" s="4"/>
      <c r="O4" s="4"/>
      <c r="P4" s="4"/>
      <c r="Q4" s="4"/>
    </row>
    <row r="5" ht="28" customHeight="true">
      <c r="A5" s="29" t="s">
        <v>23</v>
      </c>
      <c r="B5" s="29" t="str">
        <v>月计划编号</v>
      </c>
      <c r="C5" s="29" t="str">
        <v>计划日期</v>
      </c>
      <c r="D5" s="29" t="inlineStr">
        <is>
          <t>仓库</t>
        </is>
      </c>
      <c r="E5" s="29" t="s">
        <v>130</v>
      </c>
      <c r="F5" s="29" t="inlineStr">
        <is>
          <t>库位/通道</t>
        </is>
      </c>
      <c r="G5" s="29" t="s">
        <v>131</v>
      </c>
      <c r="H5" s="29" t="s">
        <v>34</v>
      </c>
      <c r="I5" s="29" t="s">
        <v>132</v>
      </c>
      <c r="J5" s="29" t="str">
        <v>盘点类型</v>
      </c>
      <c r="K5" s="29" t="str">
        <v>盘点人</v>
      </c>
      <c r="L5" s="29" t="str">
        <v>复核人</v>
      </c>
      <c r="M5" s="29" t="str">
        <v>账面数量</v>
      </c>
      <c r="N5" s="29" t="str">
        <v>单位</v>
      </c>
      <c r="O5" s="29" t="str">
        <v>优先级</v>
      </c>
      <c r="P5" s="29" t="str">
        <v>状态</v>
      </c>
      <c r="Q5" s="29" t="str">
        <v>现场备注</v>
      </c>
    </row>
    <row r="6" ht="18" customHeight="true">
      <c r="A6" s="4" t="str">
        <v>WK-2026-04-001</v>
      </c>
      <c r="B6" s="4" t="str">
        <v>MP-2026-04-01</v>
      </c>
      <c r="C6" s="54" t="n">
        <v>46130</v>
      </c>
      <c r="D6" s="4" t="s">
        <v>112</v>
      </c>
      <c r="E6" s="4" t="s">
        <v>133</v>
      </c>
      <c r="F6" s="4" t="s">
        <v>134</v>
      </c>
      <c r="G6" s="4" t="s">
        <v>135</v>
      </c>
      <c r="H6" s="4" t="s">
        <v>34</v>
      </c>
      <c r="I6" s="4" t="s">
        <v>30</v>
      </c>
      <c r="J6" s="4" t="str">
        <v>循环盘点</v>
      </c>
      <c r="K6" s="4" t="str">
        <v>张三</v>
      </c>
      <c r="L6" s="4" t="str">
        <v>仓库主管</v>
      </c>
      <c r="M6" s="52" t="n">
        <f>IF(G6="","",IFERROR(VLOOKUP(G6,'Monatliches Versandblatt'!$A$6:$V$205,14,FALSE),""))</f>
        <v>1240</v>
      </c>
      <c r="N6" s="4" t="str">
        <f>IF(G6="","",IFERROR(VLOOKUP(G6,'Monatliches Versandblatt'!$A$6:$V$205,6,FALSE),""))</f>
        <v>个</v>
      </c>
      <c r="O6" s="4" t="str">
        <v>高</v>
      </c>
      <c r="P6" s="4" t="str">
        <v>已提交</v>
      </c>
      <c r="Q6" s="34" t="str">
        <v>通道3，抽查高周转</v>
      </c>
    </row>
    <row r="7" ht="18" customHeight="true">
      <c r="A7" s="4" t="str">
        <v>WK-2026-04-002</v>
      </c>
      <c r="B7" s="4" t="str">
        <v>MP-2026-04-02</v>
      </c>
      <c r="C7" s="54" t="n">
        <v>46132</v>
      </c>
      <c r="D7" s="4" t="s">
        <v>30</v>
      </c>
      <c r="E7" s="4" t="s">
        <v>30</v>
      </c>
      <c r="F7" s="4" t="s">
        <v>80</v>
      </c>
      <c r="G7" s="4" t="s">
        <v>135</v>
      </c>
      <c r="H7" s="4" t="s">
        <v>34</v>
      </c>
      <c r="I7" s="4" t="s">
        <v>136</v>
      </c>
      <c r="J7" s="4" t="str">
        <v>客户/审计盘点</v>
      </c>
      <c r="K7" s="4" t="str">
        <v>李四</v>
      </c>
      <c r="L7" s="4" t="str">
        <v>Finance Review人</v>
      </c>
      <c r="M7" s="52" t="n">
        <f>IF(G7="","",IFERROR(VLOOKUP(G7,'Monatliches Versandblatt'!$A$6:$V$205,14,FALSE),""))</f>
        <v>45</v>
      </c>
      <c r="N7" s="4" t="str">
        <f>IF(G7="","",IFERROR(VLOOKUP(G7,'Monatliches Versandblatt'!$A$6:$V$205,6,FALSE),""))</f>
        <v>件</v>
      </c>
      <c r="O7" s="4" t="str">
        <v>高</v>
      </c>
      <c r="P7" s="4" t="str">
        <v>待复核</v>
      </c>
      <c r="Q7" s="34" t="str">
        <v>高价值专项</v>
      </c>
    </row>
    <row r="8" ht="18" customHeight="true">
      <c r="A8" s="4" t="str">
        <v>WK-2026-05-001</v>
      </c>
      <c r="B8" s="4" t="str">
        <v>MP-2026-05-01</v>
      </c>
      <c r="C8" s="54" t="n">
        <v>46147</v>
      </c>
      <c r="D8" s="4" t="s">
        <v>30</v>
      </c>
      <c r="E8" s="4" t="s">
        <v>137</v>
      </c>
      <c r="F8" s="4" t="s">
        <v>138</v>
      </c>
      <c r="G8" s="4" t="s">
        <v>135</v>
      </c>
      <c r="H8" s="4" t="s">
        <v>30</v>
      </c>
      <c r="I8" s="4" t="s">
        <v>30</v>
      </c>
      <c r="J8" s="4" t="str">
        <v>循环盘点</v>
      </c>
      <c r="K8" s="4" t="str">
        <v>王五</v>
      </c>
      <c r="L8" s="4" t="str">
        <v>质量负责人</v>
      </c>
      <c r="M8" s="52" t="n">
        <f>IF(G8="","",IFERROR(VLOOKUP(G8,'Monatliches Versandblatt'!$A$6:$V$205,14,FALSE),""))</f>
        <v>86</v>
      </c>
      <c r="N8" s="4" t="str">
        <f>IF(G8="","",IFERROR(VLOOKUP(G8,'Monatliches Versandblatt'!$A$6:$V$205,6,FALSE),""))</f>
        <v>箱</v>
      </c>
      <c r="O8" s="4" t="str">
        <v>中</v>
      </c>
      <c r="P8" s="4" t="str">
        <v>未开始</v>
      </c>
      <c r="Q8" s="34" t="str">
        <v>冷链库存</v>
      </c>
    </row>
    <row r="9" ht="18" customHeight="true">
      <c r="A9" s="4"/>
      <c r="B9" s="4"/>
      <c r="C9" s="54"/>
      <c r="D9" s="4" t="s">
        <v>30</v>
      </c>
      <c r="E9" s="4" t="s">
        <v>30</v>
      </c>
      <c r="F9" s="4" t="s">
        <v>92</v>
      </c>
      <c r="G9" s="4" t="s">
        <v>139</v>
      </c>
      <c r="H9" s="4" t="s">
        <v>30</v>
      </c>
      <c r="I9" s="4" t="s">
        <v>30</v>
      </c>
      <c r="J9" s="4"/>
      <c r="K9" s="4"/>
      <c r="L9" s="4"/>
      <c r="M9" s="52" t="str">
        <f>IF(G9="","",IFERROR(VLOOKUP(G9,'Monatliches Versandblatt'!$A$6:$V$205,14,FALSE),""))</f>
      </c>
      <c r="N9" s="4" t="str">
        <f>IF(G9="","",IFERROR(VLOOKUP(G9,'Monatliches Versandblatt'!$A$6:$V$205,6,FALSE),""))</f>
      </c>
      <c r="O9" s="4"/>
      <c r="P9" s="4"/>
      <c r="Q9" s="34"/>
    </row>
    <row r="10" ht="18" customHeight="true">
      <c r="A10" s="4"/>
      <c r="B10" s="4"/>
      <c r="C10" s="54"/>
      <c r="D10" s="4" t="s">
        <v>112</v>
      </c>
      <c r="E10" s="4" t="s">
        <v>112</v>
      </c>
      <c r="F10" s="4" t="s">
        <v>140</v>
      </c>
      <c r="G10" s="4" t="s">
        <v>135</v>
      </c>
      <c r="H10" s="4" t="s">
        <v>30</v>
      </c>
      <c r="I10" s="4" t="s">
        <v>141</v>
      </c>
      <c r="J10" s="4"/>
      <c r="K10" s="4"/>
      <c r="L10" s="4"/>
      <c r="M10" s="52" t="str">
        <f>IF(G10="","",IFERROR(VLOOKUP(G10,'Monatliches Versandblatt'!$A$6:$V$205,14,FALSE),""))</f>
      </c>
      <c r="N10" s="4" t="str">
        <f>IF(G10="","",IFERROR(VLOOKUP(G10,'Monatliches Versandblatt'!$A$6:$V$205,6,FALSE),""))</f>
      </c>
      <c r="O10" s="4"/>
      <c r="P10" s="4"/>
      <c r="Q10" s="34"/>
    </row>
    <row r="11" ht="18" customHeight="true">
      <c r="A11" s="4"/>
      <c r="B11" s="4"/>
      <c r="C11" s="54"/>
      <c r="D11" s="4"/>
      <c r="E11" s="4"/>
      <c r="F11" s="4"/>
      <c r="G11" s="4"/>
      <c r="H11" s="4" t="str">
        <f>IF(G11="","",IFERROR(VLOOKUP(G11,'Monatliches Versandblatt'!$A$6:$V$205,2,FALSE),""))</f>
      </c>
      <c r="I11" s="4"/>
      <c r="J11" s="4"/>
      <c r="K11" s="4"/>
      <c r="L11" s="4"/>
      <c r="M11" s="52" t="str">
        <f>IF(G11="","",IFERROR(VLOOKUP(G11,'Monatliches Versandblatt'!$A$6:$V$205,14,FALSE),""))</f>
      </c>
      <c r="N11" s="4" t="str">
        <f>IF(G11="","",IFERROR(VLOOKUP(G11,'Monatliches Versandblatt'!$A$6:$V$205,6,FALSE),""))</f>
      </c>
      <c r="O11" s="4"/>
      <c r="P11" s="4"/>
      <c r="Q11" s="34"/>
    </row>
    <row r="12" ht="18" customHeight="true">
      <c r="A12" s="4"/>
      <c r="B12" s="4"/>
      <c r="C12" s="54"/>
      <c r="D12" s="4"/>
      <c r="E12" s="4"/>
      <c r="F12" s="4"/>
      <c r="G12" s="4"/>
      <c r="H12" s="4" t="str">
        <f>IF(G12="","",IFERROR(VLOOKUP(G12,'Monatliches Versandblatt'!$A$6:$V$205,2,FALSE),""))</f>
      </c>
      <c r="I12" s="4"/>
      <c r="J12" s="4"/>
      <c r="K12" s="4"/>
      <c r="L12" s="4"/>
      <c r="M12" s="52" t="str">
        <f>IF(G12="","",IFERROR(VLOOKUP(G12,'Monatliches Versandblatt'!$A$6:$V$205,14,FALSE),""))</f>
      </c>
      <c r="N12" s="4" t="str">
        <f>IF(G12="","",IFERROR(VLOOKUP(G12,'Monatliches Versandblatt'!$A$6:$V$205,6,FALSE),""))</f>
      </c>
      <c r="O12" s="4"/>
      <c r="P12" s="4"/>
      <c r="Q12" s="34"/>
    </row>
    <row r="13" ht="18" customHeight="true">
      <c r="A13" s="4"/>
      <c r="B13" s="4"/>
      <c r="C13" s="54"/>
      <c r="D13" s="4"/>
      <c r="E13" s="4"/>
      <c r="F13" s="4"/>
      <c r="G13" s="4"/>
      <c r="H13" s="4" t="str">
        <f>IF(G13="","",IFERROR(VLOOKUP(G13,'Monatliches Versandblatt'!$A$6:$V$205,2,FALSE),""))</f>
      </c>
      <c r="I13" s="4"/>
      <c r="J13" s="4"/>
      <c r="K13" s="4"/>
      <c r="L13" s="4"/>
      <c r="M13" s="52" t="str">
        <f>IF(G13="","",IFERROR(VLOOKUP(G13,'Monatliches Versandblatt'!$A$6:$V$205,14,FALSE),""))</f>
      </c>
      <c r="N13" s="4" t="str">
        <f>IF(G13="","",IFERROR(VLOOKUP(G13,'Monatliches Versandblatt'!$A$6:$V$205,6,FALSE),""))</f>
      </c>
      <c r="O13" s="4"/>
      <c r="P13" s="4"/>
      <c r="Q13" s="34"/>
    </row>
    <row r="14" ht="18" customHeight="true">
      <c r="A14" s="4"/>
      <c r="B14" s="4"/>
      <c r="C14" s="54"/>
      <c r="D14" s="4"/>
      <c r="E14" s="4"/>
      <c r="F14" s="4"/>
      <c r="G14" s="4"/>
      <c r="H14" s="4" t="str">
        <f>IF(G14="","",IFERROR(VLOOKUP(G14,'Monatliches Versandblatt'!$A$6:$V$205,2,FALSE),""))</f>
      </c>
      <c r="I14" s="4"/>
      <c r="J14" s="4"/>
      <c r="K14" s="4"/>
      <c r="L14" s="4"/>
      <c r="M14" s="52" t="str">
        <f>IF(G14="","",IFERROR(VLOOKUP(G14,'Monatliches Versandblatt'!$A$6:$V$205,14,FALSE),""))</f>
      </c>
      <c r="N14" s="4" t="str">
        <f>IF(G14="","",IFERROR(VLOOKUP(G14,'Monatliches Versandblatt'!$A$6:$V$205,6,FALSE),""))</f>
      </c>
      <c r="O14" s="4"/>
      <c r="P14" s="4"/>
      <c r="Q14" s="34"/>
    </row>
    <row r="15" ht="18" customHeight="true">
      <c r="A15" s="4"/>
      <c r="B15" s="4"/>
      <c r="C15" s="54"/>
      <c r="D15" s="4"/>
      <c r="E15" s="4"/>
      <c r="F15" s="4"/>
      <c r="G15" s="4"/>
      <c r="H15" s="4" t="str">
        <f>IF(G15="","",IFERROR(VLOOKUP(G15,'Monatliches Versandblatt'!$A$6:$V$205,2,FALSE),""))</f>
      </c>
      <c r="I15" s="4"/>
      <c r="J15" s="4"/>
      <c r="K15" s="4"/>
      <c r="L15" s="4"/>
      <c r="M15" s="52" t="str">
        <f>IF(G15="","",IFERROR(VLOOKUP(G15,'Monatliches Versandblatt'!$A$6:$V$205,14,FALSE),""))</f>
      </c>
      <c r="N15" s="4" t="str">
        <f>IF(G15="","",IFERROR(VLOOKUP(G15,'Monatliches Versandblatt'!$A$6:$V$205,6,FALSE),""))</f>
      </c>
      <c r="O15" s="4"/>
      <c r="P15" s="4"/>
      <c r="Q15" s="34"/>
    </row>
    <row r="16" ht="18" customHeight="true">
      <c r="A16" s="4"/>
      <c r="B16" s="4"/>
      <c r="C16" s="54"/>
      <c r="D16" s="4"/>
      <c r="E16" s="4"/>
      <c r="F16" s="4"/>
      <c r="G16" s="4"/>
      <c r="H16" s="4" t="str">
        <f>IF(G16="","",IFERROR(VLOOKUP(G16,'Monatliches Versandblatt'!$A$6:$V$205,2,FALSE),""))</f>
      </c>
      <c r="I16" s="4"/>
      <c r="J16" s="4"/>
      <c r="K16" s="4"/>
      <c r="L16" s="4"/>
      <c r="M16" s="52" t="str">
        <f>IF(G16="","",IFERROR(VLOOKUP(G16,'Monatliches Versandblatt'!$A$6:$V$205,14,FALSE),""))</f>
      </c>
      <c r="N16" s="4" t="str">
        <f>IF(G16="","",IFERROR(VLOOKUP(G16,'Monatliches Versandblatt'!$A$6:$V$205,6,FALSE),""))</f>
      </c>
      <c r="O16" s="4"/>
      <c r="P16" s="4"/>
      <c r="Q16" s="34"/>
    </row>
    <row r="17" ht="18" customHeight="true">
      <c r="A17" s="4"/>
      <c r="B17" s="4"/>
      <c r="C17" s="54"/>
      <c r="D17" s="4"/>
      <c r="E17" s="4"/>
      <c r="F17" s="4"/>
      <c r="G17" s="4"/>
      <c r="H17" s="4" t="str">
        <f>IF(G17="","",IFERROR(VLOOKUP(G17,'Monatliches Versandblatt'!$A$6:$V$205,2,FALSE),""))</f>
      </c>
      <c r="I17" s="4"/>
      <c r="J17" s="4"/>
      <c r="K17" s="4"/>
      <c r="L17" s="4"/>
      <c r="M17" s="52" t="str">
        <f>IF(G17="","",IFERROR(VLOOKUP(G17,'Monatliches Versandblatt'!$A$6:$V$205,14,FALSE),""))</f>
      </c>
      <c r="N17" s="4" t="str">
        <f>IF(G17="","",IFERROR(VLOOKUP(G17,'Monatliches Versandblatt'!$A$6:$V$205,6,FALSE),""))</f>
      </c>
      <c r="O17" s="4"/>
      <c r="P17" s="4"/>
      <c r="Q17" s="34"/>
    </row>
    <row r="18" ht="18" customHeight="true">
      <c r="A18" s="4"/>
      <c r="B18" s="4"/>
      <c r="C18" s="54"/>
      <c r="D18" s="4"/>
      <c r="E18" s="4"/>
      <c r="F18" s="4"/>
      <c r="G18" s="4"/>
      <c r="H18" s="4" t="str">
        <f>IF(G18="","",IFERROR(VLOOKUP(G18,'Monatliches Versandblatt'!$A$6:$V$205,2,FALSE),""))</f>
      </c>
      <c r="I18" s="4"/>
      <c r="J18" s="4"/>
      <c r="K18" s="4"/>
      <c r="L18" s="4"/>
      <c r="M18" s="52" t="str">
        <f>IF(G18="","",IFERROR(VLOOKUP(G18,'Monatliches Versandblatt'!$A$6:$V$205,14,FALSE),""))</f>
      </c>
      <c r="N18" s="4" t="str">
        <f>IF(G18="","",IFERROR(VLOOKUP(G18,'Monatliches Versandblatt'!$A$6:$V$205,6,FALSE),""))</f>
      </c>
      <c r="O18" s="4"/>
      <c r="P18" s="4"/>
      <c r="Q18" s="34"/>
    </row>
    <row r="19" ht="18" customHeight="true">
      <c r="A19" s="4"/>
      <c r="B19" s="4"/>
      <c r="C19" s="54"/>
      <c r="D19" s="4"/>
      <c r="E19" s="4"/>
      <c r="F19" s="4"/>
      <c r="G19" s="4"/>
      <c r="H19" s="4" t="str">
        <f>IF(G19="","",IFERROR(VLOOKUP(G19,'Monatliches Versandblatt'!$A$6:$V$205,2,FALSE),""))</f>
      </c>
      <c r="I19" s="4"/>
      <c r="J19" s="4"/>
      <c r="K19" s="4"/>
      <c r="L19" s="4"/>
      <c r="M19" s="52" t="str">
        <f>IF(G19="","",IFERROR(VLOOKUP(G19,'Monatliches Versandblatt'!$A$6:$V$205,14,FALSE),""))</f>
      </c>
      <c r="N19" s="4" t="str">
        <f>IF(G19="","",IFERROR(VLOOKUP(G19,'Monatliches Versandblatt'!$A$6:$V$205,6,FALSE),""))</f>
      </c>
      <c r="O19" s="4"/>
      <c r="P19" s="4"/>
      <c r="Q19" s="34"/>
    </row>
    <row r="20" ht="18" customHeight="true">
      <c r="A20" s="4"/>
      <c r="B20" s="4"/>
      <c r="C20" s="54"/>
      <c r="D20" s="4"/>
      <c r="E20" s="4"/>
      <c r="F20" s="4"/>
      <c r="G20" s="4"/>
      <c r="H20" s="4" t="str">
        <f>IF(G20="","",IFERROR(VLOOKUP(G20,'Monatliches Versandblatt'!$A$6:$V$205,2,FALSE),""))</f>
      </c>
      <c r="I20" s="4"/>
      <c r="J20" s="4"/>
      <c r="K20" s="4"/>
      <c r="L20" s="4"/>
      <c r="M20" s="52" t="str">
        <f>IF(G20="","",IFERROR(VLOOKUP(G20,'Monatliches Versandblatt'!$A$6:$V$205,14,FALSE),""))</f>
      </c>
      <c r="N20" s="4" t="str">
        <f>IF(G20="","",IFERROR(VLOOKUP(G20,'Monatliches Versandblatt'!$A$6:$V$205,6,FALSE),""))</f>
      </c>
      <c r="O20" s="4"/>
      <c r="P20" s="4"/>
      <c r="Q20" s="34"/>
    </row>
    <row r="21" ht="18" customHeight="true">
      <c r="A21" s="4"/>
      <c r="B21" s="4"/>
      <c r="C21" s="54"/>
      <c r="D21" s="4"/>
      <c r="E21" s="4"/>
      <c r="F21" s="4"/>
      <c r="G21" s="4"/>
      <c r="H21" s="4" t="str">
        <f>IF(G21="","",IFERROR(VLOOKUP(G21,'Monatliches Versandblatt'!$A$6:$V$205,2,FALSE),""))</f>
      </c>
      <c r="I21" s="4"/>
      <c r="J21" s="4"/>
      <c r="K21" s="4"/>
      <c r="L21" s="4"/>
      <c r="M21" s="52" t="str">
        <f>IF(G21="","",IFERROR(VLOOKUP(G21,'Monatliches Versandblatt'!$A$6:$V$205,14,FALSE),""))</f>
      </c>
      <c r="N21" s="4" t="str">
        <f>IF(G21="","",IFERROR(VLOOKUP(G21,'Monatliches Versandblatt'!$A$6:$V$205,6,FALSE),""))</f>
      </c>
      <c r="O21" s="4"/>
      <c r="P21" s="4"/>
      <c r="Q21" s="34"/>
    </row>
    <row r="22" ht="18" customHeight="true">
      <c r="A22" s="4"/>
      <c r="B22" s="4"/>
      <c r="C22" s="54"/>
      <c r="D22" s="4"/>
      <c r="E22" s="4"/>
      <c r="F22" s="4"/>
      <c r="G22" s="4"/>
      <c r="H22" s="4" t="str">
        <f>IF(G22="","",IFERROR(VLOOKUP(G22,'Monatliches Versandblatt'!$A$6:$V$205,2,FALSE),""))</f>
      </c>
      <c r="I22" s="4"/>
      <c r="J22" s="4"/>
      <c r="K22" s="4"/>
      <c r="L22" s="4"/>
      <c r="M22" s="52" t="str">
        <f>IF(G22="","",IFERROR(VLOOKUP(G22,'Monatliches Versandblatt'!$A$6:$V$205,14,FALSE),""))</f>
      </c>
      <c r="N22" s="4" t="str">
        <f>IF(G22="","",IFERROR(VLOOKUP(G22,'Monatliches Versandblatt'!$A$6:$V$205,6,FALSE),""))</f>
      </c>
      <c r="O22" s="4"/>
      <c r="P22" s="4"/>
      <c r="Q22" s="34"/>
    </row>
    <row r="23" ht="18" customHeight="true">
      <c r="A23" s="4"/>
      <c r="B23" s="4"/>
      <c r="C23" s="54"/>
      <c r="D23" s="4"/>
      <c r="E23" s="4"/>
      <c r="F23" s="4"/>
      <c r="G23" s="4"/>
      <c r="H23" s="4" t="str">
        <f>IF(G23="","",IFERROR(VLOOKUP(G23,'Monatliches Versandblatt'!$A$6:$V$205,2,FALSE),""))</f>
      </c>
      <c r="I23" s="4"/>
      <c r="J23" s="4"/>
      <c r="K23" s="4"/>
      <c r="L23" s="4"/>
      <c r="M23" s="52" t="str">
        <f>IF(G23="","",IFERROR(VLOOKUP(G23,'Monatliches Versandblatt'!$A$6:$V$205,14,FALSE),""))</f>
      </c>
      <c r="N23" s="4" t="str">
        <f>IF(G23="","",IFERROR(VLOOKUP(G23,'Monatliches Versandblatt'!$A$6:$V$205,6,FALSE),""))</f>
      </c>
      <c r="O23" s="4"/>
      <c r="P23" s="4"/>
      <c r="Q23" s="34"/>
    </row>
    <row r="24" ht="18" customHeight="true">
      <c r="A24" s="4"/>
      <c r="B24" s="4"/>
      <c r="C24" s="54"/>
      <c r="D24" s="4"/>
      <c r="E24" s="4"/>
      <c r="F24" s="4"/>
      <c r="G24" s="4"/>
      <c r="H24" s="4" t="str">
        <f>IF(G24="","",IFERROR(VLOOKUP(G24,'Monatliches Versandblatt'!$A$6:$V$205,2,FALSE),""))</f>
      </c>
      <c r="I24" s="4"/>
      <c r="J24" s="4"/>
      <c r="K24" s="4"/>
      <c r="L24" s="4"/>
      <c r="M24" s="52" t="str">
        <f>IF(G24="","",IFERROR(VLOOKUP(G24,'Monatliches Versandblatt'!$A$6:$V$205,14,FALSE),""))</f>
      </c>
      <c r="N24" s="4" t="str">
        <f>IF(G24="","",IFERROR(VLOOKUP(G24,'Monatliches Versandblatt'!$A$6:$V$205,6,FALSE),""))</f>
      </c>
      <c r="O24" s="4"/>
      <c r="P24" s="4"/>
      <c r="Q24" s="34"/>
    </row>
    <row r="25" ht="18" customHeight="true">
      <c r="A25" s="4"/>
      <c r="B25" s="4"/>
      <c r="C25" s="54"/>
      <c r="D25" s="4"/>
      <c r="E25" s="4"/>
      <c r="F25" s="4"/>
      <c r="G25" s="4"/>
      <c r="H25" s="4" t="str">
        <f>IF(G25="","",IFERROR(VLOOKUP(G25,'Monatliches Versandblatt'!$A$6:$V$205,2,FALSE),""))</f>
      </c>
      <c r="I25" s="4"/>
      <c r="J25" s="4"/>
      <c r="K25" s="4"/>
      <c r="L25" s="4"/>
      <c r="M25" s="52" t="str">
        <f>IF(G25="","",IFERROR(VLOOKUP(G25,'Monatliches Versandblatt'!$A$6:$V$205,14,FALSE),""))</f>
      </c>
      <c r="N25" s="4" t="str">
        <f>IF(G25="","",IFERROR(VLOOKUP(G25,'Monatliches Versandblatt'!$A$6:$V$205,6,FALSE),""))</f>
      </c>
      <c r="O25" s="4"/>
      <c r="P25" s="4"/>
      <c r="Q25" s="34"/>
    </row>
    <row r="26" ht="18" customHeight="true">
      <c r="A26" s="4"/>
      <c r="B26" s="4"/>
      <c r="C26" s="54"/>
      <c r="D26" s="4"/>
      <c r="E26" s="4"/>
      <c r="F26" s="4"/>
      <c r="G26" s="4"/>
      <c r="H26" s="4" t="str">
        <f>IF(G26="","",IFERROR(VLOOKUP(G26,'Monatliches Versandblatt'!$A$6:$V$205,2,FALSE),""))</f>
      </c>
      <c r="I26" s="4"/>
      <c r="J26" s="4"/>
      <c r="K26" s="4"/>
      <c r="L26" s="4"/>
      <c r="M26" s="52" t="str">
        <f>IF(G26="","",IFERROR(VLOOKUP(G26,'Monatliches Versandblatt'!$A$6:$V$205,14,FALSE),""))</f>
      </c>
      <c r="N26" s="4" t="str">
        <f>IF(G26="","",IFERROR(VLOOKUP(G26,'Monatliches Versandblatt'!$A$6:$V$205,6,FALSE),""))</f>
      </c>
      <c r="O26" s="4"/>
      <c r="P26" s="4"/>
      <c r="Q26" s="34"/>
    </row>
    <row r="27" ht="18" customHeight="true">
      <c r="A27" s="4"/>
      <c r="B27" s="4"/>
      <c r="C27" s="54"/>
      <c r="D27" s="4"/>
      <c r="E27" s="4"/>
      <c r="F27" s="4"/>
      <c r="G27" s="4"/>
      <c r="H27" s="4" t="str">
        <f>IF(G27="","",IFERROR(VLOOKUP(G27,'Monatliches Versandblatt'!$A$6:$V$205,2,FALSE),""))</f>
      </c>
      <c r="I27" s="4"/>
      <c r="J27" s="4"/>
      <c r="K27" s="4"/>
      <c r="L27" s="4"/>
      <c r="M27" s="52" t="str">
        <f>IF(G27="","",IFERROR(VLOOKUP(G27,'Monatliches Versandblatt'!$A$6:$V$205,14,FALSE),""))</f>
      </c>
      <c r="N27" s="4" t="str">
        <f>IF(G27="","",IFERROR(VLOOKUP(G27,'Monatliches Versandblatt'!$A$6:$V$205,6,FALSE),""))</f>
      </c>
      <c r="O27" s="4"/>
      <c r="P27" s="4"/>
      <c r="Q27" s="34"/>
    </row>
    <row r="28" ht="18" customHeight="true">
      <c r="A28" s="4"/>
      <c r="B28" s="4"/>
      <c r="C28" s="54"/>
      <c r="D28" s="4"/>
      <c r="E28" s="4"/>
      <c r="F28" s="4"/>
      <c r="G28" s="4"/>
      <c r="H28" s="4" t="str">
        <f>IF(G28="","",IFERROR(VLOOKUP(G28,'Monatliches Versandblatt'!$A$6:$V$205,2,FALSE),""))</f>
      </c>
      <c r="I28" s="4"/>
      <c r="J28" s="4"/>
      <c r="K28" s="4"/>
      <c r="L28" s="4"/>
      <c r="M28" s="52" t="str">
        <f>IF(G28="","",IFERROR(VLOOKUP(G28,'Monatliches Versandblatt'!$A$6:$V$205,14,FALSE),""))</f>
      </c>
      <c r="N28" s="4" t="str">
        <f>IF(G28="","",IFERROR(VLOOKUP(G28,'Monatliches Versandblatt'!$A$6:$V$205,6,FALSE),""))</f>
      </c>
      <c r="O28" s="4"/>
      <c r="P28" s="4"/>
      <c r="Q28" s="34"/>
    </row>
    <row r="29" ht="18" customHeight="true">
      <c r="A29" s="4"/>
      <c r="B29" s="4"/>
      <c r="C29" s="54"/>
      <c r="D29" s="4"/>
      <c r="E29" s="4"/>
      <c r="F29" s="4"/>
      <c r="G29" s="4"/>
      <c r="H29" s="4" t="str">
        <f>IF(G29="","",IFERROR(VLOOKUP(G29,'Monatliches Versandblatt'!$A$6:$V$205,2,FALSE),""))</f>
      </c>
      <c r="I29" s="4"/>
      <c r="J29" s="4"/>
      <c r="K29" s="4"/>
      <c r="L29" s="4"/>
      <c r="M29" s="52" t="str">
        <f>IF(G29="","",IFERROR(VLOOKUP(G29,'Monatliches Versandblatt'!$A$6:$V$205,14,FALSE),""))</f>
      </c>
      <c r="N29" s="4" t="str">
        <f>IF(G29="","",IFERROR(VLOOKUP(G29,'Monatliches Versandblatt'!$A$6:$V$205,6,FALSE),""))</f>
      </c>
      <c r="O29" s="4"/>
      <c r="P29" s="4"/>
      <c r="Q29" s="34"/>
    </row>
    <row r="30" ht="18" customHeight="true">
      <c r="A30" s="4"/>
      <c r="B30" s="4"/>
      <c r="C30" s="54"/>
      <c r="D30" s="4"/>
      <c r="E30" s="4"/>
      <c r="F30" s="4"/>
      <c r="G30" s="4"/>
      <c r="H30" s="4" t="str">
        <f>IF(G30="","",IFERROR(VLOOKUP(G30,'Monatliches Versandblatt'!$A$6:$V$205,2,FALSE),""))</f>
      </c>
      <c r="I30" s="4"/>
      <c r="J30" s="4"/>
      <c r="K30" s="4"/>
      <c r="L30" s="4"/>
      <c r="M30" s="52" t="str">
        <f>IF(G30="","",IFERROR(VLOOKUP(G30,'Monatliches Versandblatt'!$A$6:$V$205,14,FALSE),""))</f>
      </c>
      <c r="N30" s="4" t="str">
        <f>IF(G30="","",IFERROR(VLOOKUP(G30,'Monatliches Versandblatt'!$A$6:$V$205,6,FALSE),""))</f>
      </c>
      <c r="O30" s="4"/>
      <c r="P30" s="4"/>
      <c r="Q30" s="34"/>
    </row>
    <row r="31" ht="18" customHeight="true">
      <c r="A31" s="4" t="s">
        <v>112</v>
      </c>
      <c r="B31" s="4"/>
      <c r="C31" s="54"/>
      <c r="D31" s="4"/>
      <c r="E31" s="4"/>
      <c r="F31" s="4"/>
      <c r="G31" s="4"/>
      <c r="H31" s="4" t="str">
        <f>IF(G31="","",IFERROR(VLOOKUP(G31,'Monatliches Versandblatt'!$A$6:$V$205,2,FALSE),""))</f>
      </c>
      <c r="I31" s="4"/>
      <c r="J31" s="4"/>
      <c r="K31" s="4"/>
      <c r="L31" s="4"/>
      <c r="M31" s="52" t="str">
        <f>IF(G31="","",IFERROR(VLOOKUP(G31,'Monatliches Versandblatt'!$A$6:$V$205,14,FALSE),""))</f>
      </c>
      <c r="N31" s="4" t="str">
        <f>IF(G31="","",IFERROR(VLOOKUP(G31,'Monatliches Versandblatt'!$A$6:$V$205,6,FALSE),""))</f>
      </c>
      <c r="O31" s="4"/>
      <c r="P31" s="4"/>
      <c r="Q31" s="34"/>
    </row>
  </sheetData>
  <mergeCells count="2">
    <mergeCell ref="A1:Q1"/>
    <mergeCell ref="A2:Q3"/>
  </mergeCells>
  <conditionalFormatting sqref="P6:P31">
    <cfRule type="expression" dxfId="3" priority="1">
      <formula>P6="待复核"</formula>
    </cfRule>
    <cfRule type="expression" dxfId="4" priority="2">
      <formula>P6="已关闭"</formula>
    </cfRule>
  </conditionalFormatting>
  <conditionalFormatting sqref="O6:O31">
    <cfRule type="expression" dxfId="5" priority="3">
      <formula>O6="高"</formula>
    </cfRule>
  </conditionalFormatting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6">
    <dataValidation allowBlank="false" sqref="D6:D31" type="list">
      <formula1>"总仓,华东仓,华南仓,门店仓,第三方仓"</formula1>
    </dataValidation>
    <dataValidation allowBlank="false" sqref="E6:E31" type="list">
      <formula1>"A区,B区,冷链区,高价值区,Retourenbereich,线边仓"</formula1>
    </dataValidation>
    <dataValidation allowBlank="false" sqref="J6:J31" type="list">
      <formula1>"循环盘点,抽盘,复盘,全盘补充,异常盘点,客户/审计盘点"</formula1>
    </dataValidation>
    <dataValidation allowBlank="false" sqref="K6:L31" type="list">
      <formula1>"张三,李四,王五,赵六,仓库主管,Finance Review人,质量负责人"</formula1>
    </dataValidation>
    <dataValidation allowBlank="false" sqref="O6:O31" type="list">
      <formula1>"High,Medium,Low"</formula1>
    </dataValidation>
    <dataValidation allowBlank="false" sqref="P6:P31" type="list">
      <formula1>"未开始,盘点中,已提交,待复核,已关闭"</formula1>
    </dataValidation>
  </dataValidations>
  <pageMargins left="0.7" right="0.7" top="0.75" bottom="0.75" header="0.3" footer="0.3"/>
  <tableParts count="1">
    <tablePart r:id="Rfd5ebc073b5d435f"/>
  </tableParts>
</worksheet>
</file>

<file path=xl/worksheets/sheet6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7"/>
    <col customWidth="true" max="3" min="2" width="13"/>
    <col customWidth="true" max="4" min="4" width="12"/>
    <col customWidth="true" max="6" min="5" width="14"/>
    <col customWidth="true" max="8" min="7" width="22"/>
    <col customWidth="true" max="9" min="9" width="15"/>
    <col customWidth="true" max="10" min="10" width="12"/>
    <col customWidth="true" max="11" min="11" width="14"/>
    <col customWidth="true" max="15" min="12" width="12"/>
    <col customWidth="true" max="16" min="16" width="13"/>
    <col customWidth="true" max="18" min="17" width="12"/>
    <col customWidth="true" max="19" min="19" width="20"/>
    <col customWidth="true" max="20" min="20" width="12"/>
    <col customWidth="true" max="21" min="21" width="18"/>
    <col customWidth="true" max="22" min="22" width="34"/>
  </cols>
  <sheetData>
    <row r="1" ht="30" customHeight="true">
      <c r="A1" s="10" t="str">
        <v>循环Abgelegt｜实盘录入、差异计算与复核判定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</row>
    <row r="2">
      <c r="A2" s="16" t="str">
        <v>核心录入表：填写Zaehldatum、仓库、SKU和Physische Zaehlung。模板自动带出物料名称、账面数量、Standardkosten，并计算差异数量、Abweichungsbetrag、差异比例和是否需复核。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</row>
    <row r="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ht="28" customHeight="true">
      <c r="A5" s="29" t="str">
        <v>记录ID</v>
      </c>
      <c r="B5" s="29" t="s">
        <v>24</v>
      </c>
      <c r="C5" s="29" t="str">
        <v>仓库</v>
      </c>
      <c r="D5" s="29" t="str">
        <v>库区</v>
      </c>
      <c r="E5" s="29" t="str">
        <v>库位/通道</v>
      </c>
      <c r="F5" s="29" t="str">
        <v>SKU</v>
      </c>
      <c r="G5" s="29" t="str">
        <v>物料名称</v>
      </c>
      <c r="H5" s="29" t="str">
        <v>批次/序列号/效期</v>
      </c>
      <c r="I5" s="29" t="str">
        <v>盘点类型</v>
      </c>
      <c r="J5" s="29" t="str">
        <v>盘点人</v>
      </c>
      <c r="K5" s="29" t="str">
        <v>复核人</v>
      </c>
      <c r="L5" s="29" t="str">
        <v>账面数量</v>
      </c>
      <c r="M5" s="29" t="s">
        <v>25</v>
      </c>
      <c r="N5" s="29" t="str">
        <v>差异数量</v>
      </c>
      <c r="O5" s="29" t="s">
        <v>17</v>
      </c>
      <c r="P5" s="29" t="s">
        <v>26</v>
      </c>
      <c r="Q5" s="29" t="str">
        <v>差异比例</v>
      </c>
      <c r="R5" s="29" t="str">
        <v>差异判定</v>
      </c>
      <c r="S5" s="29" t="s">
        <v>11</v>
      </c>
      <c r="T5" s="29" t="str">
        <v>处理状态</v>
      </c>
      <c r="U5" s="29" t="str">
        <v>附件/凭证</v>
      </c>
      <c r="V5" s="29" t="str">
        <v>备注</v>
      </c>
    </row>
    <row r="6" ht="18" customHeight="true">
      <c r="A6" s="4" t="str">
        <v>CC-2026-04-001</v>
      </c>
      <c r="B6" s="54" t="n">
        <v>46130</v>
      </c>
      <c r="C6" s="4" t="str">
        <v>总仓</v>
      </c>
      <c r="D6" s="4" t="str">
        <v>A区</v>
      </c>
      <c r="E6" s="4" t="str">
        <v>A-01-01</v>
      </c>
      <c r="F6" s="4" t="str">
        <v>SKU-1001</v>
      </c>
      <c r="G6" s="4" t="str">
        <f>IF(F6="","",IFERROR(VLOOKUP(F6,'Monatliches Versandblatt'!$A$6:$V$205,2,FALSE),""))</f>
        <v>M8不锈钢螺丝</v>
      </c>
      <c r="H6" s="34"/>
      <c r="I6" s="4" t="str">
        <v>循环盘点</v>
      </c>
      <c r="J6" s="4" t="str">
        <v>张三</v>
      </c>
      <c r="K6" s="4" t="str">
        <v>仓库主管</v>
      </c>
      <c r="L6" s="52" t="n">
        <f>IF(F6="","",IFERROR(VLOOKUP(F6,'Monatliches Versandblatt'!$A$6:$V$205,14,FALSE),""))</f>
        <v>1240</v>
      </c>
      <c r="M6" s="52" t="n">
        <v>1228</v>
      </c>
      <c r="N6" s="52" t="n">
        <f>IF(F6="","",M6-L6)</f>
        <v>-12</v>
      </c>
      <c r="O6" s="52" t="n">
        <f>IF(F6="","",IFERROR(VLOOKUP(F6,'Monatliches Versandblatt'!$A$6:$V$205,10,FALSE),0))</f>
        <v>0.08</v>
      </c>
      <c r="P6" s="52" t="n">
        <f>IF(F6="","",N6*O6)</f>
        <v>-0.96</v>
      </c>
      <c r="Q6" s="44" t="n">
        <f>IF(F6="","",IF(L6=0,IF(M6=0,0,1),N6/L6))</f>
        <v>-0.00967741935483871</v>
      </c>
      <c r="R6" s="4" t="str">
        <f>IF(F6="","",IF(OR(ABS(N6)&gt;'Blatt 2'!$B$6,ABS(P6)&gt;'Blatt 2'!$B$7,ABS(Q6)&gt;'Blatt 2'!$B$8),"需Prufung","正常"))</f>
        <v>需复核</v>
      </c>
      <c r="S6" s="4" t="str">
        <v>拣货/发货差错</v>
      </c>
      <c r="T6" s="4" t="str">
        <v>待复核</v>
      </c>
      <c r="U6" s="4"/>
      <c r="V6" s="34" t="str">
        <v>示例：账面1240，实盘1228</v>
      </c>
    </row>
    <row r="7" ht="18" customHeight="true">
      <c r="A7" s="4" t="str">
        <v>CC-2026-04-002</v>
      </c>
      <c r="B7" s="54" t="n">
        <v>46132</v>
      </c>
      <c r="C7" s="4" t="str">
        <v>华东仓</v>
      </c>
      <c r="D7" s="4" t="str">
        <v>高价值区</v>
      </c>
      <c r="E7" s="4" t="str">
        <v>HV-02-03</v>
      </c>
      <c r="F7" s="4" t="str">
        <v>SKU-2001</v>
      </c>
      <c r="G7" s="4" t="str">
        <f>IF(F7="","",IFERROR(VLOOKUP(F7,'Monatliches Versandblatt'!$A$6:$V$205,2,FALSE),""))</f>
        <v>锂电池包</v>
      </c>
      <c r="H7" s="34" t="str">
        <v>SN-202604-A</v>
      </c>
      <c r="I7" s="4" t="str">
        <v>客户/审计盘点</v>
      </c>
      <c r="J7" s="4" t="str">
        <v>李四</v>
      </c>
      <c r="K7" s="4" t="str">
        <v>Finance Review人</v>
      </c>
      <c r="L7" s="52" t="n">
        <f>IF(F7="","",IFERROR(VLOOKUP(F7,'Monatliches Versandblatt'!$A$6:$V$205,14,FALSE),""))</f>
        <v>45</v>
      </c>
      <c r="M7" s="52" t="n">
        <v>45</v>
      </c>
      <c r="N7" s="52" t="n">
        <f>IF(F7="","",M7-L7)</f>
        <v>0</v>
      </c>
      <c r="O7" s="52" t="n">
        <f>IF(F7="","",IFERROR(VLOOKUP(F7,'Monatliches Versandblatt'!$A$6:$V$205,10,FALSE),0))</f>
        <v>1280</v>
      </c>
      <c r="P7" s="52" t="n">
        <f>IF(F7="","",N7*O7)</f>
        <v>0</v>
      </c>
      <c r="Q7" s="44" t="n">
        <f>IF(F7="","",IF(L7=0,IF(M7=0,0,1),N7/L7))</f>
        <v>0</v>
      </c>
      <c r="R7" s="4" t="str">
        <f>IF(F7="","",IF(OR(ABS(N7)&gt;'Blatt 2'!$B$6,ABS(P7)&gt;'Blatt 2'!$B$7,ABS(Q7)&gt;'Blatt 2'!$B$8),"需Prufung","正常"))</f>
        <v>正常</v>
      </c>
      <c r="S7" s="4"/>
      <c r="T7" s="4" t="str">
        <v>已确认</v>
      </c>
      <c r="U7" s="4"/>
      <c r="V7" s="34" t="str">
        <v>高价值物料无差异</v>
      </c>
    </row>
    <row r="8" ht="18" customHeight="true">
      <c r="A8" s="4" t="str">
        <v>CC-2026-05-001</v>
      </c>
      <c r="B8" s="54" t="n">
        <v>46147</v>
      </c>
      <c r="C8" s="4" t="str">
        <v>华南仓</v>
      </c>
      <c r="D8" s="4" t="str">
        <v>冷链区</v>
      </c>
      <c r="E8" s="4" t="str">
        <v>COLD-01</v>
      </c>
      <c r="F8" s="4" t="str">
        <v>SKU-3001</v>
      </c>
      <c r="G8" s="4" t="str">
        <f>IF(F8="","",IFERROR(VLOOKUP(F8,'Monatliches Versandblatt'!$A$6:$V$205,2,FALSE),""))</f>
        <v>冷链试剂</v>
      </c>
      <c r="H8" s="34" t="str">
        <v>LOT-202603/EXP2027</v>
      </c>
      <c r="I8" s="4" t="str">
        <v>循环盘点</v>
      </c>
      <c r="J8" s="4" t="str">
        <v>王五</v>
      </c>
      <c r="K8" s="4" t="str">
        <v>质量负责人</v>
      </c>
      <c r="L8" s="52" t="n">
        <f>IF(F8="","",IFERROR(VLOOKUP(F8,'Monatliches Versandblatt'!$A$6:$V$205,14,FALSE),""))</f>
        <v>86</v>
      </c>
      <c r="M8" s="52" t="n">
        <v>83</v>
      </c>
      <c r="N8" s="52" t="n">
        <f>IF(F8="","",M8-L8)</f>
        <v>-3</v>
      </c>
      <c r="O8" s="52" t="n">
        <f>IF(F8="","",IFERROR(VLOOKUP(F8,'Monatliches Versandblatt'!$A$6:$V$205,10,FALSE),0))</f>
        <v>260</v>
      </c>
      <c r="P8" s="52" t="n">
        <f>IF(F8="","",N8*O8)</f>
        <v>-780</v>
      </c>
      <c r="Q8" s="44" t="n">
        <f>IF(F8="","",IF(L8=0,IF(M8=0,0,1),N8/L8))</f>
        <v>-0.03488372093023256</v>
      </c>
      <c r="R8" s="4" t="str">
        <f>IF(F8="","",IF(OR(ABS(N8)&gt;'Blatt 2'!$B$6,ABS(P8)&gt;'Blatt 2'!$B$7,ABS(Q8)&gt;'Blatt 2'!$B$8),"需Prufung","正常"))</f>
        <v>需复核</v>
      </c>
      <c r="S8" s="4" t="str">
        <v>批次/效期混淆</v>
      </c>
      <c r="T8" s="4" t="str">
        <v>待复核</v>
      </c>
      <c r="U8" s="4"/>
      <c r="V8" s="34" t="str">
        <v>冷链批号需复查</v>
      </c>
    </row>
  </sheetData>
  <mergeCells count="2">
    <mergeCell ref="A1:V1"/>
    <mergeCell ref="A2:V3"/>
  </mergeCells>
  <conditionalFormatting sqref="R6:R8">
    <cfRule type="expression" dxfId="8" priority="3">
      <formula>R6="需复核"</formula>
    </cfRule>
    <cfRule type="expression" dxfId="9" priority="4">
      <formula>R6="正常"</formula>
    </cfRule>
  </conditionalFormatting>
  <conditionalFormatting sqref="T6:T8">
    <cfRule type="expression" dxfId="10" priority="5">
      <formula>T6="待复核"</formula>
    </cfRule>
    <cfRule type="expression" dxfId="11" priority="6">
      <formula>T6="关闭"</formula>
    </cfRule>
  </conditionalFormatting>
  <conditionalFormatting sqref="N6:N8">
    <cfRule type="expression" dxfId="18" priority="7">
      <formula>AND(N6&lt;&gt;"",N6&lt;0)</formula>
    </cfRule>
    <cfRule type="expression" dxfId="19" priority="8">
      <formula>AND(N6&lt;&gt;"",N6&gt;0)</formula>
    </cfRule>
  </conditionalFormatting>
  <conditionalFormatting sqref="P6:P8">
    <cfRule type="expression" dxfId="20" priority="9">
      <formula>AND(P6&lt;&gt;"",P6&lt;0)</formula>
    </cfRule>
    <cfRule type="expression" dxfId="21" priority="10">
      <formula>AND(P6&lt;&gt;"",P6&gt;0)</formula>
    </cfRule>
  </conditionalFormatting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6">
    <dataValidation allowBlank="false" sqref="C6:C8" type="list">
      <formula1>"总仓,华东仓,华南仓,门店仓,第三方仓"</formula1>
    </dataValidation>
    <dataValidation allowBlank="false" sqref="D6:D8" type="list">
      <formula1>"A区,B区,冷链区,高价值区,Retourenbereich,线边仓"</formula1>
    </dataValidation>
    <dataValidation allowBlank="false" sqref="I6:I8" type="list">
      <formula1>"循环盘点,抽盘,复盘,全盘补充,异常盘点,客户/审计盘点"</formula1>
    </dataValidation>
    <dataValidation allowBlank="false" sqref="J6:K8" type="list">
      <formula1>"张三,李四,王五,赵六,仓库主管,Finance Review人,质量负责人"</formula1>
    </dataValidation>
    <dataValidation allowBlank="false" sqref="S6:S8" type="list">
      <formula1>"账务未及时过账,收发货登记错误,拣货/发货差错,入库上架错误,库位转移未登记,报废/损耗未记录,批次/效期混淆,系统单位换算错误,盘点误差,待确认"</formula1>
    </dataValidation>
    <dataValidation allowBlank="false" sqref="T6:T8" type="list">
      <formula1>"未开始,盘点中,已提交,待复核,已确认,已修正,关闭"</formula1>
    </dataValidation>
  </dataValidations>
  <pageMargins left="0.7" right="0.7" top="0.75" bottom="0.75" header="0.3" footer="0.3"/>
  <tableParts count="1">
    <tablePart r:id="R9436120918a44522"/>
  </tableParts>
</worksheet>
</file>

<file path=xl/worksheets/sheet7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4"/>
    <col customWidth="true" max="2" min="2" width="17"/>
    <col customWidth="true" max="3" min="3" width="13"/>
    <col customWidth="true" max="4" min="4" width="12"/>
    <col customWidth="true" max="5" min="5" width="14"/>
    <col customWidth="true" max="6" min="6" width="22"/>
    <col customWidth="true" max="7" min="7" width="12"/>
    <col customWidth="true" max="8" min="8" width="13"/>
    <col customWidth="true" max="9" min="9" width="12"/>
    <col customWidth="true" max="10" min="10" width="20"/>
    <col customWidth="true" max="11" min="11" width="16"/>
    <col customWidth="true" max="12" min="12" width="18"/>
    <col customWidth="true" max="13" min="13" width="12"/>
    <col customWidth="true" max="14" min="14" width="14"/>
    <col customWidth="true" max="15" min="15" width="12"/>
    <col customWidth="true" max="16" min="16" width="13"/>
    <col customWidth="true" max="17" min="17" width="14"/>
    <col customWidth="true" max="19" min="18" width="12"/>
    <col customWidth="true" max="20" min="20" width="34"/>
  </cols>
  <sheetData>
    <row r="1" ht="30" customHeight="true">
      <c r="A1" s="10" t="str">
        <v>差异与修正｜根因、审批、修正历史与闭环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</row>
    <row r="2">
      <c r="A2" s="16" t="str">
        <v>本表按行对应“循环Abgelegt”中的差异项，自动带出需复核记录的主要信息。请维护根因、修正方式、审批状态、修正Abschlussdatum、Abschlussstatus和备注。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</row>
    <row r="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ht="28" customHeight="true">
      <c r="A5" s="29" t="str">
        <v>差异单ID</v>
      </c>
      <c r="B5" s="29" t="str">
        <v>来源记录ID</v>
      </c>
      <c r="C5" s="29" t="s">
        <v>24</v>
      </c>
      <c r="D5" s="29" t="str">
        <v>仓库</v>
      </c>
      <c r="E5" s="29" t="str">
        <v>SKU</v>
      </c>
      <c r="F5" s="29" t="str">
        <v>物料名称</v>
      </c>
      <c r="G5" s="29" t="str">
        <v>差异数量</v>
      </c>
      <c r="H5" s="29" t="s">
        <v>26</v>
      </c>
      <c r="I5" s="29" t="str">
        <v>差异比例</v>
      </c>
      <c r="J5" s="29" t="s">
        <v>11</v>
      </c>
      <c r="K5" s="29" t="str">
        <v>根因分类</v>
      </c>
      <c r="L5" s="29" t="str">
        <v>修正方式</v>
      </c>
      <c r="M5" s="29" t="str">
        <v>修正数量</v>
      </c>
      <c r="N5" s="29" t="str">
        <v>审批人</v>
      </c>
      <c r="O5" s="29" t="str">
        <v>审批状态</v>
      </c>
      <c r="P5" s="29" t="str">
        <v>修正Abschlussdatum</v>
      </c>
      <c r="Q5" s="29" t="str">
        <v>复核人</v>
      </c>
      <c r="R5" s="29" t="s">
        <v>14</v>
      </c>
      <c r="S5" s="29" t="str">
        <v>超期标记</v>
      </c>
      <c r="T5" s="29" t="str">
        <v>备注</v>
      </c>
    </row>
    <row r="6" ht="18" customHeight="true">
      <c r="A6" s="4" t="str">
        <f>IF('循环Abgelegt'!R6="需Prufung","VAR-"&amp;TEXT(ROW()-5,"0000"),"")</f>
        <v>VAR-0001</v>
      </c>
      <c r="B6" s="4" t="str">
        <f>IF(A6="","",'循环Abgelegt'!A6)</f>
        <v>CC-2026-04-001</v>
      </c>
      <c r="C6" s="54" t="n">
        <f>IF(A6="","",'循环Abgelegt'!B6)</f>
        <v>46130</v>
      </c>
      <c r="D6" s="4" t="str">
        <f>IF(A6="","",'循环Abgelegt'!C6)</f>
        <v>总仓</v>
      </c>
      <c r="E6" s="4" t="str">
        <f>IF(A6="","",'循环Abgelegt'!F6)</f>
        <v>SKU-1001</v>
      </c>
      <c r="F6" s="4" t="str">
        <f>IF(A6="","",'循环Abgelegt'!G6)</f>
        <v>M8不锈钢螺丝</v>
      </c>
      <c r="G6" s="52" t="n">
        <f>IF(A6="","",'循环Abgelegt'!N6)</f>
        <v>-12</v>
      </c>
      <c r="H6" s="52" t="n">
        <f>IF(A6="","",'循环Abgelegt'!P6)</f>
        <v>-0.96</v>
      </c>
      <c r="I6" s="44" t="n">
        <f>IF(A6="","",'循环Abgelegt'!Q6)</f>
        <v>-0.00967741935483871</v>
      </c>
      <c r="J6" s="4" t="str">
        <f>IF(A6="","",'循环Abgelegt'!S6)</f>
        <v>拣货/发货差错</v>
      </c>
      <c r="K6" s="4" t="str">
        <v>人员操作问题</v>
      </c>
      <c r="L6" s="4" t="str">
        <v>库存数量调整</v>
      </c>
      <c r="M6" s="4" t="n">
        <f>IF(A6="","",G6)</f>
        <v>-12</v>
      </c>
      <c r="N6" s="4" t="str">
        <v>Finance Review人</v>
      </c>
      <c r="O6" s="4" t="str">
        <v>待审批</v>
      </c>
      <c r="P6" s="54"/>
      <c r="Q6" s="4" t="str">
        <v>仓库主管</v>
      </c>
      <c r="R6" s="4" t="str">
        <v>未关闭</v>
      </c>
      <c r="S6" s="4" t="str">
        <f>IF(A6="","",IF(R6="已关闭","已关闭",IF(TODAY()-C6&gt;'Blatt 2'!$B$9,"超期","未超期")))</f>
        <v>超期</v>
      </c>
      <c r="T6" s="34" t="str">
        <v>Aktion erforderlich发货差错</v>
      </c>
    </row>
    <row r="7" ht="18" customHeight="true">
      <c r="A7" s="4" t="str">
        <f>IF('循环Abgelegt'!R7="需Prufung","VAR-"&amp;TEXT(ROW()-5,"0000"),"")</f>
      </c>
      <c r="B7" s="4" t="str">
        <f>IF(A7="","",'循环Abgelegt'!A7)</f>
      </c>
      <c r="C7" s="54" t="str">
        <f>IF(A7="","",'循环Abgelegt'!B7)</f>
      </c>
      <c r="D7" s="4" t="str">
        <f>IF(A7="","",'循环Abgelegt'!C7)</f>
      </c>
      <c r="E7" s="4" t="str">
        <f>IF(A7="","",'循环Abgelegt'!F7)</f>
      </c>
      <c r="F7" s="4" t="str">
        <f>IF(A7="","",'循环Abgelegt'!G7)</f>
      </c>
      <c r="G7" s="52" t="str">
        <f>IF(A7="","",'循环Abgelegt'!N7)</f>
      </c>
      <c r="H7" s="52" t="str">
        <f>IF(A7="","",'循环Abgelegt'!P7)</f>
      </c>
      <c r="I7" s="44" t="str">
        <f>IF(A7="","",'循环Abgelegt'!Q7)</f>
      </c>
      <c r="J7" s="4" t="str">
        <f>IF(A7="","",'循环Abgelegt'!S7)</f>
      </c>
      <c r="K7" s="4"/>
      <c r="L7" s="4"/>
      <c r="M7" s="4" t="str">
        <f>IF(A7="","",G7)</f>
      </c>
      <c r="N7" s="4"/>
      <c r="O7" s="4"/>
      <c r="P7" s="54"/>
      <c r="Q7" s="4"/>
      <c r="R7" s="4"/>
      <c r="S7" s="4" t="str">
        <f>IF(A7="","",IF(R7="已关闭","已关闭",IF(TODAY()-C7&gt;'Blatt 2'!$B$9,"超期","未超期")))</f>
      </c>
      <c r="T7" s="34"/>
    </row>
    <row r="8" ht="18" customHeight="true">
      <c r="A8" s="4" t="str">
        <f>IF('循环Abgelegt'!R8="需Prufung","VAR-"&amp;TEXT(ROW()-5,"0000"),"")</f>
        <v>VAR-0003</v>
      </c>
      <c r="B8" s="4" t="str">
        <f>IF(A8="","",'循环Abgelegt'!A8)</f>
        <v>CC-2026-05-001</v>
      </c>
      <c r="C8" s="54" t="n">
        <f>IF(A8="","",'循环Abgelegt'!B8)</f>
        <v>46147</v>
      </c>
      <c r="D8" s="4" t="str">
        <f>IF(A8="","",'循环Abgelegt'!C8)</f>
        <v>华南仓</v>
      </c>
      <c r="E8" s="4" t="str">
        <f>IF(A8="","",'循环Abgelegt'!F8)</f>
        <v>SKU-3001</v>
      </c>
      <c r="F8" s="4" t="str">
        <f>IF(A8="","",'循环Abgelegt'!G8)</f>
        <v>冷链试剂</v>
      </c>
      <c r="G8" s="52" t="n">
        <f>IF(A8="","",'循环Abgelegt'!N8)</f>
        <v>-3</v>
      </c>
      <c r="H8" s="52" t="n">
        <f>IF(A8="","",'循环Abgelegt'!P8)</f>
        <v>-780</v>
      </c>
      <c r="I8" s="44" t="n">
        <f>IF(A8="","",'循环Abgelegt'!Q8)</f>
        <v>-0.03488372093023256</v>
      </c>
      <c r="J8" s="4" t="str">
        <f>IF(A8="","",'循环Abgelegt'!S8)</f>
        <v>批次/效期混淆</v>
      </c>
      <c r="K8" s="4" t="str">
        <v>系统主Datenproblem</v>
      </c>
      <c r="L8" s="4" t="str">
        <v>批次/序列修正</v>
      </c>
      <c r="M8" s="4" t="n">
        <f>IF(A8="","",G8)</f>
        <v>-3</v>
      </c>
      <c r="N8" s="4" t="str">
        <v>质量负责人</v>
      </c>
      <c r="O8" s="4" t="str">
        <v>待审批</v>
      </c>
      <c r="P8" s="54"/>
      <c r="Q8" s="4" t="str">
        <v>质量负责人</v>
      </c>
      <c r="R8" s="4" t="str">
        <v>未关闭</v>
      </c>
      <c r="S8" s="4" t="str">
        <f>IF(A8="","",IF(R8="已关闭","已关闭",IF(TODAY()-C8&gt;'Blatt 2'!$B$9,"超期","未超期")))</f>
        <v>未超期</v>
      </c>
      <c r="T8" s="34" t="str">
        <v>批号与效期需核查</v>
      </c>
    </row>
  </sheetData>
  <mergeCells count="2">
    <mergeCell ref="A1:T1"/>
    <mergeCell ref="A2:T3"/>
  </mergeCells>
  <conditionalFormatting sqref="S6:S8">
    <cfRule type="expression" dxfId="12" priority="1">
      <formula>S6="超期"</formula>
    </cfRule>
  </conditionalFormatting>
  <conditionalFormatting sqref="R6:R8">
    <cfRule type="expression" dxfId="13" priority="2">
      <formula>R6="已关闭"</formula>
    </cfRule>
  </conditionalFormatting>
  <conditionalFormatting sqref="O6:O8">
    <cfRule type="expression" dxfId="14" priority="3">
      <formula>O6="退回"</formula>
    </cfRule>
  </conditionalFormatting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6">
    <dataValidation allowBlank="false" sqref="K6:K8" type="list">
      <formula1>"流程问题,系统主Datenproblem,人员操作问题,供应商/客户差错,损耗/报废,盗损/安全问题,未定"</formula1>
    </dataValidation>
    <dataValidation allowBlank="false" sqref="L6:L8" type="list">
      <formula1>"无需调整,库存数量调整,库位调整,批次/序列修正,补录出入库单据,报废/损耗处理,冻结库存,升级调查"</formula1>
    </dataValidation>
    <dataValidation allowBlank="false" sqref="N6:N8" type="list">
      <formula1>"张三,李四,王五,赵六,仓库主管,Finance Review人,质量负责人"</formula1>
    </dataValidation>
    <dataValidation allowBlank="false" sqref="O6:O8" type="list">
      <formula1>"待审批,已批准,退回,Keine Freigabe erforderlich"</formula1>
    </dataValidation>
    <dataValidation allowBlank="false" sqref="Q6:Q8" type="list">
      <formula1>"张三,李四,王五,赵六,仓库主管,Finance Review人,质量负责人"</formula1>
    </dataValidation>
    <dataValidation allowBlank="false" sqref="R6:R8" type="list">
      <formula1>"未关闭,已关闭"</formula1>
    </dataValidation>
  </dataValidations>
  <pageMargins left="0.7" right="0.7" top="0.75" bottom="0.75" header="0.3" footer="0.3"/>
  <tableParts count="1">
    <tablePart r:id="R957e9ddb7f81469d"/>
  </tableParts>
</worksheet>
</file>

<file path=xl/worksheets/sheet8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6"/>
    <col customWidth="true" max="2" min="2" width="12"/>
    <col customWidth="true" max="3" min="3" width="16"/>
    <col customWidth="true" max="4" min="4" width="18"/>
    <col customWidth="true" max="6" min="5" width="12"/>
    <col customWidth="true" max="7" min="7" width="16"/>
    <col customWidth="true" max="8" min="8" width="22"/>
    <col customWidth="true" max="14" min="9" width="12"/>
  </cols>
  <sheetData>
    <row r="1" ht="30" customHeight="true">
      <c r="A1" s="10" t="str">
        <v>循环盘点Dashboard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>
      <c r="A2" s="16" t="str">
        <v>用于Schnellansicht当前循环盘点执行情况、差异规模、未关闭事项和主要Differenzgrund。关键指标由Individual Sheets自动汇总；替换Sample Data后，打开Excel会Automatisch aktualisieren公式。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ht="22" customHeight="true">
      <c r="A5" s="22" t="str">
        <v>关键指标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</row>
    <row r="6" ht="28" customHeight="true">
      <c r="A6" s="62" t="str">
        <v>计划任务数</v>
      </c>
      <c r="B6" s="62"/>
      <c r="C6" s="62" t="str">
        <v>已提交/已关闭盘点</v>
      </c>
      <c r="D6" s="62"/>
      <c r="E6" s="62" t="str">
        <v>需复核差异行</v>
      </c>
      <c r="F6" s="62"/>
      <c r="G6" s="62" t="str">
        <v>未关闭差异</v>
      </c>
      <c r="H6" s="62"/>
      <c r="I6" s="62" t="str">
        <v>库存准确率</v>
      </c>
      <c r="J6" s="62"/>
      <c r="K6" s="62" t="str">
        <v>累计Abweichungsbetrag</v>
      </c>
      <c r="L6" s="62"/>
      <c r="M6" s="62" t="str">
        <v>超期差异项</v>
      </c>
      <c r="N6" s="62"/>
    </row>
    <row r="7" ht="28" customHeight="true">
      <c r="A7" s="68" t="n">
        <f>COUNTA('Blatt 5'!$A$6:$A$205)</f>
        <v>3</v>
      </c>
      <c r="B7" s="68"/>
      <c r="C7" s="68" t="n">
        <f>COUNTIF('循环Abgelegt'!$T$6:$T$205,"已提交")+COUNTIF('循环Abgelegt'!$T$6:$T$205,"待复核")+COUNTIF('循环Abgelegt'!$T$6:$T$205,"已确认")+COUNTIF('循环Abgelegt'!$T$6:$T$205,"已修正")+COUNTIF('循环Abgelegt'!$T$6:$T$205,"关闭")</f>
        <v>3</v>
      </c>
      <c r="D7" s="68"/>
      <c r="E7" s="68" t="n">
        <f>COUNTIF('循环Abgelegt'!$R$6:$R$205,"需复核")</f>
        <v>2</v>
      </c>
      <c r="F7" s="68"/>
      <c r="G7" s="68" t="n">
        <f>SUMPRODUCT(--('差异与修正'!$A$6:$A$205&lt;&gt;""),--('差异与修正'!$R$6:$R$205&lt;&gt;"已关闭"))</f>
        <v>2</v>
      </c>
      <c r="H7" s="68"/>
      <c r="I7" s="72" t="n">
        <f>IF(COUNTA('循环Abgelegt'!$A$6:$A$205)=0,0,1-COUNTIF('循环Abgelegt'!$R$6:$R$205,"需复核")/COUNTA('循环Abgelegt'!$A$6:$A$205))</f>
        <v>0.33333333333333337</v>
      </c>
      <c r="J7" s="68"/>
      <c r="K7" s="74" t="n">
        <f>SUM('循环Abgelegt'!$P$6:$P$205)</f>
        <v>-780.96</v>
      </c>
      <c r="L7" s="68"/>
      <c r="M7" s="68" t="n">
        <f>COUNTIF('差异与修正'!$S$6:$S$205,"超期")</f>
        <v>1</v>
      </c>
      <c r="N7" s="68"/>
    </row>
    <row r="8" ht="28" customHeight="true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</row>
    <row r="9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</row>
    <row r="10" ht="22" customHeight="true">
      <c r="A10" s="22" t="str">
        <v>当前参数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</row>
    <row r="11" ht="22" customHeight="true">
      <c r="A11" s="29" t="str">
        <v>差异数量阈值</v>
      </c>
      <c r="B11" s="4" t="n">
        <f>'Blatt 2'!B6</f>
        <v>0</v>
      </c>
      <c r="C11" s="29" t="str">
        <v>Abweichungsbetrag阈值</v>
      </c>
      <c r="D11" s="50" t="n">
        <f>'Blatt 2'!B7</f>
        <v>500</v>
      </c>
      <c r="E11" s="29" t="str">
        <v>差异比例阈值</v>
      </c>
      <c r="F11" s="44" t="n">
        <f>'Blatt 2'!B8</f>
        <v>0.01</v>
      </c>
      <c r="G11" s="29" t="str">
        <v>纠正逾期天数</v>
      </c>
      <c r="H11" s="4" t="n">
        <f>'Blatt 2'!B9</f>
        <v>7</v>
      </c>
      <c r="I11" s="4"/>
      <c r="J11" s="4"/>
      <c r="K11" s="4"/>
      <c r="L11" s="4"/>
      <c r="M11" s="4"/>
      <c r="N11" s="4"/>
    </row>
    <row r="12" ht="22" customHeight="true">
      <c r="A12" s="29" t="s">
        <v>8</v>
      </c>
      <c r="B12" s="4" t="str">
        <f>'Blatt 2'!G8</f>
        <v>总仓</v>
      </c>
      <c r="C12" s="29" t="str">
        <v>库存系统</v>
      </c>
      <c r="D12" s="4" t="str">
        <f>'Blatt 2'!G9</f>
        <v>ERP/WMS/手工台账</v>
      </c>
      <c r="E12" s="29" t="s">
        <v>9</v>
      </c>
      <c r="F12" s="4" t="str">
        <f>'Blatt 2'!G10</f>
        <v>仓库主管</v>
      </c>
      <c r="G12" s="29" t="s">
        <v>27</v>
      </c>
      <c r="H12" s="4" t="str">
        <v>https://finitefield.org/zh/excel-templates/warehouse-management/cycle-count-log/</v>
      </c>
      <c r="I12" s="4"/>
      <c r="J12" s="4"/>
      <c r="K12" s="4"/>
      <c r="L12" s="4"/>
      <c r="M12" s="4"/>
      <c r="N12" s="4"/>
    </row>
    <row r="1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</row>
    <row r="14" ht="22" customHeight="true">
      <c r="A14" s="22" t="str">
        <v>Abgelegt状态分布</v>
      </c>
      <c r="B14" s="22"/>
      <c r="C14" s="4"/>
      <c r="D14" s="22" t="str">
        <v>Differenzgrund分布</v>
      </c>
      <c r="E14" s="22"/>
      <c r="F14" s="4"/>
      <c r="G14" s="4"/>
      <c r="H14" s="4"/>
      <c r="I14" s="4"/>
      <c r="J14" s="4"/>
      <c r="K14" s="4"/>
      <c r="L14" s="4"/>
      <c r="M14" s="4"/>
      <c r="N14" s="4"/>
    </row>
    <row r="15" ht="28" customHeight="true">
      <c r="A15" s="29" t="str">
        <v>状态</v>
      </c>
      <c r="B15" s="29" t="str">
        <v>数量</v>
      </c>
      <c r="C15" s="4"/>
      <c r="D15" s="29" t="s">
        <v>11</v>
      </c>
      <c r="E15" s="29" t="str">
        <v>数量</v>
      </c>
      <c r="F15" s="4"/>
      <c r="G15" s="4"/>
      <c r="H15" s="4"/>
      <c r="I15" s="4"/>
      <c r="J15" s="4"/>
      <c r="K15" s="4"/>
      <c r="L15" s="4"/>
      <c r="M15" s="4"/>
      <c r="N15" s="4"/>
    </row>
    <row r="16">
      <c r="A16" s="4" t="str">
        <v>未开始</v>
      </c>
      <c r="B16" s="4" t="n">
        <f>COUNTIF('循环Abgelegt'!$T$6:$T$205,A16)</f>
        <v>0</v>
      </c>
      <c r="C16" s="4"/>
      <c r="D16" s="4" t="str">
        <v>账务未及时过账</v>
      </c>
      <c r="E16" s="4" t="n">
        <f>COUNTIF('循环Abgelegt'!$S$6:$S$205,D16)</f>
        <v>0</v>
      </c>
      <c r="F16" s="4"/>
      <c r="G16" s="4"/>
      <c r="H16" s="4"/>
      <c r="I16" s="4"/>
      <c r="J16" s="4"/>
      <c r="K16" s="4"/>
      <c r="L16" s="4"/>
      <c r="M16" s="4"/>
      <c r="N16" s="4"/>
    </row>
    <row r="17">
      <c r="A17" s="4" t="str">
        <v>盘点中</v>
      </c>
      <c r="B17" s="4" t="n">
        <f>COUNTIF('循环Abgelegt'!$T$6:$T$205,A17)</f>
        <v>0</v>
      </c>
      <c r="C17" s="4"/>
      <c r="D17" s="4" t="str">
        <v>收发货登记错误</v>
      </c>
      <c r="E17" s="4" t="n">
        <f>COUNTIF('循环Abgelegt'!$S$6:$S$205,D17)</f>
        <v>0</v>
      </c>
      <c r="F17" s="4"/>
      <c r="G17" s="4"/>
      <c r="H17" s="4"/>
      <c r="I17" s="4"/>
      <c r="J17" s="4"/>
      <c r="K17" s="4"/>
      <c r="L17" s="4"/>
      <c r="M17" s="4"/>
      <c r="N17" s="4"/>
    </row>
    <row r="18">
      <c r="A18" s="4" t="str">
        <v>已提交</v>
      </c>
      <c r="B18" s="4" t="n">
        <f>COUNTIF('循环Abgelegt'!$T$6:$T$205,A18)</f>
        <v>0</v>
      </c>
      <c r="C18" s="4"/>
      <c r="D18" s="4" t="str">
        <v>拣货/发货差错</v>
      </c>
      <c r="E18" s="4" t="n">
        <f>COUNTIF('循环Abgelegt'!$S$6:$S$205,D18)</f>
        <v>1</v>
      </c>
      <c r="F18" s="4"/>
      <c r="G18" s="4"/>
      <c r="H18" s="4"/>
      <c r="I18" s="4"/>
      <c r="J18" s="4"/>
      <c r="K18" s="4"/>
      <c r="L18" s="4"/>
      <c r="M18" s="4"/>
      <c r="N18" s="4"/>
    </row>
    <row r="19">
      <c r="A19" s="4" t="str">
        <v>待复核</v>
      </c>
      <c r="B19" s="4" t="n">
        <f>COUNTIF('循环Abgelegt'!$T$6:$T$205,A19)</f>
        <v>2</v>
      </c>
      <c r="C19" s="4"/>
      <c r="D19" s="4" t="str">
        <v>入库上架错误</v>
      </c>
      <c r="E19" s="4" t="n">
        <f>COUNTIF('循环Abgelegt'!$S$6:$S$205,D19)</f>
        <v>0</v>
      </c>
      <c r="F19" s="4"/>
      <c r="G19" s="4"/>
      <c r="H19" s="4"/>
      <c r="I19" s="4"/>
      <c r="J19" s="4"/>
      <c r="K19" s="4"/>
      <c r="L19" s="4"/>
      <c r="M19" s="4"/>
      <c r="N19" s="4"/>
    </row>
    <row r="20">
      <c r="A20" s="4" t="str">
        <v>已确认</v>
      </c>
      <c r="B20" s="4" t="n">
        <f>COUNTIF('循环Abgelegt'!$T$6:$T$205,A20)</f>
        <v>1</v>
      </c>
      <c r="C20" s="4"/>
      <c r="D20" s="4" t="str">
        <v>库位转移未登记</v>
      </c>
      <c r="E20" s="4" t="n">
        <f>COUNTIF('循环Abgelegt'!$S$6:$S$205,D20)</f>
        <v>0</v>
      </c>
      <c r="F20" s="4"/>
      <c r="G20" s="4"/>
      <c r="H20" s="4"/>
      <c r="I20" s="4"/>
      <c r="J20" s="4"/>
      <c r="K20" s="4"/>
      <c r="L20" s="4"/>
      <c r="M20" s="4"/>
      <c r="N20" s="4"/>
    </row>
    <row r="21">
      <c r="A21" s="4" t="str">
        <v>已修正</v>
      </c>
      <c r="B21" s="4" t="n">
        <f>COUNTIF('循环Abgelegt'!$T$6:$T$205,A21)</f>
        <v>0</v>
      </c>
      <c r="C21" s="4"/>
      <c r="D21" s="4" t="str">
        <v>报废/损耗未记录</v>
      </c>
      <c r="E21" s="4" t="n">
        <f>COUNTIF('循环Abgelegt'!$S$6:$S$205,D21)</f>
        <v>0</v>
      </c>
      <c r="F21" s="4"/>
      <c r="G21" s="4"/>
      <c r="H21" s="4"/>
      <c r="I21" s="4"/>
      <c r="J21" s="4"/>
      <c r="K21" s="4"/>
      <c r="L21" s="4"/>
      <c r="M21" s="4"/>
      <c r="N21" s="4"/>
    </row>
    <row r="22">
      <c r="A22" s="4" t="str">
        <v>关闭</v>
      </c>
      <c r="B22" s="4" t="n">
        <f>COUNTIF('循环Abgelegt'!$T$6:$T$205,A22)</f>
        <v>0</v>
      </c>
      <c r="C22" s="4"/>
      <c r="D22" s="4" t="str">
        <v>批次/效期混淆</v>
      </c>
      <c r="E22" s="4" t="n">
        <f>COUNTIF('循环Abgelegt'!$S$6:$S$205,D22)</f>
        <v>1</v>
      </c>
      <c r="F22" s="4"/>
      <c r="G22" s="4"/>
      <c r="H22" s="4"/>
      <c r="I22" s="4"/>
      <c r="J22" s="4"/>
      <c r="K22" s="4"/>
      <c r="L22" s="4"/>
      <c r="M22" s="4"/>
      <c r="N22" s="4"/>
    </row>
    <row r="23">
      <c r="A23" s="4"/>
      <c r="B23" s="4"/>
      <c r="C23" s="4"/>
      <c r="D23" s="4" t="str">
        <v>系统单位换算错误</v>
      </c>
      <c r="E23" s="4" t="n">
        <f>COUNTIF('循环Abgelegt'!$S$6:$S$205,D23)</f>
        <v>0</v>
      </c>
      <c r="F23" s="4"/>
      <c r="G23" s="4"/>
      <c r="H23" s="4"/>
      <c r="I23" s="4"/>
      <c r="J23" s="4"/>
      <c r="K23" s="4"/>
      <c r="L23" s="4"/>
      <c r="M23" s="4"/>
      <c r="N23" s="4"/>
    </row>
    <row r="24">
      <c r="A24" s="4"/>
      <c r="B24" s="4"/>
      <c r="C24" s="4"/>
      <c r="D24" s="4" t="str">
        <v>盘点误差</v>
      </c>
      <c r="E24" s="4" t="n">
        <f>COUNTIF('循环Abgelegt'!$S$6:$S$205,D24)</f>
        <v>0</v>
      </c>
      <c r="F24" s="4"/>
      <c r="G24" s="4"/>
      <c r="H24" s="4"/>
      <c r="I24" s="4"/>
      <c r="J24" s="4"/>
      <c r="K24" s="4"/>
      <c r="L24" s="4"/>
      <c r="M24" s="4"/>
      <c r="N24" s="4"/>
    </row>
    <row r="25">
      <c r="A25" s="4"/>
      <c r="B25" s="4"/>
      <c r="C25" s="4"/>
      <c r="D25" s="4" t="str">
        <v>待确认</v>
      </c>
      <c r="E25" s="4" t="n">
        <f>COUNTIF('循环Abgelegt'!$S$6:$S$205,D25)</f>
        <v>0</v>
      </c>
      <c r="F25" s="4"/>
      <c r="G25" s="4"/>
      <c r="H25" s="4"/>
      <c r="I25" s="4"/>
      <c r="J25" s="4"/>
      <c r="K25" s="4"/>
      <c r="L25" s="4"/>
      <c r="M25" s="4"/>
      <c r="N25" s="4"/>
    </row>
    <row r="26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</row>
    <row r="27" ht="22" customHeight="true">
      <c r="A27" s="22" t="str">
        <v>待处理清单（自动汇总关键提示）</v>
      </c>
      <c r="B27" s="22"/>
      <c r="C27" s="22"/>
      <c r="D27" s="22"/>
      <c r="E27" s="22"/>
      <c r="F27" s="4"/>
      <c r="G27" s="4"/>
      <c r="H27" s="4"/>
      <c r="I27" s="4"/>
      <c r="J27" s="4"/>
      <c r="K27" s="4"/>
      <c r="L27" s="4"/>
      <c r="M27" s="4"/>
      <c r="N27" s="4"/>
    </row>
    <row r="28" ht="28" customHeight="true">
      <c r="A28" s="29" t="s">
        <v>28</v>
      </c>
      <c r="B28" s="29" t="str">
        <v>公式/说明</v>
      </c>
      <c r="C28" s="29" t="s">
        <v>29</v>
      </c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</row>
    <row r="29" ht="32" customHeight="true">
      <c r="A29" s="4" t="str">
        <v>存在需复核差异</v>
      </c>
      <c r="B29" s="4" t="str">
        <f>IF(E7&gt;0,"是","否")</f>
        <v>是</v>
      </c>
      <c r="C29" s="34" t="str">
        <v>检查“差异与修正”并补充根因与修正方式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</row>
    <row r="30" ht="32" customHeight="true">
      <c r="A30" s="4" t="str">
        <v>存在超期事项</v>
      </c>
      <c r="B30" s="4" t="str">
        <f>IF(M7&gt;0,"是","否")</f>
        <v>是</v>
      </c>
      <c r="C30" s="34" t="str">
        <v>Zuerst bearbeiten超期标记为“超期”的行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</row>
    <row r="31" ht="32" customHeight="true">
      <c r="A31" s="4" t="str">
        <v>高价值物料盘点</v>
      </c>
      <c r="B31" s="4" t="str">
        <v>参考Monatliches Versandblatt风险标签</v>
      </c>
      <c r="C31" s="34" t="str">
        <v>Abweichungsbetrag超过阈值时建议审批后调整</v>
      </c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</row>
    <row r="32" ht="32" customHeight="true">
      <c r="A32" s="4" t="str">
        <v>多仓库协同</v>
      </c>
      <c r="B32" s="4" t="str">
        <v>按仓库筛选Wöchentliches Packblatt/Blatt 5</v>
      </c>
      <c r="C32" s="34" t="str">
        <v>确认每个仓库的负责人和Abschlussstatus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</row>
  </sheetData>
  <mergeCells count="21">
    <mergeCell ref="A1:N1"/>
    <mergeCell ref="A2:N3"/>
    <mergeCell ref="A5:N5"/>
    <mergeCell ref="A6:B6"/>
    <mergeCell ref="A7:B8"/>
    <mergeCell ref="C6:D6"/>
    <mergeCell ref="C7:D8"/>
    <mergeCell ref="E6:F6"/>
    <mergeCell ref="E7:F8"/>
    <mergeCell ref="G6:H6"/>
    <mergeCell ref="G7:H8"/>
    <mergeCell ref="I6:J6"/>
    <mergeCell ref="I7:J8"/>
    <mergeCell ref="K6:L6"/>
    <mergeCell ref="K7:L8"/>
    <mergeCell ref="M6:N6"/>
    <mergeCell ref="M7:N8"/>
    <mergeCell ref="A10:N10"/>
    <mergeCell ref="A14:B14"/>
    <mergeCell ref="D14:E14"/>
    <mergeCell ref="A27:E27"/>
  </mergeCells>
  <conditionalFormatting sqref="E7:F8">
    <cfRule type="cellIs" dxfId="15" priority="1" operator="greaterThan">
      <formula>0</formula>
    </cfRule>
  </conditionalFormatting>
  <conditionalFormatting sqref="G7:H8">
    <cfRule type="cellIs" dxfId="16" priority="2" operator="greaterThan">
      <formula>0</formula>
    </cfRule>
  </conditionalFormatting>
  <conditionalFormatting sqref="M7:N8">
    <cfRule type="cellIs" dxfId="17" priority="3" operator="greaterThan">
      <formula>0</formula>
    </cfRule>
  </conditionalFormatting>
  <ignoredErrors>
    <ignoredError sqref="A1:XFD1048576" evalError="1" twoDigitTextYear="1" numberStoredAsText="1" formula="1" formulaRange="1" unlockedFormula="1" emptyCellReference="1" listDataValidation="1" calculatedColumn="1"/>
  </ignoredErrors>
  <pageMargins left="0.7" right="0.7" top="0.75" bottom="0.75" header="0.3" footer="0.3"/>
  <drawing r:id="Rfe6afe8bafe845f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creator>Finite Field</dc:creator>
  <dc:description>Blatt 2 + Monatliches Versandblatt + Wöchentliches Packblatt + Blatt 5 1</dc:description>
  <lastModifiedBy/>
  <category>Warehouse Management</category>
</coreProperties>
</file>