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6b983c8c8d274333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Dashboard" sheetId="1" r:id="Ree9d9d4ece954ae6"/>
    <sheet name="Inventory Aging Analysis" sheetId="2" r:id="R37b9e2e7eb784129"/>
    <sheet name="Transaction History" sheetId="3" r:id="Rf0547f1d268f4e47"/>
    <sheet name="Turnover Calculation" sheetId="4" r:id="Raeadbc5b6d4c49a1"/>
    <sheet name="Master Settings" sheetId="5" r:id="R6b673a11f9a04f4f"/>
    <sheet name="Instructions" sheetId="6" r:id="R85df45e3e9ba42ac"/>
  </sheets>
</workbook>
</file>

<file path=xl/sharedStrings.xml><?xml version="1.0" encoding="utf-8"?>
<sst xmlns="http://schemas.openxmlformats.org/spreadsheetml/2006/main" count="205" uniqueCount="151">
  <si>
    <t>Currency</t>
  </si>
  <si>
    <t>Суровина</t>
  </si>
  <si>
    <t>Remarks</t>
  </si>
  <si>
    <t>Ichiro Tanaka</t>
  </si>
  <si>
    <t>Основна информация</t>
  </si>
  <si>
    <t>Проследяване на приключване</t>
  </si>
  <si>
    <t>Dashboard</t>
  </si>
  <si>
    <t>Monitor inventory value, long-term stagnant ratio, average inventory turnover rate, and aging distribution in one dashboard.</t>
  </si>
  <si>
    <t>Last Updated</t>
  </si>
  <si>
    <t>Total Inventory Value</t>
  </si>
  <si>
    <t>Long-Term Stagnant Inventory Value (&gt;180 Days)</t>
  </si>
  <si>
    <t>Stagnant Value Ratio</t>
  </si>
  <si>
    <t>Ratio to total inventory value</t>
  </si>
  <si>
    <t>Long-Term Stagnant Items</t>
  </si>
  <si>
    <t>Monthly Average Turnover</t>
  </si>
  <si>
    <t>Quarterly Average Turnover</t>
  </si>
  <si>
    <t>Number of items exceeding 180 days</t>
  </si>
  <si>
    <t>Average of monthly records</t>
  </si>
  <si>
    <t>Average of quarterly records</t>
  </si>
  <si>
    <t>Inventory Aging Category</t>
  </si>
  <si>
    <t>No. of Items</t>
  </si>
  <si>
    <t>Inventory Value</t>
  </si>
  <si>
    <t>30 Days or Less</t>
  </si>
  <si>
    <t>60 Days or Less</t>
  </si>
  <si>
    <t>90 Days or Less</t>
  </si>
  <si>
    <t>180 Days or Less</t>
  </si>
  <si>
    <t>180+ Days</t>
  </si>
  <si>
    <t>How to read: If the stagnant value ratio is high, consider sales promotion, discount disposal, return negotiation, or scrap decision for items exceeding 180 days. Higher turnover rate is better.</t>
  </si>
  <si>
    <t>Inventory Aging Analysis</t>
  </si>
  <si>
    <t>Automatically determines inventory aging category and action priority based on days elapsed since the last movement date.</t>
  </si>
  <si>
    <t>Input cells are light blue, dropdown selection cells are light yellow, and auto-calculated cells are light gray. Items over 180 days are highlighted in red as 'Priority Review'.</t>
  </si>
  <si>
    <t>Item Code</t>
  </si>
  <si>
    <t>Product Name</t>
  </si>
  <si>
    <t>Category</t>
  </si>
  <si>
    <t>Warehouse</t>
  </si>
  <si>
    <t>Last Issued Date</t>
  </si>
  <si>
    <t>On-Hand Qty</t>
  </si>
  <si>
    <t>Unit Cost</t>
  </si>
  <si>
    <t>Inventory Value Share</t>
  </si>
  <si>
    <t>Days Elapsed</t>
  </si>
  <si>
    <t>Action Priority</t>
  </si>
  <si>
    <t>ITM-1001</t>
  </si>
  <si>
    <t>Control Board AX-24</t>
  </si>
  <si>
    <t>Electronic Components</t>
  </si>
  <si>
    <t>Kanto Warehouse 1</t>
  </si>
  <si>
    <t>2026-06-02 00:00:00</t>
  </si>
  <si>
    <t>ITM-1002</t>
  </si>
  <si>
    <t>Moisture-proof Film 500mm</t>
  </si>
  <si>
    <t>Packaging Materials</t>
  </si>
  <si>
    <t>Kansai Logistics Center</t>
  </si>
  <si>
    <t>2026-04-28 00:00:00</t>
  </si>
  <si>
    <t>ITM-1003</t>
  </si>
  <si>
    <t>Industrial Sensor S-11</t>
  </si>
  <si>
    <t>Finished Goods</t>
  </si>
  <si>
    <t>Chubu Distribution Center</t>
  </si>
  <si>
    <t>2026-03-20 00:00:00</t>
  </si>
  <si>
    <t>ITM-1004</t>
  </si>
  <si>
    <t>Maintenance Motor M-7</t>
  </si>
  <si>
    <t>Spare Parts</t>
  </si>
  <si>
    <t>Kyushu Storage Warehouse</t>
  </si>
  <si>
    <t>2026-01-05 00:00:00</t>
  </si>
  <si>
    <t>ITM-1005</t>
  </si>
  <si>
    <t>Legacy AC Adapter 12V</t>
  </si>
  <si>
    <t>Tohoku Satellite Warehouse</t>
  </si>
  <si>
    <t>2025-11-28 00:00:00</t>
  </si>
  <si>
    <t>Transaction History</t>
  </si>
  <si>
    <t>A simple log to record receipt and issue movements for each item.</t>
  </si>
  <si>
    <t>This is a simple history log to track movements by item code. The transaction type can be selected from 'Stock-in / Stock-out'.</t>
  </si>
  <si>
    <t>Transaction ID</t>
  </si>
  <si>
    <t>Date</t>
  </si>
  <si>
    <t>Transaction Type</t>
  </si>
  <si>
    <t>Quantity</t>
  </si>
  <si>
    <t>TRX-2026-0001</t>
  </si>
  <si>
    <t>2026-04-02 00:00:00</t>
  </si>
  <si>
    <t>Stock-in</t>
  </si>
  <si>
    <t>Regular Replenishment</t>
  </si>
  <si>
    <t>TRX-2026-0002</t>
  </si>
  <si>
    <t>2026-04-18 00:00:00</t>
  </si>
  <si>
    <t>Stock-out</t>
  </si>
  <si>
    <t>Shipment to Kansai</t>
  </si>
  <si>
    <t>TRX-2026-0003</t>
  </si>
  <si>
    <t>2026-05-12 00:00:00</t>
  </si>
  <si>
    <t>Issue for Project A</t>
  </si>
  <si>
    <t>TRX-2026-0004</t>
  </si>
  <si>
    <t>2026-05-28 00:00:00</t>
  </si>
  <si>
    <t>Spare Parts Replenishment</t>
  </si>
  <si>
    <t>TRX-2026-0005</t>
  </si>
  <si>
    <t>2026-06-03 00:00:00</t>
  </si>
  <si>
    <t>Standard Shipment</t>
  </si>
  <si>
    <t>Turnover Calculation</t>
  </si>
  <si>
    <t>Calculates average inventory value, inventory turnover rate, and turnover period by month and quarter.</t>
  </si>
  <si>
    <t>Enter beginning inventory, ending inventory, and cost of goods issued for the period. Average inventory, turnover rate, and turnover days are automatically calculated by formulas.</t>
  </si>
  <si>
    <t>Period (Month/Quarter)</t>
  </si>
  <si>
    <t>Period Type</t>
  </si>
  <si>
    <t>Days in Period</t>
  </si>
  <si>
    <t>Beginning Inventory Value</t>
  </si>
  <si>
    <t>Ending Inventory Value</t>
  </si>
  <si>
    <t>Average Inventory Value</t>
  </si>
  <si>
    <t>Cost of Goods Issued (COGS)</t>
  </si>
  <si>
    <t>Inventory Turnover</t>
  </si>
  <si>
    <t>Turnover Days</t>
  </si>
  <si>
    <t>April 2026</t>
  </si>
  <si>
    <t>Monthly</t>
  </si>
  <si>
    <t>May 2026</t>
  </si>
  <si>
    <t>June 2026</t>
  </si>
  <si>
    <t>Q2 2026</t>
  </si>
  <si>
    <t>Quarterly</t>
  </si>
  <si>
    <t>Master Settings</t>
  </si>
  <si>
    <t>Manage options for inventory aging categories, product categories, warehouses, and transaction types.</t>
  </si>
  <si>
    <t>Inventory Aging Category Definitions</t>
  </si>
  <si>
    <t>Category List</t>
  </si>
  <si>
    <t>Warehouse List</t>
  </si>
  <si>
    <t>Max Days</t>
  </si>
  <si>
    <t>Category Name</t>
  </si>
  <si>
    <t>Adequate</t>
  </si>
  <si>
    <t>On Hold</t>
  </si>
  <si>
    <t>Priority Review</t>
  </si>
  <si>
    <t>Consumables</t>
  </si>
  <si>
    <t>Headquarters Backup Warehouse</t>
  </si>
  <si>
    <t>Slow-Moving Inventory Alert and Turnover Analysis Template</t>
  </si>
  <si>
    <t>Supports inventory aging analysis based on the last movement date and inventory turnover calculation using the cost of goods issued.</t>
  </si>
  <si>
    <t>Purpose of This Template</t>
  </si>
  <si>
    <t>Visualizes the health of on-hand inventory to identify items dormant for over 180 days. In the aging sheet, elapsed days are auto-calculated from the last movement date. In the turnover sheet, average inventory, turnover, and turnover days are calculated from beginning/ending values and COGS.</t>
  </si>
  <si>
    <t>Operations Flow (4 Steps)</t>
  </si>
  <si>
    <t>Edit inventory aging categories, product categories, warehouses, and transaction types as needed.</t>
  </si>
  <si>
    <t>Update input fields such as item code, product name, last movement date, current stock, and unit cost.</t>
  </si>
  <si>
    <t>Enter beginning and ending inventory values and the cost of goods issued for the period to check monthly and quarterly turnover rates.</t>
  </si>
  <si>
    <t>Review total inventory value, long-term stagnant inventory value, stagnant value share, turnover rate, and aging category distribution.</t>
  </si>
  <si>
    <t>Legend: Cell Color Guide</t>
  </si>
  <si>
    <t>Cell Type</t>
  </si>
  <si>
    <t>Color</t>
  </si>
  <si>
    <t>Purpose</t>
  </si>
  <si>
    <t>Example</t>
  </si>
  <si>
    <t>Input Cell</t>
  </si>
  <si>
    <t>Light Blue</t>
  </si>
  <si>
    <t>Cells where the user enters data directly.</t>
  </si>
  <si>
    <t>Current Stock, Unit Cost, Beginning Inventory Value</t>
  </si>
  <si>
    <t>Formula Cell</t>
  </si>
  <si>
    <t>Light Gray</t>
  </si>
  <si>
    <t>Cells automatically calculated by formulas. Do not edit directly.</t>
  </si>
  <si>
    <t>Inventory Value, Days Elapsed, Turnover Rate</t>
  </si>
  <si>
    <t>Dropdown Cell</t>
  </si>
  <si>
    <t>Light Yellow</t>
  </si>
  <si>
    <t>Cells with dropdown lists for selection.</t>
  </si>
  <si>
    <t>Category, Warehouse, Transaction Type</t>
  </si>
  <si>
    <t>Action: Priority Review</t>
  </si>
  <si>
    <t>Light Green</t>
  </si>
  <si>
    <t>Indicates items that are rotating steadily.</t>
  </si>
  <si>
    <t>Action: Adequate</t>
  </si>
  <si>
    <t>Notes</t>
  </si>
  <si>
    <t>In the inventory aging analysis sheet, elapsed days are calculated as TODAY() - Last Movement Date. Items exceeding 180 days are highlighted in red as 'Priority Review' to identify inventory at high risk of tying up capital.</t>
  </si>
</sst>
</file>

<file path=xl/styles.xml><?xml version="1.0" encoding="utf-8"?>
<styleSheet xmlns="http://schemas.openxmlformats.org/spreadsheetml/2006/main">
  <numFmts count="6">
    <numFmt numFmtId="200" formatCode="yyyy-mm-dd"/>
    <numFmt numFmtId="201" formatCode="0"/>
    <numFmt numFmtId="202" formatCode="0.00"/>
    <numFmt numFmtId="203" formatCode="#,##0.00"/>
    <numFmt numFmtId="204" formatCode="0.000000"/>
    <numFmt numFmtId="205" formatCode="0.00%"/>
  </numFmts>
  <fonts count="8">
    <font>
      <sz val="11"/>
      <name val="Carlito"/>
    </font>
    <font>
      <b val="1"/>
      <sz val="16"/>
      <color rgb="FF24574D"/>
      <name val="Microsoft YaHei"/>
    </font>
    <font>
      <sz val="10"/>
      <color rgb="FF6B7280"/>
      <name val="Microsoft YaHei"/>
    </font>
    <font>
      <sz val="10"/>
      <color rgb="FF1F2937"/>
      <name val="Microsoft YaHei"/>
    </font>
    <font>
      <b val="1"/>
      <sz val="10"/>
      <color rgb="FF1F2937"/>
      <name val="Microsoft YaHei"/>
    </font>
    <font>
      <b val="1"/>
      <sz val="11"/>
      <color rgb="FF24574D"/>
      <name val="Microsoft YaHei"/>
    </font>
    <font>
      <b val="1"/>
      <sz val="10"/>
      <color rgb="FFFFFFFF"/>
      <name val="Microsoft YaHei"/>
    </font>
    <font>
      <b val="1"/>
      <sz val="10"/>
      <color rgb="FF24574D"/>
      <name val="Microsoft YaHei"/>
    </font>
  </fonts>
  <fills count="7">
    <fill>
      <patternFill patternType="none"/>
    </fill>
    <fill>
      <patternFill patternType="gray125"/>
    </fill>
    <fill>
      <patternFill patternType="solid">
        <fgColor rgb="FFE8F3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2F6B5F"/>
      </patternFill>
    </fill>
    <fill>
      <patternFill patternType="solid">
        <fgColor rgb="FF4B7F7A"/>
      </patternFill>
    </fill>
  </fills>
  <borders count="12">
    <border/>
    <border/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B7D8D0"/>
      </left>
      <top style="thin">
        <color rgb="FFB7D8D0"/>
      </top>
      <bottom style="thin">
        <color rgb="FFB7D8D0"/>
      </bottom>
    </border>
    <border>
      <top style="thin">
        <color rgb="FFB7D8D0"/>
      </top>
      <bottom style="thin">
        <color rgb="FFB7D8D0"/>
      </bottom>
    </border>
    <border>
      <right style="thin">
        <color rgb="FFB7D8D0"/>
      </right>
      <top style="thin">
        <color rgb="FFB7D8D0"/>
      </top>
      <bottom style="thin">
        <color rgb="FFB7D8D0"/>
      </bottom>
    </border>
    <border>
      <left style="thin">
        <color rgb="FFB7D8D0"/>
      </left>
      <top style="thin">
        <color rgb="FFB7D8D0"/>
      </top>
      <bottom style="thin">
        <color rgb="FFB7D8D0"/>
      </bottom>
    </border>
    <border>
      <top style="thin">
        <color rgb="FFB7D8D0"/>
      </top>
      <bottom style="thin">
        <color rgb="FFB7D8D0"/>
      </bottom>
    </border>
    <border>
      <right style="thin">
        <color rgb="FFB7D8D0"/>
      </right>
      <top style="thin">
        <color rgb="FFB7D8D0"/>
      </top>
      <bottom style="thin">
        <color rgb="FFB7D8D0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NumberFormat="true" applyFont="true" applyFill="true" applyBorder="true"/>
    <xf numFmtId="0" fontId="0" fillId="2" borderId="0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0" xfId="0" applyNumberFormat="true" applyFont="true" applyFill="true" applyBorder="true" applyAlignment="true">
      <alignment horizontal="left"/>
    </xf>
    <xf numFmtId="0" fontId="1" fillId="2" borderId="0" xfId="0" applyNumberFormat="true" applyFont="true" applyFill="true" applyBorder="true" applyAlignment="true">
      <alignment horizontal="left" vertical="center"/>
    </xf>
    <xf numFmtId="0" fontId="0" fillId="2" borderId="1" xfId="0" applyNumberFormat="true" applyFont="true" applyFill="true" applyBorder="true"/>
    <xf numFmtId="0" fontId="1" fillId="2" borderId="1" xfId="0" applyNumberFormat="true" applyFont="true" applyFill="true" applyBorder="true"/>
    <xf numFmtId="0" fontId="1" fillId="2" borderId="1" xfId="0" applyNumberFormat="true" applyFont="true" applyFill="true" applyBorder="true" applyAlignment="true">
      <alignment horizontal="left"/>
    </xf>
    <xf numFmtId="0" fontId="1" fillId="2" borderId="1" xfId="0" applyNumberFormat="true" applyFont="true" applyFill="true" applyBorder="true" applyAlignment="true">
      <alignment horizontal="left" vertical="center"/>
    </xf>
    <xf numFmtId="0" fontId="2" fillId="0" borderId="0" xfId="0" applyNumberFormat="true" applyFont="true" applyFill="true" applyBorder="true"/>
    <xf numFmtId="0" fontId="2" fillId="0" borderId="0" xfId="0" applyNumberFormat="true" applyFont="true" applyFill="true" applyBorder="true" applyAlignment="true">
      <alignment wrapText="true"/>
    </xf>
    <xf numFmtId="0" fontId="2" fillId="0" borderId="0" xfId="0" applyNumberFormat="true" applyFont="true" applyFill="true" applyBorder="true" applyAlignment="true">
      <alignment horizontal="left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/>
    <xf numFmtId="0" fontId="2" fillId="0" borderId="1" xfId="0" applyNumberFormat="true" applyFont="true" applyFill="true" applyBorder="true" applyAlignment="true">
      <alignment wrapText="true"/>
    </xf>
    <xf numFmtId="0" fontId="2" fillId="0" borderId="1" xfId="0" applyNumberFormat="true" applyFont="true" applyFill="true" applyBorder="true" applyAlignment="true">
      <alignment horizontal="left" wrapText="true"/>
    </xf>
    <xf numFmtId="0" fontId="2" fillId="0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/>
    <xf numFmtId="0" fontId="3" fillId="0" borderId="2" xfId="0" applyNumberFormat="true" applyFont="true" applyFill="true" applyBorder="true"/>
    <xf numFmtId="0" fontId="3" fillId="0" borderId="2" xfId="0" applyNumberFormat="true" applyFont="true" applyFill="true" applyBorder="true" applyAlignment="true">
      <alignment wrapText="true"/>
    </xf>
    <xf numFmtId="0" fontId="3" fillId="0" borderId="2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/>
    <xf numFmtId="0" fontId="3" fillId="0" borderId="3" xfId="0" applyNumberFormat="true" applyFont="true" applyFill="true" applyBorder="true"/>
    <xf numFmtId="0" fontId="3" fillId="0" borderId="3" xfId="0" applyNumberFormat="true" applyFont="true" applyFill="true" applyBorder="true" applyAlignment="true">
      <alignment wrapText="true"/>
    </xf>
    <xf numFmtId="0" fontId="3" fillId="0" borderId="3" xfId="0" applyNumberFormat="true" applyFont="true" applyFill="true" applyBorder="true" applyAlignment="true">
      <alignment vertical="center" wrapText="true"/>
    </xf>
    <xf numFmtId="0" fontId="3" fillId="3" borderId="2" xfId="0" applyNumberFormat="true" applyFont="true" applyFill="true" applyBorder="true" applyAlignment="true">
      <alignment vertical="center" wrapText="true"/>
    </xf>
    <xf numFmtId="0" fontId="3" fillId="3" borderId="3" xfId="0" applyNumberFormat="true" applyFont="true" applyFill="true" applyBorder="true" applyAlignment="true">
      <alignment vertical="center" wrapText="true"/>
    </xf>
    <xf numFmtId="0" fontId="3" fillId="4" borderId="2" xfId="0" applyNumberFormat="true" applyFont="true" applyFill="true" applyBorder="true" applyAlignment="true">
      <alignment vertical="center" wrapText="true"/>
    </xf>
    <xf numFmtId="0" fontId="3" fillId="4" borderId="3" xfId="0" applyNumberFormat="true" applyFont="true" applyFill="true" applyBorder="true" applyAlignment="true">
      <alignment vertical="center" wrapText="true"/>
    </xf>
    <xf numFmtId="0" fontId="4" fillId="3" borderId="2" xfId="0" applyNumberFormat="true" applyFont="true" applyFill="true" applyBorder="true" applyAlignment="true">
      <alignment vertical="center" wrapText="true"/>
    </xf>
    <xf numFmtId="0" fontId="4" fillId="3" borderId="3" xfId="0" applyNumberFormat="true" applyFont="true" applyFill="true" applyBorder="true" applyAlignment="true">
      <alignment vertical="center" wrapText="true"/>
    </xf>
    <xf numFmtId="200" fontId="3" fillId="0" borderId="2" xfId="0" applyNumberFormat="true" applyFont="true" applyFill="true" applyBorder="true" applyAlignment="true">
      <alignment vertical="center" wrapText="true"/>
    </xf>
    <xf numFmtId="200" fontId="3" fillId="0" borderId="3" xfId="0" applyNumberFormat="true" applyFont="true" applyFill="true" applyBorder="true" applyAlignment="true">
      <alignment vertical="center" wrapText="true"/>
    </xf>
    <xf numFmtId="201" fontId="3" fillId="0" borderId="2" xfId="0" applyNumberFormat="true" applyFont="true" applyFill="true" applyBorder="true" applyAlignment="true">
      <alignment vertical="center" wrapText="true"/>
    </xf>
    <xf numFmtId="201" fontId="3" fillId="4" borderId="2" xfId="0" applyNumberFormat="true" applyFont="true" applyFill="true" applyBorder="true" applyAlignment="true">
      <alignment vertical="center" wrapText="true"/>
    </xf>
    <xf numFmtId="201" fontId="3" fillId="0" borderId="3" xfId="0" applyNumberFormat="true" applyFont="true" applyFill="true" applyBorder="true" applyAlignment="true">
      <alignment vertical="center" wrapText="true"/>
    </xf>
    <xf numFmtId="201" fontId="3" fillId="4" borderId="3" xfId="0" applyNumberFormat="true" applyFont="true" applyFill="true" applyBorder="true" applyAlignment="true">
      <alignment vertical="center" wrapText="true"/>
    </xf>
    <xf numFmtId="202" fontId="3" fillId="0" borderId="2" xfId="0" applyNumberFormat="true" applyFont="true" applyFill="true" applyBorder="true" applyAlignment="true">
      <alignment vertical="center" wrapText="true"/>
    </xf>
    <xf numFmtId="202" fontId="3" fillId="0" borderId="3" xfId="0" applyNumberFormat="true" applyFont="true" applyFill="true" applyBorder="true" applyAlignment="true">
      <alignment vertical="center" wrapText="true"/>
    </xf>
    <xf numFmtId="0" fontId="5" fillId="2" borderId="0" xfId="0" applyNumberFormat="true" applyFont="true" applyFill="true" applyBorder="true"/>
    <xf numFmtId="0" fontId="5" fillId="2" borderId="4" xfId="0" applyNumberFormat="true" applyFont="true" applyFill="true" applyBorder="true"/>
    <xf numFmtId="0" fontId="5" fillId="2" borderId="5" xfId="0" applyNumberFormat="true" applyFont="true" applyFill="true" applyBorder="true"/>
    <xf numFmtId="0" fontId="5" fillId="2" borderId="6" xfId="0" applyNumberFormat="true" applyFont="true" applyFill="true" applyBorder="true"/>
    <xf numFmtId="0" fontId="5" fillId="2" borderId="4" xfId="0" applyNumberFormat="true" applyFont="true" applyFill="true" applyBorder="true" applyAlignment="true">
      <alignment horizontal="left"/>
    </xf>
    <xf numFmtId="0" fontId="5" fillId="2" borderId="5" xfId="0" applyNumberFormat="true" applyFont="true" applyFill="true" applyBorder="true" applyAlignment="true">
      <alignment horizontal="left"/>
    </xf>
    <xf numFmtId="0" fontId="5" fillId="2" borderId="6" xfId="0" applyNumberFormat="true" applyFont="true" applyFill="true" applyBorder="true" applyAlignment="true">
      <alignment horizontal="left"/>
    </xf>
    <xf numFmtId="0" fontId="5" fillId="2" borderId="4" xfId="0" applyNumberFormat="true" applyFont="true" applyFill="true" applyBorder="true" applyAlignment="true">
      <alignment horizontal="left" vertical="center"/>
    </xf>
    <xf numFmtId="0" fontId="5" fillId="2" borderId="5" xfId="0" applyNumberFormat="true" applyFont="true" applyFill="true" applyBorder="true" applyAlignment="true">
      <alignment horizontal="left" vertical="center"/>
    </xf>
    <xf numFmtId="0" fontId="5" fillId="2" borderId="6" xfId="0" applyNumberFormat="true" applyFont="true" applyFill="true" applyBorder="true" applyAlignment="true">
      <alignment horizontal="left" vertical="center"/>
    </xf>
    <xf numFmtId="0" fontId="5" fillId="2" borderId="1" xfId="0" applyNumberFormat="true" applyFont="true" applyFill="true" applyBorder="true"/>
    <xf numFmtId="0" fontId="5" fillId="2" borderId="7" xfId="0" applyNumberFormat="true" applyFont="true" applyFill="true" applyBorder="true"/>
    <xf numFmtId="0" fontId="5" fillId="2" borderId="8" xfId="0" applyNumberFormat="true" applyFont="true" applyFill="true" applyBorder="true"/>
    <xf numFmtId="0" fontId="5" fillId="2" borderId="9" xfId="0" applyNumberFormat="true" applyFont="true" applyFill="true" applyBorder="true"/>
    <xf numFmtId="0" fontId="5" fillId="2" borderId="7" xfId="0" applyNumberFormat="true" applyFont="true" applyFill="true" applyBorder="true" applyAlignment="true">
      <alignment horizontal="left"/>
    </xf>
    <xf numFmtId="0" fontId="5" fillId="2" borderId="8" xfId="0" applyNumberFormat="true" applyFont="true" applyFill="true" applyBorder="true" applyAlignment="true">
      <alignment horizontal="left"/>
    </xf>
    <xf numFmtId="0" fontId="5" fillId="2" borderId="9" xfId="0" applyNumberFormat="true" applyFont="true" applyFill="true" applyBorder="true" applyAlignment="true">
      <alignment horizontal="left"/>
    </xf>
    <xf numFmtId="0" fontId="5" fillId="2" borderId="7" xfId="0" applyNumberFormat="true" applyFont="true" applyFill="true" applyBorder="true" applyAlignment="true">
      <alignment horizontal="left" vertical="center"/>
    </xf>
    <xf numFmtId="0" fontId="5" fillId="2" borderId="8" xfId="0" applyNumberFormat="true" applyFont="true" applyFill="true" applyBorder="true" applyAlignment="true">
      <alignment horizontal="left" vertical="center"/>
    </xf>
    <xf numFmtId="0" fontId="5" fillId="2" borderId="9" xfId="0" applyNumberFormat="true" applyFont="true" applyFill="true" applyBorder="true" applyAlignment="true">
      <alignment horizontal="left" vertical="center"/>
    </xf>
    <xf numFmtId="0" fontId="0" fillId="5" borderId="0" xfId="0" applyNumberFormat="true" applyFont="true" applyFill="true" applyBorder="true"/>
    <xf numFmtId="0" fontId="6" fillId="5" borderId="0" xfId="0" applyNumberFormat="true" applyFont="true" applyFill="true" applyBorder="true"/>
    <xf numFmtId="0" fontId="6" fillId="5" borderId="10" xfId="0" applyNumberFormat="true" applyFont="true" applyFill="true" applyBorder="true"/>
    <xf numFmtId="0" fontId="6" fillId="5" borderId="10" xfId="0" applyNumberFormat="true" applyFont="true" applyFill="true" applyBorder="true" applyAlignment="true">
      <alignment wrapText="true"/>
    </xf>
    <xf numFmtId="0" fontId="6" fillId="5" borderId="10" xfId="0" applyNumberFormat="true" applyFont="true" applyFill="true" applyBorder="true" applyAlignment="true">
      <alignment horizontal="center" wrapText="true"/>
    </xf>
    <xf numFmtId="0" fontId="6" fillId="5" borderId="10" xfId="0" applyNumberFormat="true" applyFont="true" applyFill="true" applyBorder="true" applyAlignment="true">
      <alignment horizontal="center" vertical="center" wrapText="true"/>
    </xf>
    <xf numFmtId="0" fontId="0" fillId="5" borderId="1" xfId="0" applyNumberFormat="true" applyFont="true" applyFill="true" applyBorder="true"/>
    <xf numFmtId="0" fontId="6" fillId="5" borderId="1" xfId="0" applyNumberFormat="true" applyFont="true" applyFill="true" applyBorder="true"/>
    <xf numFmtId="0" fontId="6" fillId="5" borderId="11" xfId="0" applyNumberFormat="true" applyFont="true" applyFill="true" applyBorder="true"/>
    <xf numFmtId="0" fontId="6" fillId="5" borderId="11" xfId="0" applyNumberFormat="true" applyFont="true" applyFill="true" applyBorder="true" applyAlignment="true">
      <alignment wrapText="true"/>
    </xf>
    <xf numFmtId="0" fontId="6" fillId="5" borderId="11" xfId="0" applyNumberFormat="true" applyFont="true" applyFill="true" applyBorder="true" applyAlignment="true">
      <alignment horizontal="center" wrapText="true"/>
    </xf>
    <xf numFmtId="0" fontId="6" fillId="5" borderId="11" xfId="0" applyNumberFormat="true" applyFont="true" applyFill="true" applyBorder="true" applyAlignment="true">
      <alignment horizontal="center" vertical="center" wrapText="true"/>
    </xf>
    <xf numFmtId="0" fontId="0" fillId="6" borderId="0" xfId="0" applyNumberFormat="true" applyFont="true" applyFill="true" applyBorder="true"/>
    <xf numFmtId="0" fontId="6" fillId="6" borderId="0" xfId="0" applyNumberFormat="true" applyFont="true" applyFill="true" applyBorder="true"/>
    <xf numFmtId="0" fontId="6" fillId="6" borderId="10" xfId="0" applyNumberFormat="true" applyFont="true" applyFill="true" applyBorder="true"/>
    <xf numFmtId="0" fontId="6" fillId="6" borderId="10" xfId="0" applyNumberFormat="true" applyFont="true" applyFill="true" applyBorder="true" applyAlignment="true">
      <alignment wrapText="true"/>
    </xf>
    <xf numFmtId="0" fontId="6" fillId="6" borderId="10" xfId="0" applyNumberFormat="true" applyFont="true" applyFill="true" applyBorder="true" applyAlignment="true">
      <alignment horizontal="center" wrapText="true"/>
    </xf>
    <xf numFmtId="0" fontId="6" fillId="6" borderId="10" xfId="0" applyNumberFormat="true" applyFont="true" applyFill="true" applyBorder="true" applyAlignment="true">
      <alignment horizontal="center" vertical="center" wrapText="true"/>
    </xf>
    <xf numFmtId="0" fontId="0" fillId="6" borderId="1" xfId="0" applyNumberFormat="true" applyFont="true" applyFill="true" applyBorder="true"/>
    <xf numFmtId="0" fontId="6" fillId="6" borderId="1" xfId="0" applyNumberFormat="true" applyFont="true" applyFill="true" applyBorder="true"/>
    <xf numFmtId="0" fontId="6" fillId="6" borderId="11" xfId="0" applyNumberFormat="true" applyFont="true" applyFill="true" applyBorder="true"/>
    <xf numFmtId="0" fontId="6" fillId="6" borderId="11" xfId="0" applyNumberFormat="true" applyFont="true" applyFill="true" applyBorder="true" applyAlignment="true">
      <alignment wrapText="true"/>
    </xf>
    <xf numFmtId="0" fontId="6" fillId="6" borderId="11" xfId="0" applyNumberFormat="true" applyFont="true" applyFill="true" applyBorder="true" applyAlignment="true">
      <alignment horizontal="center" wrapText="true"/>
    </xf>
    <xf numFmtId="0" fontId="6" fillId="6" borderId="11" xfId="0" applyNumberFormat="true" applyFont="true" applyFill="true" applyBorder="true" applyAlignment="true">
      <alignment horizontal="center" vertical="center" wrapText="true"/>
    </xf>
    <xf numFmtId="203" fontId="3" fillId="0" borderId="2" xfId="0" applyNumberFormat="true" applyFont="true" applyFill="true" applyBorder="true" applyAlignment="true">
      <alignment vertical="center" wrapText="true"/>
    </xf>
    <xf numFmtId="203" fontId="3" fillId="0" borderId="3" xfId="0" applyNumberFormat="true" applyFont="true" applyFill="true" applyBorder="true" applyAlignment="true">
      <alignment vertical="center" wrapText="true"/>
    </xf>
    <xf numFmtId="203" fontId="3" fillId="4" borderId="2" xfId="0" applyNumberFormat="true" applyFont="true" applyFill="true" applyBorder="true" applyAlignment="true">
      <alignment vertical="center" wrapText="true"/>
    </xf>
    <xf numFmtId="203" fontId="3" fillId="4" borderId="3" xfId="0" applyNumberFormat="true" applyFont="true" applyFill="true" applyBorder="true" applyAlignment="true">
      <alignment vertical="center" wrapText="true"/>
    </xf>
    <xf numFmtId="202" fontId="3" fillId="4" borderId="2" xfId="0" applyNumberFormat="true" applyFont="true" applyFill="true" applyBorder="true" applyAlignment="true">
      <alignment vertical="center" wrapText="true"/>
    </xf>
    <xf numFmtId="202" fontId="3" fillId="4" borderId="3" xfId="0" applyNumberFormat="true" applyFont="true" applyFill="true" applyBorder="true" applyAlignment="true">
      <alignment vertical="center" wrapText="true"/>
    </xf>
    <xf numFmtId="204" fontId="3" fillId="4" borderId="2" xfId="0" applyNumberFormat="true" applyFont="true" applyFill="true" applyBorder="true" applyAlignment="true">
      <alignment vertical="center" wrapText="true"/>
    </xf>
    <xf numFmtId="204" fontId="3" fillId="4" borderId="3" xfId="0" applyNumberFormat="true" applyFont="true" applyFill="true" applyBorder="true" applyAlignment="true">
      <alignment vertical="center" wrapText="true"/>
    </xf>
    <xf numFmtId="203" fontId="4" fillId="3" borderId="2" xfId="0" applyNumberFormat="true" applyFont="true" applyFill="true" applyBorder="true" applyAlignment="true">
      <alignment vertical="center" wrapText="true"/>
    </xf>
    <xf numFmtId="203" fontId="4" fillId="3" borderId="3" xfId="0" applyNumberFormat="true" applyFont="true" applyFill="true" applyBorder="true" applyAlignment="true">
      <alignment vertical="center" wrapText="true"/>
    </xf>
    <xf numFmtId="205" fontId="3" fillId="0" borderId="2" xfId="0" applyNumberFormat="true" applyFont="true" applyFill="true" applyBorder="true" applyAlignment="true">
      <alignment vertical="center" wrapText="true"/>
    </xf>
    <xf numFmtId="205" fontId="3" fillId="0" borderId="3" xfId="0" applyNumberFormat="true" applyFont="true" applyFill="true" applyBorder="true" applyAlignment="true">
      <alignment vertical="center" wrapText="true"/>
    </xf>
    <xf numFmtId="201" fontId="4" fillId="3" borderId="2" xfId="0" applyNumberFormat="true" applyFont="true" applyFill="true" applyBorder="true" applyAlignment="true">
      <alignment vertical="center" wrapText="true"/>
    </xf>
    <xf numFmtId="201" fontId="4" fillId="3" borderId="3" xfId="0" applyNumberFormat="true" applyFont="true" applyFill="true" applyBorder="true" applyAlignment="true">
      <alignment vertical="center" wrapText="true"/>
    </xf>
    <xf numFmtId="0" fontId="3" fillId="2" borderId="2" xfId="0" applyNumberFormat="true" applyFont="true" applyFill="true" applyBorder="true" applyAlignment="true">
      <alignment vertical="center" wrapText="true"/>
    </xf>
    <xf numFmtId="0" fontId="3" fillId="2" borderId="3" xfId="0" applyNumberFormat="true" applyFont="true" applyFill="true" applyBorder="true" applyAlignment="true">
      <alignment vertical="center" wrapText="true"/>
    </xf>
    <xf numFmtId="0" fontId="7" fillId="2" borderId="2" xfId="0" applyNumberFormat="true" applyFont="true" applyFill="true" applyBorder="true" applyAlignment="true">
      <alignment vertical="center" wrapText="true"/>
    </xf>
    <xf numFmtId="0" fontId="7" fillId="2" borderId="3" xfId="0" applyNumberFormat="true" applyFont="true" applyFill="true" applyBorder="true" applyAlignment="true">
      <alignment vertical="center" wrapText="true"/>
    </xf>
    <xf numFmtId="0" fontId="6" fillId="5" borderId="10" xfId="0" applyNumberFormat="true" applyFont="true" applyFill="true" applyBorder="true" applyAlignment="true">
      <alignment horizontal="left"/>
    </xf>
    <xf numFmtId="0" fontId="6" fillId="5" borderId="10" xfId="0" applyNumberFormat="true" applyFont="true" applyFill="true" applyBorder="true" applyAlignment="true">
      <alignment horizontal="left" vertical="center"/>
    </xf>
    <xf numFmtId="0" fontId="6" fillId="5" borderId="11" xfId="0" applyNumberFormat="true" applyFont="true" applyFill="true" applyBorder="true" applyAlignment="true">
      <alignment horizontal="left"/>
    </xf>
    <xf numFmtId="0" fontId="6" fillId="5" borderId="11" xfId="0" applyNumberFormat="true" applyFont="true" applyFill="true" applyBorder="true" applyAlignment="true">
      <alignment horizontal="left" vertical="center"/>
    </xf>
    <xf numFmtId="0" fontId="0" fillId="4" borderId="0" xfId="0" applyNumberFormat="true" applyFont="true" applyFill="true" applyBorder="true"/>
    <xf numFmtId="0" fontId="3" fillId="4" borderId="0" xfId="0" applyNumberFormat="true" applyFont="true" applyFill="true" applyBorder="true"/>
    <xf numFmtId="0" fontId="3" fillId="4" borderId="2" xfId="0" applyNumberFormat="true" applyFont="true" applyFill="true" applyBorder="true"/>
    <xf numFmtId="0" fontId="3" fillId="4" borderId="2" xfId="0" applyNumberFormat="true" applyFont="true" applyFill="true" applyBorder="true" applyAlignment="true">
      <alignment wrapText="true"/>
    </xf>
    <xf numFmtId="0" fontId="3" fillId="4" borderId="2" xfId="0" applyNumberFormat="true" applyFont="true" applyFill="true" applyBorder="true" applyAlignment="true">
      <alignment horizontal="left" wrapText="true"/>
    </xf>
    <xf numFmtId="0" fontId="3" fillId="4" borderId="2" xfId="0" applyNumberFormat="true" applyFont="true" applyFill="true" applyBorder="true" applyAlignment="true">
      <alignment horizontal="left" vertical="center" wrapText="true"/>
    </xf>
  </cellXfs>
  <cellStyles count="1">
    <cellStyle name="Normal" xfId="0"/>
  </cellStyles>
  <dxfs count="15">
    <dxf>
      <font>
        <b val="1"/>
        <color rgb="FF842029"/>
      </font>
      <fill>
        <patternFill patternType="solid">
          <bgColor rgb="FFF8D7DA"/>
        </patternFill>
      </fill>
    </dxf>
    <dxf>
      <font>
        <b val="1"/>
        <color rgb="FF7A4A00"/>
      </font>
      <fill>
        <patternFill patternType="solid">
          <bgColor rgb="FFFFF3CD"/>
        </patternFill>
      </fill>
    </dxf>
    <dxf>
      <font>
        <b val="1"/>
        <color rgb="FF1D4ED8"/>
      </font>
      <fill>
        <patternFill patternType="solid">
          <bgColor rgb="FFE7F0FA"/>
        </patternFill>
      </fill>
    </dxf>
    <dxf>
      <font>
        <color rgb="FF166534"/>
      </font>
      <fill>
        <patternFill patternType="solid">
          <bgColor rgb="FFEAF6EF"/>
        </patternFill>
      </fill>
    </dxf>
    <dxf>
      <font>
        <b val="1"/>
        <color rgb="FF842029"/>
      </font>
      <fill>
        <patternFill patternType="solid">
          <bgColor rgb="FFF8D7DA"/>
        </patternFill>
      </fill>
    </dxf>
    <dxf>
      <font>
        <b val="1"/>
        <color rgb="FF166534"/>
      </font>
      <fill>
        <patternFill patternType="solid">
          <bgColor rgb="FFEAF6EF"/>
        </patternFill>
      </fill>
    </dxf>
    <dxf>
      <font>
        <b val="1"/>
        <color rgb="FF842029"/>
      </font>
      <fill>
        <patternFill patternType="solid">
          <bgColor rgb="FFF8D7DA"/>
        </patternFill>
      </fill>
    </dxf>
    <dxf>
      <font>
        <b val="1"/>
        <color rgb="FF7A4A00"/>
      </font>
      <fill>
        <patternFill patternType="solid">
          <bgColor rgb="FFFFF3CD"/>
        </patternFill>
      </fill>
    </dxf>
    <dxf>
      <font>
        <b val="1"/>
        <color rgb="FF1D4ED8"/>
      </font>
      <fill>
        <patternFill patternType="solid">
          <bgColor rgb="FFE7F0FA"/>
        </patternFill>
      </fill>
    </dxf>
    <dxf>
      <font>
        <b val="1"/>
        <color rgb="FF842029"/>
      </font>
      <fill>
        <patternFill patternType="solid">
          <bgColor rgb="FFF8D7DA"/>
        </patternFill>
      </fill>
    </dxf>
    <dxf>
      <font>
        <b val="1"/>
        <color rgb="FF7A4A00"/>
      </font>
      <fill>
        <patternFill patternType="solid">
          <bgColor rgb="FFFFF3CD"/>
        </patternFill>
      </fill>
    </dxf>
    <dxf>
      <font>
        <b val="1"/>
        <color rgb="FF1D4ED8"/>
      </font>
      <fill>
        <patternFill patternType="solid">
          <bgColor rgb="FFE7F0FA"/>
        </patternFill>
      </fill>
    </dxf>
    <dxf>
      <font>
        <b val="1"/>
        <color rgb="FF842029"/>
      </font>
      <fill>
        <patternFill patternType="solid">
          <bgColor rgb="FFF8D7DA"/>
        </patternFill>
      </fill>
    </dxf>
    <dxf>
      <font>
        <b val="1"/>
        <color rgb="FF166534"/>
      </font>
      <fill>
        <patternFill patternType="solid">
          <bgColor rgb="FFEAF6EF"/>
        </patternFill>
      </fill>
    </dxf>
    <dxf>
      <font>
        <b val="1"/>
        <color rgb="FF842029"/>
      </font>
      <fill>
        <patternFill patternType="solid">
          <bgColor rgb="FFF8D7DA"/>
        </patternFill>
      </fill>
    </dxf>
  </dxfs>
</styleSheet>
</file>

<file path=xl/_rels/workbook.xml.rels><?xml version="1.0" encoding="UTF-8"?>
<Relationships xmlns="http://schemas.openxmlformats.org/package/2006/relationships"><Relationship Id="Rbedaaa94defd41db" Target="styles.xml" Type="http://schemas.openxmlformats.org/officeDocument/2006/relationships/styles"></Relationship><Relationship Id="R37ce20dbd7264f44" Target="theme/theme1.xml" Type="http://schemas.openxmlformats.org/officeDocument/2006/relationships/theme"></Relationship><Relationship Id="R8060934c628140b9" Target="sharedStrings.xml" Type="http://schemas.openxmlformats.org/officeDocument/2006/relationships/sharedStrings"></Relationship><Relationship Id="Ree9d9d4ece954ae6" Target="worksheets/sheet1.xml" Type="http://schemas.openxmlformats.org/officeDocument/2006/relationships/worksheet"></Relationship><Relationship Id="R37b9e2e7eb784129" Target="worksheets/sheet2.xml" Type="http://schemas.openxmlformats.org/officeDocument/2006/relationships/worksheet"></Relationship><Relationship Id="Rf0547f1d268f4e47" Target="worksheets/sheet3.xml" Type="http://schemas.openxmlformats.org/officeDocument/2006/relationships/worksheet"></Relationship><Relationship Id="Raeadbc5b6d4c49a1" Target="worksheets/sheet4.xml" Type="http://schemas.openxmlformats.org/officeDocument/2006/relationships/worksheet"></Relationship><Relationship Id="R6b673a11f9a04f4f" Target="worksheets/sheet5.xml" Type="http://schemas.openxmlformats.org/officeDocument/2006/relationships/worksheet"></Relationship><Relationship Id="R85df45e3e9ba42ac" Target="worksheets/sheet6.xml" Type="http://schemas.openxmlformats.org/officeDocument/2006/relationships/worksheet"></Relationship></Relationships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0"/>
    <col customWidth="true" max="2" min="2" width="14"/>
    <col customWidth="true" max="3" min="3" width="16"/>
    <col customWidth="true" max="4" min="4" width="14"/>
    <col customWidth="true" max="5" min="5" width="12"/>
    <col customWidth="true" max="7" min="6" width="14"/>
    <col customWidth="true" max="8" min="8" width="16"/>
    <col customWidth="true" max="11" min="9" width="14"/>
    <col customWidth="true" max="12" min="12" width="22"/>
    <col customWidth="true" max="13" min="13" width="14"/>
    <col customWidth="true" max="14" min="14" width="20"/>
  </cols>
  <sheetData>
    <row r="1" ht="30" customHeight="true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0" customHeight="true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>
      <c r="A3" t="s">
        <v>8</v>
      </c>
    </row>
    <row r="4" ht="28" customHeight="true">
      <c r="A4" s="30" t="str">
        <v>分析日</v>
      </c>
      <c r="B4" s="32" t="n">
        <f>'Master Settings'!$B$5</f>
        <v>46143</v>
      </c>
      <c r="C4" s="30" t="str">
        <v>会社/主体</v>
      </c>
      <c r="D4" s="21" t="str">
        <f>'Master Settings'!$B$4</f>
        <v>サンプル株式会社（編集可）</v>
      </c>
      <c r="E4" s="30" t="s">
        <v>0</v>
      </c>
      <c r="F4" s="21" t="str">
        <f>'Master Settings'!$B$6</f>
        <v>CNY</v>
      </c>
      <c r="G4" s="21"/>
      <c r="H4" s="21"/>
      <c r="I4" s="21"/>
      <c r="J4" s="21"/>
      <c r="K4" s="21"/>
      <c r="L4" s="21"/>
      <c r="M4" s="21"/>
      <c r="N4" s="21"/>
    </row>
    <row r="5" ht="28" customHeight="true">
      <c r="A5" s="30" t="str">
        <v>総在庫金額</v>
      </c>
      <c r="B5" s="84" t="s">
        <v>9</v>
      </c>
      <c r="C5" s="92" t="str">
        <v>リスク在庫金額</v>
      </c>
      <c r="D5" s="84" t="s">
        <v>10</v>
      </c>
      <c r="E5" s="30" t="str">
        <v>リスク金額比率</v>
      </c>
      <c r="F5" s="94" t="s">
        <v>11</v>
      </c>
      <c r="G5" s="30" t="str">
        <v>総Брой SKU</v>
      </c>
      <c r="H5" s="34" t="n">
        <f>COUNTA('Inventory Aging Analysis'!$E$6:$E$305)</f>
        <v>12</v>
      </c>
      <c r="I5" s="96" t="str">
        <v>リスクБрой SKU</v>
      </c>
      <c r="J5" s="34" t="n">
        <f>COUNTIF('Inventory Aging Analysis'!$AG$6:$AG$305,"注意")+COUNTIF('Inventory Aging Analysis'!$AG$6:$AG$305,"重度滞留")+COUNTIF('Inventory Aging Analysis'!$AG$6:$AG$305,"回転低下")</f>
        <v>8</v>
      </c>
      <c r="K5" s="30" t="str">
        <v>重度滞留金額</v>
      </c>
      <c r="L5" s="84" t="n">
        <f>SUMIFS('Inventory Aging Analysis'!$T$6:$T$305,'Inventory Aging Analysis'!$AG$6:$AG$305,"重度滞留")</f>
        <v>17520</v>
      </c>
      <c r="M5" s="30" t="str">
        <v>平均回転率</v>
      </c>
      <c r="N5" s="38" t="n">
        <f>IFERROR(AVERAGEIF('Inventory Aging Analysis'!$Z$6:$Z$305,"&gt;0",'Inventory Aging Analysis'!$Z$6:$Z$305),0)</f>
        <v>2.9410970819304154</v>
      </c>
    </row>
    <row r="6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ht="24" customHeight="true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9"/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ht="26" customHeight="true">
      <c r="A9" s="65" t="str">
        <v>注意级别</v>
      </c>
      <c r="B9" s="65" t="s">
        <v>13</v>
      </c>
      <c r="C9" s="65" t="str">
        <v>在庫金額</v>
      </c>
      <c r="D9" s="65" t="s">
        <v>14</v>
      </c>
      <c r="F9" s="103" t="s">
        <v>15</v>
      </c>
      <c r="G9" s="103" t="str">
        <v>判定ロジックと利用ヒント</v>
      </c>
      <c r="H9" s="103" t="str">
        <v>判定ロジックと利用ヒント</v>
      </c>
      <c r="I9" s="103" t="str">
        <v>判定ロジックと利用ヒント</v>
      </c>
      <c r="J9" s="103" t="str">
        <v>判定ロジックと利用ヒント</v>
      </c>
      <c r="K9" s="103" t="str">
        <v>判定ロジックと利用ヒント</v>
      </c>
      <c r="L9" s="103" t="str">
        <v>判定ロジックと利用ヒント</v>
      </c>
      <c r="M9" s="103" t="str">
        <v>判定ロジックと利用ヒント</v>
      </c>
      <c r="N9" s="103" t="str">
        <v>判定ロジックと利用ヒント</v>
      </c>
    </row>
    <row r="10" ht="23" customHeight="true">
      <c r="A10" s="21" t="str">
        <v>正常</v>
      </c>
      <c r="B10" s="21" t="n">
        <f>COUNTIF('Inventory Aging Analysis'!$AG$6:$AG$305,A10)</f>
        <v>4</v>
      </c>
      <c r="C10" s="84" t="n">
        <f>SUMIF('Inventory Aging Analysis'!$AG$6:$AG$305,A10,'Inventory Aging Analysis'!$T$6:$T$305)</f>
        <v>83660</v>
      </c>
      <c r="D10" s="94" t="n">
        <f>IFERROR(C10/$B$5,0)</f>
        <v>0.3530851692411581</v>
      </c>
      <c r="F10" s="111" t="str">
        <v>1. 重度滞留：消費がなく、未出庫日数が品目カテゴリの重度しきい値以上です。</v>
      </c>
      <c r="G10" s="111" t="str">
        <v>1. 重度滞留：消費がなく、未出庫日数が品目カテゴリの重度しきい値以上です。</v>
      </c>
      <c r="H10" s="111" t="str">
        <v>1. 重度滞留：消費がなく、未出庫日数が品目カテゴリの重度しきい値以上です。</v>
      </c>
      <c r="I10" s="111" t="str">
        <v>1. 重度滞留：消費がなく、未出庫日数が品目カテゴリの重度しきい値以上です。</v>
      </c>
      <c r="J10" s="111" t="str">
        <v>1. 重度滞留：消費がなく、未出庫日数が品目カテゴリの重度しきい値以上です。</v>
      </c>
      <c r="K10" s="111" t="str">
        <v>1. 重度滞留：消費がなく、未出庫日数が品目カテゴリの重度しきい値以上です。</v>
      </c>
      <c r="L10" s="111" t="str">
        <v>1. 重度滞留：消費がなく、未出庫日数が品目カテゴリの重度しきい値以上です。</v>
      </c>
      <c r="M10" s="111" t="str">
        <v>1. 重度滞留：消費がなく、未出庫日数が品目カテゴリの重度しきい値以上です。</v>
      </c>
      <c r="N10" s="111" t="str">
        <v>1. 重度滞留：消費がなく、未出庫日数が品目カテゴリの重度しきい値以上です。</v>
      </c>
    </row>
    <row r="11" ht="23" customHeight="true">
      <c r="A11" s="21" t="str">
        <v>回転低下</v>
      </c>
      <c r="B11" s="21" t="s">
        <v>16</v>
      </c>
      <c r="C11" s="84" t="n">
        <f>SUMIF('Inventory Aging Analysis'!$AG$6:$AG$305,A11,'Inventory Aging Analysis'!$T$6:$T$305)</f>
        <v>7200</v>
      </c>
      <c r="D11" s="94" t="s">
        <v>17</v>
      </c>
      <c r="F11" s="111" t="s">
        <v>18</v>
      </c>
      <c r="G11" s="111" t="str">
        <v>2. 注意：未出庫日数が注意しきい値以上、または在庫カバー日数が注意しきい値の2倍以上です。</v>
      </c>
      <c r="H11" s="111" t="str">
        <v>2. 注意：未出庫日数が注意しきい値以上、または在庫カバー日数が注意しきい値の2倍以上です。</v>
      </c>
      <c r="I11" s="111" t="str">
        <v>2. 注意：未出庫日数が注意しきい値以上、または在庫カバー日数が注意しきい値の2倍以上です。</v>
      </c>
      <c r="J11" s="111" t="str">
        <v>2. 注意：未出庫日数が注意しきい値以上、または在庫カバー日数が注意しきい値の2倍以上です。</v>
      </c>
      <c r="K11" s="111" t="str">
        <v>2. 注意：未出庫日数が注意しきい値以上、または在庫カバー日数が注意しきい値の2倍以上です。</v>
      </c>
      <c r="L11" s="111" t="str">
        <v>2. 注意：未出庫日数が注意しきい値以上、または在庫カバー日数が注意しきい値の2倍以上です。</v>
      </c>
      <c r="M11" s="111" t="str">
        <v>2. 注意：未出庫日数が注意しきい値以上、または在庫カバー日数が注意しきい値の2倍以上です。</v>
      </c>
      <c r="N11" s="111" t="str">
        <v>2. 注意：未出庫日数が注意しきい値以上、または在庫カバー日数が注意しきい値の2倍以上です。</v>
      </c>
    </row>
    <row r="12" ht="23" customHeight="true">
      <c r="A12" s="21" t="str">
        <v>注意</v>
      </c>
      <c r="B12" s="21" t="n">
        <f>COUNTIF('Inventory Aging Analysis'!$AG$6:$AG$305,A12)</f>
        <v>4</v>
      </c>
      <c r="C12" s="84" t="n">
        <f>SUMIF('Inventory Aging Analysis'!$AG$6:$AG$305,A12,'Inventory Aging Analysis'!$T$6:$T$305)</f>
        <v>128560</v>
      </c>
      <c r="D12" s="94" t="n">
        <f>IFERROR(C12/$B$5,0)</f>
        <v>0.5425846205790495</v>
      </c>
      <c r="F12" s="111" t="str">
        <v>3. 回転低下：滞留ルールには該当しないものの、回転率が品目カテゴリ目標を下回っています。</v>
      </c>
      <c r="G12" s="111" t="str">
        <v>3. 回転低下：滞留ルールには該当しないものの、回転率が品目カテゴリ目標を下回っています。</v>
      </c>
      <c r="H12" s="111" t="str">
        <v>3. 回転低下：滞留ルールには該当しないものの、回転率が品目カテゴリ目標を下回っています。</v>
      </c>
      <c r="I12" s="111" t="str">
        <v>3. 回転低下：滞留ルールには該当しないものの、回転率が品目カテゴリ目標を下回っています。</v>
      </c>
      <c r="J12" s="111" t="str">
        <v>3. 回転低下：滞留ルールには該当しないものの、回転率が品目カテゴリ目標を下回っています。</v>
      </c>
      <c r="K12" s="111" t="str">
        <v>3. 回転低下：滞留ルールには該当しないものの、回転率が品目カテゴリ目標を下回っています。</v>
      </c>
      <c r="L12" s="111" t="str">
        <v>3. 回転低下：滞留ルールには該当しないものの、回転率が品目カテゴリ目標を下回っています。</v>
      </c>
      <c r="M12" s="111" t="str">
        <v>3. 回転低下：滞留ルールには該当しないものの、回転率が品目カテゴリ目標を下回っています。</v>
      </c>
      <c r="N12" s="111" t="str">
        <v>3. 回転低下：滞留ルールには該当しないものの、回転率が品目カテゴリ目標を下回っています。</v>
      </c>
    </row>
    <row r="13" ht="23" customHeight="true">
      <c r="A13" s="21" t="str">
        <v>重度滞留</v>
      </c>
      <c r="B13" s="21" t="s">
        <v>19</v>
      </c>
      <c r="C13" s="84" t="s">
        <v>20</v>
      </c>
      <c r="D13" s="94" t="s">
        <v>21</v>
      </c>
      <c r="F13" s="111" t="str">
        <v>4. しきい値、通貨、分析日、業務シーンは「Master Settings」で一元管理できます。</v>
      </c>
      <c r="G13" s="111" t="str">
        <v>4. しきい値、通貨、分析日、業務シーンは「Master Settings」で一元管理できます。</v>
      </c>
      <c r="H13" s="111" t="str">
        <v>4. しきい値、通貨、分析日、業務シーンは「Master Settings」で一元管理できます。</v>
      </c>
      <c r="I13" s="111" t="str">
        <v>4. しきい値、通貨、分析日、業務シーンは「Master Settings」で一元管理できます。</v>
      </c>
      <c r="J13" s="111" t="str">
        <v>4. しきい値、通貨、分析日、業務シーンは「Master Settings」で一元管理できます。</v>
      </c>
      <c r="K13" s="111" t="str">
        <v>4. しきい値、通貨、分析日、業務シーンは「Master Settings」で一元管理できます。</v>
      </c>
      <c r="L13" s="111" t="str">
        <v>4. しきい値、通貨、分析日、業務シーンは「Master Settings」で一元管理できます。</v>
      </c>
      <c r="M13" s="111" t="str">
        <v>4. しきい値、通貨、分析日、業務シーンは「Master Settings」で一元管理できます。</v>
      </c>
      <c r="N13" s="111" t="str">
        <v>4. しきい値、通貨、分析日、業務シーンは「Master Settings」で一元管理できます。</v>
      </c>
    </row>
    <row r="14" ht="23" customHeight="true">
      <c r="A14" s="21" t="str">
        <v>在庫なし</v>
      </c>
      <c r="B14" s="21" t="s">
        <v>22</v>
      </c>
      <c r="C14" s="84" t="n">
        <f>SUMIF('Inventory Aging Analysis'!$AG$6:$AG$305,A14,'Inventory Aging Analysis'!$T$6:$T$305)</f>
        <v>0</v>
      </c>
      <c r="D14" s="94" t="n">
        <f>IFERROR(C14/$B$5,0)</f>
        <v>0</v>
      </c>
      <c r="F14" s="111" t="str">
        <v>5. Turnover Calculationは担当者、対応計画、目標日、削減金額の管理に使います。</v>
      </c>
      <c r="G14" s="111" t="str">
        <v>5. Turnover Calculationは担当者、対応計画、目標日、削減金額の管理に使います。</v>
      </c>
      <c r="H14" s="111" t="str">
        <v>5. Turnover Calculationは担当者、対応計画、目標日、削減金額の管理に使います。</v>
      </c>
      <c r="I14" s="111" t="str">
        <v>5. Turnover Calculationは担当者、対応計画、目標日、削減金額の管理に使います。</v>
      </c>
      <c r="J14" s="111" t="str">
        <v>5. Turnover Calculationは担当者、対応計画、目標日、削減金額の管理に使います。</v>
      </c>
      <c r="K14" s="111" t="str">
        <v>5. Turnover Calculationは担当者、対応計画、目標日、削減金額の管理に使います。</v>
      </c>
      <c r="L14" s="111" t="str">
        <v>5. Turnover Calculationは担当者、対応計画、目標日、削減金額の管理に使います。</v>
      </c>
      <c r="M14" s="111" t="str">
        <v>5. Turnover Calculationは担当者、対応計画、目標日、削減金額の管理に使います。</v>
      </c>
      <c r="N14" s="111" t="str">
        <v>5. Turnover Calculationは担当者、対応計画、目標日、削減金額の管理に使います。</v>
      </c>
    </row>
    <row r="15" ht="23" customHeight="true">
      <c r="B15" t="s">
        <v>23</v>
      </c>
    </row>
    <row r="16" ht="23" customHeight="true">
      <c r="B16" t="s">
        <v>24</v>
      </c>
    </row>
    <row r="17" ht="23" customHeight="true">
      <c r="A17" s="65" t="str">
        <v>品目カテゴリ</v>
      </c>
      <c r="B17" s="65" t="s">
        <v>25</v>
      </c>
      <c r="C17" s="65" t="str">
        <v>リスク金額</v>
      </c>
      <c r="D17" s="65" t="str">
        <v>リスク比率</v>
      </c>
      <c r="E17" s="65" t="str">
        <v>リスクБрой SKU</v>
      </c>
      <c r="F17" s="65" t="str">
        <v>カテゴリ回転率</v>
      </c>
      <c r="H17" s="77" t="str">
        <v>業務シーン</v>
      </c>
      <c r="I17" s="77" t="str">
        <v>在庫金額</v>
      </c>
      <c r="J17" s="77" t="str">
        <v>リスク金額</v>
      </c>
      <c r="K17" s="77" t="str">
        <v>リスク比率</v>
      </c>
      <c r="L17" s="77" t="str">
        <v>リスクБрой SKU</v>
      </c>
      <c r="M17" s="77" t="str">
        <v>重度金額</v>
      </c>
      <c r="N17" s="77" t="str">
        <v>推奨確認ポイント</v>
      </c>
    </row>
    <row r="18" ht="23" customHeight="true">
      <c r="A18" s="21" t="s">
        <v>1</v>
      </c>
      <c r="B18" s="84" t="s">
        <v>26</v>
      </c>
      <c r="C18" s="84" t="n">
        <f>SUMIFS('Inventory Aging Analysis'!$T$6:$T$305,'Inventory Aging Analysis'!$H$6:$H$305,A18,'Inventory Aging Analysis'!$AG$6:$AG$305,"注意")+SUMIFS('Inventory Aging Analysis'!$T$6:$T$305,'Inventory Aging Analysis'!$H$6:$H$305,A18,'Inventory Aging Analysis'!$AG$6:$AG$305,"重度滞留")+SUMIFS('Inventory Aging Analysis'!$T$6:$T$305,'Inventory Aging Analysis'!$H$6:$H$305,A18,'Inventory Aging Analysis'!$AG$6:$AG$305,"回転低下")</f>
        <v>0</v>
      </c>
      <c r="D18" s="94" t="n">
        <f>IFERROR(C18/B18,0)</f>
        <v>0</v>
      </c>
      <c r="E18" s="34" t="n">
        <f>COUNTIFS('Inventory Aging Analysis'!$H$6:$H$305,A18,'Inventory Aging Analysis'!$AG$6:$AG$305,"注意")+COUNTIFS('Inventory Aging Analysis'!$H$6:$H$305,A18,'Inventory Aging Analysis'!$AG$6:$AG$305,"重度滞留")+COUNTIFS('Inventory Aging Analysis'!$H$6:$H$305,A18,'Inventory Aging Analysis'!$AG$6:$AG$305,"回転低下")</f>
        <v>0</v>
      </c>
      <c r="F18" s="38" t="n">
        <f>IFERROR(SUMIFS('Inventory Aging Analysis'!$Y$6:$Y$305,'Inventory Aging Analysis'!$H$6:$H$305,A18)/SUMIFS('Inventory Aging Analysis'!$Q$6:$Q$305,'Inventory Aging Analysis'!$H$6:$H$305,A18),0)</f>
        <v>5.2384259259259265</v>
      </c>
      <c r="H18" s="21" t="str">
        <v>製造用材料</v>
      </c>
      <c r="I18" s="84" t="n">
        <f>SUMIF('Inventory Aging Analysis'!$C$6:$C$305,H18,'Inventory Aging Analysis'!$T$6:$T$305)</f>
        <v>25320</v>
      </c>
      <c r="J18" s="84" t="n">
        <f>SUMIFS('Inventory Aging Analysis'!$T$6:$T$305,'Inventory Aging Analysis'!$C$6:$C$305,H18,'Inventory Aging Analysis'!$AG$6:$AG$305,"注意")+SUMIFS('Inventory Aging Analysis'!$T$6:$T$305,'Inventory Aging Analysis'!$C$6:$C$305,H18,'Inventory Aging Analysis'!$AG$6:$AG$305,"重度滞留")+SUMIFS('Inventory Aging Analysis'!$T$6:$T$305,'Inventory Aging Analysis'!$C$6:$C$305,H18,'Inventory Aging Analysis'!$AG$6:$AG$305,"回転低下")</f>
        <v>9760</v>
      </c>
      <c r="K18" s="94" t="n">
        <f>IFERROR(J18/I18,0)</f>
        <v>0.3854660347551343</v>
      </c>
      <c r="L18" s="34" t="n">
        <f>COUNTIFS('Inventory Aging Analysis'!$C$6:$C$305,H18,'Inventory Aging Analysis'!$AG$6:$AG$305,"注意")+COUNTIFS('Inventory Aging Analysis'!$C$6:$C$305,H18,'Inventory Aging Analysis'!$AG$6:$AG$305,"重度滞留")+COUNTIFS('Inventory Aging Analysis'!$C$6:$C$305,H18,'Inventory Aging Analysis'!$AG$6:$AG$305,"回転低下")</f>
        <v>2</v>
      </c>
      <c r="M18" s="84" t="n">
        <f>SUMIFS('Inventory Aging Analysis'!$T$6:$T$305,'Inventory Aging Analysis'!$C$6:$C$305,H18,'Inventory Aging Analysis'!$AG$6:$AG$305,"重度滞留")</f>
        <v>0</v>
      </c>
      <c r="N18" s="21" t="str">
        <v>購買凍結/代替消費</v>
      </c>
    </row>
    <row r="19" ht="23" customHeight="true">
      <c r="A19" s="21" t="str">
        <v>袋装材</v>
      </c>
      <c r="B19" s="84" t="n">
        <f>SUMIF('Inventory Aging Analysis'!$H$6:$H$305,A19,'Inventory Aging Analysis'!$T$6:$T$305)</f>
        <v>5680</v>
      </c>
      <c r="C19" s="84" t="n">
        <f>SUMIFS('Inventory Aging Analysis'!$T$6:$T$305,'Inventory Aging Analysis'!$H$6:$H$305,A19,'Inventory Aging Analysis'!$AG$6:$AG$305,"注意")+SUMIFS('Inventory Aging Analysis'!$T$6:$T$305,'Inventory Aging Analysis'!$H$6:$H$305,A19,'Inventory Aging Analysis'!$AG$6:$AG$305,"重度滞留")+SUMIFS('Inventory Aging Analysis'!$T$6:$T$305,'Inventory Aging Analysis'!$H$6:$H$305,A19,'Inventory Aging Analysis'!$AG$6:$AG$305,"回転低下")</f>
        <v>5680</v>
      </c>
      <c r="D19" s="94" t="n">
        <f>IFERROR(C19/B19,0)</f>
        <v>1</v>
      </c>
      <c r="E19" s="34" t="n">
        <f>COUNTIFS('Inventory Aging Analysis'!$H$6:$H$305,A19,'Inventory Aging Analysis'!$AG$6:$AG$305,"注意")+COUNTIFS('Inventory Aging Analysis'!$H$6:$H$305,A19,'Inventory Aging Analysis'!$AG$6:$AG$305,"重度滞留")+COUNTIFS('Inventory Aging Analysis'!$H$6:$H$305,A19,'Inventory Aging Analysis'!$AG$6:$AG$305,"回転低下")</f>
        <v>2</v>
      </c>
      <c r="F19" s="38" t="n">
        <f>IFERROR(SUMIFS('Inventory Aging Analysis'!$Y$6:$Y$305,'Inventory Aging Analysis'!$H$6:$H$305,A19)/SUMIFS('Inventory Aging Analysis'!$Q$6:$Q$305,'Inventory Aging Analysis'!$H$6:$H$305,A19),0)</f>
        <v>0.050694444444444445</v>
      </c>
      <c r="H19" s="21" t="str">
        <v>販売・流通完成品</v>
      </c>
      <c r="I19" s="84" t="n">
        <f>SUMIF('Inventory Aging Analysis'!$C$6:$C$305,H19,'Inventory Aging Analysis'!$T$6:$T$305)</f>
        <v>113120</v>
      </c>
      <c r="J19" s="84" t="n">
        <f>SUMIFS('Inventory Aging Analysis'!$T$6:$T$305,'Inventory Aging Analysis'!$C$6:$C$305,H19,'Inventory Aging Analysis'!$AG$6:$AG$305,"注意")+SUMIFS('Inventory Aging Analysis'!$T$6:$T$305,'Inventory Aging Analysis'!$C$6:$C$305,H19,'Inventory Aging Analysis'!$AG$6:$AG$305,"重度滞留")+SUMIFS('Inventory Aging Analysis'!$T$6:$T$305,'Inventory Aging Analysis'!$C$6:$C$305,H19,'Inventory Aging Analysis'!$AG$6:$AG$305,"回転低下")</f>
        <v>113120</v>
      </c>
      <c r="K19" s="94" t="n">
        <f>IFERROR(J19/I19,0)</f>
        <v>1</v>
      </c>
      <c r="L19" s="34" t="n">
        <f>COUNTIFS('Inventory Aging Analysis'!$C$6:$C$305,H19,'Inventory Aging Analysis'!$AG$6:$AG$305,"注意")+COUNTIFS('Inventory Aging Analysis'!$C$6:$C$305,H19,'Inventory Aging Analysis'!$AG$6:$AG$305,"重度滞留")+COUNTIFS('Inventory Aging Analysis'!$C$6:$C$305,H19,'Inventory Aging Analysis'!$AG$6:$AG$305,"回転低下")</f>
        <v>2</v>
      </c>
      <c r="M19" s="84" t="n">
        <f>SUMIFS('Inventory Aging Analysis'!$T$6:$T$305,'Inventory Aging Analysis'!$C$6:$C$305,H19,'Inventory Aging Analysis'!$AG$6:$AG$305,"重度滞留")</f>
        <v>3120</v>
      </c>
      <c r="N19" s="21" t="str">
        <v>販促/チャネル移動</v>
      </c>
    </row>
    <row r="20" ht="23" customHeight="true">
      <c r="A20" s="21" t="str">
        <v>半製品/WIP</v>
      </c>
      <c r="B20" s="84" t="s">
        <v>27</v>
      </c>
      <c r="C20" s="84" t="n">
        <f>SUMIFS('Inventory Aging Analysis'!$T$6:$T$305,'Inventory Aging Analysis'!$H$6:$H$305,A20,'Inventory Aging Analysis'!$AG$6:$AG$305,"注意")+SUMIFS('Inventory Aging Analysis'!$T$6:$T$305,'Inventory Aging Analysis'!$H$6:$H$305,A20,'Inventory Aging Analysis'!$AG$6:$AG$305,"重度滞留")+SUMIFS('Inventory Aging Analysis'!$T$6:$T$305,'Inventory Aging Analysis'!$H$6:$H$305,A20,'Inventory Aging Analysis'!$AG$6:$AG$305,"回転低下")</f>
        <v>7200</v>
      </c>
      <c r="D20" s="94" t="n">
        <f>IFERROR(C20/B20,0)</f>
        <v>1</v>
      </c>
      <c r="E20" s="34" t="n">
        <f>COUNTIFS('Inventory Aging Analysis'!$H$6:$H$305,A20,'Inventory Aging Analysis'!$AG$6:$AG$305,"注意")+COUNTIFS('Inventory Aging Analysis'!$H$6:$H$305,A20,'Inventory Aging Analysis'!$AG$6:$AG$305,"重度滞留")+COUNTIFS('Inventory Aging Analysis'!$H$6:$H$305,A20,'Inventory Aging Analysis'!$AG$6:$AG$305,"回転低下")</f>
        <v>1</v>
      </c>
      <c r="F20" s="38" t="n">
        <f>IFERROR(SUMIFS('Inventory Aging Analysis'!$Y$6:$Y$305,'Inventory Aging Analysis'!$H$6:$H$305,A20)/SUMIFS('Inventory Aging Analysis'!$Q$6:$Q$305,'Inventory Aging Analysis'!$H$6:$H$305,A20),0)</f>
        <v>4.0048611111111105</v>
      </c>
      <c r="H20" s="21" t="str">
        <v>Maintenance Dept品/MRO</v>
      </c>
      <c r="I20" s="84" t="n">
        <f>SUMIF('Inventory Aging Analysis'!$C$6:$C$305,H20,'Inventory Aging Analysis'!$T$6:$T$305)</f>
        <v>5200</v>
      </c>
      <c r="J20" s="84" t="n">
        <f>SUMIFS('Inventory Aging Analysis'!$T$6:$T$305,'Inventory Aging Analysis'!$C$6:$C$305,H20,'Inventory Aging Analysis'!$AG$6:$AG$305,"注意")+SUMIFS('Inventory Aging Analysis'!$T$6:$T$305,'Inventory Aging Analysis'!$C$6:$C$305,H20,'Inventory Aging Analysis'!$AG$6:$AG$305,"重度滞留")+SUMIFS('Inventory Aging Analysis'!$T$6:$T$305,'Inventory Aging Analysis'!$C$6:$C$305,H20,'Inventory Aging Analysis'!$AG$6:$AG$305,"回転低下")</f>
        <v>5200</v>
      </c>
      <c r="K20" s="94" t="n">
        <f>IFERROR(J20/I20,0)</f>
        <v>1</v>
      </c>
      <c r="L20" s="34" t="n">
        <f>COUNTIFS('Inventory Aging Analysis'!$C$6:$C$305,H20,'Inventory Aging Analysis'!$AG$6:$AG$305,"注意")+COUNTIFS('Inventory Aging Analysis'!$C$6:$C$305,H20,'Inventory Aging Analysis'!$AG$6:$AG$305,"重度滞留")+COUNTIFS('Inventory Aging Analysis'!$C$6:$C$305,H20,'Inventory Aging Analysis'!$AG$6:$AG$305,"回転低下")</f>
        <v>1</v>
      </c>
      <c r="M20" s="84" t="n">
        <f>SUMIFS('Inventory Aging Analysis'!$T$6:$T$305,'Inventory Aging Analysis'!$C$6:$C$305,H20,'Inventory Aging Analysis'!$AG$6:$AG$305,"重度滞留")</f>
        <v>0</v>
      </c>
      <c r="N20" s="21" t="str">
        <v>重要度確認</v>
      </c>
    </row>
    <row r="21" ht="23" customHeight="true">
      <c r="A21" s="21" t="str">
        <v>完成品</v>
      </c>
      <c r="B21" s="84" t="n">
        <f>SUMIF('Inventory Aging Analysis'!$H$6:$H$305,A21,'Inventory Aging Analysis'!$T$6:$T$305)</f>
        <v>149600</v>
      </c>
      <c r="C21" s="84" t="n">
        <f>SUMIFS('Inventory Aging Analysis'!$T$6:$T$305,'Inventory Aging Analysis'!$H$6:$H$305,A21,'Inventory Aging Analysis'!$AG$6:$AG$305,"注意")+SUMIFS('Inventory Aging Analysis'!$T$6:$T$305,'Inventory Aging Analysis'!$H$6:$H$305,A21,'Inventory Aging Analysis'!$AG$6:$AG$305,"重度滞留")+SUMIFS('Inventory Aging Analysis'!$T$6:$T$305,'Inventory Aging Analysis'!$H$6:$H$305,A21,'Inventory Aging Analysis'!$AG$6:$AG$305,"回転低下")</f>
        <v>110000</v>
      </c>
      <c r="D21" s="94" t="n">
        <f>IFERROR(C21/B21,0)</f>
        <v>0.7352941176470589</v>
      </c>
      <c r="E21" s="34" t="n">
        <f>COUNTIFS('Inventory Aging Analysis'!$H$6:$H$305,A21,'Inventory Aging Analysis'!$AG$6:$AG$305,"注意")+COUNTIFS('Inventory Aging Analysis'!$H$6:$H$305,A21,'Inventory Aging Analysis'!$AG$6:$AG$305,"重度滞留")+COUNTIFS('Inventory Aging Analysis'!$H$6:$H$305,A21,'Inventory Aging Analysis'!$AG$6:$AG$305,"回転低下")</f>
        <v>1</v>
      </c>
      <c r="F21" s="38" t="n">
        <f>IFERROR(SUMIFS('Inventory Aging Analysis'!$Y$6:$Y$305,'Inventory Aging Analysis'!$H$6:$H$305,A21)/SUMIFS('Inventory Aging Analysis'!$Q$6:$Q$305,'Inventory Aging Analysis'!$H$6:$H$305,A21),0)</f>
        <v>2.7600308641975313</v>
      </c>
      <c r="H21" s="21" t="str">
        <v>案件在庫</v>
      </c>
      <c r="I21" s="84" t="n">
        <f>SUMIF('Inventory Aging Analysis'!$C$6:$C$305,H21,'Inventory Aging Analysis'!$T$6:$T$305)</f>
        <v>7200</v>
      </c>
      <c r="J21" s="84" t="n">
        <f>SUMIFS('Inventory Aging Analysis'!$T$6:$T$305,'Inventory Aging Analysis'!$C$6:$C$305,H21,'Inventory Aging Analysis'!$AG$6:$AG$305,"注意")+SUMIFS('Inventory Aging Analysis'!$T$6:$T$305,'Inventory Aging Analysis'!$C$6:$C$305,H21,'Inventory Aging Analysis'!$AG$6:$AG$305,"重度滞留")+SUMIFS('Inventory Aging Analysis'!$T$6:$T$305,'Inventory Aging Analysis'!$C$6:$C$305,H21,'Inventory Aging Analysis'!$AG$6:$AG$305,"回転低下")</f>
        <v>7200</v>
      </c>
      <c r="K21" s="94" t="n">
        <f>IFERROR(J21/I21,0)</f>
        <v>1</v>
      </c>
      <c r="L21" s="34" t="n">
        <f>COUNTIFS('Inventory Aging Analysis'!$C$6:$C$305,H21,'Inventory Aging Analysis'!$AG$6:$AG$305,"注意")+COUNTIFS('Inventory Aging Analysis'!$C$6:$C$305,H21,'Inventory Aging Analysis'!$AG$6:$AG$305,"重度滞留")+COUNTIFS('Inventory Aging Analysis'!$C$6:$C$305,H21,'Inventory Aging Analysis'!$AG$6:$AG$305,"回転低下")</f>
        <v>1</v>
      </c>
      <c r="M21" s="84" t="n">
        <f>SUMIFS('Inventory Aging Analysis'!$T$6:$T$305,'Inventory Aging Analysis'!$C$6:$C$305,H21,'Inventory Aging Analysis'!$AG$6:$AG$305,"重度滞留")</f>
        <v>7200</v>
      </c>
      <c r="N21" s="21" t="str">
        <v>案件完了整理</v>
      </c>
    </row>
    <row r="22" ht="23" customHeight="true">
      <c r="A22" s="21" t="str">
        <v>Maintenance Dept品/MRO</v>
      </c>
      <c r="B22" s="84" t="n">
        <f>SUMIF('Inventory Aging Analysis'!$H$6:$H$305,A22,'Inventory Aging Analysis'!$T$6:$T$305)</f>
        <v>5200</v>
      </c>
      <c r="C22" s="84" t="n">
        <f>SUMIFS('Inventory Aging Analysis'!$T$6:$T$305,'Inventory Aging Analysis'!$H$6:$H$305,A22,'Inventory Aging Analysis'!$AG$6:$AG$305,"注意")+SUMIFS('Inventory Aging Analysis'!$T$6:$T$305,'Inventory Aging Analysis'!$H$6:$H$305,A22,'Inventory Aging Analysis'!$AG$6:$AG$305,"重度滞留")+SUMIFS('Inventory Aging Analysis'!$T$6:$T$305,'Inventory Aging Analysis'!$H$6:$H$305,A22,'Inventory Aging Analysis'!$AG$6:$AG$305,"回転低下")</f>
        <v>5200</v>
      </c>
      <c r="D22" s="94" t="n">
        <f>IFERROR(C22/B22,0)</f>
        <v>1</v>
      </c>
      <c r="E22" s="34" t="n">
        <f>COUNTIFS('Inventory Aging Analysis'!$H$6:$H$305,A22,'Inventory Aging Analysis'!$AG$6:$AG$305,"注意")+COUNTIFS('Inventory Aging Analysis'!$H$6:$H$305,A22,'Inventory Aging Analysis'!$AG$6:$AG$305,"重度滞留")+COUNTIFS('Inventory Aging Analysis'!$H$6:$H$305,A22,'Inventory Aging Analysis'!$AG$6:$AG$305,"回転低下")</f>
        <v>1</v>
      </c>
      <c r="F22" s="38" t="n">
        <f>IFERROR(SUMIFS('Inventory Aging Analysis'!$Y$6:$Y$305,'Inventory Aging Analysis'!$H$6:$H$305,A22)/SUMIFS('Inventory Aging Analysis'!$Q$6:$Q$305,'Inventory Aging Analysis'!$H$6:$H$305,A22),0)</f>
        <v>0.1267361111111111</v>
      </c>
      <c r="H22" s="21" t="str">
        <v>預託在庫/VMI</v>
      </c>
      <c r="I22" s="84" t="n">
        <f>SUMIF('Inventory Aging Analysis'!$C$6:$C$305,H22,'Inventory Aging Analysis'!$T$6:$T$305)</f>
        <v>28500</v>
      </c>
      <c r="J22" s="84" t="n">
        <f>SUMIFS('Inventory Aging Analysis'!$T$6:$T$305,'Inventory Aging Analysis'!$C$6:$C$305,H22,'Inventory Aging Analysis'!$AG$6:$AG$305,"注意")+SUMIFS('Inventory Aging Analysis'!$T$6:$T$305,'Inventory Aging Analysis'!$C$6:$C$305,H22,'Inventory Aging Analysis'!$AG$6:$AG$305,"重度滞留")+SUMIFS('Inventory Aging Analysis'!$T$6:$T$305,'Inventory Aging Analysis'!$C$6:$C$305,H22,'Inventory Aging Analysis'!$AG$6:$AG$305,"回転低下")</f>
        <v>0</v>
      </c>
      <c r="K22" s="94" t="n">
        <f>IFERROR(J22/I22,0)</f>
        <v>0</v>
      </c>
      <c r="L22" s="34" t="n">
        <f>COUNTIFS('Inventory Aging Analysis'!$C$6:$C$305,H22,'Inventory Aging Analysis'!$AG$6:$AG$305,"注意")+COUNTIFS('Inventory Aging Analysis'!$C$6:$C$305,H22,'Inventory Aging Analysis'!$AG$6:$AG$305,"重度滞留")+COUNTIFS('Inventory Aging Analysis'!$C$6:$C$305,H22,'Inventory Aging Analysis'!$AG$6:$AG$305,"回転低下")</f>
        <v>0</v>
      </c>
      <c r="M22" s="84" t="n">
        <f>SUMIFS('Inventory Aging Analysis'!$T$6:$T$305,'Inventory Aging Analysis'!$C$6:$C$305,H22,'Inventory Aging Analysis'!$AG$6:$AG$305,"重度滞留")</f>
        <v>0</v>
      </c>
      <c r="N22" s="21" t="str">
        <v>顧客/仕入先照合</v>
      </c>
    </row>
    <row r="23" ht="23" customHeight="true">
      <c r="A23" s="21" t="str">
        <v>案件材料</v>
      </c>
      <c r="B23" s="84" t="n">
        <f>SUMIF('Inventory Aging Analysis'!$H$6:$H$305,A23,'Inventory Aging Analysis'!$T$6:$T$305)</f>
        <v>7200</v>
      </c>
      <c r="C23" s="84" t="n">
        <f>SUMIFS('Inventory Aging Analysis'!$T$6:$T$305,'Inventory Aging Analysis'!$H$6:$H$305,A23,'Inventory Aging Analysis'!$AG$6:$AG$305,"注意")+SUMIFS('Inventory Aging Analysis'!$T$6:$T$305,'Inventory Aging Analysis'!$H$6:$H$305,A23,'Inventory Aging Analysis'!$AG$6:$AG$305,"重度滞留")+SUMIFS('Inventory Aging Analysis'!$T$6:$T$305,'Inventory Aging Analysis'!$H$6:$H$305,A23,'Inventory Aging Analysis'!$AG$6:$AG$305,"回転低下")</f>
        <v>7200</v>
      </c>
      <c r="D23" s="94" t="n">
        <f>IFERROR(C23/B23,0)</f>
        <v>1</v>
      </c>
      <c r="E23" s="34" t="n">
        <f>COUNTIFS('Inventory Aging Analysis'!$H$6:$H$305,A23,'Inventory Aging Analysis'!$AG$6:$AG$305,"注意")+COUNTIFS('Inventory Aging Analysis'!$H$6:$H$305,A23,'Inventory Aging Analysis'!$AG$6:$AG$305,"重度滞留")+COUNTIFS('Inventory Aging Analysis'!$H$6:$H$305,A23,'Inventory Aging Analysis'!$AG$6:$AG$305,"回転低下")</f>
        <v>1</v>
      </c>
      <c r="F23" s="38" t="n">
        <f>IFERROR(SUMIFS('Inventory Aging Analysis'!$Y$6:$Y$305,'Inventory Aging Analysis'!$H$6:$H$305,A23)/SUMIFS('Inventory Aging Analysis'!$Q$6:$Q$305,'Inventory Aging Analysis'!$H$6:$H$305,A23),0)</f>
        <v>0</v>
      </c>
      <c r="H23" s="21" t="str">
        <v>EC在庫</v>
      </c>
      <c r="I23" s="84" t="n">
        <f>SUMIF('Inventory Aging Analysis'!$C$6:$C$305,H23,'Inventory Aging Analysis'!$T$6:$T$305)</f>
        <v>39600</v>
      </c>
      <c r="J23" s="84" t="n">
        <f>SUMIFS('Inventory Aging Analysis'!$T$6:$T$305,'Inventory Aging Analysis'!$C$6:$C$305,H23,'Inventory Aging Analysis'!$AG$6:$AG$305,"注意")+SUMIFS('Inventory Aging Analysis'!$T$6:$T$305,'Inventory Aging Analysis'!$C$6:$C$305,H23,'Inventory Aging Analysis'!$AG$6:$AG$305,"重度滞留")+SUMIFS('Inventory Aging Analysis'!$T$6:$T$305,'Inventory Aging Analysis'!$C$6:$C$305,H23,'Inventory Aging Analysis'!$AG$6:$AG$305,"回転低下")</f>
        <v>0</v>
      </c>
      <c r="K23" s="94" t="n">
        <f>IFERROR(J23/I23,0)</f>
        <v>0</v>
      </c>
      <c r="L23" s="34" t="n">
        <f>COUNTIFS('Inventory Aging Analysis'!$C$6:$C$305,H23,'Inventory Aging Analysis'!$AG$6:$AG$305,"注意")+COUNTIFS('Inventory Aging Analysis'!$C$6:$C$305,H23,'Inventory Aging Analysis'!$AG$6:$AG$305,"重度滞留")+COUNTIFS('Inventory Aging Analysis'!$C$6:$C$305,H23,'Inventory Aging Analysis'!$AG$6:$AG$305,"回転低下")</f>
        <v>0</v>
      </c>
      <c r="M23" s="84" t="n">
        <f>SUMIFS('Inventory Aging Analysis'!$T$6:$T$305,'Inventory Aging Analysis'!$C$6:$C$305,H23,'Inventory Aging Analysis'!$AG$6:$AG$305,"重度滞留")</f>
        <v>0</v>
      </c>
      <c r="N23" s="21" t="str">
        <v>販売動向と終売方針</v>
      </c>
    </row>
    <row r="24" ht="23" customHeight="true">
      <c r="A24" s="21" t="str">
        <v>預託在庫/VMI</v>
      </c>
      <c r="B24" s="84" t="n">
        <f>SUMIF('Inventory Aging Analysis'!$H$6:$H$305,A24,'Inventory Aging Analysis'!$T$6:$T$305)</f>
        <v>28500</v>
      </c>
      <c r="C24" s="84" t="n">
        <f>SUMIFS('Inventory Aging Analysis'!$T$6:$T$305,'Inventory Aging Analysis'!$H$6:$H$305,A24,'Inventory Aging Analysis'!$AG$6:$AG$305,"注意")+SUMIFS('Inventory Aging Analysis'!$T$6:$T$305,'Inventory Aging Analysis'!$H$6:$H$305,A24,'Inventory Aging Analysis'!$AG$6:$AG$305,"重度滞留")+SUMIFS('Inventory Aging Analysis'!$T$6:$T$305,'Inventory Aging Analysis'!$H$6:$H$305,A24,'Inventory Aging Analysis'!$AG$6:$AG$305,"回転低下")</f>
        <v>0</v>
      </c>
      <c r="D24" s="94" t="n">
        <f>IFERROR(C24/B24,0)</f>
        <v>0</v>
      </c>
      <c r="E24" s="34" t="n">
        <f>COUNTIFS('Inventory Aging Analysis'!$H$6:$H$305,A24,'Inventory Aging Analysis'!$AG$6:$AG$305,"注意")+COUNTIFS('Inventory Aging Analysis'!$H$6:$H$305,A24,'Inventory Aging Analysis'!$AG$6:$AG$305,"重度滞留")+COUNTIFS('Inventory Aging Analysis'!$H$6:$H$305,A24,'Inventory Aging Analysis'!$AG$6:$AG$305,"回転低下")</f>
        <v>0</v>
      </c>
      <c r="F24" s="38" t="n">
        <f>IFERROR(SUMIFS('Inventory Aging Analysis'!$Y$6:$Y$305,'Inventory Aging Analysis'!$H$6:$H$305,A24)/SUMIFS('Inventory Aging Analysis'!$Q$6:$Q$305,'Inventory Aging Analysis'!$H$6:$H$305,A24),0)</f>
        <v>4.325925925925926</v>
      </c>
      <c r="H24" s="21" t="str">
        <v>返品/RMA</v>
      </c>
      <c r="I24" s="84" t="n">
        <f>SUMIF('Inventory Aging Analysis'!$C$6:$C$305,H24,'Inventory Aging Analysis'!$T$6:$T$305)</f>
        <v>7200</v>
      </c>
      <c r="J24" s="84" t="n">
        <f>SUMIFS('Inventory Aging Analysis'!$T$6:$T$305,'Inventory Aging Analysis'!$C$6:$C$305,H24,'Inventory Aging Analysis'!$AG$6:$AG$305,"注意")+SUMIFS('Inventory Aging Analysis'!$T$6:$T$305,'Inventory Aging Analysis'!$C$6:$C$305,H24,'Inventory Aging Analysis'!$AG$6:$AG$305,"重度滞留")+SUMIFS('Inventory Aging Analysis'!$T$6:$T$305,'Inventory Aging Analysis'!$C$6:$C$305,H24,'Inventory Aging Analysis'!$AG$6:$AG$305,"回転低下")</f>
        <v>7200</v>
      </c>
      <c r="K24" s="94" t="n">
        <f>IFERROR(J24/I24,0)</f>
        <v>1</v>
      </c>
      <c r="L24" s="34" t="n">
        <f>COUNTIFS('Inventory Aging Analysis'!$C$6:$C$305,H24,'Inventory Aging Analysis'!$AG$6:$AG$305,"注意")+COUNTIFS('Inventory Aging Analysis'!$C$6:$C$305,H24,'Inventory Aging Analysis'!$AG$6:$AG$305,"重度滞留")+COUNTIFS('Inventory Aging Analysis'!$C$6:$C$305,H24,'Inventory Aging Analysis'!$AG$6:$AG$305,"回転低下")</f>
        <v>1</v>
      </c>
      <c r="M24" s="84" t="n">
        <f>SUMIFS('Inventory Aging Analysis'!$T$6:$T$305,'Inventory Aging Analysis'!$C$6:$C$305,H24,'Inventory Aging Analysis'!$AG$6:$AG$305,"重度滞留")</f>
        <v>7200</v>
      </c>
      <c r="N24" s="21" t="str">
        <v>品質検査後の修理/廃棄</v>
      </c>
    </row>
    <row r="25" ht="23" customHeight="true">
      <c r="A25" s="21" t="str">
        <v>試作・サンプル</v>
      </c>
      <c r="B25" s="84" t="n">
        <f>SUMIF('Inventory Aging Analysis'!$H$6:$H$305,A25,'Inventory Aging Analysis'!$T$6:$T$305)</f>
        <v>10800</v>
      </c>
      <c r="C25" s="84" t="n">
        <f>SUMIFS('Inventory Aging Analysis'!$T$6:$T$305,'Inventory Aging Analysis'!$H$6:$H$305,A25,'Inventory Aging Analysis'!$AG$6:$AG$305,"注意")+SUMIFS('Inventory Aging Analysis'!$T$6:$T$305,'Inventory Aging Analysis'!$H$6:$H$305,A25,'Inventory Aging Analysis'!$AG$6:$AG$305,"重度滞留")+SUMIFS('Inventory Aging Analysis'!$T$6:$T$305,'Inventory Aging Analysis'!$H$6:$H$305,A25,'Inventory Aging Analysis'!$AG$6:$AG$305,"回転低下")</f>
        <v>10800</v>
      </c>
      <c r="D25" s="94" t="n">
        <f>IFERROR(C25/B25,0)</f>
        <v>1</v>
      </c>
      <c r="E25" s="34" t="n">
        <f>COUNTIFS('Inventory Aging Analysis'!$H$6:$H$305,A25,'Inventory Aging Analysis'!$AG$6:$AG$305,"注意")+COUNTIFS('Inventory Aging Analysis'!$H$6:$H$305,A25,'Inventory Aging Analysis'!$AG$6:$AG$305,"重度滞留")+COUNTIFS('Inventory Aging Analysis'!$H$6:$H$305,A25,'Inventory Aging Analysis'!$AG$6:$AG$305,"回転低下")</f>
        <v>1</v>
      </c>
      <c r="F25" s="38" t="n">
        <f>IFERROR(SUMIFS('Inventory Aging Analysis'!$Y$6:$Y$305,'Inventory Aging Analysis'!$H$6:$H$305,A25)/SUMIFS('Inventory Aging Analysis'!$Q$6:$Q$305,'Inventory Aging Analysis'!$H$6:$H$305,A25),0)</f>
        <v>0.16898148148148148</v>
      </c>
      <c r="H25" s="21" t="str">
        <v>試作・サンプル</v>
      </c>
      <c r="I25" s="84" t="n">
        <f>SUMIF('Inventory Aging Analysis'!$C$6:$C$305,H25,'Inventory Aging Analysis'!$T$6:$T$305)</f>
        <v>10800</v>
      </c>
      <c r="J25" s="84" t="n">
        <f>SUMIFS('Inventory Aging Analysis'!$T$6:$T$305,'Inventory Aging Analysis'!$C$6:$C$305,H25,'Inventory Aging Analysis'!$AG$6:$AG$305,"注意")+SUMIFS('Inventory Aging Analysis'!$T$6:$T$305,'Inventory Aging Analysis'!$C$6:$C$305,H25,'Inventory Aging Analysis'!$AG$6:$AG$305,"重度滞留")+SUMIFS('Inventory Aging Analysis'!$T$6:$T$305,'Inventory Aging Analysis'!$C$6:$C$305,H25,'Inventory Aging Analysis'!$AG$6:$AG$305,"回転低下")</f>
        <v>10800</v>
      </c>
      <c r="K25" s="94" t="n">
        <f>IFERROR(J25/I25,0)</f>
        <v>1</v>
      </c>
      <c r="L25" s="34" t="n">
        <f>COUNTIFS('Inventory Aging Analysis'!$C$6:$C$305,H25,'Inventory Aging Analysis'!$AG$6:$AG$305,"注意")+COUNTIFS('Inventory Aging Analysis'!$C$6:$C$305,H25,'Inventory Aging Analysis'!$AG$6:$AG$305,"重度滞留")+COUNTIFS('Inventory Aging Analysis'!$C$6:$C$305,H25,'Inventory Aging Analysis'!$AG$6:$AG$305,"回転低下")</f>
        <v>1</v>
      </c>
      <c r="M25" s="84" t="n">
        <f>SUMIFS('Inventory Aging Analysis'!$T$6:$T$305,'Inventory Aging Analysis'!$C$6:$C$305,H25,'Inventory Aging Analysis'!$AG$6:$AG$305,"重度滞留")</f>
        <v>0</v>
      </c>
      <c r="N25" s="21" t="str">
        <v>開発確認/試作消費</v>
      </c>
    </row>
    <row r="26" ht="23" customHeight="true">
      <c r="A26" s="21" t="str">
        <v>返品/RMA</v>
      </c>
      <c r="B26" s="84" t="n">
        <f>SUMIF('Inventory Aging Analysis'!$H$6:$H$305,A26,'Inventory Aging Analysis'!$T$6:$T$305)</f>
        <v>7200</v>
      </c>
      <c r="C26" s="84" t="n">
        <f>SUMIFS('Inventory Aging Analysis'!$T$6:$T$305,'Inventory Aging Analysis'!$H$6:$H$305,A26,'Inventory Aging Analysis'!$AG$6:$AG$305,"注意")+SUMIFS('Inventory Aging Analysis'!$T$6:$T$305,'Inventory Aging Analysis'!$H$6:$H$305,A26,'Inventory Aging Analysis'!$AG$6:$AG$305,"重度滞留")+SUMIFS('Inventory Aging Analysis'!$T$6:$T$305,'Inventory Aging Analysis'!$H$6:$H$305,A26,'Inventory Aging Analysis'!$AG$6:$AG$305,"回転低下")</f>
        <v>7200</v>
      </c>
      <c r="D26" s="94" t="n">
        <f>IFERROR(C26/B26,0)</f>
        <v>1</v>
      </c>
      <c r="E26" s="34" t="n">
        <f>COUNTIFS('Inventory Aging Analysis'!$H$6:$H$305,A26,'Inventory Aging Analysis'!$AG$6:$AG$305,"注意")+COUNTIFS('Inventory Aging Analysis'!$H$6:$H$305,A26,'Inventory Aging Analysis'!$AG$6:$AG$305,"重度滞留")+COUNTIFS('Inventory Aging Analysis'!$H$6:$H$305,A26,'Inventory Aging Analysis'!$AG$6:$AG$305,"回転低下")</f>
        <v>1</v>
      </c>
      <c r="F26" s="38" t="n">
        <f>IFERROR(SUMIFS('Inventory Aging Analysis'!$Y$6:$Y$305,'Inventory Aging Analysis'!$H$6:$H$305,A26)/SUMIFS('Inventory Aging Analysis'!$Q$6:$Q$305,'Inventory Aging Analysis'!$H$6:$H$305,A26),0)</f>
        <v>0</v>
      </c>
    </row>
    <row r="27" ht="23" customHeight="true">
      <c r="A27" s="21" t="str">
        <v>低額Consumables</v>
      </c>
      <c r="B27" s="84" t="n">
        <f>SUMIF('Inventory Aging Analysis'!$H$6:$H$305,A27,'Inventory Aging Analysis'!$T$6:$T$305)</f>
        <v>560</v>
      </c>
      <c r="C27" s="84" t="n">
        <f>SUMIFS('Inventory Aging Analysis'!$T$6:$T$305,'Inventory Aging Analysis'!$H$6:$H$305,A27,'Inventory Aging Analysis'!$AG$6:$AG$305,"注意")+SUMIFS('Inventory Aging Analysis'!$T$6:$T$305,'Inventory Aging Analysis'!$H$6:$H$305,A27,'Inventory Aging Analysis'!$AG$6:$AG$305,"重度滞留")+SUMIFS('Inventory Aging Analysis'!$T$6:$T$305,'Inventory Aging Analysis'!$H$6:$H$305,A27,'Inventory Aging Analysis'!$AG$6:$AG$305,"回転低下")</f>
        <v>0</v>
      </c>
      <c r="D27" s="94" t="n">
        <f>IFERROR(C27/B27,0)</f>
        <v>0</v>
      </c>
      <c r="E27" s="34" t="n">
        <f>COUNTIFS('Inventory Aging Analysis'!$H$6:$H$305,A27,'Inventory Aging Analysis'!$AG$6:$AG$305,"注意")+COUNTIFS('Inventory Aging Analysis'!$H$6:$H$305,A27,'Inventory Aging Analysis'!$AG$6:$AG$305,"重度滞留")+COUNTIFS('Inventory Aging Analysis'!$H$6:$H$305,A27,'Inventory Aging Analysis'!$AG$6:$AG$305,"回転低下")</f>
        <v>0</v>
      </c>
      <c r="F27" s="38" t="n">
        <f>IFERROR(SUMIFS('Inventory Aging Analysis'!$Y$6:$Y$305,'Inventory Aging Analysis'!$H$6:$H$305,A27)/SUMIFS('Inventory Aging Analysis'!$Q$6:$Q$305,'Inventory Aging Analysis'!$H$6:$H$305,A27),0)</f>
        <v>3.5486111111111107</v>
      </c>
    </row>
    <row r="28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ht="26" customHeight="true">
      <c r="A30" s="47" t="str">
        <v>上位リスク品目（リスク在庫金額順）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9"/>
    </row>
    <row r="31" ht="26" customHeight="true">
      <c r="A31" s="65" t="str">
        <v>順位</v>
      </c>
      <c r="B31" s="65" t="str">
        <v>品目コード</v>
      </c>
      <c r="C31" s="65" t="str">
        <v>品目名</v>
      </c>
      <c r="D31" s="65" t="str">
        <v>カテゴリ</v>
      </c>
      <c r="E31" s="65" t="str">
        <v>倉庫</v>
      </c>
      <c r="F31" s="65" t="str">
        <v>注意级别</v>
      </c>
      <c r="G31" s="65" t="str">
        <v>在庫金額</v>
      </c>
      <c r="H31" s="65" t="str">
        <v>回転率</v>
      </c>
      <c r="I31" s="65" t="str">
        <v>未出庫日数</v>
      </c>
      <c r="J31" s="65" t="str">
        <v>カバー日数</v>
      </c>
      <c r="K31" s="65" t="str">
        <v>担当部門</v>
      </c>
      <c r="L31" s="65" t="str">
        <v>推奨対応</v>
      </c>
      <c r="M31" s="65" t="str">
        <v>担当者</v>
      </c>
      <c r="N31" s="65" t="str">
        <v>処理予定日</v>
      </c>
    </row>
    <row r="32" ht="34" customHeight="true">
      <c r="A32" s="21" t="n">
        <v>1</v>
      </c>
      <c r="B32" s="21" t="str">
        <f>IF(LARGE('Inventory Aging Analysis'!$AN$6:$AN$305,A32)=0,"",IFERROR(INDEX('Inventory Aging Analysis'!$E$6:$E$305,MATCH(LARGE('Inventory Aging Analysis'!$AN$6:$AN$305,A32),'Inventory Aging Analysis'!$AN$6:$AN$305,0)),""))</f>
        <v>FG-3001</v>
      </c>
      <c r="C32" s="21" t="str">
        <f>IF($B32="","",IFERROR(INDEX('Inventory Aging Analysis'!$F$6:$F$305,MATCH(LARGE('Inventory Aging Analysis'!$AN$6:$AN$305,A32),'Inventory Aging Analysis'!$AN$6:$AN$305,0)),""))</f>
        <v>スマートコントローラー</v>
      </c>
      <c r="D32" s="21" t="str">
        <f>IF($B32="","",IFERROR(INDEX('Inventory Aging Analysis'!$H$6:$H$305,MATCH(LARGE('Inventory Aging Analysis'!$AN$6:$AN$305,A32),'Inventory Aging Analysis'!$AN$6:$AN$305,0)),""))</f>
        <v>完成品</v>
      </c>
      <c r="E32" s="21" t="str">
        <f>IF($B32="","",IFERROR(INDEX('Inventory Aging Analysis'!$D$6:$D$305,MATCH(LARGE('Inventory Aging Analysis'!$AN$6:$AN$305,A32),'Inventory Aging Analysis'!$AN$6:$AN$305,0)),""))</f>
        <v>完成品倉庫</v>
      </c>
      <c r="F32" s="21" t="str">
        <f>IF($B32="","",IFERROR(INDEX('Inventory Aging Analysis'!$AG$6:$AG$305,MATCH(LARGE('Inventory Aging Analysis'!$AN$6:$AN$305,A32),'Inventory Aging Analysis'!$AN$6:$AN$305,0)),""))</f>
        <v>注意</v>
      </c>
      <c r="G32" s="84" t="n">
        <f>IF($B32="","",IFERROR(INDEX('Inventory Aging Analysis'!$T$6:$T$305,MATCH(LARGE('Inventory Aging Analysis'!$AN$6:$AN$305,A32),'Inventory Aging Analysis'!$AN$6:$AN$305,0)),""))</f>
        <v>110000</v>
      </c>
      <c r="H32" s="38" t="n">
        <f>IF($B32="","",IFERROR(INDEX('Inventory Aging Analysis'!$Z$6:$Z$305,MATCH(LARGE('Inventory Aging Analysis'!$AN$6:$AN$305,A32),'Inventory Aging Analysis'!$AN$6:$AN$305,0)),""))</f>
        <v>0.08111111111111112</v>
      </c>
      <c r="I32" s="34" t="n">
        <f>IF($B32="","",IFERROR(INDEX('Inventory Aging Analysis'!$AB$6:$AB$305,MATCH(LARGE('Inventory Aging Analysis'!$AN$6:$AN$305,A32),'Inventory Aging Analysis'!$AN$6:$AN$305,0)),""))</f>
        <v>30</v>
      </c>
      <c r="J32" s="34" t="n">
        <f>IF($B32="","",IFERROR(INDEX('Inventory Aging Analysis'!$AC$6:$AC$305,MATCH(LARGE('Inventory Aging Analysis'!$AN$6:$AN$305,A32),'Inventory Aging Analysis'!$AN$6:$AN$305,0)),""))</f>
        <v>4500</v>
      </c>
      <c r="K32" s="21" t="str">
        <f>IF($B32="","",IFERROR(INDEX('Inventory Aging Analysis'!$L$6:$L$305,MATCH(LARGE('Inventory Aging Analysis'!$AN$6:$AN$305,A32),'Inventory Aging Analysis'!$AN$6:$AN$305,0)),""))</f>
        <v>販売</v>
      </c>
      <c r="L32" s="21" t="str">
        <f>IF($B32="","",IFERROR(INDEX('Inventory Aging Analysis'!$AI$6:$AI$305,MATCH(LARGE('Inventory Aging Analysis'!$AN$6:$AN$305,A32),'Inventory Aging Analysis'!$AN$6:$AN$305,0)),""))</f>
        <v>需要確認/購買停止/倉庫間移動</v>
      </c>
      <c r="M32" s="21" t="str">
        <f>IF($B32="","",IFERROR(INDEX('Inventory Aging Analysis'!$AJ$6:$AJ$305,MATCH(LARGE('Inventory Aging Analysis'!$AN$6:$AN$305,A32),'Inventory Aging Analysis'!$AN$6:$AN$305,0)),""))</f>
        <v>Ichiro Tanaka</v>
      </c>
      <c r="N32" s="32" t="n">
        <f>IF($B32="","",IFERROR(INDEX('Inventory Aging Analysis'!$AK$6:$AK$305,MATCH(LARGE('Inventory Aging Analysis'!$AN$6:$AN$305,A32),'Inventory Aging Analysis'!$AN$6:$AN$305,0)),""))</f>
        <v>46160</v>
      </c>
    </row>
    <row r="33" ht="34" customHeight="true">
      <c r="A33" s="21" t="n">
        <v>2</v>
      </c>
      <c r="B33" s="21" t="str">
        <f>IF(LARGE('Inventory Aging Analysis'!$AN$6:$AN$305,A33)=0,"",IFERROR(INDEX('Inventory Aging Analysis'!$E$6:$E$305,MATCH(LARGE('Inventory Aging Analysis'!$AN$6:$AN$305,A33),'Inventory Aging Analysis'!$AN$6:$AN$305,0)),""))</f>
        <v>SMP-7001</v>
      </c>
      <c r="C33" s="21" t="str">
        <f>IF($B33="","",IFERROR(INDEX('Inventory Aging Analysis'!$F$6:$F$305,MATCH(LARGE('Inventory Aging Analysis'!$AN$6:$AN$305,A33),'Inventory Aging Analysis'!$AN$6:$AN$305,0)),""))</f>
        <v>試作センサー</v>
      </c>
      <c r="D33" s="21" t="str">
        <f>IF($B33="","",IFERROR(INDEX('Inventory Aging Analysis'!$H$6:$H$305,MATCH(LARGE('Inventory Aging Analysis'!$AN$6:$AN$305,A33),'Inventory Aging Analysis'!$AN$6:$AN$305,0)),""))</f>
        <v>試作・サンプル</v>
      </c>
      <c r="E33" s="21" t="str">
        <f>IF($B33="","",IFERROR(INDEX('Inventory Aging Analysis'!$D$6:$D$305,MATCH(LARGE('Inventory Aging Analysis'!$AN$6:$AN$305,A33),'Inventory Aging Analysis'!$AN$6:$AN$305,0)),""))</f>
        <v>仮想倉庫</v>
      </c>
      <c r="F33" s="21" t="str">
        <f>IF($B33="","",IFERROR(INDEX('Inventory Aging Analysis'!$AG$6:$AG$305,MATCH(LARGE('Inventory Aging Analysis'!$AN$6:$AN$305,A33),'Inventory Aging Analysis'!$AN$6:$AN$305,0)),""))</f>
        <v>注意</v>
      </c>
      <c r="G33" s="84" t="n">
        <f>IF($B33="","",IFERROR(INDEX('Inventory Aging Analysis'!$T$6:$T$305,MATCH(LARGE('Inventory Aging Analysis'!$AN$6:$AN$305,A33),'Inventory Aging Analysis'!$AN$6:$AN$305,0)),""))</f>
        <v>10800</v>
      </c>
      <c r="H33" s="38" t="n">
        <f>IF($B33="","",IFERROR(INDEX('Inventory Aging Analysis'!$Z$6:$Z$305,MATCH(LARGE('Inventory Aging Analysis'!$AN$6:$AN$305,A33),'Inventory Aging Analysis'!$AN$6:$AN$305,0)),""))</f>
        <v>0.16898148148148148</v>
      </c>
      <c r="I33" s="34" t="n">
        <f>IF($B33="","",IFERROR(INDEX('Inventory Aging Analysis'!$AB$6:$AB$305,MATCH(LARGE('Inventory Aging Analysis'!$AN$6:$AN$305,A33),'Inventory Aging Analysis'!$AN$6:$AN$305,0)),""))</f>
        <v>75</v>
      </c>
      <c r="J33" s="34" t="n">
        <f>IF($B33="","",IFERROR(INDEX('Inventory Aging Analysis'!$AC$6:$AC$305,MATCH(LARGE('Inventory Aging Analysis'!$AN$6:$AN$305,A33),'Inventory Aging Analysis'!$AN$6:$AN$305,0)),""))</f>
        <v>2160</v>
      </c>
      <c r="K33" s="21" t="str">
        <f>IF($B33="","",IFERROR(INDEX('Inventory Aging Analysis'!$L$6:$L$305,MATCH(LARGE('Inventory Aging Analysis'!$AN$6:$AN$305,A33),'Inventory Aging Analysis'!$AN$6:$AN$305,0)),""))</f>
        <v>開発部</v>
      </c>
      <c r="L33" s="21" t="str">
        <f>IF($B33="","",IFERROR(INDEX('Inventory Aging Analysis'!$AI$6:$AI$305,MATCH(LARGE('Inventory Aging Analysis'!$AN$6:$AN$305,A33),'Inventory Aging Analysis'!$AN$6:$AN$305,0)),""))</f>
        <v>需要確認/購買停止/倉庫間移動</v>
      </c>
      <c r="M33" s="21" t="str">
        <f>IF($B33="","",IFERROR(INDEX('Inventory Aging Analysis'!$AJ$6:$AJ$305,MATCH(LARGE('Inventory Aging Analysis'!$AN$6:$AN$305,A33),'Inventory Aging Analysis'!$AN$6:$AN$305,0)),""))</f>
        <v>中村翔太</v>
      </c>
      <c r="N33" s="32" t="n">
        <f>IF($B33="","",IFERROR(INDEX('Inventory Aging Analysis'!$AK$6:$AK$305,MATCH(LARGE('Inventory Aging Analysis'!$AN$6:$AN$305,A33),'Inventory Aging Analysis'!$AN$6:$AN$305,0)),""))</f>
        <v>46154</v>
      </c>
    </row>
    <row r="34" ht="34" customHeight="true">
      <c r="A34" s="21" t="n">
        <v>3</v>
      </c>
      <c r="B34" s="21" t="str">
        <f>IF(LARGE('Inventory Aging Analysis'!$AN$6:$AN$305,A34)=0,"",IFERROR(INDEX('Inventory Aging Analysis'!$E$6:$E$305,MATCH(LARGE('Inventory Aging Analysis'!$AN$6:$AN$305,A34),'Inventory Aging Analysis'!$AN$6:$AN$305,0)),""))</f>
        <v>WIP-9001</v>
      </c>
      <c r="C34" s="21" t="str">
        <f>IF($B34="","",IFERROR(INDEX('Inventory Aging Analysis'!$F$6:$F$305,MATCH(LARGE('Inventory Aging Analysis'!$AN$6:$AN$305,A34),'Inventory Aging Analysis'!$AN$6:$AN$305,0)),""))</f>
        <v>半製品ハーネス</v>
      </c>
      <c r="D34" s="21" t="str">
        <f>IF($B34="","",IFERROR(INDEX('Inventory Aging Analysis'!$H$6:$H$305,MATCH(LARGE('Inventory Aging Analysis'!$AN$6:$AN$305,A34),'Inventory Aging Analysis'!$AN$6:$AN$305,0)),""))</f>
        <v>半製品/WIP</v>
      </c>
      <c r="E34" s="21" t="str">
        <f>IF($B34="","",IFERROR(INDEX('Inventory Aging Analysis'!$D$6:$D$305,MATCH(LARGE('Inventory Aging Analysis'!$AN$6:$AN$305,A34),'Inventory Aging Analysis'!$AN$6:$AN$305,0)),""))</f>
        <v>メイン倉庫</v>
      </c>
      <c r="F34" s="21" t="str">
        <f>IF($B34="","",IFERROR(INDEX('Inventory Aging Analysis'!$AG$6:$AG$305,MATCH(LARGE('Inventory Aging Analysis'!$AN$6:$AN$305,A34),'Inventory Aging Analysis'!$AN$6:$AN$305,0)),""))</f>
        <v>回転低下</v>
      </c>
      <c r="G34" s="84" t="n">
        <f>IF($B34="","",IFERROR(INDEX('Inventory Aging Analysis'!$T$6:$T$305,MATCH(LARGE('Inventory Aging Analysis'!$AN$6:$AN$305,A34),'Inventory Aging Analysis'!$AN$6:$AN$305,0)),""))</f>
        <v>7200</v>
      </c>
      <c r="H34" s="38" t="n">
        <f>IF($B34="","",IFERROR(INDEX('Inventory Aging Analysis'!$Z$6:$Z$305,MATCH(LARGE('Inventory Aging Analysis'!$AN$6:$AN$305,A34),'Inventory Aging Analysis'!$AN$6:$AN$305,0)),""))</f>
        <v>4.0048611111111105</v>
      </c>
      <c r="I34" s="34" t="n">
        <f>IF($B34="","",IFERROR(INDEX('Inventory Aging Analysis'!$AB$6:$AB$305,MATCH(LARGE('Inventory Aging Analysis'!$AN$6:$AN$305,A34),'Inventory Aging Analysis'!$AN$6:$AN$305,0)),""))</f>
        <v>47</v>
      </c>
      <c r="J34" s="34" t="n">
        <f>IF($B34="","",IFERROR(INDEX('Inventory Aging Analysis'!$AC$6:$AC$305,MATCH(LARGE('Inventory Aging Analysis'!$AN$6:$AN$305,A34),'Inventory Aging Analysis'!$AN$6:$AN$305,0)),""))</f>
        <v>91.13924050632912</v>
      </c>
      <c r="K34" s="21" t="str">
        <f>IF($B34="","",IFERROR(INDEX('Inventory Aging Analysis'!$L$6:$L$305,MATCH(LARGE('Inventory Aging Analysis'!$AN$6:$AN$305,A34),'Inventory Aging Analysis'!$AN$6:$AN$305,0)),""))</f>
        <v>製造部</v>
      </c>
      <c r="L34" s="21" t="str">
        <f>IF($B34="","",IFERROR(INDEX('Inventory Aging Analysis'!$AI$6:$AI$305,MATCH(LARGE('Inventory Aging Analysis'!$AN$6:$AN$305,A34),'Inventory Aging Analysis'!$AN$6:$AN$305,0)),""))</f>
        <v>安全在庫/需要予測/購買ペースの見直し</v>
      </c>
      <c r="M34" s="21" t="str">
        <f>IF($B34="","",IFERROR(INDEX('Inventory Aging Analysis'!$AJ$6:$AJ$305,MATCH(LARGE('Inventory Aging Analysis'!$AN$6:$AN$305,A34),'Inventory Aging Analysis'!$AN$6:$AN$305,0)),""))</f>
        <v>加藤亮</v>
      </c>
      <c r="N34" s="32" t="n">
        <f>IF($B34="","",IFERROR(INDEX('Inventory Aging Analysis'!$AK$6:$AK$305,MATCH(LARGE('Inventory Aging Analysis'!$AN$6:$AN$305,A34),'Inventory Aging Analysis'!$AN$6:$AN$305,0)),""))</f>
        <v>46164</v>
      </c>
    </row>
    <row r="35" ht="34" customHeight="true">
      <c r="A35" s="21" t="n">
        <v>4</v>
      </c>
      <c r="B35" s="21" t="str">
        <f>IF(LARGE('Inventory Aging Analysis'!$AN$6:$AN$305,A35)=0,"",IFERROR(INDEX('Inventory Aging Analysis'!$E$6:$E$305,MATCH(LARGE('Inventory Aging Analysis'!$AN$6:$AN$305,A35),'Inventory Aging Analysis'!$AN$6:$AN$305,0)),""))</f>
        <v>RMA-8001</v>
      </c>
      <c r="C35" s="21" t="str">
        <f>IF($B35="","",IFERROR(INDEX('Inventory Aging Analysis'!$F$6:$F$305,MATCH(LARGE('Inventory Aging Analysis'!$AN$6:$AN$305,A35),'Inventory Aging Analysis'!$AN$6:$AN$305,0)),""))</f>
        <v>返品モーター</v>
      </c>
      <c r="D35" s="21" t="str">
        <f>IF($B35="","",IFERROR(INDEX('Inventory Aging Analysis'!$H$6:$H$305,MATCH(LARGE('Inventory Aging Analysis'!$AN$6:$AN$305,A35),'Inventory Aging Analysis'!$AN$6:$AN$305,0)),""))</f>
        <v>返品/RMA</v>
      </c>
      <c r="E35" s="21" t="str">
        <f>IF($B35="","",IFERROR(INDEX('Inventory Aging Analysis'!$D$6:$D$305,MATCH(LARGE('Inventory Aging Analysis'!$AN$6:$AN$305,A35),'Inventory Aging Analysis'!$AN$6:$AN$305,0)),""))</f>
        <v>返品倉庫</v>
      </c>
      <c r="F35" s="21" t="str">
        <f>IF($B35="","",IFERROR(INDEX('Inventory Aging Analysis'!$AG$6:$AG$305,MATCH(LARGE('Inventory Aging Analysis'!$AN$6:$AN$305,A35),'Inventory Aging Analysis'!$AN$6:$AN$305,0)),""))</f>
        <v>重度滞留</v>
      </c>
      <c r="G35" s="84" t="n">
        <f>IF($B35="","",IFERROR(INDEX('Inventory Aging Analysis'!$T$6:$T$305,MATCH(LARGE('Inventory Aging Analysis'!$AN$6:$AN$305,A35),'Inventory Aging Analysis'!$AN$6:$AN$305,0)),""))</f>
        <v>7200</v>
      </c>
      <c r="H35" s="38" t="n">
        <f>IF($B35="","",IFERROR(INDEX('Inventory Aging Analysis'!$Z$6:$Z$305,MATCH(LARGE('Inventory Aging Analysis'!$AN$6:$AN$305,A35),'Inventory Aging Analysis'!$AN$6:$AN$305,0)),""))</f>
        <v>0</v>
      </c>
      <c r="I35" s="34" t="n">
        <f>IF($B35="","",IFERROR(INDEX('Inventory Aging Analysis'!$AB$6:$AB$305,MATCH(LARGE('Inventory Aging Analysis'!$AN$6:$AN$305,A35),'Inventory Aging Analysis'!$AN$6:$AN$305,0)),""))</f>
        <v>70</v>
      </c>
      <c r="J35" s="34" t="n">
        <f>IF($B35="","",IFERROR(INDEX('Inventory Aging Analysis'!$AC$6:$AC$305,MATCH(LARGE('Inventory Aging Analysis'!$AN$6:$AN$305,A35),'Inventory Aging Analysis'!$AN$6:$AN$305,0)),""))</f>
        <v>9999</v>
      </c>
      <c r="K35" s="21" t="str">
        <f>IF($B35="","",IFERROR(INDEX('Inventory Aging Analysis'!$L$6:$L$305,MATCH(LARGE('Inventory Aging Analysis'!$AN$6:$AN$305,A35),'Inventory Aging Analysis'!$AN$6:$AN$305,0)),""))</f>
        <v>品質部</v>
      </c>
      <c r="L35" s="21" t="str">
        <f>IF($B35="","",IFERROR(INDEX('Inventory Aging Analysis'!$AI$6:$AI$305,MATCH(LARGE('Inventory Aging Analysis'!$AN$6:$AN$305,A35),'Inventory Aging Analysis'!$AN$6:$AN$305,0)),""))</f>
        <v>廃棄/値引き処理/仕入先返品</v>
      </c>
      <c r="M35" s="21" t="str">
        <f>IF($B35="","",IFERROR(INDEX('Inventory Aging Analysis'!$AJ$6:$AJ$305,MATCH(LARGE('Inventory Aging Analysis'!$AN$6:$AN$305,A35),'Inventory Aging Analysis'!$AN$6:$AN$305,0)),""))</f>
        <v>小林真由</v>
      </c>
      <c r="N35" s="32" t="n">
        <f>IF($B35="","",IFERROR(INDEX('Inventory Aging Analysis'!$AK$6:$AK$305,MATCH(LARGE('Inventory Aging Analysis'!$AN$6:$AN$305,A35),'Inventory Aging Analysis'!$AN$6:$AN$305,0)),""))</f>
        <v>46150</v>
      </c>
    </row>
    <row r="36" ht="34" customHeight="true">
      <c r="A36" s="21" t="n">
        <v>5</v>
      </c>
      <c r="B36" s="21" t="str">
        <f>IF(LARGE('Inventory Aging Analysis'!$AN$6:$AN$305,A36)=0,"",IFERROR(INDEX('Inventory Aging Analysis'!$E$6:$E$305,MATCH(LARGE('Inventory Aging Analysis'!$AN$6:$AN$305,A36),'Inventory Aging Analysis'!$AN$6:$AN$305,0)),""))</f>
        <v>PRJ-5001</v>
      </c>
      <c r="C36" s="21" t="str">
        <f>IF($B36="","",IFERROR(INDEX('Inventory Aging Analysis'!$F$6:$F$305,MATCH(LARGE('Inventory Aging Analysis'!$AN$6:$AN$305,A36),'Inventory Aging Analysis'!$AN$6:$AN$305,0)),""))</f>
        <v>案件専用ブラケット</v>
      </c>
      <c r="D36" s="21" t="str">
        <f>IF($B36="","",IFERROR(INDEX('Inventory Aging Analysis'!$H$6:$H$305,MATCH(LARGE('Inventory Aging Analysis'!$AN$6:$AN$305,A36),'Inventory Aging Analysis'!$AN$6:$AN$305,0)),""))</f>
        <v>案件材料</v>
      </c>
      <c r="E36" s="21" t="str">
        <f>IF($B36="","",IFERROR(INDEX('Inventory Aging Analysis'!$D$6:$D$305,MATCH(LARGE('Inventory Aging Analysis'!$AN$6:$AN$305,A36),'Inventory Aging Analysis'!$AN$6:$AN$305,0)),""))</f>
        <v>メイン倉庫</v>
      </c>
      <c r="F36" s="21" t="str">
        <f>IF($B36="","",IFERROR(INDEX('Inventory Aging Analysis'!$AG$6:$AG$305,MATCH(LARGE('Inventory Aging Analysis'!$AN$6:$AN$305,A36),'Inventory Aging Analysis'!$AN$6:$AN$305,0)),""))</f>
        <v>重度滞留</v>
      </c>
      <c r="G36" s="84" t="n">
        <f>IF($B36="","",IFERROR(INDEX('Inventory Aging Analysis'!$T$6:$T$305,MATCH(LARGE('Inventory Aging Analysis'!$AN$6:$AN$305,A36),'Inventory Aging Analysis'!$AN$6:$AN$305,0)),""))</f>
        <v>7200</v>
      </c>
      <c r="H36" s="38" t="n">
        <f>IF($B36="","",IFERROR(INDEX('Inventory Aging Analysis'!$Z$6:$Z$305,MATCH(LARGE('Inventory Aging Analysis'!$AN$6:$AN$305,A36),'Inventory Aging Analysis'!$AN$6:$AN$305,0)),""))</f>
        <v>0</v>
      </c>
      <c r="I36" s="34" t="n">
        <f>IF($B36="","",IFERROR(INDEX('Inventory Aging Analysis'!$AB$6:$AB$305,MATCH(LARGE('Inventory Aging Analysis'!$AN$6:$AN$305,A36),'Inventory Aging Analysis'!$AN$6:$AN$305,0)),""))</f>
        <v>273</v>
      </c>
      <c r="J36" s="34" t="n">
        <f>IF($B36="","",IFERROR(INDEX('Inventory Aging Analysis'!$AC$6:$AC$305,MATCH(LARGE('Inventory Aging Analysis'!$AN$6:$AN$305,A36),'Inventory Aging Analysis'!$AN$6:$AN$305,0)),""))</f>
        <v>9999</v>
      </c>
      <c r="K36" s="21" t="str">
        <f>IF($B36="","",IFERROR(INDEX('Inventory Aging Analysis'!$L$6:$L$305,MATCH(LARGE('Inventory Aging Analysis'!$AN$6:$AN$305,A36),'Inventory Aging Analysis'!$AN$6:$AN$305,0)),""))</f>
        <v>プロジェクト部</v>
      </c>
      <c r="L36" s="21" t="str">
        <f>IF($B36="","",IFERROR(INDEX('Inventory Aging Analysis'!$AI$6:$AI$305,MATCH(LARGE('Inventory Aging Analysis'!$AN$6:$AN$305,A36),'Inventory Aging Analysis'!$AN$6:$AN$305,0)),""))</f>
        <v>重点消費/代替利用/倉庫間移動</v>
      </c>
      <c r="M36" s="21" t="str">
        <f>IF($B36="","",IFERROR(INDEX('Inventory Aging Analysis'!$AJ$6:$AJ$305,MATCH(LARGE('Inventory Aging Analysis'!$AN$6:$AN$305,A36),'Inventory Aging Analysis'!$AN$6:$AN$305,0)),""))</f>
        <v>伊藤直樹</v>
      </c>
      <c r="N36" s="32" t="n">
        <f>IF($B36="","",IFERROR(INDEX('Inventory Aging Analysis'!$AK$6:$AK$305,MATCH(LARGE('Inventory Aging Analysis'!$AN$6:$AN$305,A36),'Inventory Aging Analysis'!$AN$6:$AN$305,0)),""))</f>
        <v>46167</v>
      </c>
    </row>
    <row r="37" ht="34" customHeight="true">
      <c r="A37" s="21" t="n">
        <v>6</v>
      </c>
      <c r="B37" s="21" t="str">
        <f>IF(LARGE('Inventory Aging Analysis'!$AN$6:$AN$305,A37)=0,"",IFERROR(INDEX('Inventory Aging Analysis'!$E$6:$E$305,MATCH(LARGE('Inventory Aging Analysis'!$AN$6:$AN$305,A37),'Inventory Aging Analysis'!$AN$6:$AN$305,0)),""))</f>
        <v>MRO-4001</v>
      </c>
      <c r="C37" s="21" t="str">
        <f>IF($B37="","",IFERROR(INDEX('Inventory Aging Analysis'!$F$6:$F$305,MATCH(LARGE('Inventory Aging Analysis'!$AN$6:$AN$305,A37),'Inventory Aging Analysis'!$AN$6:$AN$305,0)),""))</f>
        <v>旧型ベアリング</v>
      </c>
      <c r="D37" s="21" t="str">
        <f>IF($B37="","",IFERROR(INDEX('Inventory Aging Analysis'!$H$6:$H$305,MATCH(LARGE('Inventory Aging Analysis'!$AN$6:$AN$305,A37),'Inventory Aging Analysis'!$AN$6:$AN$305,0)),""))</f>
        <v>Maintenance Dept品/MRO</v>
      </c>
      <c r="E37" s="21" t="str">
        <f>IF($B37="","",IFERROR(INDEX('Inventory Aging Analysis'!$D$6:$D$305,MATCH(LARGE('Inventory Aging Analysis'!$AN$6:$AN$305,A37),'Inventory Aging Analysis'!$AN$6:$AN$305,0)),""))</f>
        <v>Maintenance Dept品倉庫</v>
      </c>
      <c r="F37" s="21" t="str">
        <f>IF($B37="","",IFERROR(INDEX('Inventory Aging Analysis'!$AG$6:$AG$305,MATCH(LARGE('Inventory Aging Analysis'!$AN$6:$AN$305,A37),'Inventory Aging Analysis'!$AN$6:$AN$305,0)),""))</f>
        <v>注意</v>
      </c>
      <c r="G37" s="84" t="n">
        <f>IF($B37="","",IFERROR(INDEX('Inventory Aging Analysis'!$T$6:$T$305,MATCH(LARGE('Inventory Aging Analysis'!$AN$6:$AN$305,A37),'Inventory Aging Analysis'!$AN$6:$AN$305,0)),""))</f>
        <v>5200</v>
      </c>
      <c r="H37" s="38" t="n">
        <f>IF($B37="","",IFERROR(INDEX('Inventory Aging Analysis'!$Z$6:$Z$305,MATCH(LARGE('Inventory Aging Analysis'!$AN$6:$AN$305,A37),'Inventory Aging Analysis'!$AN$6:$AN$305,0)),""))</f>
        <v>0.1267361111111111</v>
      </c>
      <c r="I37" s="34" t="n">
        <f>IF($B37="","",IFERROR(INDEX('Inventory Aging Analysis'!$AB$6:$AB$305,MATCH(LARGE('Inventory Aging Analysis'!$AN$6:$AN$305,A37),'Inventory Aging Analysis'!$AN$6:$AN$305,0)),""))</f>
        <v>532</v>
      </c>
      <c r="J37" s="34" t="n">
        <f>IF($B37="","",IFERROR(INDEX('Inventory Aging Analysis'!$AC$6:$AC$305,MATCH(LARGE('Inventory Aging Analysis'!$AN$6:$AN$305,A37),'Inventory Aging Analysis'!$AN$6:$AN$305,0)),""))</f>
        <v>2880</v>
      </c>
      <c r="K37" s="21" t="str">
        <f>IF($B37="","",IFERROR(INDEX('Inventory Aging Analysis'!$L$6:$L$305,MATCH(LARGE('Inventory Aging Analysis'!$AN$6:$AN$305,A37),'Inventory Aging Analysis'!$AN$6:$AN$305,0)),""))</f>
        <v>設備保全</v>
      </c>
      <c r="L37" s="21" t="str">
        <f>IF($B37="","",IFERROR(INDEX('Inventory Aging Analysis'!$AI$6:$AI$305,MATCH(LARGE('Inventory Aging Analysis'!$AN$6:$AN$305,A37),'Inventory Aging Analysis'!$AN$6:$AN$305,0)),""))</f>
        <v>需要確認/購買停止/倉庫間移動</v>
      </c>
      <c r="M37" s="21" t="str">
        <f>IF($B37="","",IFERROR(INDEX('Inventory Aging Analysis'!$AJ$6:$AJ$305,MATCH(LARGE('Inventory Aging Analysis'!$AN$6:$AN$305,A37),'Inventory Aging Analysis'!$AN$6:$AN$305,0)),""))</f>
        <v>高橋健</v>
      </c>
      <c r="N37" s="32" t="n">
        <f>IF($B37="","",IFERROR(INDEX('Inventory Aging Analysis'!$AK$6:$AK$305,MATCH(LARGE('Inventory Aging Analysis'!$AN$6:$AN$305,A37),'Inventory Aging Analysis'!$AN$6:$AN$305,0)),""))</f>
        <v>46152</v>
      </c>
    </row>
    <row r="38" ht="34" customHeight="true">
      <c r="A38" s="21" t="n">
        <v>7</v>
      </c>
      <c r="B38" s="21" t="str">
        <f>IF(LARGE('Inventory Aging Analysis'!$AN$6:$AN$305,A38)=0,"",IFERROR(INDEX('Inventory Aging Analysis'!$E$6:$E$305,MATCH(LARGE('Inventory Aging Analysis'!$AN$6:$AN$305,A38),'Inventory Aging Analysis'!$AN$6:$AN$305,0)),""))</f>
        <v>PKG-2002</v>
      </c>
      <c r="C38" s="21" t="str">
        <f>IF($B38="","",IFERROR(INDEX('Inventory Aging Analysis'!$F$6:$F$305,MATCH(LARGE('Inventory Aging Analysis'!$AN$6:$AN$305,A38),'Inventory Aging Analysis'!$AN$6:$AN$305,0)),""))</f>
        <v>旧仕様カラー箱</v>
      </c>
      <c r="D38" s="21" t="str">
        <f>IF($B38="","",IFERROR(INDEX('Inventory Aging Analysis'!$H$6:$H$305,MATCH(LARGE('Inventory Aging Analysis'!$AN$6:$AN$305,A38),'Inventory Aging Analysis'!$AN$6:$AN$305,0)),""))</f>
        <v>袋装材</v>
      </c>
      <c r="E38" s="21" t="str">
        <f>IF($B38="","",IFERROR(INDEX('Inventory Aging Analysis'!$D$6:$D$305,MATCH(LARGE('Inventory Aging Analysis'!$AN$6:$AN$305,A38),'Inventory Aging Analysis'!$AN$6:$AN$305,0)),""))</f>
        <v>完成品倉庫</v>
      </c>
      <c r="F38" s="21" t="str">
        <f>IF($B38="","",IFERROR(INDEX('Inventory Aging Analysis'!$AG$6:$AG$305,MATCH(LARGE('Inventory Aging Analysis'!$AN$6:$AN$305,A38),'Inventory Aging Analysis'!$AN$6:$AN$305,0)),""))</f>
        <v>重度滞留</v>
      </c>
      <c r="G38" s="84" t="n">
        <f>IF($B38="","",IFERROR(INDEX('Inventory Aging Analysis'!$T$6:$T$305,MATCH(LARGE('Inventory Aging Analysis'!$AN$6:$AN$305,A38),'Inventory Aging Analysis'!$AN$6:$AN$305,0)),""))</f>
        <v>3120</v>
      </c>
      <c r="H38" s="38" t="n">
        <f>IF($B38="","",IFERROR(INDEX('Inventory Aging Analysis'!$Z$6:$Z$305,MATCH(LARGE('Inventory Aging Analysis'!$AN$6:$AN$305,A38),'Inventory Aging Analysis'!$AN$6:$AN$305,0)),""))</f>
        <v>0</v>
      </c>
      <c r="I38" s="34" t="n">
        <f>IF($B38="","",IFERROR(INDEX('Inventory Aging Analysis'!$AB$6:$AB$305,MATCH(LARGE('Inventory Aging Analysis'!$AN$6:$AN$305,A38),'Inventory Aging Analysis'!$AN$6:$AN$305,0)),""))</f>
        <v>365</v>
      </c>
      <c r="J38" s="34" t="n">
        <f>IF($B38="","",IFERROR(INDEX('Inventory Aging Analysis'!$AC$6:$AC$305,MATCH(LARGE('Inventory Aging Analysis'!$AN$6:$AN$305,A38),'Inventory Aging Analysis'!$AN$6:$AN$305,0)),""))</f>
        <v>9999</v>
      </c>
      <c r="K38" s="21" t="str">
        <f>IF($B38="","",IFERROR(INDEX('Inventory Aging Analysis'!$L$6:$L$305,MATCH(LARGE('Inventory Aging Analysis'!$AN$6:$AN$305,A38),'Inventory Aging Analysis'!$AN$6:$AN$305,0)),""))</f>
        <v>販売</v>
      </c>
      <c r="L38" s="21" t="str">
        <f>IF($B38="","",IFERROR(INDEX('Inventory Aging Analysis'!$AI$6:$AI$305,MATCH(LARGE('Inventory Aging Analysis'!$AN$6:$AN$305,A38),'Inventory Aging Analysis'!$AN$6:$AN$305,0)),""))</f>
        <v>廃棄/値引き処理/仕入先返品</v>
      </c>
      <c r="M38" s="21" t="str">
        <f>IF($B38="","",IFERROR(INDEX('Inventory Aging Analysis'!$AJ$6:$AJ$305,MATCH(LARGE('Inventory Aging Analysis'!$AN$6:$AN$305,A38),'Inventory Aging Analysis'!$AN$6:$AN$305,0)),""))</f>
        <v>鈴木花子</v>
      </c>
      <c r="N38" s="32" t="n">
        <f>IF($B38="","",IFERROR(INDEX('Inventory Aging Analysis'!$AK$6:$AK$305,MATCH(LARGE('Inventory Aging Analysis'!$AN$6:$AN$305,A38),'Inventory Aging Analysis'!$AN$6:$AN$305,0)),""))</f>
        <v>46151</v>
      </c>
    </row>
    <row r="39" ht="34" customHeight="true">
      <c r="A39" s="21" t="n">
        <v>8</v>
      </c>
      <c r="B39" s="21" t="str">
        <f>IF(LARGE('Inventory Aging Analysis'!$AN$6:$AN$305,A39)=0,"",IFERROR(INDEX('Inventory Aging Analysis'!$E$6:$E$305,MATCH(LARGE('Inventory Aging Analysis'!$AN$6:$AN$305,A39),'Inventory Aging Analysis'!$AN$6:$AN$305,0)),""))</f>
        <v>PKG-2001</v>
      </c>
      <c r="C39" s="21" t="str">
        <f>IF($B39="","",IFERROR(INDEX('Inventory Aging Analysis'!$F$6:$F$305,MATCH(LARGE('Inventory Aging Analysis'!$AN$6:$AN$305,A39),'Inventory Aging Analysis'!$AN$6:$AN$305,0)),""))</f>
        <v>新仕様カートン</v>
      </c>
      <c r="D39" s="21" t="str">
        <f>IF($B39="","",IFERROR(INDEX('Inventory Aging Analysis'!$H$6:$H$305,MATCH(LARGE('Inventory Aging Analysis'!$AN$6:$AN$305,A39),'Inventory Aging Analysis'!$AN$6:$AN$305,0)),""))</f>
        <v>袋装材</v>
      </c>
      <c r="E39" s="21" t="str">
        <f>IF($B39="","",IFERROR(INDEX('Inventory Aging Analysis'!$D$6:$D$305,MATCH(LARGE('Inventory Aging Analysis'!$AN$6:$AN$305,A39),'Inventory Aging Analysis'!$AN$6:$AN$305,0)),""))</f>
        <v>Суровина倉庫</v>
      </c>
      <c r="F39" s="21" t="str">
        <f>IF($B39="","",IFERROR(INDEX('Inventory Aging Analysis'!$AG$6:$AG$305,MATCH(LARGE('Inventory Aging Analysis'!$AN$6:$AN$305,A39),'Inventory Aging Analysis'!$AN$6:$AN$305,0)),""))</f>
        <v>注意</v>
      </c>
      <c r="G39" s="84" t="n">
        <f>IF($B39="","",IFERROR(INDEX('Inventory Aging Analysis'!$T$6:$T$305,MATCH(LARGE('Inventory Aging Analysis'!$AN$6:$AN$305,A39),'Inventory Aging Analysis'!$AN$6:$AN$305,0)),""))</f>
        <v>2560</v>
      </c>
      <c r="H39" s="38" t="n">
        <f>IF($B39="","",IFERROR(INDEX('Inventory Aging Analysis'!$Z$6:$Z$305,MATCH(LARGE('Inventory Aging Analysis'!$AN$6:$AN$305,A39),'Inventory Aging Analysis'!$AN$6:$AN$305,0)),""))</f>
        <v>0.1267361111111111</v>
      </c>
      <c r="I39" s="34" t="n">
        <f>IF($B39="","",IFERROR(INDEX('Inventory Aging Analysis'!$AB$6:$AB$305,MATCH(LARGE('Inventory Aging Analysis'!$AN$6:$AN$305,A39),'Inventory Aging Analysis'!$AN$6:$AN$305,0)),""))</f>
        <v>142</v>
      </c>
      <c r="J39" s="34" t="n">
        <f>IF($B39="","",IFERROR(INDEX('Inventory Aging Analysis'!$AC$6:$AC$305,MATCH(LARGE('Inventory Aging Analysis'!$AN$6:$AN$305,A39),'Inventory Aging Analysis'!$AN$6:$AN$305,0)),""))</f>
        <v>2880</v>
      </c>
      <c r="K39" s="21" t="str">
        <f>IF($B39="","",IFERROR(INDEX('Inventory Aging Analysis'!$L$6:$L$305,MATCH(LARGE('Inventory Aging Analysis'!$AN$6:$AN$305,A39),'Inventory Aging Analysis'!$AN$6:$AN$305,0)),""))</f>
        <v>購買・販売</v>
      </c>
      <c r="L39" s="21" t="str">
        <f>IF($B39="","",IFERROR(INDEX('Inventory Aging Analysis'!$AI$6:$AI$305,MATCH(LARGE('Inventory Aging Analysis'!$AN$6:$AN$305,A39),'Inventory Aging Analysis'!$AN$6:$AN$305,0)),""))</f>
        <v>需要確認/購買停止/倉庫間移動</v>
      </c>
      <c r="M39" s="21" t="str">
        <f>IF($B39="","",IFERROR(INDEX('Inventory Aging Analysis'!$AJ$6:$AJ$305,MATCH(LARGE('Inventory Aging Analysis'!$AN$6:$AN$305,A39),'Inventory Aging Analysis'!$AN$6:$AN$305,0)),""))</f>
        <v>鈴木花子</v>
      </c>
      <c r="N39" s="32" t="n">
        <f>IF($B39="","",IFERROR(INDEX('Inventory Aging Analysis'!$AK$6:$AK$305,MATCH(LARGE('Inventory Aging Analysis'!$AN$6:$AN$305,A39),'Inventory Aging Analysis'!$AN$6:$AN$305,0)),""))</f>
        <v>46162</v>
      </c>
    </row>
    <row r="40" ht="34" customHeight="true">
      <c r="A40" s="21" t="n">
        <v>9</v>
      </c>
      <c r="B40" s="21" t="str">
        <f>IF(LARGE('Inventory Aging Analysis'!$AN$6:$AN$305,A40)=0,"",IFERROR(INDEX('Inventory Aging Analysis'!$E$6:$E$305,MATCH(LARGE('Inventory Aging Analysis'!$AN$6:$AN$305,A40),'Inventory Aging Analysis'!$AN$6:$AN$305,0)),""))</f>
      </c>
      <c r="C40" s="21" t="str">
        <f>IF($B40="","",IFERROR(INDEX('Inventory Aging Analysis'!$F$6:$F$305,MATCH(LARGE('Inventory Aging Analysis'!$AN$6:$AN$305,A40),'Inventory Aging Analysis'!$AN$6:$AN$305,0)),""))</f>
      </c>
      <c r="D40" s="21" t="str">
        <f>IF($B40="","",IFERROR(INDEX('Inventory Aging Analysis'!$H$6:$H$305,MATCH(LARGE('Inventory Aging Analysis'!$AN$6:$AN$305,A40),'Inventory Aging Analysis'!$AN$6:$AN$305,0)),""))</f>
      </c>
      <c r="E40" s="21" t="str">
        <f>IF($B40="","",IFERROR(INDEX('Inventory Aging Analysis'!$D$6:$D$305,MATCH(LARGE('Inventory Aging Analysis'!$AN$6:$AN$305,A40),'Inventory Aging Analysis'!$AN$6:$AN$305,0)),""))</f>
      </c>
      <c r="F40" s="21" t="str">
        <f>IF($B40="","",IFERROR(INDEX('Inventory Aging Analysis'!$AG$6:$AG$305,MATCH(LARGE('Inventory Aging Analysis'!$AN$6:$AN$305,A40),'Inventory Aging Analysis'!$AN$6:$AN$305,0)),""))</f>
      </c>
      <c r="G40" s="84" t="str">
        <f>IF($B40="","",IFERROR(INDEX('Inventory Aging Analysis'!$T$6:$T$305,MATCH(LARGE('Inventory Aging Analysis'!$AN$6:$AN$305,A40),'Inventory Aging Analysis'!$AN$6:$AN$305,0)),""))</f>
      </c>
      <c r="H40" s="38" t="str">
        <f>IF($B40="","",IFERROR(INDEX('Inventory Aging Analysis'!$Z$6:$Z$305,MATCH(LARGE('Inventory Aging Analysis'!$AN$6:$AN$305,A40),'Inventory Aging Analysis'!$AN$6:$AN$305,0)),""))</f>
      </c>
      <c r="I40" s="34" t="str">
        <f>IF($B40="","",IFERROR(INDEX('Inventory Aging Analysis'!$AB$6:$AB$305,MATCH(LARGE('Inventory Aging Analysis'!$AN$6:$AN$305,A40),'Inventory Aging Analysis'!$AN$6:$AN$305,0)),""))</f>
      </c>
      <c r="J40" s="34" t="str">
        <f>IF($B40="","",IFERROR(INDEX('Inventory Aging Analysis'!$AC$6:$AC$305,MATCH(LARGE('Inventory Aging Analysis'!$AN$6:$AN$305,A40),'Inventory Aging Analysis'!$AN$6:$AN$305,0)),""))</f>
      </c>
      <c r="K40" s="21" t="str">
        <f>IF($B40="","",IFERROR(INDEX('Inventory Aging Analysis'!$L$6:$L$305,MATCH(LARGE('Inventory Aging Analysis'!$AN$6:$AN$305,A40),'Inventory Aging Analysis'!$AN$6:$AN$305,0)),""))</f>
      </c>
      <c r="L40" s="21" t="str">
        <f>IF($B40="","",IFERROR(INDEX('Inventory Aging Analysis'!$AI$6:$AI$305,MATCH(LARGE('Inventory Aging Analysis'!$AN$6:$AN$305,A40),'Inventory Aging Analysis'!$AN$6:$AN$305,0)),""))</f>
      </c>
      <c r="M40" s="21" t="str">
        <f>IF($B40="","",IFERROR(INDEX('Inventory Aging Analysis'!$AJ$6:$AJ$305,MATCH(LARGE('Inventory Aging Analysis'!$AN$6:$AN$305,A40),'Inventory Aging Analysis'!$AN$6:$AN$305,0)),""))</f>
      </c>
      <c r="N40" s="32" t="str">
        <f>IF($B40="","",IFERROR(INDEX('Inventory Aging Analysis'!$AK$6:$AK$305,MATCH(LARGE('Inventory Aging Analysis'!$AN$6:$AN$305,A40),'Inventory Aging Analysis'!$AN$6:$AN$305,0)),""))</f>
      </c>
    </row>
    <row r="41" ht="34" customHeight="true">
      <c r="A41" s="21" t="n">
        <v>10</v>
      </c>
      <c r="B41" s="21" t="str">
        <f>IF(LARGE('Inventory Aging Analysis'!$AN$6:$AN$305,A41)=0,"",IFERROR(INDEX('Inventory Aging Analysis'!$E$6:$E$305,MATCH(LARGE('Inventory Aging Analysis'!$AN$6:$AN$305,A41),'Inventory Aging Analysis'!$AN$6:$AN$305,0)),""))</f>
      </c>
      <c r="C41" s="21" t="str">
        <f>IF($B41="","",IFERROR(INDEX('Inventory Aging Analysis'!$F$6:$F$305,MATCH(LARGE('Inventory Aging Analysis'!$AN$6:$AN$305,A41),'Inventory Aging Analysis'!$AN$6:$AN$305,0)),""))</f>
      </c>
      <c r="D41" s="21" t="str">
        <f>IF($B41="","",IFERROR(INDEX('Inventory Aging Analysis'!$H$6:$H$305,MATCH(LARGE('Inventory Aging Analysis'!$AN$6:$AN$305,A41),'Inventory Aging Analysis'!$AN$6:$AN$305,0)),""))</f>
      </c>
      <c r="E41" s="21" t="str">
        <f>IF($B41="","",IFERROR(INDEX('Inventory Aging Analysis'!$D$6:$D$305,MATCH(LARGE('Inventory Aging Analysis'!$AN$6:$AN$305,A41),'Inventory Aging Analysis'!$AN$6:$AN$305,0)),""))</f>
      </c>
      <c r="F41" s="21" t="str">
        <f>IF($B41="","",IFERROR(INDEX('Inventory Aging Analysis'!$AG$6:$AG$305,MATCH(LARGE('Inventory Aging Analysis'!$AN$6:$AN$305,A41),'Inventory Aging Analysis'!$AN$6:$AN$305,0)),""))</f>
      </c>
      <c r="G41" s="84" t="str">
        <f>IF($B41="","",IFERROR(INDEX('Inventory Aging Analysis'!$T$6:$T$305,MATCH(LARGE('Inventory Aging Analysis'!$AN$6:$AN$305,A41),'Inventory Aging Analysis'!$AN$6:$AN$305,0)),""))</f>
      </c>
      <c r="H41" s="38" t="str">
        <f>IF($B41="","",IFERROR(INDEX('Inventory Aging Analysis'!$Z$6:$Z$305,MATCH(LARGE('Inventory Aging Analysis'!$AN$6:$AN$305,A41),'Inventory Aging Analysis'!$AN$6:$AN$305,0)),""))</f>
      </c>
      <c r="I41" s="34" t="str">
        <f>IF($B41="","",IFERROR(INDEX('Inventory Aging Analysis'!$AB$6:$AB$305,MATCH(LARGE('Inventory Aging Analysis'!$AN$6:$AN$305,A41),'Inventory Aging Analysis'!$AN$6:$AN$305,0)),""))</f>
      </c>
      <c r="J41" s="34" t="str">
        <f>IF($B41="","",IFERROR(INDEX('Inventory Aging Analysis'!$AC$6:$AC$305,MATCH(LARGE('Inventory Aging Analysis'!$AN$6:$AN$305,A41),'Inventory Aging Analysis'!$AN$6:$AN$305,0)),""))</f>
      </c>
      <c r="K41" s="21" t="str">
        <f>IF($B41="","",IFERROR(INDEX('Inventory Aging Analysis'!$L$6:$L$305,MATCH(LARGE('Inventory Aging Analysis'!$AN$6:$AN$305,A41),'Inventory Aging Analysis'!$AN$6:$AN$305,0)),""))</f>
      </c>
      <c r="L41" s="21" t="str">
        <f>IF($B41="","",IFERROR(INDEX('Inventory Aging Analysis'!$AI$6:$AI$305,MATCH(LARGE('Inventory Aging Analysis'!$AN$6:$AN$305,A41),'Inventory Aging Analysis'!$AN$6:$AN$305,0)),""))</f>
      </c>
      <c r="M41" s="21" t="str">
        <f>IF($B41="","",IFERROR(INDEX('Inventory Aging Analysis'!$AJ$6:$AJ$305,MATCH(LARGE('Inventory Aging Analysis'!$AN$6:$AN$305,A41),'Inventory Aging Analysis'!$AN$6:$AN$305,0)),""))</f>
      </c>
      <c r="N41" s="32" t="str">
        <f>IF($B41="","",IFERROR(INDEX('Inventory Aging Analysis'!$AK$6:$AK$305,MATCH(LARGE('Inventory Aging Analysis'!$AN$6:$AN$305,A41),'Inventory Aging Analysis'!$AN$6:$AN$305,0)),""))</f>
      </c>
    </row>
    <row r="42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</sheetData>
  <mergeCells count="10">
    <mergeCell ref="A1:N1"/>
    <mergeCell ref="A2:N2"/>
    <mergeCell ref="A7:N7"/>
    <mergeCell ref="A30:N30"/>
    <mergeCell ref="F9:N9"/>
    <mergeCell ref="F10:N10"/>
    <mergeCell ref="F11:N11"/>
    <mergeCell ref="F12:N12"/>
    <mergeCell ref="F13:N13"/>
    <mergeCell ref="F14:N14"/>
  </mergeCells>
  <conditionalFormatting sqref="C10:C14">
    <cfRule type="dataBar" priority="1">
      <dataBar>
        <cfvo type="min"/>
        <cfvo type="max"/>
        <color rgb="9CC7D3"/>
      </dataBar>
      <extLst>
        <x:ext xmlns:x14="http://schemas.microsoft.com/office/spreadsheetml/2009/9/main" uri="{B025F937-C7B1-47D3-B67F-A62EFF666E3E}">
          <x14:id>{098DFCAB-4864-6F03-92BD-E8C77C4C70B6}</x14:id>
        </x:ext>
      </extLst>
    </cfRule>
  </conditionalFormatting>
  <conditionalFormatting sqref="D18:D27">
    <cfRule type="colorScale" priority="2">
      <colorScale>
        <cfvo type="min"/>
        <cfvo type="percentile" val="50"/>
        <cfvo type="max"/>
        <color rgb="DCFCE7"/>
        <color rgb="FEF3C7"/>
        <color rgb="FCA5A5"/>
      </colorScale>
    </cfRule>
  </conditionalFormatting>
  <conditionalFormatting sqref="K18:K25">
    <cfRule type="colorScale" priority="3">
      <colorScale>
        <cfvo type="min"/>
        <cfvo type="percentile" val="50"/>
        <cfvo type="max"/>
        <color rgb="DCFCE7"/>
        <color rgb="FEF3C7"/>
        <color rgb="FCA5A5"/>
      </colorScale>
    </cfRule>
  </conditionalFormatting>
  <conditionalFormatting sqref="F32:F41">
    <cfRule type="containsText" dxfId="6" priority="4" operator="containsText" text="重度滞留">
      <formula>NOT(ISERROR(SEARCH("重度滞留",F32)))</formula>
    </cfRule>
    <cfRule type="containsText" dxfId="7" priority="5" operator="containsText" text="注意">
      <formula>NOT(ISERROR(SEARCH("注意",F32)))</formula>
    </cfRule>
    <cfRule type="containsText" dxfId="8" priority="6" operator="containsText" text="回転低下">
      <formula>NOT(ISERROR(SEARCH("回転低下",F32)))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098DFCAB-4864-6F03-92BD-E8C77C4C70B6}">
            <x14:dataBar gradient="1">
              <x14:cfvo type="min"/>
              <x14:cfvo type="max"/>
              <x14:fillColor rgb="9CC7D3"/>
            </x14:dataBar>
          </x14:cfRule>
          <xm:sqref>C10:C14</xm:sqref>
        </x14:conditionalFormatting>
      </x14:conditionalFormattings>
    </x:ext>
  </extLst>
</worksheet>
</file>

<file path=xl/worksheets/sheet2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7"/>
    <col customWidth="true" max="2" min="2" width="15"/>
    <col customWidth="true" max="3" min="3" width="16"/>
    <col customWidth="true" max="5" min="4" width="14"/>
    <col customWidth="true" max="6" min="6" width="18"/>
    <col customWidth="true" max="7" min="7" width="16"/>
    <col customWidth="true" max="8" min="8" width="15"/>
    <col customWidth="true" max="9" min="9" width="9"/>
    <col customWidth="true" max="10" min="10" width="15"/>
    <col customWidth="true" max="11" min="11" width="16"/>
    <col customWidth="true" max="13" min="12" width="14"/>
    <col customWidth="true" max="16" min="14" width="13"/>
    <col customWidth="true" max="17" min="17" width="12"/>
    <col customWidth="true" max="18" min="18" width="8"/>
    <col customWidth="true" max="20" min="19" width="12"/>
    <col customWidth="true" max="25" min="21" width="13"/>
    <col customWidth="true" max="26" min="26" width="14"/>
    <col customWidth="true" max="29" min="27" width="13"/>
    <col customWidth="true" max="32" min="30" width="12"/>
    <col customWidth="true" max="33" min="33" width="14"/>
    <col customWidth="true" max="35" min="34" width="28"/>
    <col customWidth="true" max="36" min="36" width="12"/>
    <col customWidth="true" max="37" min="37" width="13"/>
    <col customWidth="true" max="38" min="38" width="12"/>
    <col customWidth="true" max="39" min="39" width="28"/>
    <col customWidth="true" max="40" min="40" width="8"/>
  </cols>
  <sheetData>
    <row r="1" ht="28" customHeight="true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ht="34" customHeight="true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ht="34" customHeight="true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ht="42" customHeight="true">
      <c r="A5" s="65" t="s">
        <v>31</v>
      </c>
      <c r="B5" s="65" t="s">
        <v>32</v>
      </c>
      <c r="C5" s="65" t="s">
        <v>33</v>
      </c>
      <c r="D5" s="65" t="s">
        <v>34</v>
      </c>
      <c r="E5" s="65" t="s">
        <v>35</v>
      </c>
      <c r="F5" s="65" t="s">
        <v>36</v>
      </c>
      <c r="G5" s="65" t="s">
        <v>37</v>
      </c>
      <c r="H5" s="65" t="s">
        <v>21</v>
      </c>
      <c r="I5" s="65" t="s">
        <v>38</v>
      </c>
      <c r="J5" s="65" t="s">
        <v>39</v>
      </c>
      <c r="K5" s="65" t="s">
        <v>19</v>
      </c>
      <c r="L5" s="65" t="s">
        <v>40</v>
      </c>
      <c r="M5" s="65" t="str">
        <v>ロット/案件番号</v>
      </c>
      <c r="N5" s="65" t="str">
        <v>入庫日</v>
      </c>
      <c r="O5" s="65" t="str">
        <v>直近出庫日</v>
      </c>
      <c r="P5" s="65" t="str">
        <v>直近需要日</v>
      </c>
      <c r="Q5" s="65" t="str">
        <v>在庫数量</v>
      </c>
      <c r="R5" s="65" t="str">
        <v>単位</v>
      </c>
      <c r="S5" s="65" t="str">
        <v>単価</v>
      </c>
      <c r="T5" s="65" t="str">
        <v>在庫金額</v>
      </c>
      <c r="U5" s="65" t="str">
        <v>安全在庫</v>
      </c>
      <c r="V5" s="65" t="str">
        <v>直近30日出庫量</v>
      </c>
      <c r="W5" s="65" t="str">
        <v>直近90日出庫量</v>
      </c>
      <c r="X5" s="65" t="str">
        <v>直近180日出庫量</v>
      </c>
      <c r="Y5" s="65" t="str">
        <v>年間換算消費量</v>
      </c>
      <c r="Z5" s="65" t="str">
        <v>回転率（回/年）</v>
      </c>
      <c r="AA5" s="65" t="str">
        <v>在庫日数</v>
      </c>
      <c r="AB5" s="65" t="str">
        <v>未出庫日数</v>
      </c>
      <c r="AC5" s="65" t="str">
        <v>在庫カバー日数</v>
      </c>
      <c r="AD5" s="65" t="str">
        <v>注意しきい値（日）</v>
      </c>
      <c r="AE5" s="65" t="str">
        <v>重度しきい値（日）</v>
      </c>
      <c r="AF5" s="65" t="str">
        <v>目標回転率</v>
      </c>
      <c r="AG5" s="65" t="str">
        <v>注意级别</v>
      </c>
      <c r="AH5" s="65" t="str">
        <v>リスク理由</v>
      </c>
      <c r="AI5" s="65" t="str">
        <v>推奨対応</v>
      </c>
      <c r="AJ5" s="65" t="str">
        <v>担当者</v>
      </c>
      <c r="AK5" s="65" t="str">
        <v>処理予定日</v>
      </c>
      <c r="AL5" s="65" t="str">
        <v>対応状況</v>
      </c>
      <c r="AM5" s="65" t="s">
        <v>2</v>
      </c>
      <c r="AN5" s="65" t="str">
        <v>リスク順位補助</v>
      </c>
    </row>
    <row r="6" ht="22" customHeight="true">
      <c r="A6" s="28" t="s">
        <v>41</v>
      </c>
      <c r="B6" s="21" t="s">
        <v>42</v>
      </c>
      <c r="C6" s="21" t="s">
        <v>43</v>
      </c>
      <c r="D6" s="21" t="s">
        <v>44</v>
      </c>
      <c r="E6" s="21" t="s">
        <v>45</v>
      </c>
      <c r="F6" s="21" t="str">
        <v>銅線 1.0mm</v>
      </c>
      <c r="G6" s="21" t="str">
        <v>1.0mm/巻</v>
      </c>
      <c r="H6" s="21" t="s">
        <v>1</v>
      </c>
      <c r="I6" s="21" t="str">
        <v>A</v>
      </c>
      <c r="J6" s="21" t="str">
        <v>正常</v>
      </c>
      <c r="K6" s="21" t="str">
        <v>仕入先A</v>
      </c>
      <c r="L6" s="21" t="str">
        <v>購買・製造</v>
      </c>
      <c r="M6" s="21" t="str">
        <v>B202603</v>
      </c>
      <c r="N6" s="32" t="n">
        <v>46082</v>
      </c>
      <c r="O6" s="32" t="n">
        <v>46138</v>
      </c>
      <c r="P6" s="32" t="n">
        <v>46137</v>
      </c>
      <c r="Q6" s="84" t="n">
        <v>1200</v>
      </c>
      <c r="R6" s="21" t="str">
        <v>kg</v>
      </c>
      <c r="S6" s="84" t="n">
        <v>12.5</v>
      </c>
      <c r="T6" s="86" t="n">
        <f>IF(E6="","",IFERROR(Q6*S6,0))</f>
        <v>15000</v>
      </c>
      <c r="U6" s="84" t="n">
        <v>500</v>
      </c>
      <c r="V6" s="86" t="n">
        <f>IF(E6="","",SUMIFS('Transaction History'!$G$6:$G$505,'Transaction History'!$D$6:$D$505,E6,'Transaction History'!$F$6:$F$505,"出庫",'Transaction History'!$A$6:$A$505,"&gt;="&amp;'Master Settings'!$B$5-30,'Transaction History'!$A$6:$A$505,"&lt;="&amp;'Master Settings'!$B$5))</f>
        <v>800</v>
      </c>
      <c r="W6" s="86" t="n">
        <f>IF(E6="","",SUMIFS('Transaction History'!$G$6:$G$505,'Transaction History'!$D$6:$D$505,E6,'Transaction History'!$F$6:$F$505,"出庫",'Transaction History'!$A$6:$A$505,"&gt;="&amp;'Master Settings'!$B$5-90,'Transaction History'!$A$6:$A$505,"&lt;="&amp;'Master Settings'!$B$5))</f>
        <v>3100</v>
      </c>
      <c r="X6" s="86" t="n">
        <f>IF(E6="","",SUMIFS('Transaction History'!$G$6:$G$505,'Transaction History'!$D$6:$D$505,E6,'Transaction History'!$F$6:$F$505,"出庫",'Transaction History'!$A$6:$A$505,"&gt;="&amp;'Master Settings'!$B$5-180,'Transaction History'!$A$6:$A$505,"&lt;="&amp;'Master Settings'!$B$5))</f>
        <v>3100</v>
      </c>
      <c r="Y6" s="86" t="n">
        <f>IF(E6="","",IF(X6&gt;0,X6*365/180,IF(W6&gt;0,W6*365/90,IF(V6&gt;0,V6*365/30,0))))</f>
        <v>6286.111111111111</v>
      </c>
      <c r="Z6" s="88" t="n">
        <f>IF(E6="","",IFERROR(Y6/Q6,0))</f>
        <v>5.2384259259259265</v>
      </c>
      <c r="AA6" s="35" t="n">
        <f>IF(E6="","",IF(N6="",0,MAX(0,'Master Settings'!$B$5-N6)))</f>
        <v>61</v>
      </c>
      <c r="AB6" s="35" t="n">
        <f>IF(E6="","",IF(O6="",AA6,MAX(0,'Master Settings'!$B$5-O6)))</f>
        <v>5</v>
      </c>
      <c r="AC6" s="35" t="n">
        <f>IF(E6="","",IFERROR(Q6/Y6*365,9999))</f>
        <v>69.6774193548387</v>
      </c>
      <c r="AD6" s="35" t="n">
        <f>IF(E6="","",IFERROR(INDEX('Master Settings'!$B$11:$B$30,MATCH(H6,'Master Settings'!$A$11:$A$30,0)),'Master Settings'!$B$7))</f>
        <v>90</v>
      </c>
      <c r="AE6" s="35" t="n">
        <f>IF(E6="","",IFERROR(INDEX('Master Settings'!$C$11:$C$30,MATCH(H6,'Master Settings'!$A$11:$A$30,0)),'Master Settings'!$D$7))</f>
        <v>180</v>
      </c>
      <c r="AF6" s="88" t="n">
        <f>IF(E6="","",IFERROR(INDEX('Master Settings'!$D$11:$D$30,MATCH(H6,'Master Settings'!$A$11:$A$30,0)),'Master Settings'!$F$7))</f>
        <v>4</v>
      </c>
      <c r="AG6" s="28" t="str">
        <f>IF(E6="","",IF(Q6&lt;=0,"在庫なし",IF(AND(AB6&gt;=AE6,Y6=0),"重度滞留",IF(OR(AB6&gt;=AD6,AC6&gt;=AD6*2),"注意",IF(Z6&lt;AF6,"回転低下","正常")))))</f>
        <v>正常</v>
      </c>
      <c r="AH6" s="28" t="str">
        <f>IF(E6="","",IF(AG6="重度滞留","消費がなく未出庫日数が重度しきい値を超過",IF(AG6="注意","未出庫日数または在庫カバー日数が注意しきい値を超過",IF(AG6="回転低下","回転率が品目カテゴリ目標を下回る",""))))</f>
      </c>
      <c r="AI6" s="28" t="str">
        <f>IF(E6="","",IF(AG6="重度滞留",IF(OR(J6="生産終了/EOL",J6="廃棄待ち"),"廃棄/値引き処理/仕入先返品","重点消費/代替利用/倉庫間移動"),IF(AG6="注意","Required確認/購買停止/倉庫間移動",IF(AG6="回転低下","安全在庫/Required予測/購買ペースの見直し","継続監視"))))</f>
        <v>継続監視</v>
      </c>
      <c r="AJ6" s="21" t="str">
        <v>佐藤太郎</v>
      </c>
      <c r="AK6" s="32" t="n">
        <v>46157</v>
      </c>
      <c r="AL6" s="21" t="str">
        <v>対応中</v>
      </c>
      <c r="AM6" s="21" t="str">
        <v>例：正常回転</v>
      </c>
      <c r="AN6" s="90" t="n">
        <f>IF(AND(E6&lt;&gt;"",AG6&lt;&gt;"正常",AG6&lt;&gt;"在庫なし"),T6+ROW()/1000000,0)</f>
        <v>0</v>
      </c>
    </row>
    <row r="7" ht="22" customHeight="true">
      <c r="A7" s="28" t="s">
        <v>46</v>
      </c>
      <c r="B7" s="21" t="s">
        <v>47</v>
      </c>
      <c r="C7" s="21" t="s">
        <v>48</v>
      </c>
      <c r="D7" s="21" t="s">
        <v>49</v>
      </c>
      <c r="E7" s="21" t="s">
        <v>50</v>
      </c>
      <c r="F7" s="21" t="str">
        <v>新仕様カートン</v>
      </c>
      <c r="G7" s="21" t="str">
        <v>400*300</v>
      </c>
      <c r="H7" s="21" t="str">
        <v>袋装材</v>
      </c>
      <c r="I7" s="21" t="str">
        <v>B</v>
      </c>
      <c r="J7" s="21" t="str">
        <v>正常</v>
      </c>
      <c r="K7" s="21" t="str">
        <v>仕入先B</v>
      </c>
      <c r="L7" s="21" t="str">
        <v>購買・販売</v>
      </c>
      <c r="M7" s="21" t="str">
        <v>B202511</v>
      </c>
      <c r="N7" s="32" t="n">
        <v>45962</v>
      </c>
      <c r="O7" s="32" t="n">
        <v>46001</v>
      </c>
      <c r="P7" s="32" t="n">
        <v>46032</v>
      </c>
      <c r="Q7" s="84" t="n">
        <v>800</v>
      </c>
      <c r="R7" s="21" t="str">
        <v>pcs</v>
      </c>
      <c r="S7" s="84" t="n">
        <v>3.2</v>
      </c>
      <c r="T7" s="86" t="n">
        <f>IF(E7="","",IFERROR(Q7*S7,0))</f>
        <v>2560</v>
      </c>
      <c r="U7" s="84" t="n">
        <v>200</v>
      </c>
      <c r="V7" s="86" t="n">
        <f>IF(E7="","",SUMIFS('Transaction History'!$G$6:$G$505,'Transaction History'!$D$6:$D$505,E7,'Transaction History'!$F$6:$F$505,"出庫",'Transaction History'!$A$6:$A$505,"&gt;="&amp;'Master Settings'!$B$5-30,'Transaction History'!$A$6:$A$505,"&lt;="&amp;'Master Settings'!$B$5))</f>
        <v>0</v>
      </c>
      <c r="W7" s="86" t="n">
        <f>IF(E7="","",SUMIFS('Transaction History'!$G$6:$G$505,'Transaction History'!$D$6:$D$505,E7,'Transaction History'!$F$6:$F$505,"出庫",'Transaction History'!$A$6:$A$505,"&gt;="&amp;'Master Settings'!$B$5-90,'Transaction History'!$A$6:$A$505,"&lt;="&amp;'Master Settings'!$B$5))</f>
        <v>0</v>
      </c>
      <c r="X7" s="86" t="n">
        <f>IF(E7="","",SUMIFS('Transaction History'!$G$6:$G$505,'Transaction History'!$D$6:$D$505,E7,'Transaction History'!$F$6:$F$505,"出庫",'Transaction History'!$A$6:$A$505,"&gt;="&amp;'Master Settings'!$B$5-180,'Transaction History'!$A$6:$A$505,"&lt;="&amp;'Master Settings'!$B$5))</f>
        <v>50</v>
      </c>
      <c r="Y7" s="86" t="n">
        <f>IF(E7="","",IF(X7&gt;0,X7*365/180,IF(W7&gt;0,W7*365/90,IF(V7&gt;0,V7*365/30,0))))</f>
        <v>101.38888888888889</v>
      </c>
      <c r="Z7" s="88" t="n">
        <f>IF(E7="","",IFERROR(Y7/Q7,0))</f>
        <v>0.1267361111111111</v>
      </c>
      <c r="AA7" s="35" t="n">
        <f>IF(E7="","",IF(N7="",0,MAX(0,'Master Settings'!$B$5-N7)))</f>
        <v>181</v>
      </c>
      <c r="AB7" s="35" t="n">
        <f>IF(E7="","",IF(O7="",AA7,MAX(0,'Master Settings'!$B$5-O7)))</f>
        <v>142</v>
      </c>
      <c r="AC7" s="35" t="n">
        <f>IF(E7="","",IFERROR(Q7/Y7*365,9999))</f>
        <v>2880</v>
      </c>
      <c r="AD7" s="35" t="n">
        <f>IF(E7="","",IFERROR(INDEX('Master Settings'!$B$11:$B$30,MATCH(H7,'Master Settings'!$A$11:$A$30,0)),'Master Settings'!$B$7))</f>
        <v>90</v>
      </c>
      <c r="AE7" s="35" t="n">
        <f>IF(E7="","",IFERROR(INDEX('Master Settings'!$C$11:$C$30,MATCH(H7,'Master Settings'!$A$11:$A$30,0)),'Master Settings'!$D$7))</f>
        <v>180</v>
      </c>
      <c r="AF7" s="88" t="n">
        <f>IF(E7="","",IFERROR(INDEX('Master Settings'!$D$11:$D$30,MATCH(H7,'Master Settings'!$A$11:$A$30,0)),'Master Settings'!$F$7))</f>
        <v>4.5</v>
      </c>
      <c r="AG7" s="28" t="str">
        <f>IF(E7="","",IF(Q7&lt;=0,"在庫なし",IF(AND(AB7&gt;=AE7,Y7=0),"重度滞留",IF(OR(AB7&gt;=AD7,AC7&gt;=AD7*2),"注意",IF(Z7&lt;AF7,"回転低下","正常")))))</f>
        <v>注意</v>
      </c>
      <c r="AH7" s="28" t="str">
        <f>IF(E7="","",IF(AG7="重度滞留","消費がなく未出庫日数が重度しきい値を超過",IF(AG7="注意","未出庫日数または在庫カバー日数が注意しきい値を超過",IF(AG7="回転低下","回転率が品目カテゴリ目標を下回る",""))))</f>
        <v>未出庫日数または在庫カバー日数が注意しきい値を超過</v>
      </c>
      <c r="AI7" s="28" t="str">
        <f>IF(E7="","",IF(AG7="重度滞留",IF(OR(J7="生産終了/EOL",J7="廃棄待ち"),"廃棄/値引き処理/仕入先返品","重点消費/代替利用/倉庫間移動"),IF(AG7="注意","Required確認/購買停止/倉庫間移動",IF(AG7="回転低下","安全在庫/Required予測/購買ペースの見直し","継続監視"))))</f>
        <v>需要確認/購買停止/倉庫間移動</v>
      </c>
      <c r="AJ7" s="21" t="str">
        <v>鈴木花子</v>
      </c>
      <c r="AK7" s="32" t="n">
        <v>46162</v>
      </c>
      <c r="AL7" s="21" t="str">
        <v>未着手</v>
      </c>
      <c r="AM7" s="21" t="str">
        <v>例：注意</v>
      </c>
      <c r="AN7" s="90" t="n">
        <f>IF(AND(E7&lt;&gt;"",AG7&lt;&gt;"正常",AG7&lt;&gt;"在庫なし"),T7+ROW()/1000000,0)</f>
        <v>2560.000007</v>
      </c>
    </row>
    <row r="8" ht="22" customHeight="true">
      <c r="A8" s="28" t="s">
        <v>51</v>
      </c>
      <c r="B8" s="21" t="s">
        <v>52</v>
      </c>
      <c r="C8" s="21" t="s">
        <v>53</v>
      </c>
      <c r="D8" s="21" t="s">
        <v>54</v>
      </c>
      <c r="E8" s="21" t="s">
        <v>55</v>
      </c>
      <c r="F8" s="21" t="str">
        <v>スマートコントローラー</v>
      </c>
      <c r="G8" s="21" t="str">
        <v>V2.1</v>
      </c>
      <c r="H8" s="21" t="str">
        <v>完成品</v>
      </c>
      <c r="I8" s="21" t="str">
        <v>A</v>
      </c>
      <c r="J8" s="21" t="str">
        <v>正常</v>
      </c>
      <c r="K8" s="21" t="str">
        <v>顧客チャネル</v>
      </c>
      <c r="L8" s="21" t="str">
        <v>販売</v>
      </c>
      <c r="M8" s="21" t="str">
        <v>FG202601</v>
      </c>
      <c r="N8" s="32" t="n">
        <v>46037</v>
      </c>
      <c r="O8" s="32" t="n">
        <v>46113</v>
      </c>
      <c r="P8" s="32" t="n">
        <v>46113</v>
      </c>
      <c r="Q8" s="84" t="n">
        <v>500</v>
      </c>
      <c r="R8" s="21" t="str">
        <v>台</v>
      </c>
      <c r="S8" s="84" t="n">
        <v>220</v>
      </c>
      <c r="T8" s="86" t="n">
        <f>IF(E8="","",IFERROR(Q8*S8,0))</f>
        <v>110000</v>
      </c>
      <c r="U8" s="84" t="n">
        <v>80</v>
      </c>
      <c r="V8" s="86" t="n">
        <f>IF(E8="","",SUMIFS('Transaction History'!$G$6:$G$505,'Transaction History'!$D$6:$D$505,E8,'Transaction History'!$F$6:$F$505,"出庫",'Transaction History'!$A$6:$A$505,"&gt;="&amp;'Master Settings'!$B$5-30,'Transaction History'!$A$6:$A$505,"&lt;="&amp;'Master Settings'!$B$5))</f>
        <v>20</v>
      </c>
      <c r="W8" s="86" t="n">
        <f>IF(E8="","",SUMIFS('Transaction History'!$G$6:$G$505,'Transaction History'!$D$6:$D$505,E8,'Transaction History'!$F$6:$F$505,"出庫",'Transaction History'!$A$6:$A$505,"&gt;="&amp;'Master Settings'!$B$5-90,'Transaction History'!$A$6:$A$505,"&lt;="&amp;'Master Settings'!$B$5))</f>
        <v>20</v>
      </c>
      <c r="X8" s="86" t="n">
        <f>IF(E8="","",SUMIFS('Transaction History'!$G$6:$G$505,'Transaction History'!$D$6:$D$505,E8,'Transaction History'!$F$6:$F$505,"出庫",'Transaction History'!$A$6:$A$505,"&gt;="&amp;'Master Settings'!$B$5-180,'Transaction History'!$A$6:$A$505,"&lt;="&amp;'Master Settings'!$B$5))</f>
        <v>20</v>
      </c>
      <c r="Y8" s="86" t="n">
        <f>IF(E8="","",IF(X8&gt;0,X8*365/180,IF(W8&gt;0,W8*365/90,IF(V8&gt;0,V8*365/30,0))))</f>
        <v>40.55555555555556</v>
      </c>
      <c r="Z8" s="88" t="n">
        <f>IF(E8="","",IFERROR(Y8/Q8,0))</f>
        <v>0.08111111111111112</v>
      </c>
      <c r="AA8" s="35" t="n">
        <f>IF(E8="","",IF(N8="",0,MAX(0,'Master Settings'!$B$5-N8)))</f>
        <v>106</v>
      </c>
      <c r="AB8" s="35" t="n">
        <f>IF(E8="","",IF(O8="",AA8,MAX(0,'Master Settings'!$B$5-O8)))</f>
        <v>30</v>
      </c>
      <c r="AC8" s="35" t="n">
        <f>IF(E8="","",IFERROR(Q8/Y8*365,9999))</f>
        <v>4500</v>
      </c>
      <c r="AD8" s="35" t="n">
        <f>IF(E8="","",IFERROR(INDEX('Master Settings'!$B$11:$B$30,MATCH(H8,'Master Settings'!$A$11:$A$30,0)),'Master Settings'!$B$7))</f>
        <v>60</v>
      </c>
      <c r="AE8" s="35" t="n">
        <f>IF(E8="","",IFERROR(INDEX('Master Settings'!$C$11:$C$30,MATCH(H8,'Master Settings'!$A$11:$A$30,0)),'Master Settings'!$D$7))</f>
        <v>120</v>
      </c>
      <c r="AF8" s="88" t="n">
        <f>IF(E8="","",IFERROR(INDEX('Master Settings'!$D$11:$D$30,MATCH(H8,'Master Settings'!$A$11:$A$30,0)),'Master Settings'!$F$7))</f>
        <v>8</v>
      </c>
      <c r="AG8" s="28" t="str">
        <f>IF(E8="","",IF(Q8&lt;=0,"在庫なし",IF(AND(AB8&gt;=AE8,Y8=0),"重度滞留",IF(OR(AB8&gt;=AD8,AC8&gt;=AD8*2),"注意",IF(Z8&lt;AF8,"回転低下","正常")))))</f>
        <v>注意</v>
      </c>
      <c r="AH8" s="28" t="str">
        <f>IF(E8="","",IF(AG8="重度滞留","消費がなく未出庫日数が重度しきい値を超過",IF(AG8="注意","未出庫日数または在庫カバー日数が注意しきい値を超過",IF(AG8="回転低下","回転率が品目カテゴリ目標を下回る",""))))</f>
        <v>未出庫日数または在庫カバー日数が注意しきい値を超過</v>
      </c>
      <c r="AI8" s="28" t="str">
        <f>IF(E8="","",IF(AG8="重度滞留",IF(OR(J8="生産終了/EOL",J8="廃棄待ち"),"廃棄/値引き処理/仕入先返品","重点消費/代替利用/倉庫間移動"),IF(AG8="注意","Required確認/購買停止/倉庫間移動",IF(AG8="回転低下","安全在庫/Required予測/購買ペースの見直し","継続監視"))))</f>
        <v>需要確認/購買停止/倉庫間移動</v>
      </c>
      <c r="AJ8" s="21" t="s">
        <v>3</v>
      </c>
      <c r="AK8" s="32" t="n">
        <v>46160</v>
      </c>
      <c r="AL8" s="21" t="str">
        <v>対応中</v>
      </c>
      <c r="AM8" s="21" t="str">
        <v>例：回転低下/カバー日数高</v>
      </c>
      <c r="AN8" s="90" t="n">
        <f>IF(AND(E8&lt;&gt;"",AG8&lt;&gt;"正常",AG8&lt;&gt;"在庫なし"),T8+ROW()/1000000,0)</f>
        <v>110000.000008</v>
      </c>
    </row>
    <row r="9" ht="22" customHeight="true">
      <c r="A9" s="28" t="s">
        <v>56</v>
      </c>
      <c r="B9" s="21" t="s">
        <v>57</v>
      </c>
      <c r="C9" s="21" t="s">
        <v>58</v>
      </c>
      <c r="D9" s="21" t="s">
        <v>59</v>
      </c>
      <c r="E9" s="21" t="s">
        <v>60</v>
      </c>
      <c r="F9" s="21" t="str">
        <v>旧型ベアリング</v>
      </c>
      <c r="G9" s="21" t="str">
        <v>6204-ZZ</v>
      </c>
      <c r="H9" s="21" t="str">
        <v>Maintenance Dept品/MRO</v>
      </c>
      <c r="I9" s="21" t="str">
        <v>C</v>
      </c>
      <c r="J9" s="21" t="str">
        <v>生産終了/EOL</v>
      </c>
      <c r="K9" s="21" t="str">
        <v>仕入先C</v>
      </c>
      <c r="L9" s="21" t="str">
        <v>設備保全</v>
      </c>
      <c r="M9" s="21" t="str">
        <v>MRO202409</v>
      </c>
      <c r="N9" s="32" t="n">
        <v>45545</v>
      </c>
      <c r="O9" s="32" t="n">
        <v>45611</v>
      </c>
      <c r="P9" s="32"/>
      <c r="Q9" s="84" t="n">
        <v>80</v>
      </c>
      <c r="R9" s="21" t="str">
        <v>pcs</v>
      </c>
      <c r="S9" s="84" t="n">
        <v>65</v>
      </c>
      <c r="T9" s="86" t="n">
        <f>IF(E9="","",IFERROR(Q9*S9,0))</f>
        <v>5200</v>
      </c>
      <c r="U9" s="84" t="n">
        <v>20</v>
      </c>
      <c r="V9" s="86" t="n">
        <f>IF(E9="","",SUMIFS('Transaction History'!$G$6:$G$505,'Transaction History'!$D$6:$D$505,E9,'Transaction History'!$F$6:$F$505,"出庫",'Transaction History'!$A$6:$A$505,"&gt;="&amp;'Master Settings'!$B$5-30,'Transaction History'!$A$6:$A$505,"&lt;="&amp;'Master Settings'!$B$5))</f>
        <v>0</v>
      </c>
      <c r="W9" s="86" t="n">
        <f>IF(E9="","",SUMIFS('Transaction History'!$G$6:$G$505,'Transaction History'!$D$6:$D$505,E9,'Transaction History'!$F$6:$F$505,"出庫",'Transaction History'!$A$6:$A$505,"&gt;="&amp;'Master Settings'!$B$5-90,'Transaction History'!$A$6:$A$505,"&lt;="&amp;'Master Settings'!$B$5))</f>
        <v>0</v>
      </c>
      <c r="X9" s="86" t="n">
        <f>IF(E9="","",SUMIFS('Transaction History'!$G$6:$G$505,'Transaction History'!$D$6:$D$505,E9,'Transaction History'!$F$6:$F$505,"出庫",'Transaction History'!$A$6:$A$505,"&gt;="&amp;'Master Settings'!$B$5-180,'Transaction History'!$A$6:$A$505,"&lt;="&amp;'Master Settings'!$B$5))</f>
        <v>5</v>
      </c>
      <c r="Y9" s="86" t="n">
        <f>IF(E9="","",IF(X9&gt;0,X9*365/180,IF(W9&gt;0,W9*365/90,IF(V9&gt;0,V9*365/30,0))))</f>
        <v>10.13888888888889</v>
      </c>
      <c r="Z9" s="88" t="n">
        <f>IF(E9="","",IFERROR(Y9/Q9,0))</f>
        <v>0.1267361111111111</v>
      </c>
      <c r="AA9" s="35" t="n">
        <f>IF(E9="","",IF(N9="",0,MAX(0,'Master Settings'!$B$5-N9)))</f>
        <v>598</v>
      </c>
      <c r="AB9" s="35" t="n">
        <f>IF(E9="","",IF(O9="",AA9,MAX(0,'Master Settings'!$B$5-O9)))</f>
        <v>532</v>
      </c>
      <c r="AC9" s="35" t="n">
        <f>IF(E9="","",IFERROR(Q9/Y9*365,9999))</f>
        <v>2880</v>
      </c>
      <c r="AD9" s="35" t="n">
        <f>IF(E9="","",IFERROR(INDEX('Master Settings'!$B$11:$B$30,MATCH(H9,'Master Settings'!$A$11:$A$30,0)),'Master Settings'!$B$7))</f>
        <v>180</v>
      </c>
      <c r="AE9" s="35" t="n">
        <f>IF(E9="","",IFERROR(INDEX('Master Settings'!$C$11:$C$30,MATCH(H9,'Master Settings'!$A$11:$A$30,0)),'Master Settings'!$D$7))</f>
        <v>365</v>
      </c>
      <c r="AF9" s="88" t="n">
        <f>IF(E9="","",IFERROR(INDEX('Master Settings'!$D$11:$D$30,MATCH(H9,'Master Settings'!$A$11:$A$30,0)),'Master Settings'!$F$7))</f>
        <v>1</v>
      </c>
      <c r="AG9" s="28" t="str">
        <f>IF(E9="","",IF(Q9&lt;=0,"在庫なし",IF(AND(AB9&gt;=AE9,Y9=0),"重度滞留",IF(OR(AB9&gt;=AD9,AC9&gt;=AD9*2),"注意",IF(Z9&lt;AF9,"回転低下","正常")))))</f>
        <v>注意</v>
      </c>
      <c r="AH9" s="28" t="str">
        <f>IF(E9="","",IF(AG9="重度滞留","消費がなく未出庫日数が重度しきい値を超過",IF(AG9="注意","未出庫日数または在庫カバー日数が注意しきい値を超過",IF(AG9="回転低下","回転率が品目カテゴリ目標を下回る",""))))</f>
        <v>未出庫日数または在庫カバー日数が注意しきい値を超過</v>
      </c>
      <c r="AI9" s="28" t="str">
        <f>IF(E9="","",IF(AG9="重度滞留",IF(OR(J9="生産終了/EOL",J9="廃棄待ち"),"廃棄/値引き処理/仕入先返品","重点消費/代替利用/倉庫間移動"),IF(AG9="注意","Required確認/購買停止/倉庫間移動",IF(AG9="回転低下","安全在庫/Required予測/購買ペースの見直し","継続監視"))))</f>
        <v>需要確認/購買停止/倉庫間移動</v>
      </c>
      <c r="AJ9" s="21" t="str">
        <v>高橋健</v>
      </c>
      <c r="AK9" s="32" t="n">
        <v>46152</v>
      </c>
      <c r="AL9" s="21" t="str">
        <v>遅延</v>
      </c>
      <c r="AM9" s="21" t="str">
        <v>例：重度滞留</v>
      </c>
      <c r="AN9" s="90" t="n">
        <f>IF(AND(E9&lt;&gt;"",AG9&lt;&gt;"正常",AG9&lt;&gt;"在庫なし"),T9+ROW()/1000000,0)</f>
        <v>5200.000009</v>
      </c>
    </row>
    <row r="10" ht="22" customHeight="true">
      <c r="A10" s="28" t="s">
        <v>61</v>
      </c>
      <c r="B10" s="21" t="s">
        <v>62</v>
      </c>
      <c r="C10" s="21" t="s">
        <v>43</v>
      </c>
      <c r="D10" s="21" t="s">
        <v>63</v>
      </c>
      <c r="E10" s="21" t="s">
        <v>64</v>
      </c>
      <c r="F10" s="21" t="str">
        <v>案件専用ブラケット</v>
      </c>
      <c r="G10" s="21" t="str">
        <v>カスタム品</v>
      </c>
      <c r="H10" s="21" t="str">
        <v>案件材料</v>
      </c>
      <c r="I10" s="21" t="str">
        <v>B</v>
      </c>
      <c r="J10" s="21" t="str">
        <v>凍結</v>
      </c>
      <c r="K10" s="21" t="str">
        <v>顧客案件A</v>
      </c>
      <c r="L10" s="21" t="str">
        <v>プロジェクト部</v>
      </c>
      <c r="M10" s="21" t="str">
        <v>PJT-AX01</v>
      </c>
      <c r="N10" s="32" t="n">
        <v>45870</v>
      </c>
      <c r="O10" s="32"/>
      <c r="P10" s="32"/>
      <c r="Q10" s="84" t="n">
        <v>150</v>
      </c>
      <c r="R10" s="21" t="str">
        <v>pcs</v>
      </c>
      <c r="S10" s="84" t="n">
        <v>48</v>
      </c>
      <c r="T10" s="86" t="n">
        <f>IF(E10="","",IFERROR(Q10*S10,0))</f>
        <v>7200</v>
      </c>
      <c r="U10" s="84" t="n">
        <v>0</v>
      </c>
      <c r="V10" s="86" t="n">
        <f>IF(E10="","",SUMIFS('Transaction History'!$G$6:$G$505,'Transaction History'!$D$6:$D$505,E10,'Transaction History'!$F$6:$F$505,"出庫",'Transaction History'!$A$6:$A$505,"&gt;="&amp;'Master Settings'!$B$5-30,'Transaction History'!$A$6:$A$505,"&lt;="&amp;'Master Settings'!$B$5))</f>
        <v>0</v>
      </c>
      <c r="W10" s="86" t="n">
        <f>IF(E10="","",SUMIFS('Transaction History'!$G$6:$G$505,'Transaction History'!$D$6:$D$505,E10,'Transaction History'!$F$6:$F$505,"出庫",'Transaction History'!$A$6:$A$505,"&gt;="&amp;'Master Settings'!$B$5-90,'Transaction History'!$A$6:$A$505,"&lt;="&amp;'Master Settings'!$B$5))</f>
        <v>0</v>
      </c>
      <c r="X10" s="86" t="n">
        <f>IF(E10="","",SUMIFS('Transaction History'!$G$6:$G$505,'Transaction History'!$D$6:$D$505,E10,'Transaction History'!$F$6:$F$505,"出庫",'Transaction History'!$A$6:$A$505,"&gt;="&amp;'Master Settings'!$B$5-180,'Transaction History'!$A$6:$A$505,"&lt;="&amp;'Master Settings'!$B$5))</f>
        <v>0</v>
      </c>
      <c r="Y10" s="86" t="n">
        <f>IF(E10="","",IF(X10&gt;0,X10*365/180,IF(W10&gt;0,W10*365/90,IF(V10&gt;0,V10*365/30,0))))</f>
        <v>0</v>
      </c>
      <c r="Z10" s="88" t="n">
        <f>IF(E10="","",IFERROR(Y10/Q10,0))</f>
        <v>0</v>
      </c>
      <c r="AA10" s="35" t="n">
        <f>IF(E10="","",IF(N10="",0,MAX(0,'Master Settings'!$B$5-N10)))</f>
        <v>273</v>
      </c>
      <c r="AB10" s="35" t="n">
        <f>IF(E10="","",IF(O10="",AA10,MAX(0,'Master Settings'!$B$5-O10)))</f>
        <v>273</v>
      </c>
      <c r="AC10" s="35" t="n">
        <f>IF(E10="","",IFERROR(Q10/Y10*365,9999))</f>
        <v>9999</v>
      </c>
      <c r="AD10" s="35" t="n">
        <f>IF(E10="","",IFERROR(INDEX('Master Settings'!$B$11:$B$30,MATCH(H10,'Master Settings'!$A$11:$A$30,0)),'Master Settings'!$B$7))</f>
        <v>120</v>
      </c>
      <c r="AE10" s="35" t="n">
        <f>IF(E10="","",IFERROR(INDEX('Master Settings'!$C$11:$C$30,MATCH(H10,'Master Settings'!$A$11:$A$30,0)),'Master Settings'!$D$7))</f>
        <v>240</v>
      </c>
      <c r="AF10" s="88" t="n">
        <f>IF(E10="","",IFERROR(INDEX('Master Settings'!$D$11:$D$30,MATCH(H10,'Master Settings'!$A$11:$A$30,0)),'Master Settings'!$F$7))</f>
        <v>2</v>
      </c>
      <c r="AG10" s="28" t="str">
        <f>IF(E10="","",IF(Q10&lt;=0,"在庫なし",IF(AND(AB10&gt;=AE10,Y10=0),"重度滞留",IF(OR(AB10&gt;=AD10,AC10&gt;=AD10*2),"注意",IF(Z10&lt;AF10,"回転低下","正常")))))</f>
        <v>重度滞留</v>
      </c>
      <c r="AH10" s="28" t="str">
        <f>IF(E10="","",IF(AG10="重度滞留","消費がなく未出庫日数が重度しきい値を超過",IF(AG10="注意","未出庫日数または在庫カバー日数が注意しきい値を超過",IF(AG10="回転低下","回転率が品目カテゴリ目標を下回る",""))))</f>
        <v>消費がなく未出庫日数が重度しきい値を超過</v>
      </c>
      <c r="AI10" s="28" t="str">
        <f>IF(E10="","",IF(AG10="重度滞留",IF(OR(J10="生産終了/EOL",J10="廃棄待ち"),"廃棄/値引き処理/仕入先返品","重点消費/代替利用/倉庫間移動"),IF(AG10="注意","Required確認/購買停止/倉庫間移動",IF(AG10="回転低下","安全在庫/Required予測/購買ペースの見直し","継続監視"))))</f>
        <v>重点消費/代替利用/倉庫間移動</v>
      </c>
      <c r="AJ10" s="21" t="str">
        <v>伊藤直樹</v>
      </c>
      <c r="AK10" s="32" t="n">
        <v>46167</v>
      </c>
      <c r="AL10" s="21" t="str">
        <v>未着手</v>
      </c>
      <c r="AM10" s="21" t="str">
        <v>例：案件完了リスク</v>
      </c>
      <c r="AN10" s="90" t="n">
        <f>IF(AND(E10&lt;&gt;"",AG10&lt;&gt;"正常",AG10&lt;&gt;"在庫なし"),T10+ROW()/1000000,0)</f>
        <v>7200.00001</v>
      </c>
    </row>
    <row r="11" ht="22" customHeight="true">
      <c r="A11" s="28" t="n">
        <f>IF(E11="","",ROW()-5)</f>
        <v>6</v>
      </c>
      <c r="B11" s="21" t="str">
        <v>サンプル株式会社</v>
      </c>
      <c r="C11" s="21" t="str">
        <v>預託在庫/VMI</v>
      </c>
      <c r="D11" s="21" t="str">
        <v>預託倉庫</v>
      </c>
      <c r="E11" s="21" t="str">
        <v>VMI-6001</v>
      </c>
      <c r="F11" s="21" t="str">
        <v>顧客預託モジュール</v>
      </c>
      <c r="G11" s="21" t="str">
        <v>M-100</v>
      </c>
      <c r="H11" s="21" t="str">
        <v>預託在庫/VMI</v>
      </c>
      <c r="I11" s="21" t="str">
        <v>A</v>
      </c>
      <c r="J11" s="21" t="str">
        <v>正常</v>
      </c>
      <c r="K11" s="21" t="str">
        <v>顧客A</v>
      </c>
      <c r="L11" s="21" t="str">
        <v>サプライチェーン部</v>
      </c>
      <c r="M11" s="21" t="str">
        <v>VMI-CA</v>
      </c>
      <c r="N11" s="32" t="n">
        <v>46054</v>
      </c>
      <c r="O11" s="32" t="n">
        <v>46140</v>
      </c>
      <c r="P11" s="32" t="n">
        <v>46140</v>
      </c>
      <c r="Q11" s="84" t="n">
        <v>300</v>
      </c>
      <c r="R11" s="21" t="str">
        <v>pcs</v>
      </c>
      <c r="S11" s="84" t="n">
        <v>95</v>
      </c>
      <c r="T11" s="86" t="n">
        <f>IF(E11="","",IFERROR(Q11*S11,0))</f>
        <v>28500</v>
      </c>
      <c r="U11" s="84" t="n">
        <v>150</v>
      </c>
      <c r="V11" s="86" t="n">
        <f>IF(E11="","",SUMIFS('Transaction History'!$G$6:$G$505,'Transaction History'!$D$6:$D$505,E11,'Transaction History'!$F$6:$F$505,"出庫",'Transaction History'!$A$6:$A$505,"&gt;="&amp;'Master Settings'!$B$5-30,'Transaction History'!$A$6:$A$505,"&lt;="&amp;'Master Settings'!$B$5))</f>
        <v>540</v>
      </c>
      <c r="W11" s="86" t="n">
        <f>IF(E11="","",SUMIFS('Transaction History'!$G$6:$G$505,'Transaction History'!$D$6:$D$505,E11,'Transaction History'!$F$6:$F$505,"出庫",'Transaction History'!$A$6:$A$505,"&gt;="&amp;'Master Settings'!$B$5-90,'Transaction History'!$A$6:$A$505,"&lt;="&amp;'Master Settings'!$B$5))</f>
        <v>640</v>
      </c>
      <c r="X11" s="86" t="n">
        <f>IF(E11="","",SUMIFS('Transaction History'!$G$6:$G$505,'Transaction History'!$D$6:$D$505,E11,'Transaction History'!$F$6:$F$505,"出庫",'Transaction History'!$A$6:$A$505,"&gt;="&amp;'Master Settings'!$B$5-180,'Transaction History'!$A$6:$A$505,"&lt;="&amp;'Master Settings'!$B$5))</f>
        <v>640</v>
      </c>
      <c r="Y11" s="86" t="n">
        <f>IF(E11="","",IF(X11&gt;0,X11*365/180,IF(W11&gt;0,W11*365/90,IF(V11&gt;0,V11*365/30,0))))</f>
        <v>1297.7777777777778</v>
      </c>
      <c r="Z11" s="88" t="n">
        <f>IF(E11="","",IFERROR(Y11/Q11,0))</f>
        <v>4.325925925925926</v>
      </c>
      <c r="AA11" s="35" t="n">
        <f>IF(E11="","",IF(N11="",0,MAX(0,'Master Settings'!$B$5-N11)))</f>
        <v>89</v>
      </c>
      <c r="AB11" s="35" t="n">
        <f>IF(E11="","",IF(O11="",AA11,MAX(0,'Master Settings'!$B$5-O11)))</f>
        <v>3</v>
      </c>
      <c r="AC11" s="35" t="n">
        <f>IF(E11="","",IFERROR(Q11/Y11*365,9999))</f>
        <v>84.37499999999999</v>
      </c>
      <c r="AD11" s="35" t="n">
        <f>IF(E11="","",IFERROR(INDEX('Master Settings'!$B$11:$B$30,MATCH(H11,'Master Settings'!$A$11:$A$30,0)),'Master Settings'!$B$7))</f>
        <v>90</v>
      </c>
      <c r="AE11" s="35" t="n">
        <f>IF(E11="","",IFERROR(INDEX('Master Settings'!$C$11:$C$30,MATCH(H11,'Master Settings'!$A$11:$A$30,0)),'Master Settings'!$D$7))</f>
        <v>180</v>
      </c>
      <c r="AF11" s="88" t="n">
        <f>IF(E11="","",IFERROR(INDEX('Master Settings'!$D$11:$D$30,MATCH(H11,'Master Settings'!$A$11:$A$30,0)),'Master Settings'!$F$7))</f>
        <v>4</v>
      </c>
      <c r="AG11" s="28" t="str">
        <f>IF(E11="","",IF(Q11&lt;=0,"在庫なし",IF(AND(AB11&gt;=AE11,Y11=0),"重度滞留",IF(OR(AB11&gt;=AD11,AC11&gt;=AD11*2),"注意",IF(Z11&lt;AF11,"回転低下","正常")))))</f>
        <v>正常</v>
      </c>
      <c r="AH11" s="28" t="str">
        <f>IF(E11="","",IF(AG11="重度滞留","消費がなく未出庫日数が重度しきい値を超過",IF(AG11="注意","未出庫日数または在庫カバー日数が注意しきい値を超過",IF(AG11="回転低下","回転率が品目カテゴリ目標を下回る",""))))</f>
      </c>
      <c r="AI11" s="28" t="str">
        <f>IF(E11="","",IF(AG11="重度滞留",IF(OR(J11="生産終了/EOL",J11="廃棄待ち"),"廃棄/値引き処理/仕入先返品","重点消費/代替利用/倉庫間移動"),IF(AG11="注意","Required確認/購買停止/倉庫間移動",IF(AG11="回転低下","安全在庫/Required予測/購買ペースの見直し","継続監視"))))</f>
        <v>継続監視</v>
      </c>
      <c r="AJ11" s="21" t="str">
        <v>山田美咲</v>
      </c>
      <c r="AK11" s="32" t="n">
        <v>46172</v>
      </c>
      <c r="AL11" s="21" t="str">
        <v>対応中</v>
      </c>
      <c r="AM11" s="21" t="str">
        <v>例：正常預託</v>
      </c>
      <c r="AN11" s="90" t="n">
        <f>IF(AND(E11&lt;&gt;"",AG11&lt;&gt;"正常",AG11&lt;&gt;"在庫なし"),T11+ROW()/1000000,0)</f>
        <v>0</v>
      </c>
    </row>
    <row r="12" ht="22" customHeight="true">
      <c r="A12" s="28" t="n">
        <f>IF(E12="","",ROW()-5)</f>
        <v>7</v>
      </c>
      <c r="B12" s="21" t="str">
        <v>サンプル株式会社</v>
      </c>
      <c r="C12" s="21" t="str">
        <v>試作・サンプル</v>
      </c>
      <c r="D12" s="21" t="str">
        <v>仮想倉庫</v>
      </c>
      <c r="E12" s="21" t="str">
        <v>SMP-7001</v>
      </c>
      <c r="F12" s="21" t="str">
        <v>試作センサー</v>
      </c>
      <c r="G12" s="21" t="str">
        <v>Rev.A</v>
      </c>
      <c r="H12" s="21" t="str">
        <v>試作・サンプル</v>
      </c>
      <c r="I12" s="21" t="str">
        <v>C</v>
      </c>
      <c r="J12" s="21" t="str">
        <v>試作・サンプル</v>
      </c>
      <c r="K12" s="21" t="str">
        <v>開発仕入先</v>
      </c>
      <c r="L12" s="21" t="str">
        <v>開発部</v>
      </c>
      <c r="M12" s="21" t="str">
        <v>NPI-01</v>
      </c>
      <c r="N12" s="32" t="n">
        <v>46042</v>
      </c>
      <c r="O12" s="32" t="n">
        <v>46068</v>
      </c>
      <c r="P12" s="32" t="n">
        <v>46068</v>
      </c>
      <c r="Q12" s="84" t="n">
        <v>60</v>
      </c>
      <c r="R12" s="21" t="str">
        <v>pcs</v>
      </c>
      <c r="S12" s="84" t="n">
        <v>180</v>
      </c>
      <c r="T12" s="86" t="n">
        <f>IF(E12="","",IFERROR(Q12*S12,0))</f>
        <v>10800</v>
      </c>
      <c r="U12" s="84" t="n">
        <v>0</v>
      </c>
      <c r="V12" s="86" t="n">
        <f>IF(E12="","",SUMIFS('Transaction History'!$G$6:$G$505,'Transaction History'!$D$6:$D$505,E12,'Transaction History'!$F$6:$F$505,"出庫",'Transaction History'!$A$6:$A$505,"&gt;="&amp;'Master Settings'!$B$5-30,'Transaction History'!$A$6:$A$505,"&lt;="&amp;'Master Settings'!$B$5))</f>
        <v>0</v>
      </c>
      <c r="W12" s="86" t="n">
        <f>IF(E12="","",SUMIFS('Transaction History'!$G$6:$G$505,'Transaction History'!$D$6:$D$505,E12,'Transaction History'!$F$6:$F$505,"出庫",'Transaction History'!$A$6:$A$505,"&gt;="&amp;'Master Settings'!$B$5-90,'Transaction History'!$A$6:$A$505,"&lt;="&amp;'Master Settings'!$B$5))</f>
        <v>5</v>
      </c>
      <c r="X12" s="86" t="n">
        <f>IF(E12="","",SUMIFS('Transaction History'!$G$6:$G$505,'Transaction History'!$D$6:$D$505,E12,'Transaction History'!$F$6:$F$505,"出庫",'Transaction History'!$A$6:$A$505,"&gt;="&amp;'Master Settings'!$B$5-180,'Transaction History'!$A$6:$A$505,"&lt;="&amp;'Master Settings'!$B$5))</f>
        <v>5</v>
      </c>
      <c r="Y12" s="86" t="n">
        <f>IF(E12="","",IF(X12&gt;0,X12*365/180,IF(W12&gt;0,W12*365/90,IF(V12&gt;0,V12*365/30,0))))</f>
        <v>10.13888888888889</v>
      </c>
      <c r="Z12" s="88" t="n">
        <f>IF(E12="","",IFERROR(Y12/Q12,0))</f>
        <v>0.16898148148148148</v>
      </c>
      <c r="AA12" s="35" t="n">
        <f>IF(E12="","",IF(N12="",0,MAX(0,'Master Settings'!$B$5-N12)))</f>
        <v>101</v>
      </c>
      <c r="AB12" s="35" t="n">
        <f>IF(E12="","",IF(O12="",AA12,MAX(0,'Master Settings'!$B$5-O12)))</f>
        <v>75</v>
      </c>
      <c r="AC12" s="35" t="n">
        <f>IF(E12="","",IFERROR(Q12/Y12*365,9999))</f>
        <v>2160</v>
      </c>
      <c r="AD12" s="35" t="n">
        <f>IF(E12="","",IFERROR(INDEX('Master Settings'!$B$11:$B$30,MATCH(H12,'Master Settings'!$A$11:$A$30,0)),'Master Settings'!$B$7))</f>
        <v>45</v>
      </c>
      <c r="AE12" s="35" t="n">
        <f>IF(E12="","",IFERROR(INDEX('Master Settings'!$C$11:$C$30,MATCH(H12,'Master Settings'!$A$11:$A$30,0)),'Master Settings'!$D$7))</f>
        <v>90</v>
      </c>
      <c r="AF12" s="88" t="n">
        <f>IF(E12="","",IFERROR(INDEX('Master Settings'!$D$11:$D$30,MATCH(H12,'Master Settings'!$A$11:$A$30,0)),'Master Settings'!$F$7))</f>
        <v>6</v>
      </c>
      <c r="AG12" s="28" t="str">
        <f>IF(E12="","",IF(Q12&lt;=0,"在庫なし",IF(AND(AB12&gt;=AE12,Y12=0),"重度滞留",IF(OR(AB12&gt;=AD12,AC12&gt;=AD12*2),"注意",IF(Z12&lt;AF12,"回転低下","正常")))))</f>
        <v>注意</v>
      </c>
      <c r="AH12" s="28" t="str">
        <f>IF(E12="","",IF(AG12="重度滞留","消費がなく未出庫日数が重度しきい値を超過",IF(AG12="注意","未出庫日数または在庫カバー日数が注意しきい値を超過",IF(AG12="回転低下","回転率が品目カテゴリ目標を下回る",""))))</f>
        <v>未出庫日数または在庫カバー日数が注意しきい値を超過</v>
      </c>
      <c r="AI12" s="28" t="str">
        <f>IF(E12="","",IF(AG12="重度滞留",IF(OR(J12="生産終了/EOL",J12="廃棄待ち"),"廃棄/値引き処理/仕入先返品","重点消費/代替利用/倉庫間移動"),IF(AG12="注意","Required確認/購買停止/倉庫間移動",IF(AG12="回転低下","安全在庫/Required予測/購買ペースの見直し","継続監視"))))</f>
        <v>需要確認/購買停止/倉庫間移動</v>
      </c>
      <c r="AJ12" s="21" t="str">
        <v>中村翔太</v>
      </c>
      <c r="AK12" s="32" t="n">
        <v>46154</v>
      </c>
      <c r="AL12" s="21" t="str">
        <v>未着手</v>
      </c>
      <c r="AM12" s="21" t="str">
        <v>例：試作注意</v>
      </c>
      <c r="AN12" s="90" t="n">
        <f>IF(AND(E12&lt;&gt;"",AG12&lt;&gt;"正常",AG12&lt;&gt;"在庫なし"),T12+ROW()/1000000,0)</f>
        <v>10800.000012</v>
      </c>
    </row>
    <row r="13" ht="22" customHeight="true">
      <c r="A13" s="28" t="n">
        <f>IF(E13="","",ROW()-5)</f>
        <v>8</v>
      </c>
      <c r="B13" s="21" t="str">
        <v>サンプル株式会社</v>
      </c>
      <c r="C13" s="21" t="str">
        <v>返品/RMA</v>
      </c>
      <c r="D13" s="21" t="str">
        <v>返品倉庫</v>
      </c>
      <c r="E13" s="21" t="str">
        <v>RMA-8001</v>
      </c>
      <c r="F13" s="21" t="str">
        <v>返品モーター</v>
      </c>
      <c r="G13" s="21" t="str">
        <v>A型</v>
      </c>
      <c r="H13" s="21" t="str">
        <v>返品/RMA</v>
      </c>
      <c r="I13" s="21" t="str">
        <v>B</v>
      </c>
      <c r="J13" s="21" t="str">
        <v>廃棄待ち</v>
      </c>
      <c r="K13" s="21" t="str">
        <v>顧客返品</v>
      </c>
      <c r="L13" s="21" t="str">
        <v>品質部</v>
      </c>
      <c r="M13" s="21" t="str">
        <v>RMA-202602</v>
      </c>
      <c r="N13" s="32" t="n">
        <v>46073</v>
      </c>
      <c r="O13" s="32"/>
      <c r="P13" s="32"/>
      <c r="Q13" s="84" t="n">
        <v>45</v>
      </c>
      <c r="R13" s="21" t="str">
        <v>pcs</v>
      </c>
      <c r="S13" s="84" t="n">
        <v>160</v>
      </c>
      <c r="T13" s="86" t="n">
        <f>IF(E13="","",IFERROR(Q13*S13,0))</f>
        <v>7200</v>
      </c>
      <c r="U13" s="84" t="n">
        <v>0</v>
      </c>
      <c r="V13" s="86" t="n">
        <f>IF(E13="","",SUMIFS('Transaction History'!$G$6:$G$505,'Transaction History'!$D$6:$D$505,E13,'Transaction History'!$F$6:$F$505,"出庫",'Transaction History'!$A$6:$A$505,"&gt;="&amp;'Master Settings'!$B$5-30,'Transaction History'!$A$6:$A$505,"&lt;="&amp;'Master Settings'!$B$5))</f>
        <v>0</v>
      </c>
      <c r="W13" s="86" t="n">
        <f>IF(E13="","",SUMIFS('Transaction History'!$G$6:$G$505,'Transaction History'!$D$6:$D$505,E13,'Transaction History'!$F$6:$F$505,"出庫",'Transaction History'!$A$6:$A$505,"&gt;="&amp;'Master Settings'!$B$5-90,'Transaction History'!$A$6:$A$505,"&lt;="&amp;'Master Settings'!$B$5))</f>
        <v>0</v>
      </c>
      <c r="X13" s="86" t="n">
        <f>IF(E13="","",SUMIFS('Transaction History'!$G$6:$G$505,'Transaction History'!$D$6:$D$505,E13,'Transaction History'!$F$6:$F$505,"出庫",'Transaction History'!$A$6:$A$505,"&gt;="&amp;'Master Settings'!$B$5-180,'Transaction History'!$A$6:$A$505,"&lt;="&amp;'Master Settings'!$B$5))</f>
        <v>0</v>
      </c>
      <c r="Y13" s="86" t="n">
        <f>IF(E13="","",IF(X13&gt;0,X13*365/180,IF(W13&gt;0,W13*365/90,IF(V13&gt;0,V13*365/30,0))))</f>
        <v>0</v>
      </c>
      <c r="Z13" s="88" t="n">
        <f>IF(E13="","",IFERROR(Y13/Q13,0))</f>
        <v>0</v>
      </c>
      <c r="AA13" s="35" t="n">
        <f>IF(E13="","",IF(N13="",0,MAX(0,'Master Settings'!$B$5-N13)))</f>
        <v>70</v>
      </c>
      <c r="AB13" s="35" t="n">
        <f>IF(E13="","",IF(O13="",AA13,MAX(0,'Master Settings'!$B$5-O13)))</f>
        <v>70</v>
      </c>
      <c r="AC13" s="35" t="n">
        <f>IF(E13="","",IFERROR(Q13/Y13*365,9999))</f>
        <v>9999</v>
      </c>
      <c r="AD13" s="35" t="n">
        <f>IF(E13="","",IFERROR(INDEX('Master Settings'!$B$11:$B$30,MATCH(H13,'Master Settings'!$A$11:$A$30,0)),'Master Settings'!$B$7))</f>
        <v>30</v>
      </c>
      <c r="AE13" s="35" t="n">
        <f>IF(E13="","",IFERROR(INDEX('Master Settings'!$C$11:$C$30,MATCH(H13,'Master Settings'!$A$11:$A$30,0)),'Master Settings'!$D$7))</f>
        <v>60</v>
      </c>
      <c r="AF13" s="88" t="n">
        <f>IF(E13="","",IFERROR(INDEX('Master Settings'!$D$11:$D$30,MATCH(H13,'Master Settings'!$A$11:$A$30,0)),'Master Settings'!$F$7))</f>
        <v>8</v>
      </c>
      <c r="AG13" s="28" t="str">
        <f>IF(E13="","",IF(Q13&lt;=0,"在庫なし",IF(AND(AB13&gt;=AE13,Y13=0),"重度滞留",IF(OR(AB13&gt;=AD13,AC13&gt;=AD13*2),"注意",IF(Z13&lt;AF13,"回転低下","正常")))))</f>
        <v>重度滞留</v>
      </c>
      <c r="AH13" s="28" t="str">
        <f>IF(E13="","",IF(AG13="重度滞留","消費がなく未出庫日数が重度しきい値を超過",IF(AG13="注意","未出庫日数または在庫カバー日数が注意しきい値を超過",IF(AG13="回転低下","回転率が品目カテゴリ目標を下回る",""))))</f>
        <v>消費がなく未出庫日数が重度しきい値を超過</v>
      </c>
      <c r="AI13" s="28" t="str">
        <f>IF(E13="","",IF(AG13="重度滞留",IF(OR(J13="生産終了/EOL",J13="廃棄待ち"),"廃棄/値引き処理/仕入先返品","重点消費/代替利用/倉庫間移動"),IF(AG13="注意","Required確認/購買停止/倉庫間移動",IF(AG13="回転低下","安全在庫/Required予測/購買ペースの見直し","継続監視"))))</f>
        <v>廃棄/値引き処理/仕入先返品</v>
      </c>
      <c r="AJ13" s="21" t="str">
        <v>小林真由</v>
      </c>
      <c r="AK13" s="32" t="n">
        <v>46150</v>
      </c>
      <c r="AL13" s="21" t="str">
        <v>遅延</v>
      </c>
      <c r="AM13" s="21" t="str">
        <v>例：返品重度</v>
      </c>
      <c r="AN13" s="90" t="n">
        <f>IF(AND(E13&lt;&gt;"",AG13&lt;&gt;"正常",AG13&lt;&gt;"在庫なし"),T13+ROW()/1000000,0)</f>
        <v>7200.000013</v>
      </c>
    </row>
    <row r="14" ht="22" customHeight="true">
      <c r="A14" s="28" t="n">
        <f>IF(E14="","",ROW()-5)</f>
        <v>9</v>
      </c>
      <c r="B14" s="21" t="str">
        <v>サンプル株式会社</v>
      </c>
      <c r="C14" s="21" t="str">
        <v>製造用材料</v>
      </c>
      <c r="D14" s="21" t="str">
        <v>メイン倉庫</v>
      </c>
      <c r="E14" s="21" t="str">
        <v>WIP-9001</v>
      </c>
      <c r="F14" s="21" t="str">
        <v>半製品ハーネス</v>
      </c>
      <c r="G14" s="21" t="str">
        <v>WH-9</v>
      </c>
      <c r="H14" s="21" t="str">
        <v>半製品/WIP</v>
      </c>
      <c r="I14" s="21" t="str">
        <v>B</v>
      </c>
      <c r="J14" s="21" t="str">
        <v>正常</v>
      </c>
      <c r="K14" s="21" t="str">
        <v>社内製造</v>
      </c>
      <c r="L14" s="21" t="str">
        <v>製造部</v>
      </c>
      <c r="M14" s="21" t="str">
        <v>WIP-202602</v>
      </c>
      <c r="N14" s="32" t="n">
        <v>46063</v>
      </c>
      <c r="O14" s="32" t="n">
        <v>46096</v>
      </c>
      <c r="P14" s="32" t="n">
        <v>46096</v>
      </c>
      <c r="Q14" s="84" t="n">
        <v>400</v>
      </c>
      <c r="R14" s="21" t="str">
        <v>pcs</v>
      </c>
      <c r="S14" s="84" t="n">
        <v>18</v>
      </c>
      <c r="T14" s="86" t="n">
        <f>IF(E14="","",IFERROR(Q14*S14,0))</f>
        <v>7200</v>
      </c>
      <c r="U14" s="84" t="n">
        <v>120</v>
      </c>
      <c r="V14" s="86" t="n">
        <f>IF(E14="","",SUMIFS('Transaction History'!$G$6:$G$505,'Transaction History'!$D$6:$D$505,E14,'Transaction History'!$F$6:$F$505,"出庫",'Transaction History'!$A$6:$A$505,"&gt;="&amp;'Master Settings'!$B$5-30,'Transaction History'!$A$6:$A$505,"&lt;="&amp;'Master Settings'!$B$5))</f>
        <v>0</v>
      </c>
      <c r="W14" s="86" t="n">
        <f>IF(E14="","",SUMIFS('Transaction History'!$G$6:$G$505,'Transaction History'!$D$6:$D$505,E14,'Transaction History'!$F$6:$F$505,"出庫",'Transaction History'!$A$6:$A$505,"&gt;="&amp;'Master Settings'!$B$5-90,'Transaction History'!$A$6:$A$505,"&lt;="&amp;'Master Settings'!$B$5))</f>
        <v>790</v>
      </c>
      <c r="X14" s="86" t="n">
        <f>IF(E14="","",SUMIFS('Transaction History'!$G$6:$G$505,'Transaction History'!$D$6:$D$505,E14,'Transaction History'!$F$6:$F$505,"出庫",'Transaction History'!$A$6:$A$505,"&gt;="&amp;'Master Settings'!$B$5-180,'Transaction History'!$A$6:$A$505,"&lt;="&amp;'Master Settings'!$B$5))</f>
        <v>790</v>
      </c>
      <c r="Y14" s="86" t="n">
        <f>IF(E14="","",IF(X14&gt;0,X14*365/180,IF(W14&gt;0,W14*365/90,IF(V14&gt;0,V14*365/30,0))))</f>
        <v>1601.9444444444443</v>
      </c>
      <c r="Z14" s="88" t="n">
        <f>IF(E14="","",IFERROR(Y14/Q14,0))</f>
        <v>4.0048611111111105</v>
      </c>
      <c r="AA14" s="35" t="n">
        <f>IF(E14="","",IF(N14="",0,MAX(0,'Master Settings'!$B$5-N14)))</f>
        <v>80</v>
      </c>
      <c r="AB14" s="35" t="n">
        <f>IF(E14="","",IF(O14="",AA14,MAX(0,'Master Settings'!$B$5-O14)))</f>
        <v>47</v>
      </c>
      <c r="AC14" s="35" t="n">
        <f>IF(E14="","",IFERROR(Q14/Y14*365,9999))</f>
        <v>91.13924050632912</v>
      </c>
      <c r="AD14" s="35" t="n">
        <f>IF(E14="","",IFERROR(INDEX('Master Settings'!$B$11:$B$30,MATCH(H14,'Master Settings'!$A$11:$A$30,0)),'Master Settings'!$B$7))</f>
        <v>60</v>
      </c>
      <c r="AE14" s="35" t="n">
        <f>IF(E14="","",IFERROR(INDEX('Master Settings'!$C$11:$C$30,MATCH(H14,'Master Settings'!$A$11:$A$30,0)),'Master Settings'!$D$7))</f>
        <v>120</v>
      </c>
      <c r="AF14" s="88" t="n">
        <f>IF(E14="","",IFERROR(INDEX('Master Settings'!$D$11:$D$30,MATCH(H14,'Master Settings'!$A$11:$A$30,0)),'Master Settings'!$F$7))</f>
        <v>6</v>
      </c>
      <c r="AG14" s="28" t="str">
        <f>IF(E14="","",IF(Q14&lt;=0,"在庫なし",IF(AND(AB14&gt;=AE14,Y14=0),"重度滞留",IF(OR(AB14&gt;=AD14,AC14&gt;=AD14*2),"注意",IF(Z14&lt;AF14,"回転低下","正常")))))</f>
        <v>回転低下</v>
      </c>
      <c r="AH14" s="28" t="str">
        <f>IF(E14="","",IF(AG14="重度滞留","消費がなく未出庫日数が重度しきい値を超過",IF(AG14="注意","未出庫日数または在庫カバー日数が注意しきい値を超過",IF(AG14="回転低下","回転率が品目カテゴリ目標を下回る",""))))</f>
        <v>回転率が品目カテゴリ目標を下回る</v>
      </c>
      <c r="AI14" s="28" t="str">
        <f>IF(E14="","",IF(AG14="重度滞留",IF(OR(J14="生産終了/EOL",J14="廃棄待ち"),"廃棄/値引き処理/仕入先返品","重点消費/代替利用/倉庫間移動"),IF(AG14="注意","Required確認/購買停止/倉庫間移動",IF(AG14="回転低下","安全在庫/Required予測/購買ペースの見直し","継続監視"))))</f>
        <v>安全在庫/需要予測/購買ペースの見直し</v>
      </c>
      <c r="AJ14" s="21" t="str">
        <v>加藤亮</v>
      </c>
      <c r="AK14" s="32" t="n">
        <v>46164</v>
      </c>
      <c r="AL14" s="21" t="str">
        <v>対応中</v>
      </c>
      <c r="AM14" s="21" t="str">
        <v>例：回転低下</v>
      </c>
      <c r="AN14" s="90" t="n">
        <f>IF(AND(E14&lt;&gt;"",AG14&lt;&gt;"正常",AG14&lt;&gt;"在庫なし"),T14+ROW()/1000000,0)</f>
        <v>7200.000014</v>
      </c>
    </row>
    <row r="15" ht="22" customHeight="true">
      <c r="A15" s="28" t="n">
        <f>IF(E15="","",ROW()-5)</f>
        <v>10</v>
      </c>
      <c r="B15" s="21" t="str">
        <v>サンプル株式会社</v>
      </c>
      <c r="C15" s="21" t="str">
        <v>製造用材料</v>
      </c>
      <c r="D15" s="21" t="str">
        <v>メイン倉庫</v>
      </c>
      <c r="E15" s="21" t="str">
        <v>CONS-1001</v>
      </c>
      <c r="F15" s="21" t="str">
        <v>清掃Consumables</v>
      </c>
      <c r="G15" s="21" t="str">
        <v>汎用</v>
      </c>
      <c r="H15" s="21" t="str">
        <v>低額Consumables</v>
      </c>
      <c r="I15" s="21" t="str">
        <v>C</v>
      </c>
      <c r="J15" s="21" t="str">
        <v>正常</v>
      </c>
      <c r="K15" s="21" t="str">
        <v>仕入先D</v>
      </c>
      <c r="L15" s="21" t="str">
        <v>総務・製造</v>
      </c>
      <c r="M15" s="21" t="str">
        <v>CON-202604</v>
      </c>
      <c r="N15" s="32" t="n">
        <v>46113</v>
      </c>
      <c r="O15" s="32" t="n">
        <v>46141</v>
      </c>
      <c r="P15" s="32" t="n">
        <v>46141</v>
      </c>
      <c r="Q15" s="84" t="n">
        <v>200</v>
      </c>
      <c r="R15" s="21" t="str">
        <v>pcs</v>
      </c>
      <c r="S15" s="84" t="n">
        <v>2.8</v>
      </c>
      <c r="T15" s="86" t="n">
        <f>IF(E15="","",IFERROR(Q15*S15,0))</f>
        <v>560</v>
      </c>
      <c r="U15" s="84" t="n">
        <v>80</v>
      </c>
      <c r="V15" s="86" t="n">
        <f>IF(E15="","",SUMIFS('Transaction History'!$G$6:$G$505,'Transaction History'!$D$6:$D$505,E15,'Transaction History'!$F$6:$F$505,"出庫",'Transaction History'!$A$6:$A$505,"&gt;="&amp;'Master Settings'!$B$5-30,'Transaction History'!$A$6:$A$505,"&lt;="&amp;'Master Settings'!$B$5))</f>
        <v>200</v>
      </c>
      <c r="W15" s="86" t="n">
        <f>IF(E15="","",SUMIFS('Transaction History'!$G$6:$G$505,'Transaction History'!$D$6:$D$505,E15,'Transaction History'!$F$6:$F$505,"出庫",'Transaction History'!$A$6:$A$505,"&gt;="&amp;'Master Settings'!$B$5-90,'Transaction History'!$A$6:$A$505,"&lt;="&amp;'Master Settings'!$B$5))</f>
        <v>350</v>
      </c>
      <c r="X15" s="86" t="n">
        <f>IF(E15="","",SUMIFS('Transaction History'!$G$6:$G$505,'Transaction History'!$D$6:$D$505,E15,'Transaction History'!$F$6:$F$505,"出庫",'Transaction History'!$A$6:$A$505,"&gt;="&amp;'Master Settings'!$B$5-180,'Transaction History'!$A$6:$A$505,"&lt;="&amp;'Master Settings'!$B$5))</f>
        <v>350</v>
      </c>
      <c r="Y15" s="86" t="n">
        <f>IF(E15="","",IF(X15&gt;0,X15*365/180,IF(W15&gt;0,W15*365/90,IF(V15&gt;0,V15*365/30,0))))</f>
        <v>709.7222222222222</v>
      </c>
      <c r="Z15" s="88" t="n">
        <f>IF(E15="","",IFERROR(Y15/Q15,0))</f>
        <v>3.5486111111111107</v>
      </c>
      <c r="AA15" s="35" t="n">
        <f>IF(E15="","",IF(N15="",0,MAX(0,'Master Settings'!$B$5-N15)))</f>
        <v>30</v>
      </c>
      <c r="AB15" s="35" t="n">
        <f>IF(E15="","",IF(O15="",AA15,MAX(0,'Master Settings'!$B$5-O15)))</f>
        <v>2</v>
      </c>
      <c r="AC15" s="35" t="n">
        <f>IF(E15="","",IFERROR(Q15/Y15*365,9999))</f>
        <v>102.85714285714288</v>
      </c>
      <c r="AD15" s="35" t="n">
        <f>IF(E15="","",IFERROR(INDEX('Master Settings'!$B$11:$B$30,MATCH(H15,'Master Settings'!$A$11:$A$30,0)),'Master Settings'!$B$7))</f>
        <v>120</v>
      </c>
      <c r="AE15" s="35" t="n">
        <f>IF(E15="","",IFERROR(INDEX('Master Settings'!$C$11:$C$30,MATCH(H15,'Master Settings'!$A$11:$A$30,0)),'Master Settings'!$D$7))</f>
        <v>240</v>
      </c>
      <c r="AF15" s="88" t="n">
        <f>IF(E15="","",IFERROR(INDEX('Master Settings'!$D$11:$D$30,MATCH(H15,'Master Settings'!$A$11:$A$30,0)),'Master Settings'!$F$7))</f>
        <v>3</v>
      </c>
      <c r="AG15" s="28" t="str">
        <f>IF(E15="","",IF(Q15&lt;=0,"在庫なし",IF(AND(AB15&gt;=AE15,Y15=0),"重度滞留",IF(OR(AB15&gt;=AD15,AC15&gt;=AD15*2),"注意",IF(Z15&lt;AF15,"回転低下","正常")))))</f>
        <v>正常</v>
      </c>
      <c r="AH15" s="28" t="str">
        <f>IF(E15="","",IF(AG15="重度滞留","消費がなく未出庫日数が重度しきい値を超過",IF(AG15="注意","未出庫日数または在庫カバー日数が注意しきい値を超過",IF(AG15="回転低下","回転率が品目カテゴリ目標を下回る",""))))</f>
      </c>
      <c r="AI15" s="28" t="str">
        <f>IF(E15="","",IF(AG15="重度滞留",IF(OR(J15="生産終了/EOL",J15="廃棄待ち"),"廃棄/値引き処理/仕入先返品","重点消費/代替利用/倉庫間移動"),IF(AG15="注意","Required確認/購買停止/倉庫間移動",IF(AG15="回転低下","安全在庫/Required予測/購買ペースの見直し","継続監視"))))</f>
        <v>継続監視</v>
      </c>
      <c r="AJ15" s="21" t="str">
        <v>松本葵</v>
      </c>
      <c r="AK15" s="32" t="n">
        <v>46178</v>
      </c>
      <c r="AL15" s="21" t="str">
        <v>未着手</v>
      </c>
      <c r="AM15" s="21" t="str">
        <v>例：低額Consumables正常</v>
      </c>
      <c r="AN15" s="90" t="n">
        <f>IF(AND(E15&lt;&gt;"",AG15&lt;&gt;"正常",AG15&lt;&gt;"在庫なし"),T15+ROW()/1000000,0)</f>
        <v>0</v>
      </c>
    </row>
    <row r="16" ht="22" customHeight="true">
      <c r="A16" s="28" t="n">
        <f>IF(E16="","",ROW()-5)</f>
        <v>11</v>
      </c>
      <c r="B16" s="21" t="str">
        <v>サンプル株式会社</v>
      </c>
      <c r="C16" s="21" t="str">
        <v>販売・流通完成品</v>
      </c>
      <c r="D16" s="21" t="str">
        <v>完成品倉庫</v>
      </c>
      <c r="E16" s="21" t="str">
        <v>PKG-2002</v>
      </c>
      <c r="F16" s="21" t="str">
        <v>旧仕様カラー箱</v>
      </c>
      <c r="G16" s="21" t="str">
        <v>旧仕様ロゴ</v>
      </c>
      <c r="H16" s="21" t="str">
        <v>袋装材</v>
      </c>
      <c r="I16" s="21" t="str">
        <v>C</v>
      </c>
      <c r="J16" s="21" t="str">
        <v>生産終了/EOL</v>
      </c>
      <c r="K16" s="21" t="str">
        <v>仕入先B</v>
      </c>
      <c r="L16" s="21" t="str">
        <v>販売</v>
      </c>
      <c r="M16" s="21" t="str">
        <v>PKG-OLD</v>
      </c>
      <c r="N16" s="32" t="n">
        <v>45717</v>
      </c>
      <c r="O16" s="32" t="n">
        <v>45778</v>
      </c>
      <c r="P16" s="32"/>
      <c r="Q16" s="84" t="n">
        <v>1200</v>
      </c>
      <c r="R16" s="21" t="str">
        <v>pcs</v>
      </c>
      <c r="S16" s="84" t="n">
        <v>2.6</v>
      </c>
      <c r="T16" s="86" t="n">
        <f>IF(E16="","",IFERROR(Q16*S16,0))</f>
        <v>3120</v>
      </c>
      <c r="U16" s="84" t="n">
        <v>0</v>
      </c>
      <c r="V16" s="86" t="n">
        <f>IF(E16="","",SUMIFS('Transaction History'!$G$6:$G$505,'Transaction History'!$D$6:$D$505,E16,'Transaction History'!$F$6:$F$505,"出庫",'Transaction History'!$A$6:$A$505,"&gt;="&amp;'Master Settings'!$B$5-30,'Transaction History'!$A$6:$A$505,"&lt;="&amp;'Master Settings'!$B$5))</f>
        <v>0</v>
      </c>
      <c r="W16" s="86" t="n">
        <f>IF(E16="","",SUMIFS('Transaction History'!$G$6:$G$505,'Transaction History'!$D$6:$D$505,E16,'Transaction History'!$F$6:$F$505,"出庫",'Transaction History'!$A$6:$A$505,"&gt;="&amp;'Master Settings'!$B$5-90,'Transaction History'!$A$6:$A$505,"&lt;="&amp;'Master Settings'!$B$5))</f>
        <v>0</v>
      </c>
      <c r="X16" s="86" t="n">
        <f>IF(E16="","",SUMIFS('Transaction History'!$G$6:$G$505,'Transaction History'!$D$6:$D$505,E16,'Transaction History'!$F$6:$F$505,"出庫",'Transaction History'!$A$6:$A$505,"&gt;="&amp;'Master Settings'!$B$5-180,'Transaction History'!$A$6:$A$505,"&lt;="&amp;'Master Settings'!$B$5))</f>
        <v>0</v>
      </c>
      <c r="Y16" s="86" t="n">
        <f>IF(E16="","",IF(X16&gt;0,X16*365/180,IF(W16&gt;0,W16*365/90,IF(V16&gt;0,V16*365/30,0))))</f>
        <v>0</v>
      </c>
      <c r="Z16" s="88" t="n">
        <f>IF(E16="","",IFERROR(Y16/Q16,0))</f>
        <v>0</v>
      </c>
      <c r="AA16" s="35" t="n">
        <f>IF(E16="","",IF(N16="",0,MAX(0,'Master Settings'!$B$5-N16)))</f>
        <v>426</v>
      </c>
      <c r="AB16" s="35" t="n">
        <f>IF(E16="","",IF(O16="",AA16,MAX(0,'Master Settings'!$B$5-O16)))</f>
        <v>365</v>
      </c>
      <c r="AC16" s="35" t="n">
        <f>IF(E16="","",IFERROR(Q16/Y16*365,9999))</f>
        <v>9999</v>
      </c>
      <c r="AD16" s="35" t="n">
        <f>IF(E16="","",IFERROR(INDEX('Master Settings'!$B$11:$B$30,MATCH(H16,'Master Settings'!$A$11:$A$30,0)),'Master Settings'!$B$7))</f>
        <v>90</v>
      </c>
      <c r="AE16" s="35" t="n">
        <f>IF(E16="","",IFERROR(INDEX('Master Settings'!$C$11:$C$30,MATCH(H16,'Master Settings'!$A$11:$A$30,0)),'Master Settings'!$D$7))</f>
        <v>180</v>
      </c>
      <c r="AF16" s="88" t="n">
        <f>IF(E16="","",IFERROR(INDEX('Master Settings'!$D$11:$D$30,MATCH(H16,'Master Settings'!$A$11:$A$30,0)),'Master Settings'!$F$7))</f>
        <v>4.5</v>
      </c>
      <c r="AG16" s="28" t="str">
        <f>IF(E16="","",IF(Q16&lt;=0,"在庫なし",IF(AND(AB16&gt;=AE16,Y16=0),"重度滞留",IF(OR(AB16&gt;=AD16,AC16&gt;=AD16*2),"注意",IF(Z16&lt;AF16,"回転低下","正常")))))</f>
        <v>重度滞留</v>
      </c>
      <c r="AH16" s="28" t="str">
        <f>IF(E16="","",IF(AG16="重度滞留","消費がなく未出庫日数が重度しきい値を超過",IF(AG16="注意","未出庫日数または在庫カバー日数が注意しきい値を超過",IF(AG16="回転低下","回転率が品目カテゴリ目標を下回る",""))))</f>
        <v>消費がなく未出庫日数が重度しきい値を超過</v>
      </c>
      <c r="AI16" s="28" t="str">
        <f>IF(E16="","",IF(AG16="重度滞留",IF(OR(J16="生産終了/EOL",J16="廃棄待ち"),"廃棄/値引き処理/仕入先返品","重点消費/代替利用/倉庫間移動"),IF(AG16="注意","Required確認/購買停止/倉庫間移動",IF(AG16="回転低下","安全在庫/Required予測/購買ペースの見直し","継続監視"))))</f>
        <v>廃棄/値引き処理/仕入先返品</v>
      </c>
      <c r="AJ16" s="21" t="str">
        <v>鈴木花子</v>
      </c>
      <c r="AK16" s="32" t="n">
        <v>46151</v>
      </c>
      <c r="AL16" s="21" t="str">
        <v>遅延</v>
      </c>
      <c r="AM16" s="21" t="str">
        <v>示例：旧版包装材重度</v>
      </c>
      <c r="AN16" s="90" t="n">
        <f>IF(AND(E16&lt;&gt;"",AG16&lt;&gt;"正常",AG16&lt;&gt;"在庫なし"),T16+ROW()/1000000,0)</f>
        <v>3120.000016</v>
      </c>
    </row>
    <row r="17" ht="22" customHeight="true">
      <c r="A17" s="28" t="n">
        <f>IF(E17="","",ROW()-5)</f>
        <v>12</v>
      </c>
      <c r="B17" s="21" t="str">
        <v>サンプル株式会社</v>
      </c>
      <c r="C17" s="21" t="str">
        <v>EC在庫</v>
      </c>
      <c r="D17" s="21" t="str">
        <v>完成品倉庫</v>
      </c>
      <c r="E17" s="21" t="str">
        <v>FG-3002</v>
      </c>
      <c r="F17" s="21" t="str">
        <v>売れ筋ゲートウェイ</v>
      </c>
      <c r="G17" s="21" t="str">
        <v>GW-8</v>
      </c>
      <c r="H17" s="21" t="str">
        <v>完成品</v>
      </c>
      <c r="I17" s="21" t="str">
        <v>A</v>
      </c>
      <c r="J17" s="21" t="str">
        <v>正常</v>
      </c>
      <c r="K17" s="21" t="str">
        <v>ECチャネル</v>
      </c>
      <c r="L17" s="21" t="str">
        <v>EC部</v>
      </c>
      <c r="M17" s="21" t="str">
        <v>EC-202604</v>
      </c>
      <c r="N17" s="32" t="n">
        <v>46113</v>
      </c>
      <c r="O17" s="32" t="n">
        <v>46142</v>
      </c>
      <c r="P17" s="32" t="n">
        <v>46142</v>
      </c>
      <c r="Q17" s="84" t="n">
        <v>220</v>
      </c>
      <c r="R17" s="21" t="str">
        <v>台</v>
      </c>
      <c r="S17" s="84" t="n">
        <v>180</v>
      </c>
      <c r="T17" s="86" t="n">
        <f>IF(E17="","",IFERROR(Q17*S17,0))</f>
        <v>39600</v>
      </c>
      <c r="U17" s="84" t="n">
        <v>100</v>
      </c>
      <c r="V17" s="86" t="n">
        <f>IF(E17="","",SUMIFS('Transaction History'!$G$6:$G$505,'Transaction History'!$D$6:$D$505,E17,'Transaction History'!$F$6:$F$505,"出庫",'Transaction History'!$A$6:$A$505,"&gt;="&amp;'Master Settings'!$B$5-30,'Transaction History'!$A$6:$A$505,"&lt;="&amp;'Master Settings'!$B$5))</f>
        <v>340</v>
      </c>
      <c r="W17" s="86" t="n">
        <f>IF(E17="","",SUMIFS('Transaction History'!$G$6:$G$505,'Transaction History'!$D$6:$D$505,E17,'Transaction History'!$F$6:$F$505,"出庫",'Transaction History'!$A$6:$A$505,"&gt;="&amp;'Master Settings'!$B$5-90,'Transaction History'!$A$6:$A$505,"&lt;="&amp;'Master Settings'!$B$5))</f>
        <v>960</v>
      </c>
      <c r="X17" s="86" t="n">
        <f>IF(E17="","",SUMIFS('Transaction History'!$G$6:$G$505,'Transaction History'!$D$6:$D$505,E17,'Transaction History'!$F$6:$F$505,"出庫",'Transaction History'!$A$6:$A$505,"&gt;="&amp;'Master Settings'!$B$5-180,'Transaction History'!$A$6:$A$505,"&lt;="&amp;'Master Settings'!$B$5))</f>
        <v>960</v>
      </c>
      <c r="Y17" s="86" t="n">
        <f>IF(E17="","",IF(X17&gt;0,X17*365/180,IF(W17&gt;0,W17*365/90,IF(V17&gt;0,V17*365/30,0))))</f>
        <v>1946.6666666666667</v>
      </c>
      <c r="Z17" s="88" t="n">
        <f>IF(E17="","",IFERROR(Y17/Q17,0))</f>
        <v>8.84848484848485</v>
      </c>
      <c r="AA17" s="35" t="n">
        <f>IF(E17="","",IF(N17="",0,MAX(0,'Master Settings'!$B$5-N17)))</f>
        <v>30</v>
      </c>
      <c r="AB17" s="35" t="n">
        <f>IF(E17="","",IF(O17="",AA17,MAX(0,'Master Settings'!$B$5-O17)))</f>
        <v>1</v>
      </c>
      <c r="AC17" s="35" t="n">
        <f>IF(E17="","",IFERROR(Q17/Y17*365,9999))</f>
        <v>41.25</v>
      </c>
      <c r="AD17" s="35" t="n">
        <f>IF(E17="","",IFERROR(INDEX('Master Settings'!$B$11:$B$30,MATCH(H17,'Master Settings'!$A$11:$A$30,0)),'Master Settings'!$B$7))</f>
        <v>60</v>
      </c>
      <c r="AE17" s="35" t="n">
        <f>IF(E17="","",IFERROR(INDEX('Master Settings'!$C$11:$C$30,MATCH(H17,'Master Settings'!$A$11:$A$30,0)),'Master Settings'!$D$7))</f>
        <v>120</v>
      </c>
      <c r="AF17" s="88" t="n">
        <f>IF(E17="","",IFERROR(INDEX('Master Settings'!$D$11:$D$30,MATCH(H17,'Master Settings'!$A$11:$A$30,0)),'Master Settings'!$F$7))</f>
        <v>8</v>
      </c>
      <c r="AG17" s="28" t="str">
        <f>IF(E17="","",IF(Q17&lt;=0,"在庫なし",IF(AND(AB17&gt;=AE17,Y17=0),"重度滞留",IF(OR(AB17&gt;=AD17,AC17&gt;=AD17*2),"注意",IF(Z17&lt;AF17,"回転低下","正常")))))</f>
        <v>正常</v>
      </c>
      <c r="AH17" s="28" t="str">
        <f>IF(E17="","",IF(AG17="重度滞留","消費がなく未出庫日数が重度しきい値を超過",IF(AG17="注意","未出庫日数または在庫カバー日数が注意しきい値を超過",IF(AG17="回転低下","回転率が品目カテゴリ目標を下回る",""))))</f>
      </c>
      <c r="AI17" s="28" t="str">
        <f>IF(E17="","",IF(AG17="重度滞留",IF(OR(J17="生産終了/EOL",J17="廃棄待ち"),"廃棄/値引き処理/仕入先返品","重点消費/代替利用/倉庫間移動"),IF(AG17="注意","Required確認/購買停止/倉庫間移動",IF(AG17="回転低下","安全在庫/Required予測/購買ペースの見直し","継続監視"))))</f>
        <v>継続監視</v>
      </c>
      <c r="AJ17" s="21" t="str">
        <v>井上大輔</v>
      </c>
      <c r="AK17" s="32" t="n">
        <v>46170</v>
      </c>
      <c r="AL17" s="21" t="str">
        <v>対応中</v>
      </c>
      <c r="AM17" s="21" t="str">
        <v>例：EC正常</v>
      </c>
      <c r="AN17" s="90" t="n">
        <f>IF(AND(E17&lt;&gt;"",AG17&lt;&gt;"正常",AG17&lt;&gt;"在庫なし"),T17+ROW()/1000000,0)</f>
        <v>0</v>
      </c>
    </row>
    <row r="18" ht="22" customHeight="true">
      <c r="A18" s="28" t="str">
        <f>IF(E18="","",ROW()-5)</f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2"/>
      <c r="O18" s="32"/>
      <c r="P18" s="32"/>
      <c r="Q18" s="84"/>
      <c r="R18" s="21"/>
      <c r="S18" s="84"/>
      <c r="T18" s="86" t="str">
        <f>IF(E18="","",IFERROR(Q18*S18,0))</f>
      </c>
      <c r="U18" s="84"/>
      <c r="V18" s="86" t="str">
        <f>IF(E18="","",SUMIFS('Transaction History'!$G$6:$G$505,'Transaction History'!$D$6:$D$505,E18,'Transaction History'!$F$6:$F$505,"出庫",'Transaction History'!$A$6:$A$505,"&gt;="&amp;'Master Settings'!$B$5-30,'Transaction History'!$A$6:$A$505,"&lt;="&amp;'Master Settings'!$B$5))</f>
      </c>
      <c r="W18" s="86" t="str">
        <f>IF(E18="","",SUMIFS('Transaction History'!$G$6:$G$505,'Transaction History'!$D$6:$D$505,E18,'Transaction History'!$F$6:$F$505,"出庫",'Transaction History'!$A$6:$A$505,"&gt;="&amp;'Master Settings'!$B$5-90,'Transaction History'!$A$6:$A$505,"&lt;="&amp;'Master Settings'!$B$5))</f>
      </c>
      <c r="X18" s="86" t="str">
        <f>IF(E18="","",SUMIFS('Transaction History'!$G$6:$G$505,'Transaction History'!$D$6:$D$505,E18,'Transaction History'!$F$6:$F$505,"出庫",'Transaction History'!$A$6:$A$505,"&gt;="&amp;'Master Settings'!$B$5-180,'Transaction History'!$A$6:$A$505,"&lt;="&amp;'Master Settings'!$B$5))</f>
      </c>
      <c r="Y18" s="86" t="str">
        <f>IF(E18="","",IF(X18&gt;0,X18*365/180,IF(W18&gt;0,W18*365/90,IF(V18&gt;0,V18*365/30,0))))</f>
      </c>
      <c r="Z18" s="88" t="str">
        <f>IF(E18="","",IFERROR(Y18/Q18,0))</f>
      </c>
      <c r="AA18" s="35" t="str">
        <f>IF(E18="","",IF(N18="",0,MAX(0,'Master Settings'!$B$5-N18)))</f>
      </c>
      <c r="AB18" s="35" t="str">
        <f>IF(E18="","",IF(O18="",AA18,MAX(0,'Master Settings'!$B$5-O18)))</f>
      </c>
      <c r="AC18" s="35" t="str">
        <f>IF(E18="","",IFERROR(Q18/Y18*365,9999))</f>
      </c>
      <c r="AD18" s="35" t="str">
        <f>IF(E18="","",IFERROR(INDEX('Master Settings'!$B$11:$B$30,MATCH(H18,'Master Settings'!$A$11:$A$30,0)),'Master Settings'!$B$7))</f>
      </c>
      <c r="AE18" s="35" t="str">
        <f>IF(E18="","",IFERROR(INDEX('Master Settings'!$C$11:$C$30,MATCH(H18,'Master Settings'!$A$11:$A$30,0)),'Master Settings'!$D$7))</f>
      </c>
      <c r="AF18" s="88" t="str">
        <f>IF(E18="","",IFERROR(INDEX('Master Settings'!$D$11:$D$30,MATCH(H18,'Master Settings'!$A$11:$A$30,0)),'Master Settings'!$F$7))</f>
      </c>
      <c r="AG18" s="28" t="str">
        <f>IF(E18="","",IF(Q18&lt;=0,"在庫なし",IF(AND(AB18&gt;=AE18,Y18=0),"重度滞留",IF(OR(AB18&gt;=AD18,AC18&gt;=AD18*2),"注意",IF(Z18&lt;AF18,"回転低下","正常")))))</f>
      </c>
      <c r="AH18" s="28" t="str">
        <f>IF(E18="","",IF(AG18="重度滞留","消費がなく未出庫日数が重度しきい値を超過",IF(AG18="注意","未出庫日数または在庫カバー日数が注意しきい値を超過",IF(AG18="回転低下","回転率が品目カテゴリ目標を下回る",""))))</f>
      </c>
      <c r="AI18" s="28" t="str">
        <f>IF(E18="","",IF(AG18="重度滞留",IF(OR(J18="生産終了/EOL",J18="廃棄待ち"),"廃棄/値引き処理/仕入先返品","重点消費/代替利用/倉庫間移動"),IF(AG18="注意","Required確認/購買停止/倉庫間移動",IF(AG18="回転低下","安全在庫/Required予測/購買ペースの見直し","継続監視"))))</f>
      </c>
      <c r="AJ18" s="21"/>
      <c r="AK18" s="32"/>
      <c r="AL18" s="21"/>
      <c r="AM18" s="21"/>
      <c r="AN18" s="90" t="n">
        <f>IF(AND(E18&lt;&gt;"",AG18&lt;&gt;"正常",AG18&lt;&gt;"在庫なし"),T18+ROW()/1000000,0)</f>
        <v>0</v>
      </c>
    </row>
    <row r="19" ht="22" customHeight="true">
      <c r="A19" s="28" t="str">
        <f>IF(E19="","",ROW()-5)</f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2"/>
      <c r="O19" s="32"/>
      <c r="P19" s="32"/>
      <c r="Q19" s="84"/>
      <c r="R19" s="21"/>
      <c r="S19" s="84"/>
      <c r="T19" s="86" t="str">
        <f>IF(E19="","",IFERROR(Q19*S19,0))</f>
      </c>
      <c r="U19" s="84"/>
      <c r="V19" s="86" t="str">
        <f>IF(E19="","",SUMIFS('Transaction History'!$G$6:$G$505,'Transaction History'!$D$6:$D$505,E19,'Transaction History'!$F$6:$F$505,"出庫",'Transaction History'!$A$6:$A$505,"&gt;="&amp;'Master Settings'!$B$5-30,'Transaction History'!$A$6:$A$505,"&lt;="&amp;'Master Settings'!$B$5))</f>
      </c>
      <c r="W19" s="86" t="str">
        <f>IF(E19="","",SUMIFS('Transaction History'!$G$6:$G$505,'Transaction History'!$D$6:$D$505,E19,'Transaction History'!$F$6:$F$505,"出庫",'Transaction History'!$A$6:$A$505,"&gt;="&amp;'Master Settings'!$B$5-90,'Transaction History'!$A$6:$A$505,"&lt;="&amp;'Master Settings'!$B$5))</f>
      </c>
      <c r="X19" s="86" t="str">
        <f>IF(E19="","",SUMIFS('Transaction History'!$G$6:$G$505,'Transaction History'!$D$6:$D$505,E19,'Transaction History'!$F$6:$F$505,"出庫",'Transaction History'!$A$6:$A$505,"&gt;="&amp;'Master Settings'!$B$5-180,'Transaction History'!$A$6:$A$505,"&lt;="&amp;'Master Settings'!$B$5))</f>
      </c>
      <c r="Y19" s="86" t="str">
        <f>IF(E19="","",IF(X19&gt;0,X19*365/180,IF(W19&gt;0,W19*365/90,IF(V19&gt;0,V19*365/30,0))))</f>
      </c>
      <c r="Z19" s="88" t="str">
        <f>IF(E19="","",IFERROR(Y19/Q19,0))</f>
      </c>
      <c r="AA19" s="35" t="str">
        <f>IF(E19="","",IF(N19="",0,MAX(0,'Master Settings'!$B$5-N19)))</f>
      </c>
      <c r="AB19" s="35" t="str">
        <f>IF(E19="","",IF(O19="",AA19,MAX(0,'Master Settings'!$B$5-O19)))</f>
      </c>
      <c r="AC19" s="35" t="str">
        <f>IF(E19="","",IFERROR(Q19/Y19*365,9999))</f>
      </c>
      <c r="AD19" s="35" t="str">
        <f>IF(E19="","",IFERROR(INDEX('Master Settings'!$B$11:$B$30,MATCH(H19,'Master Settings'!$A$11:$A$30,0)),'Master Settings'!$B$7))</f>
      </c>
      <c r="AE19" s="35" t="str">
        <f>IF(E19="","",IFERROR(INDEX('Master Settings'!$C$11:$C$30,MATCH(H19,'Master Settings'!$A$11:$A$30,0)),'Master Settings'!$D$7))</f>
      </c>
      <c r="AF19" s="88" t="str">
        <f>IF(E19="","",IFERROR(INDEX('Master Settings'!$D$11:$D$30,MATCH(H19,'Master Settings'!$A$11:$A$30,0)),'Master Settings'!$F$7))</f>
      </c>
      <c r="AG19" s="28" t="str">
        <f>IF(E19="","",IF(Q19&lt;=0,"在庫なし",IF(AND(AB19&gt;=AE19,Y19=0),"重度滞留",IF(OR(AB19&gt;=AD19,AC19&gt;=AD19*2),"注意",IF(Z19&lt;AF19,"回転低下","正常")))))</f>
      </c>
      <c r="AH19" s="28" t="str">
        <f>IF(E19="","",IF(AG19="重度滞留","消費がなく未出庫日数が重度しきい値を超過",IF(AG19="注意","未出庫日数または在庫カバー日数が注意しきい値を超過",IF(AG19="回転低下","回転率が品目カテゴリ目標を下回る",""))))</f>
      </c>
      <c r="AI19" s="28" t="str">
        <f>IF(E19="","",IF(AG19="重度滞留",IF(OR(J19="生産終了/EOL",J19="廃棄待ち"),"廃棄/値引き処理/仕入先返品","重点消費/代替利用/倉庫間移動"),IF(AG19="注意","Required確認/購買停止/倉庫間移動",IF(AG19="回転低下","安全在庫/Required予測/購買ペースの見直し","継続監視"))))</f>
      </c>
      <c r="AJ19" s="21"/>
      <c r="AK19" s="32"/>
      <c r="AL19" s="21"/>
      <c r="AM19" s="21"/>
      <c r="AN19" s="90" t="n">
        <f>IF(AND(E19&lt;&gt;"",AG19&lt;&gt;"正常",AG19&lt;&gt;"在庫なし"),T19+ROW()/1000000,0)</f>
        <v>0</v>
      </c>
    </row>
    <row r="20" ht="22" customHeight="true">
      <c r="A20" s="28" t="str">
        <f>IF(E20="","",ROW()-5)</f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2"/>
      <c r="O20" s="32"/>
      <c r="P20" s="32"/>
      <c r="Q20" s="84"/>
      <c r="R20" s="21"/>
      <c r="S20" s="84"/>
      <c r="T20" s="86" t="str">
        <f>IF(E20="","",IFERROR(Q20*S20,0))</f>
      </c>
      <c r="U20" s="84"/>
      <c r="V20" s="86" t="str">
        <f>IF(E20="","",SUMIFS('Transaction History'!$G$6:$G$505,'Transaction History'!$D$6:$D$505,E20,'Transaction History'!$F$6:$F$505,"出庫",'Transaction History'!$A$6:$A$505,"&gt;="&amp;'Master Settings'!$B$5-30,'Transaction History'!$A$6:$A$505,"&lt;="&amp;'Master Settings'!$B$5))</f>
      </c>
      <c r="W20" s="86" t="str">
        <f>IF(E20="","",SUMIFS('Transaction History'!$G$6:$G$505,'Transaction History'!$D$6:$D$505,E20,'Transaction History'!$F$6:$F$505,"出庫",'Transaction History'!$A$6:$A$505,"&gt;="&amp;'Master Settings'!$B$5-90,'Transaction History'!$A$6:$A$505,"&lt;="&amp;'Master Settings'!$B$5))</f>
      </c>
      <c r="X20" s="86" t="str">
        <f>IF(E20="","",SUMIFS('Transaction History'!$G$6:$G$505,'Transaction History'!$D$6:$D$505,E20,'Transaction History'!$F$6:$F$505,"出庫",'Transaction History'!$A$6:$A$505,"&gt;="&amp;'Master Settings'!$B$5-180,'Transaction History'!$A$6:$A$505,"&lt;="&amp;'Master Settings'!$B$5))</f>
      </c>
      <c r="Y20" s="86" t="str">
        <f>IF(E20="","",IF(X20&gt;0,X20*365/180,IF(W20&gt;0,W20*365/90,IF(V20&gt;0,V20*365/30,0))))</f>
      </c>
      <c r="Z20" s="88" t="str">
        <f>IF(E20="","",IFERROR(Y20/Q20,0))</f>
      </c>
      <c r="AA20" s="35" t="str">
        <f>IF(E20="","",IF(N20="",0,MAX(0,'Master Settings'!$B$5-N20)))</f>
      </c>
      <c r="AB20" s="35" t="str">
        <f>IF(E20="","",IF(O20="",AA20,MAX(0,'Master Settings'!$B$5-O20)))</f>
      </c>
      <c r="AC20" s="35" t="str">
        <f>IF(E20="","",IFERROR(Q20/Y20*365,9999))</f>
      </c>
      <c r="AD20" s="35" t="str">
        <f>IF(E20="","",IFERROR(INDEX('Master Settings'!$B$11:$B$30,MATCH(H20,'Master Settings'!$A$11:$A$30,0)),'Master Settings'!$B$7))</f>
      </c>
      <c r="AE20" s="35" t="str">
        <f>IF(E20="","",IFERROR(INDEX('Master Settings'!$C$11:$C$30,MATCH(H20,'Master Settings'!$A$11:$A$30,0)),'Master Settings'!$D$7))</f>
      </c>
      <c r="AF20" s="88" t="str">
        <f>IF(E20="","",IFERROR(INDEX('Master Settings'!$D$11:$D$30,MATCH(H20,'Master Settings'!$A$11:$A$30,0)),'Master Settings'!$F$7))</f>
      </c>
      <c r="AG20" s="28" t="str">
        <f>IF(E20="","",IF(Q20&lt;=0,"在庫なし",IF(AND(AB20&gt;=AE20,Y20=0),"重度滞留",IF(OR(AB20&gt;=AD20,AC20&gt;=AD20*2),"注意",IF(Z20&lt;AF20,"回転低下","正常")))))</f>
      </c>
      <c r="AH20" s="28" t="str">
        <f>IF(E20="","",IF(AG20="重度滞留","消費がなく未出庫日数が重度しきい値を超過",IF(AG20="注意","未出庫日数または在庫カバー日数が注意しきい値を超過",IF(AG20="回転低下","回転率が品目カテゴリ目標を下回る",""))))</f>
      </c>
      <c r="AI20" s="28" t="str">
        <f>IF(E20="","",IF(AG20="重度滞留",IF(OR(J20="生産終了/EOL",J20="廃棄待ち"),"廃棄/値引き処理/仕入先返品","重点消費/代替利用/倉庫間移動"),IF(AG20="注意","Required確認/購買停止/倉庫間移動",IF(AG20="回転低下","安全在庫/Required予測/購買ペースの見直し","継続監視"))))</f>
      </c>
      <c r="AJ20" s="21"/>
      <c r="AK20" s="32"/>
      <c r="AL20" s="21"/>
      <c r="AM20" s="21"/>
      <c r="AN20" s="90" t="n">
        <f>IF(AND(E20&lt;&gt;"",AG20&lt;&gt;"正常",AG20&lt;&gt;"在庫なし"),T20+ROW()/1000000,0)</f>
        <v>0</v>
      </c>
    </row>
    <row r="21" ht="22" customHeight="true">
      <c r="A21" s="28" t="str">
        <f>IF(E21="","",ROW()-5)</f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2"/>
      <c r="O21" s="32"/>
      <c r="P21" s="32"/>
      <c r="Q21" s="84"/>
      <c r="R21" s="21"/>
      <c r="S21" s="84"/>
      <c r="T21" s="86" t="str">
        <f>IF(E21="","",IFERROR(Q21*S21,0))</f>
      </c>
      <c r="U21" s="84"/>
      <c r="V21" s="86" t="str">
        <f>IF(E21="","",SUMIFS('Transaction History'!$G$6:$G$505,'Transaction History'!$D$6:$D$505,E21,'Transaction History'!$F$6:$F$505,"出庫",'Transaction History'!$A$6:$A$505,"&gt;="&amp;'Master Settings'!$B$5-30,'Transaction History'!$A$6:$A$505,"&lt;="&amp;'Master Settings'!$B$5))</f>
      </c>
      <c r="W21" s="86" t="str">
        <f>IF(E21="","",SUMIFS('Transaction History'!$G$6:$G$505,'Transaction History'!$D$6:$D$505,E21,'Transaction History'!$F$6:$F$505,"出庫",'Transaction History'!$A$6:$A$505,"&gt;="&amp;'Master Settings'!$B$5-90,'Transaction History'!$A$6:$A$505,"&lt;="&amp;'Master Settings'!$B$5))</f>
      </c>
      <c r="X21" s="86" t="str">
        <f>IF(E21="","",SUMIFS('Transaction History'!$G$6:$G$505,'Transaction History'!$D$6:$D$505,E21,'Transaction History'!$F$6:$F$505,"出庫",'Transaction History'!$A$6:$A$505,"&gt;="&amp;'Master Settings'!$B$5-180,'Transaction History'!$A$6:$A$505,"&lt;="&amp;'Master Settings'!$B$5))</f>
      </c>
      <c r="Y21" s="86" t="str">
        <f>IF(E21="","",IF(X21&gt;0,X21*365/180,IF(W21&gt;0,W21*365/90,IF(V21&gt;0,V21*365/30,0))))</f>
      </c>
      <c r="Z21" s="88" t="str">
        <f>IF(E21="","",IFERROR(Y21/Q21,0))</f>
      </c>
      <c r="AA21" s="35" t="str">
        <f>IF(E21="","",IF(N21="",0,MAX(0,'Master Settings'!$B$5-N21)))</f>
      </c>
      <c r="AB21" s="35" t="str">
        <f>IF(E21="","",IF(O21="",AA21,MAX(0,'Master Settings'!$B$5-O21)))</f>
      </c>
      <c r="AC21" s="35" t="str">
        <f>IF(E21="","",IFERROR(Q21/Y21*365,9999))</f>
      </c>
      <c r="AD21" s="35" t="str">
        <f>IF(E21="","",IFERROR(INDEX('Master Settings'!$B$11:$B$30,MATCH(H21,'Master Settings'!$A$11:$A$30,0)),'Master Settings'!$B$7))</f>
      </c>
      <c r="AE21" s="35" t="str">
        <f>IF(E21="","",IFERROR(INDEX('Master Settings'!$C$11:$C$30,MATCH(H21,'Master Settings'!$A$11:$A$30,0)),'Master Settings'!$D$7))</f>
      </c>
      <c r="AF21" s="88" t="str">
        <f>IF(E21="","",IFERROR(INDEX('Master Settings'!$D$11:$D$30,MATCH(H21,'Master Settings'!$A$11:$A$30,0)),'Master Settings'!$F$7))</f>
      </c>
      <c r="AG21" s="28" t="str">
        <f>IF(E21="","",IF(Q21&lt;=0,"在庫なし",IF(AND(AB21&gt;=AE21,Y21=0),"重度滞留",IF(OR(AB21&gt;=AD21,AC21&gt;=AD21*2),"注意",IF(Z21&lt;AF21,"回転低下","正常")))))</f>
      </c>
      <c r="AH21" s="28" t="str">
        <f>IF(E21="","",IF(AG21="重度滞留","消費がなく未出庫日数が重度しきい値を超過",IF(AG21="注意","未出庫日数または在庫カバー日数が注意しきい値を超過",IF(AG21="回転低下","回転率が品目カテゴリ目標を下回る",""))))</f>
      </c>
      <c r="AI21" s="28" t="str">
        <f>IF(E21="","",IF(AG21="重度滞留",IF(OR(J21="生産終了/EOL",J21="廃棄待ち"),"廃棄/値引き処理/仕入先返品","重点消費/代替利用/倉庫間移動"),IF(AG21="注意","Required確認/購買停止/倉庫間移動",IF(AG21="回転低下","安全在庫/Required予測/購買ペースの見直し","継続監視"))))</f>
      </c>
      <c r="AJ21" s="21"/>
      <c r="AK21" s="32"/>
      <c r="AL21" s="21"/>
      <c r="AM21" s="21"/>
      <c r="AN21" s="90" t="n">
        <f>IF(AND(E21&lt;&gt;"",AG21&lt;&gt;"正常",AG21&lt;&gt;"在庫なし"),T21+ROW()/1000000,0)</f>
        <v>0</v>
      </c>
    </row>
    <row r="22" ht="22" customHeight="true">
      <c r="A22" s="28" t="str">
        <f>IF(E22="","",ROW()-5)</f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2"/>
      <c r="O22" s="32"/>
      <c r="P22" s="32"/>
      <c r="Q22" s="84"/>
      <c r="R22" s="21"/>
      <c r="S22" s="84"/>
      <c r="T22" s="86" t="str">
        <f>IF(E22="","",IFERROR(Q22*S22,0))</f>
      </c>
      <c r="U22" s="84"/>
      <c r="V22" s="86" t="str">
        <f>IF(E22="","",SUMIFS('Transaction History'!$G$6:$G$505,'Transaction History'!$D$6:$D$505,E22,'Transaction History'!$F$6:$F$505,"出庫",'Transaction History'!$A$6:$A$505,"&gt;="&amp;'Master Settings'!$B$5-30,'Transaction History'!$A$6:$A$505,"&lt;="&amp;'Master Settings'!$B$5))</f>
      </c>
      <c r="W22" s="86" t="str">
        <f>IF(E22="","",SUMIFS('Transaction History'!$G$6:$G$505,'Transaction History'!$D$6:$D$505,E22,'Transaction History'!$F$6:$F$505,"出庫",'Transaction History'!$A$6:$A$505,"&gt;="&amp;'Master Settings'!$B$5-90,'Transaction History'!$A$6:$A$505,"&lt;="&amp;'Master Settings'!$B$5))</f>
      </c>
      <c r="X22" s="86" t="str">
        <f>IF(E22="","",SUMIFS('Transaction History'!$G$6:$G$505,'Transaction History'!$D$6:$D$505,E22,'Transaction History'!$F$6:$F$505,"出庫",'Transaction History'!$A$6:$A$505,"&gt;="&amp;'Master Settings'!$B$5-180,'Transaction History'!$A$6:$A$505,"&lt;="&amp;'Master Settings'!$B$5))</f>
      </c>
      <c r="Y22" s="86" t="str">
        <f>IF(E22="","",IF(X22&gt;0,X22*365/180,IF(W22&gt;0,W22*365/90,IF(V22&gt;0,V22*365/30,0))))</f>
      </c>
      <c r="Z22" s="88" t="str">
        <f>IF(E22="","",IFERROR(Y22/Q22,0))</f>
      </c>
      <c r="AA22" s="35" t="str">
        <f>IF(E22="","",IF(N22="",0,MAX(0,'Master Settings'!$B$5-N22)))</f>
      </c>
      <c r="AB22" s="35" t="str">
        <f>IF(E22="","",IF(O22="",AA22,MAX(0,'Master Settings'!$B$5-O22)))</f>
      </c>
      <c r="AC22" s="35" t="str">
        <f>IF(E22="","",IFERROR(Q22/Y22*365,9999))</f>
      </c>
      <c r="AD22" s="35" t="str">
        <f>IF(E22="","",IFERROR(INDEX('Master Settings'!$B$11:$B$30,MATCH(H22,'Master Settings'!$A$11:$A$30,0)),'Master Settings'!$B$7))</f>
      </c>
      <c r="AE22" s="35" t="str">
        <f>IF(E22="","",IFERROR(INDEX('Master Settings'!$C$11:$C$30,MATCH(H22,'Master Settings'!$A$11:$A$30,0)),'Master Settings'!$D$7))</f>
      </c>
      <c r="AF22" s="88" t="str">
        <f>IF(E22="","",IFERROR(INDEX('Master Settings'!$D$11:$D$30,MATCH(H22,'Master Settings'!$A$11:$A$30,0)),'Master Settings'!$F$7))</f>
      </c>
      <c r="AG22" s="28" t="str">
        <f>IF(E22="","",IF(Q22&lt;=0,"在庫なし",IF(AND(AB22&gt;=AE22,Y22=0),"重度滞留",IF(OR(AB22&gt;=AD22,AC22&gt;=AD22*2),"注意",IF(Z22&lt;AF22,"回転低下","正常")))))</f>
      </c>
      <c r="AH22" s="28" t="str">
        <f>IF(E22="","",IF(AG22="重度滞留","消費がなく未出庫日数が重度しきい値を超過",IF(AG22="注意","未出庫日数または在庫カバー日数が注意しきい値を超過",IF(AG22="回転低下","回転率が品目カテゴリ目標を下回る",""))))</f>
      </c>
      <c r="AI22" s="28" t="str">
        <f>IF(E22="","",IF(AG22="重度滞留",IF(OR(J22="生産終了/EOL",J22="廃棄待ち"),"廃棄/値引き処理/仕入先返品","重点消費/代替利用/倉庫間移動"),IF(AG22="注意","Required確認/購買停止/倉庫間移動",IF(AG22="回転低下","安全在庫/Required予測/購買ペースの見直し","継続監視"))))</f>
      </c>
      <c r="AJ22" s="21"/>
      <c r="AK22" s="32"/>
      <c r="AL22" s="21"/>
      <c r="AM22" s="21"/>
      <c r="AN22" s="90" t="n">
        <f>IF(AND(E22&lt;&gt;"",AG22&lt;&gt;"正常",AG22&lt;&gt;"在庫なし"),T22+ROW()/1000000,0)</f>
        <v>0</v>
      </c>
    </row>
    <row r="23" ht="22" customHeight="true">
      <c r="A23" s="28" t="str">
        <f>IF(E23="","",ROW()-5)</f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2"/>
      <c r="O23" s="32"/>
      <c r="P23" s="32"/>
      <c r="Q23" s="84"/>
      <c r="R23" s="21"/>
      <c r="S23" s="84"/>
      <c r="T23" s="86" t="str">
        <f>IF(E23="","",IFERROR(Q23*S23,0))</f>
      </c>
      <c r="U23" s="84"/>
      <c r="V23" s="86" t="str">
        <f>IF(E23="","",SUMIFS('Transaction History'!$G$6:$G$505,'Transaction History'!$D$6:$D$505,E23,'Transaction History'!$F$6:$F$505,"出庫",'Transaction History'!$A$6:$A$505,"&gt;="&amp;'Master Settings'!$B$5-30,'Transaction History'!$A$6:$A$505,"&lt;="&amp;'Master Settings'!$B$5))</f>
      </c>
      <c r="W23" s="86" t="str">
        <f>IF(E23="","",SUMIFS('Transaction History'!$G$6:$G$505,'Transaction History'!$D$6:$D$505,E23,'Transaction History'!$F$6:$F$505,"出庫",'Transaction History'!$A$6:$A$505,"&gt;="&amp;'Master Settings'!$B$5-90,'Transaction History'!$A$6:$A$505,"&lt;="&amp;'Master Settings'!$B$5))</f>
      </c>
      <c r="X23" s="86" t="str">
        <f>IF(E23="","",SUMIFS('Transaction History'!$G$6:$G$505,'Transaction History'!$D$6:$D$505,E23,'Transaction History'!$F$6:$F$505,"出庫",'Transaction History'!$A$6:$A$505,"&gt;="&amp;'Master Settings'!$B$5-180,'Transaction History'!$A$6:$A$505,"&lt;="&amp;'Master Settings'!$B$5))</f>
      </c>
      <c r="Y23" s="86" t="str">
        <f>IF(E23="","",IF(X23&gt;0,X23*365/180,IF(W23&gt;0,W23*365/90,IF(V23&gt;0,V23*365/30,0))))</f>
      </c>
      <c r="Z23" s="88" t="str">
        <f>IF(E23="","",IFERROR(Y23/Q23,0))</f>
      </c>
      <c r="AA23" s="35" t="str">
        <f>IF(E23="","",IF(N23="",0,MAX(0,'Master Settings'!$B$5-N23)))</f>
      </c>
      <c r="AB23" s="35" t="str">
        <f>IF(E23="","",IF(O23="",AA23,MAX(0,'Master Settings'!$B$5-O23)))</f>
      </c>
      <c r="AC23" s="35" t="str">
        <f>IF(E23="","",IFERROR(Q23/Y23*365,9999))</f>
      </c>
      <c r="AD23" s="35" t="str">
        <f>IF(E23="","",IFERROR(INDEX('Master Settings'!$B$11:$B$30,MATCH(H23,'Master Settings'!$A$11:$A$30,0)),'Master Settings'!$B$7))</f>
      </c>
      <c r="AE23" s="35" t="str">
        <f>IF(E23="","",IFERROR(INDEX('Master Settings'!$C$11:$C$30,MATCH(H23,'Master Settings'!$A$11:$A$30,0)),'Master Settings'!$D$7))</f>
      </c>
      <c r="AF23" s="88" t="str">
        <f>IF(E23="","",IFERROR(INDEX('Master Settings'!$D$11:$D$30,MATCH(H23,'Master Settings'!$A$11:$A$30,0)),'Master Settings'!$F$7))</f>
      </c>
      <c r="AG23" s="28" t="str">
        <f>IF(E23="","",IF(Q23&lt;=0,"在庫なし",IF(AND(AB23&gt;=AE23,Y23=0),"重度滞留",IF(OR(AB23&gt;=AD23,AC23&gt;=AD23*2),"注意",IF(Z23&lt;AF23,"回転低下","正常")))))</f>
      </c>
      <c r="AH23" s="28" t="str">
        <f>IF(E23="","",IF(AG23="重度滞留","消費がなく未出庫日数が重度しきい値を超過",IF(AG23="注意","未出庫日数または在庫カバー日数が注意しきい値を超過",IF(AG23="回転低下","回転率が品目カテゴリ目標を下回る",""))))</f>
      </c>
      <c r="AI23" s="28" t="str">
        <f>IF(E23="","",IF(AG23="重度滞留",IF(OR(J23="生産終了/EOL",J23="廃棄待ち"),"廃棄/値引き処理/仕入先返品","重点消費/代替利用/倉庫間移動"),IF(AG23="注意","Required確認/購買停止/倉庫間移動",IF(AG23="回転低下","安全在庫/Required予測/購買ペースの見直し","継続監視"))))</f>
      </c>
      <c r="AJ23" s="21"/>
      <c r="AK23" s="32"/>
      <c r="AL23" s="21"/>
      <c r="AM23" s="21"/>
      <c r="AN23" s="90" t="n">
        <f>IF(AND(E23&lt;&gt;"",AG23&lt;&gt;"正常",AG23&lt;&gt;"在庫なし"),T23+ROW()/1000000,0)</f>
        <v>0</v>
      </c>
    </row>
    <row r="24" ht="22" customHeight="true">
      <c r="A24" s="28" t="str">
        <f>IF(E24="","",ROW()-5)</f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2"/>
      <c r="O24" s="32"/>
      <c r="P24" s="32"/>
      <c r="Q24" s="84"/>
      <c r="R24" s="21"/>
      <c r="S24" s="84"/>
      <c r="T24" s="86" t="str">
        <f>IF(E24="","",IFERROR(Q24*S24,0))</f>
      </c>
      <c r="U24" s="84"/>
      <c r="V24" s="86" t="str">
        <f>IF(E24="","",SUMIFS('Transaction History'!$G$6:$G$505,'Transaction History'!$D$6:$D$505,E24,'Transaction History'!$F$6:$F$505,"出庫",'Transaction History'!$A$6:$A$505,"&gt;="&amp;'Master Settings'!$B$5-30,'Transaction History'!$A$6:$A$505,"&lt;="&amp;'Master Settings'!$B$5))</f>
      </c>
      <c r="W24" s="86" t="str">
        <f>IF(E24="","",SUMIFS('Transaction History'!$G$6:$G$505,'Transaction History'!$D$6:$D$505,E24,'Transaction History'!$F$6:$F$505,"出庫",'Transaction History'!$A$6:$A$505,"&gt;="&amp;'Master Settings'!$B$5-90,'Transaction History'!$A$6:$A$505,"&lt;="&amp;'Master Settings'!$B$5))</f>
      </c>
      <c r="X24" s="86" t="str">
        <f>IF(E24="","",SUMIFS('Transaction History'!$G$6:$G$505,'Transaction History'!$D$6:$D$505,E24,'Transaction History'!$F$6:$F$505,"出庫",'Transaction History'!$A$6:$A$505,"&gt;="&amp;'Master Settings'!$B$5-180,'Transaction History'!$A$6:$A$505,"&lt;="&amp;'Master Settings'!$B$5))</f>
      </c>
      <c r="Y24" s="86" t="str">
        <f>IF(E24="","",IF(X24&gt;0,X24*365/180,IF(W24&gt;0,W24*365/90,IF(V24&gt;0,V24*365/30,0))))</f>
      </c>
      <c r="Z24" s="88" t="str">
        <f>IF(E24="","",IFERROR(Y24/Q24,0))</f>
      </c>
      <c r="AA24" s="35" t="str">
        <f>IF(E24="","",IF(N24="",0,MAX(0,'Master Settings'!$B$5-N24)))</f>
      </c>
      <c r="AB24" s="35" t="str">
        <f>IF(E24="","",IF(O24="",AA24,MAX(0,'Master Settings'!$B$5-O24)))</f>
      </c>
      <c r="AC24" s="35" t="str">
        <f>IF(E24="","",IFERROR(Q24/Y24*365,9999))</f>
      </c>
      <c r="AD24" s="35" t="str">
        <f>IF(E24="","",IFERROR(INDEX('Master Settings'!$B$11:$B$30,MATCH(H24,'Master Settings'!$A$11:$A$30,0)),'Master Settings'!$B$7))</f>
      </c>
      <c r="AE24" s="35" t="str">
        <f>IF(E24="","",IFERROR(INDEX('Master Settings'!$C$11:$C$30,MATCH(H24,'Master Settings'!$A$11:$A$30,0)),'Master Settings'!$D$7))</f>
      </c>
      <c r="AF24" s="88" t="str">
        <f>IF(E24="","",IFERROR(INDEX('Master Settings'!$D$11:$D$30,MATCH(H24,'Master Settings'!$A$11:$A$30,0)),'Master Settings'!$F$7))</f>
      </c>
      <c r="AG24" s="28" t="str">
        <f>IF(E24="","",IF(Q24&lt;=0,"在庫なし",IF(AND(AB24&gt;=AE24,Y24=0),"重度滞留",IF(OR(AB24&gt;=AD24,AC24&gt;=AD24*2),"注意",IF(Z24&lt;AF24,"回転低下","正常")))))</f>
      </c>
      <c r="AH24" s="28" t="str">
        <f>IF(E24="","",IF(AG24="重度滞留","消費がなく未出庫日数が重度しきい値を超過",IF(AG24="注意","未出庫日数または在庫カバー日数が注意しきい値を超過",IF(AG24="回転低下","回転率が品目カテゴリ目標を下回る",""))))</f>
      </c>
      <c r="AI24" s="28" t="str">
        <f>IF(E24="","",IF(AG24="重度滞留",IF(OR(J24="生産終了/EOL",J24="廃棄待ち"),"廃棄/値引き処理/仕入先返品","重点消費/代替利用/倉庫間移動"),IF(AG24="注意","Required確認/購買停止/倉庫間移動",IF(AG24="回転低下","安全在庫/Required予測/購買ペースの見直し","継続監視"))))</f>
      </c>
      <c r="AJ24" s="21"/>
      <c r="AK24" s="32"/>
      <c r="AL24" s="21"/>
      <c r="AM24" s="21"/>
      <c r="AN24" s="90" t="n">
        <f>IF(AND(E24&lt;&gt;"",AG24&lt;&gt;"正常",AG24&lt;&gt;"在庫なし"),T24+ROW()/1000000,0)</f>
        <v>0</v>
      </c>
    </row>
    <row r="25" ht="22" customHeight="true">
      <c r="A25" s="28" t="str">
        <f>IF(E25="","",ROW()-5)</f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2"/>
      <c r="O25" s="32"/>
      <c r="P25" s="32"/>
      <c r="Q25" s="84"/>
      <c r="R25" s="21"/>
      <c r="S25" s="84"/>
      <c r="T25" s="86" t="str">
        <f>IF(E25="","",IFERROR(Q25*S25,0))</f>
      </c>
      <c r="U25" s="84"/>
      <c r="V25" s="86" t="str">
        <f>IF(E25="","",SUMIFS('Transaction History'!$G$6:$G$505,'Transaction History'!$D$6:$D$505,E25,'Transaction History'!$F$6:$F$505,"出庫",'Transaction History'!$A$6:$A$505,"&gt;="&amp;'Master Settings'!$B$5-30,'Transaction History'!$A$6:$A$505,"&lt;="&amp;'Master Settings'!$B$5))</f>
      </c>
      <c r="W25" s="86" t="str">
        <f>IF(E25="","",SUMIFS('Transaction History'!$G$6:$G$505,'Transaction History'!$D$6:$D$505,E25,'Transaction History'!$F$6:$F$505,"出庫",'Transaction History'!$A$6:$A$505,"&gt;="&amp;'Master Settings'!$B$5-90,'Transaction History'!$A$6:$A$505,"&lt;="&amp;'Master Settings'!$B$5))</f>
      </c>
      <c r="X25" s="86" t="str">
        <f>IF(E25="","",SUMIFS('Transaction History'!$G$6:$G$505,'Transaction History'!$D$6:$D$505,E25,'Transaction History'!$F$6:$F$505,"出庫",'Transaction History'!$A$6:$A$505,"&gt;="&amp;'Master Settings'!$B$5-180,'Transaction History'!$A$6:$A$505,"&lt;="&amp;'Master Settings'!$B$5))</f>
      </c>
      <c r="Y25" s="86" t="str">
        <f>IF(E25="","",IF(X25&gt;0,X25*365/180,IF(W25&gt;0,W25*365/90,IF(V25&gt;0,V25*365/30,0))))</f>
      </c>
      <c r="Z25" s="88" t="str">
        <f>IF(E25="","",IFERROR(Y25/Q25,0))</f>
      </c>
      <c r="AA25" s="35" t="str">
        <f>IF(E25="","",IF(N25="",0,MAX(0,'Master Settings'!$B$5-N25)))</f>
      </c>
      <c r="AB25" s="35" t="str">
        <f>IF(E25="","",IF(O25="",AA25,MAX(0,'Master Settings'!$B$5-O25)))</f>
      </c>
      <c r="AC25" s="35" t="str">
        <f>IF(E25="","",IFERROR(Q25/Y25*365,9999))</f>
      </c>
      <c r="AD25" s="35" t="str">
        <f>IF(E25="","",IFERROR(INDEX('Master Settings'!$B$11:$B$30,MATCH(H25,'Master Settings'!$A$11:$A$30,0)),'Master Settings'!$B$7))</f>
      </c>
      <c r="AE25" s="35" t="str">
        <f>IF(E25="","",IFERROR(INDEX('Master Settings'!$C$11:$C$30,MATCH(H25,'Master Settings'!$A$11:$A$30,0)),'Master Settings'!$D$7))</f>
      </c>
      <c r="AF25" s="88" t="str">
        <f>IF(E25="","",IFERROR(INDEX('Master Settings'!$D$11:$D$30,MATCH(H25,'Master Settings'!$A$11:$A$30,0)),'Master Settings'!$F$7))</f>
      </c>
      <c r="AG25" s="28" t="str">
        <f>IF(E25="","",IF(Q25&lt;=0,"在庫なし",IF(AND(AB25&gt;=AE25,Y25=0),"重度滞留",IF(OR(AB25&gt;=AD25,AC25&gt;=AD25*2),"注意",IF(Z25&lt;AF25,"回転低下","正常")))))</f>
      </c>
      <c r="AH25" s="28" t="str">
        <f>IF(E25="","",IF(AG25="重度滞留","消費がなく未出庫日数が重度しきい値を超過",IF(AG25="注意","未出庫日数または在庫カバー日数が注意しきい値を超過",IF(AG25="回転低下","回転率が品目カテゴリ目標を下回る",""))))</f>
      </c>
      <c r="AI25" s="28" t="str">
        <f>IF(E25="","",IF(AG25="重度滞留",IF(OR(J25="生産終了/EOL",J25="廃棄待ち"),"廃棄/値引き処理/仕入先返品","重点消費/代替利用/倉庫間移動"),IF(AG25="注意","Required確認/購買停止/倉庫間移動",IF(AG25="回転低下","安全在庫/Required予測/購買ペースの見直し","継続監視"))))</f>
      </c>
      <c r="AJ25" s="21"/>
      <c r="AK25" s="32"/>
      <c r="AL25" s="21"/>
      <c r="AM25" s="21"/>
      <c r="AN25" s="90" t="n">
        <f>IF(AND(E25&lt;&gt;"",AG25&lt;&gt;"正常",AG25&lt;&gt;"在庫なし"),T25+ROW()/1000000,0)</f>
        <v>0</v>
      </c>
    </row>
    <row r="26" ht="22" customHeight="true">
      <c r="A26" s="28" t="str">
        <f>IF(E26="","",ROW()-5)</f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2"/>
      <c r="O26" s="32"/>
      <c r="P26" s="32"/>
      <c r="Q26" s="84"/>
      <c r="R26" s="21"/>
      <c r="S26" s="84"/>
      <c r="T26" s="86" t="str">
        <f>IF(E26="","",IFERROR(Q26*S26,0))</f>
      </c>
      <c r="U26" s="84"/>
      <c r="V26" s="86" t="str">
        <f>IF(E26="","",SUMIFS('Transaction History'!$G$6:$G$505,'Transaction History'!$D$6:$D$505,E26,'Transaction History'!$F$6:$F$505,"出庫",'Transaction History'!$A$6:$A$505,"&gt;="&amp;'Master Settings'!$B$5-30,'Transaction History'!$A$6:$A$505,"&lt;="&amp;'Master Settings'!$B$5))</f>
      </c>
      <c r="W26" s="86" t="str">
        <f>IF(E26="","",SUMIFS('Transaction History'!$G$6:$G$505,'Transaction History'!$D$6:$D$505,E26,'Transaction History'!$F$6:$F$505,"出庫",'Transaction History'!$A$6:$A$505,"&gt;="&amp;'Master Settings'!$B$5-90,'Transaction History'!$A$6:$A$505,"&lt;="&amp;'Master Settings'!$B$5))</f>
      </c>
      <c r="X26" s="86" t="str">
        <f>IF(E26="","",SUMIFS('Transaction History'!$G$6:$G$505,'Transaction History'!$D$6:$D$505,E26,'Transaction History'!$F$6:$F$505,"出庫",'Transaction History'!$A$6:$A$505,"&gt;="&amp;'Master Settings'!$B$5-180,'Transaction History'!$A$6:$A$505,"&lt;="&amp;'Master Settings'!$B$5))</f>
      </c>
      <c r="Y26" s="86" t="str">
        <f>IF(E26="","",IF(X26&gt;0,X26*365/180,IF(W26&gt;0,W26*365/90,IF(V26&gt;0,V26*365/30,0))))</f>
      </c>
      <c r="Z26" s="88" t="str">
        <f>IF(E26="","",IFERROR(Y26/Q26,0))</f>
      </c>
      <c r="AA26" s="35" t="str">
        <f>IF(E26="","",IF(N26="",0,MAX(0,'Master Settings'!$B$5-N26)))</f>
      </c>
      <c r="AB26" s="35" t="str">
        <f>IF(E26="","",IF(O26="",AA26,MAX(0,'Master Settings'!$B$5-O26)))</f>
      </c>
      <c r="AC26" s="35" t="str">
        <f>IF(E26="","",IFERROR(Q26/Y26*365,9999))</f>
      </c>
      <c r="AD26" s="35" t="str">
        <f>IF(E26="","",IFERROR(INDEX('Master Settings'!$B$11:$B$30,MATCH(H26,'Master Settings'!$A$11:$A$30,0)),'Master Settings'!$B$7))</f>
      </c>
      <c r="AE26" s="35" t="str">
        <f>IF(E26="","",IFERROR(INDEX('Master Settings'!$C$11:$C$30,MATCH(H26,'Master Settings'!$A$11:$A$30,0)),'Master Settings'!$D$7))</f>
      </c>
      <c r="AF26" s="88" t="str">
        <f>IF(E26="","",IFERROR(INDEX('Master Settings'!$D$11:$D$30,MATCH(H26,'Master Settings'!$A$11:$A$30,0)),'Master Settings'!$F$7))</f>
      </c>
      <c r="AG26" s="28" t="str">
        <f>IF(E26="","",IF(Q26&lt;=0,"在庫なし",IF(AND(AB26&gt;=AE26,Y26=0),"重度滞留",IF(OR(AB26&gt;=AD26,AC26&gt;=AD26*2),"注意",IF(Z26&lt;AF26,"回転低下","正常")))))</f>
      </c>
      <c r="AH26" s="28" t="str">
        <f>IF(E26="","",IF(AG26="重度滞留","消費がなく未出庫日数が重度しきい値を超過",IF(AG26="注意","未出庫日数または在庫カバー日数が注意しきい値を超過",IF(AG26="回転低下","回転率が品目カテゴリ目標を下回る",""))))</f>
      </c>
      <c r="AI26" s="28" t="str">
        <f>IF(E26="","",IF(AG26="重度滞留",IF(OR(J26="生産終了/EOL",J26="廃棄待ち"),"廃棄/値引き処理/仕入先返品","重点消費/代替利用/倉庫間移動"),IF(AG26="注意","Required確認/購買停止/倉庫間移動",IF(AG26="回転低下","安全在庫/Required予測/購買ペースの見直し","継続監視"))))</f>
      </c>
      <c r="AJ26" s="21"/>
      <c r="AK26" s="32"/>
      <c r="AL26" s="21"/>
      <c r="AM26" s="21"/>
      <c r="AN26" s="90" t="n">
        <f>IF(AND(E26&lt;&gt;"",AG26&lt;&gt;"正常",AG26&lt;&gt;"在庫なし"),T26+ROW()/1000000,0)</f>
        <v>0</v>
      </c>
    </row>
    <row r="27" ht="22" customHeight="true">
      <c r="A27" s="28" t="str">
        <f>IF(E27="","",ROW()-5)</f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2"/>
      <c r="O27" s="32"/>
      <c r="P27" s="32"/>
      <c r="Q27" s="84"/>
      <c r="R27" s="21"/>
      <c r="S27" s="84"/>
      <c r="T27" s="86" t="str">
        <f>IF(E27="","",IFERROR(Q27*S27,0))</f>
      </c>
      <c r="U27" s="84"/>
      <c r="V27" s="86" t="str">
        <f>IF(E27="","",SUMIFS('Transaction History'!$G$6:$G$505,'Transaction History'!$D$6:$D$505,E27,'Transaction History'!$F$6:$F$505,"出庫",'Transaction History'!$A$6:$A$505,"&gt;="&amp;'Master Settings'!$B$5-30,'Transaction History'!$A$6:$A$505,"&lt;="&amp;'Master Settings'!$B$5))</f>
      </c>
      <c r="W27" s="86" t="str">
        <f>IF(E27="","",SUMIFS('Transaction History'!$G$6:$G$505,'Transaction History'!$D$6:$D$505,E27,'Transaction History'!$F$6:$F$505,"出庫",'Transaction History'!$A$6:$A$505,"&gt;="&amp;'Master Settings'!$B$5-90,'Transaction History'!$A$6:$A$505,"&lt;="&amp;'Master Settings'!$B$5))</f>
      </c>
      <c r="X27" s="86" t="str">
        <f>IF(E27="","",SUMIFS('Transaction History'!$G$6:$G$505,'Transaction History'!$D$6:$D$505,E27,'Transaction History'!$F$6:$F$505,"出庫",'Transaction History'!$A$6:$A$505,"&gt;="&amp;'Master Settings'!$B$5-180,'Transaction History'!$A$6:$A$505,"&lt;="&amp;'Master Settings'!$B$5))</f>
      </c>
      <c r="Y27" s="86" t="str">
        <f>IF(E27="","",IF(X27&gt;0,X27*365/180,IF(W27&gt;0,W27*365/90,IF(V27&gt;0,V27*365/30,0))))</f>
      </c>
      <c r="Z27" s="88" t="str">
        <f>IF(E27="","",IFERROR(Y27/Q27,0))</f>
      </c>
      <c r="AA27" s="35" t="str">
        <f>IF(E27="","",IF(N27="",0,MAX(0,'Master Settings'!$B$5-N27)))</f>
      </c>
      <c r="AB27" s="35" t="str">
        <f>IF(E27="","",IF(O27="",AA27,MAX(0,'Master Settings'!$B$5-O27)))</f>
      </c>
      <c r="AC27" s="35" t="str">
        <f>IF(E27="","",IFERROR(Q27/Y27*365,9999))</f>
      </c>
      <c r="AD27" s="35" t="str">
        <f>IF(E27="","",IFERROR(INDEX('Master Settings'!$B$11:$B$30,MATCH(H27,'Master Settings'!$A$11:$A$30,0)),'Master Settings'!$B$7))</f>
      </c>
      <c r="AE27" s="35" t="str">
        <f>IF(E27="","",IFERROR(INDEX('Master Settings'!$C$11:$C$30,MATCH(H27,'Master Settings'!$A$11:$A$30,0)),'Master Settings'!$D$7))</f>
      </c>
      <c r="AF27" s="88" t="str">
        <f>IF(E27="","",IFERROR(INDEX('Master Settings'!$D$11:$D$30,MATCH(H27,'Master Settings'!$A$11:$A$30,0)),'Master Settings'!$F$7))</f>
      </c>
      <c r="AG27" s="28" t="str">
        <f>IF(E27="","",IF(Q27&lt;=0,"在庫なし",IF(AND(AB27&gt;=AE27,Y27=0),"重度滞留",IF(OR(AB27&gt;=AD27,AC27&gt;=AD27*2),"注意",IF(Z27&lt;AF27,"回転低下","正常")))))</f>
      </c>
      <c r="AH27" s="28" t="str">
        <f>IF(E27="","",IF(AG27="重度滞留","消費がなく未出庫日数が重度しきい値を超過",IF(AG27="注意","未出庫日数または在庫カバー日数が注意しきい値を超過",IF(AG27="回転低下","回転率が品目カテゴリ目標を下回る",""))))</f>
      </c>
      <c r="AI27" s="28" t="str">
        <f>IF(E27="","",IF(AG27="重度滞留",IF(OR(J27="生産終了/EOL",J27="廃棄待ち"),"廃棄/値引き処理/仕入先返品","重点消費/代替利用/倉庫間移動"),IF(AG27="注意","Required確認/購買停止/倉庫間移動",IF(AG27="回転低下","安全在庫/Required予測/購買ペースの見直し","継続監視"))))</f>
      </c>
      <c r="AJ27" s="21"/>
      <c r="AK27" s="32"/>
      <c r="AL27" s="21"/>
      <c r="AM27" s="21"/>
      <c r="AN27" s="90" t="n">
        <f>IF(AND(E27&lt;&gt;"",AG27&lt;&gt;"正常",AG27&lt;&gt;"在庫なし"),T27+ROW()/1000000,0)</f>
        <v>0</v>
      </c>
    </row>
    <row r="28" ht="22" customHeight="true">
      <c r="A28" s="28" t="str">
        <f>IF(E28="","",ROW()-5)</f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2"/>
      <c r="O28" s="32"/>
      <c r="P28" s="32"/>
      <c r="Q28" s="84"/>
      <c r="R28" s="21"/>
      <c r="S28" s="84"/>
      <c r="T28" s="86" t="str">
        <f>IF(E28="","",IFERROR(Q28*S28,0))</f>
      </c>
      <c r="U28" s="84"/>
      <c r="V28" s="86" t="str">
        <f>IF(E28="","",SUMIFS('Transaction History'!$G$6:$G$505,'Transaction History'!$D$6:$D$505,E28,'Transaction History'!$F$6:$F$505,"出庫",'Transaction History'!$A$6:$A$505,"&gt;="&amp;'Master Settings'!$B$5-30,'Transaction History'!$A$6:$A$505,"&lt;="&amp;'Master Settings'!$B$5))</f>
      </c>
      <c r="W28" s="86" t="str">
        <f>IF(E28="","",SUMIFS('Transaction History'!$G$6:$G$505,'Transaction History'!$D$6:$D$505,E28,'Transaction History'!$F$6:$F$505,"出庫",'Transaction History'!$A$6:$A$505,"&gt;="&amp;'Master Settings'!$B$5-90,'Transaction History'!$A$6:$A$505,"&lt;="&amp;'Master Settings'!$B$5))</f>
      </c>
      <c r="X28" s="86" t="str">
        <f>IF(E28="","",SUMIFS('Transaction History'!$G$6:$G$505,'Transaction History'!$D$6:$D$505,E28,'Transaction History'!$F$6:$F$505,"出庫",'Transaction History'!$A$6:$A$505,"&gt;="&amp;'Master Settings'!$B$5-180,'Transaction History'!$A$6:$A$505,"&lt;="&amp;'Master Settings'!$B$5))</f>
      </c>
      <c r="Y28" s="86" t="str">
        <f>IF(E28="","",IF(X28&gt;0,X28*365/180,IF(W28&gt;0,W28*365/90,IF(V28&gt;0,V28*365/30,0))))</f>
      </c>
      <c r="Z28" s="88" t="str">
        <f>IF(E28="","",IFERROR(Y28/Q28,0))</f>
      </c>
      <c r="AA28" s="35" t="str">
        <f>IF(E28="","",IF(N28="",0,MAX(0,'Master Settings'!$B$5-N28)))</f>
      </c>
      <c r="AB28" s="35" t="str">
        <f>IF(E28="","",IF(O28="",AA28,MAX(0,'Master Settings'!$B$5-O28)))</f>
      </c>
      <c r="AC28" s="35" t="str">
        <f>IF(E28="","",IFERROR(Q28/Y28*365,9999))</f>
      </c>
      <c r="AD28" s="35" t="str">
        <f>IF(E28="","",IFERROR(INDEX('Master Settings'!$B$11:$B$30,MATCH(H28,'Master Settings'!$A$11:$A$30,0)),'Master Settings'!$B$7))</f>
      </c>
      <c r="AE28" s="35" t="str">
        <f>IF(E28="","",IFERROR(INDEX('Master Settings'!$C$11:$C$30,MATCH(H28,'Master Settings'!$A$11:$A$30,0)),'Master Settings'!$D$7))</f>
      </c>
      <c r="AF28" s="88" t="str">
        <f>IF(E28="","",IFERROR(INDEX('Master Settings'!$D$11:$D$30,MATCH(H28,'Master Settings'!$A$11:$A$30,0)),'Master Settings'!$F$7))</f>
      </c>
      <c r="AG28" s="28" t="str">
        <f>IF(E28="","",IF(Q28&lt;=0,"在庫なし",IF(AND(AB28&gt;=AE28,Y28=0),"重度滞留",IF(OR(AB28&gt;=AD28,AC28&gt;=AD28*2),"注意",IF(Z28&lt;AF28,"回転低下","正常")))))</f>
      </c>
      <c r="AH28" s="28" t="str">
        <f>IF(E28="","",IF(AG28="重度滞留","消費がなく未出庫日数が重度しきい値を超過",IF(AG28="注意","未出庫日数または在庫カバー日数が注意しきい値を超過",IF(AG28="回転低下","回転率が品目カテゴリ目標を下回る",""))))</f>
      </c>
      <c r="AI28" s="28" t="str">
        <f>IF(E28="","",IF(AG28="重度滞留",IF(OR(J28="生産終了/EOL",J28="廃棄待ち"),"廃棄/値引き処理/仕入先返品","重点消費/代替利用/倉庫間移動"),IF(AG28="注意","Required確認/購買停止/倉庫間移動",IF(AG28="回転低下","安全在庫/Required予測/購買ペースの見直し","継続監視"))))</f>
      </c>
      <c r="AJ28" s="21"/>
      <c r="AK28" s="32"/>
      <c r="AL28" s="21"/>
      <c r="AM28" s="21"/>
      <c r="AN28" s="90" t="n">
        <f>IF(AND(E28&lt;&gt;"",AG28&lt;&gt;"正常",AG28&lt;&gt;"在庫なし"),T28+ROW()/1000000,0)</f>
        <v>0</v>
      </c>
    </row>
    <row r="29" ht="22" customHeight="true">
      <c r="A29" s="28" t="str">
        <f>IF(E29="","",ROW()-5)</f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2"/>
      <c r="O29" s="32"/>
      <c r="P29" s="32"/>
      <c r="Q29" s="84"/>
      <c r="R29" s="21"/>
      <c r="S29" s="84"/>
      <c r="T29" s="86" t="str">
        <f>IF(E29="","",IFERROR(Q29*S29,0))</f>
      </c>
      <c r="U29" s="84"/>
      <c r="V29" s="86" t="str">
        <f>IF(E29="","",SUMIFS('Transaction History'!$G$6:$G$505,'Transaction History'!$D$6:$D$505,E29,'Transaction History'!$F$6:$F$505,"出庫",'Transaction History'!$A$6:$A$505,"&gt;="&amp;'Master Settings'!$B$5-30,'Transaction History'!$A$6:$A$505,"&lt;="&amp;'Master Settings'!$B$5))</f>
      </c>
      <c r="W29" s="86" t="str">
        <f>IF(E29="","",SUMIFS('Transaction History'!$G$6:$G$505,'Transaction History'!$D$6:$D$505,E29,'Transaction History'!$F$6:$F$505,"出庫",'Transaction History'!$A$6:$A$505,"&gt;="&amp;'Master Settings'!$B$5-90,'Transaction History'!$A$6:$A$505,"&lt;="&amp;'Master Settings'!$B$5))</f>
      </c>
      <c r="X29" s="86" t="str">
        <f>IF(E29="","",SUMIFS('Transaction History'!$G$6:$G$505,'Transaction History'!$D$6:$D$505,E29,'Transaction History'!$F$6:$F$505,"出庫",'Transaction History'!$A$6:$A$505,"&gt;="&amp;'Master Settings'!$B$5-180,'Transaction History'!$A$6:$A$505,"&lt;="&amp;'Master Settings'!$B$5))</f>
      </c>
      <c r="Y29" s="86" t="str">
        <f>IF(E29="","",IF(X29&gt;0,X29*365/180,IF(W29&gt;0,W29*365/90,IF(V29&gt;0,V29*365/30,0))))</f>
      </c>
      <c r="Z29" s="88" t="str">
        <f>IF(E29="","",IFERROR(Y29/Q29,0))</f>
      </c>
      <c r="AA29" s="35" t="str">
        <f>IF(E29="","",IF(N29="",0,MAX(0,'Master Settings'!$B$5-N29)))</f>
      </c>
      <c r="AB29" s="35" t="str">
        <f>IF(E29="","",IF(O29="",AA29,MAX(0,'Master Settings'!$B$5-O29)))</f>
      </c>
      <c r="AC29" s="35" t="str">
        <f>IF(E29="","",IFERROR(Q29/Y29*365,9999))</f>
      </c>
      <c r="AD29" s="35" t="str">
        <f>IF(E29="","",IFERROR(INDEX('Master Settings'!$B$11:$B$30,MATCH(H29,'Master Settings'!$A$11:$A$30,0)),'Master Settings'!$B$7))</f>
      </c>
      <c r="AE29" s="35" t="str">
        <f>IF(E29="","",IFERROR(INDEX('Master Settings'!$C$11:$C$30,MATCH(H29,'Master Settings'!$A$11:$A$30,0)),'Master Settings'!$D$7))</f>
      </c>
      <c r="AF29" s="88" t="str">
        <f>IF(E29="","",IFERROR(INDEX('Master Settings'!$D$11:$D$30,MATCH(H29,'Master Settings'!$A$11:$A$30,0)),'Master Settings'!$F$7))</f>
      </c>
      <c r="AG29" s="28" t="str">
        <f>IF(E29="","",IF(Q29&lt;=0,"在庫なし",IF(AND(AB29&gt;=AE29,Y29=0),"重度滞留",IF(OR(AB29&gt;=AD29,AC29&gt;=AD29*2),"注意",IF(Z29&lt;AF29,"回転低下","正常")))))</f>
      </c>
      <c r="AH29" s="28" t="str">
        <f>IF(E29="","",IF(AG29="重度滞留","消費がなく未出庫日数が重度しきい値を超過",IF(AG29="注意","未出庫日数または在庫カバー日数が注意しきい値を超過",IF(AG29="回転低下","回転率が品目カテゴリ目標を下回る",""))))</f>
      </c>
      <c r="AI29" s="28" t="str">
        <f>IF(E29="","",IF(AG29="重度滞留",IF(OR(J29="生産終了/EOL",J29="廃棄待ち"),"廃棄/値引き処理/仕入先返品","重点消費/代替利用/倉庫間移動"),IF(AG29="注意","Required確認/購買停止/倉庫間移動",IF(AG29="回転低下","安全在庫/Required予測/購買ペースの見直し","継続監視"))))</f>
      </c>
      <c r="AJ29" s="21"/>
      <c r="AK29" s="32"/>
      <c r="AL29" s="21"/>
      <c r="AM29" s="21"/>
      <c r="AN29" s="90" t="n">
        <f>IF(AND(E29&lt;&gt;"",AG29&lt;&gt;"正常",AG29&lt;&gt;"在庫なし"),T29+ROW()/1000000,0)</f>
        <v>0</v>
      </c>
    </row>
    <row r="30" ht="22" customHeight="true">
      <c r="A30" s="28" t="str">
        <f>IF(E30="","",ROW()-5)</f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2"/>
      <c r="O30" s="32"/>
      <c r="P30" s="32"/>
      <c r="Q30" s="84"/>
      <c r="R30" s="21"/>
      <c r="S30" s="84"/>
      <c r="T30" s="86" t="str">
        <f>IF(E30="","",IFERROR(Q30*S30,0))</f>
      </c>
      <c r="U30" s="84"/>
      <c r="V30" s="86" t="str">
        <f>IF(E30="","",SUMIFS('Transaction History'!$G$6:$G$505,'Transaction History'!$D$6:$D$505,E30,'Transaction History'!$F$6:$F$505,"出庫",'Transaction History'!$A$6:$A$505,"&gt;="&amp;'Master Settings'!$B$5-30,'Transaction History'!$A$6:$A$505,"&lt;="&amp;'Master Settings'!$B$5))</f>
      </c>
      <c r="W30" s="86" t="str">
        <f>IF(E30="","",SUMIFS('Transaction History'!$G$6:$G$505,'Transaction History'!$D$6:$D$505,E30,'Transaction History'!$F$6:$F$505,"出庫",'Transaction History'!$A$6:$A$505,"&gt;="&amp;'Master Settings'!$B$5-90,'Transaction History'!$A$6:$A$505,"&lt;="&amp;'Master Settings'!$B$5))</f>
      </c>
      <c r="X30" s="86" t="str">
        <f>IF(E30="","",SUMIFS('Transaction History'!$G$6:$G$505,'Transaction History'!$D$6:$D$505,E30,'Transaction History'!$F$6:$F$505,"出庫",'Transaction History'!$A$6:$A$505,"&gt;="&amp;'Master Settings'!$B$5-180,'Transaction History'!$A$6:$A$505,"&lt;="&amp;'Master Settings'!$B$5))</f>
      </c>
      <c r="Y30" s="86" t="str">
        <f>IF(E30="","",IF(X30&gt;0,X30*365/180,IF(W30&gt;0,W30*365/90,IF(V30&gt;0,V30*365/30,0))))</f>
      </c>
      <c r="Z30" s="88" t="str">
        <f>IF(E30="","",IFERROR(Y30/Q30,0))</f>
      </c>
      <c r="AA30" s="35" t="str">
        <f>IF(E30="","",IF(N30="",0,MAX(0,'Master Settings'!$B$5-N30)))</f>
      </c>
      <c r="AB30" s="35" t="str">
        <f>IF(E30="","",IF(O30="",AA30,MAX(0,'Master Settings'!$B$5-O30)))</f>
      </c>
      <c r="AC30" s="35" t="str">
        <f>IF(E30="","",IFERROR(Q30/Y30*365,9999))</f>
      </c>
      <c r="AD30" s="35" t="str">
        <f>IF(E30="","",IFERROR(INDEX('Master Settings'!$B$11:$B$30,MATCH(H30,'Master Settings'!$A$11:$A$30,0)),'Master Settings'!$B$7))</f>
      </c>
      <c r="AE30" s="35" t="str">
        <f>IF(E30="","",IFERROR(INDEX('Master Settings'!$C$11:$C$30,MATCH(H30,'Master Settings'!$A$11:$A$30,0)),'Master Settings'!$D$7))</f>
      </c>
      <c r="AF30" s="88" t="str">
        <f>IF(E30="","",IFERROR(INDEX('Master Settings'!$D$11:$D$30,MATCH(H30,'Master Settings'!$A$11:$A$30,0)),'Master Settings'!$F$7))</f>
      </c>
      <c r="AG30" s="28" t="str">
        <f>IF(E30="","",IF(Q30&lt;=0,"在庫なし",IF(AND(AB30&gt;=AE30,Y30=0),"重度滞留",IF(OR(AB30&gt;=AD30,AC30&gt;=AD30*2),"注意",IF(Z30&lt;AF30,"回転低下","正常")))))</f>
      </c>
      <c r="AH30" s="28" t="str">
        <f>IF(E30="","",IF(AG30="重度滞留","消費がなく未出庫日数が重度しきい値を超過",IF(AG30="注意","未出庫日数または在庫カバー日数が注意しきい値を超過",IF(AG30="回転低下","回転率が品目カテゴリ目標を下回る",""))))</f>
      </c>
      <c r="AI30" s="28" t="str">
        <f>IF(E30="","",IF(AG30="重度滞留",IF(OR(J30="生産終了/EOL",J30="廃棄待ち"),"廃棄/値引き処理/仕入先返品","重点消費/代替利用/倉庫間移動"),IF(AG30="注意","Required確認/購買停止/倉庫間移動",IF(AG30="回転低下","安全在庫/Required予測/購買ペースの見直し","継続監視"))))</f>
      </c>
      <c r="AJ30" s="21"/>
      <c r="AK30" s="32"/>
      <c r="AL30" s="21"/>
      <c r="AM30" s="21"/>
      <c r="AN30" s="90" t="n">
        <f>IF(AND(E30&lt;&gt;"",AG30&lt;&gt;"正常",AG30&lt;&gt;"在庫なし"),T30+ROW()/1000000,0)</f>
        <v>0</v>
      </c>
    </row>
    <row r="31" ht="22" customHeight="true">
      <c r="A31" s="28" t="str">
        <f>IF(E31="","",ROW()-5)</f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2"/>
      <c r="O31" s="32"/>
      <c r="P31" s="32"/>
      <c r="Q31" s="84"/>
      <c r="R31" s="21"/>
      <c r="S31" s="84"/>
      <c r="T31" s="86" t="str">
        <f>IF(E31="","",IFERROR(Q31*S31,0))</f>
      </c>
      <c r="U31" s="84"/>
      <c r="V31" s="86" t="str">
        <f>IF(E31="","",SUMIFS('Transaction History'!$G$6:$G$505,'Transaction History'!$D$6:$D$505,E31,'Transaction History'!$F$6:$F$505,"出庫",'Transaction History'!$A$6:$A$505,"&gt;="&amp;'Master Settings'!$B$5-30,'Transaction History'!$A$6:$A$505,"&lt;="&amp;'Master Settings'!$B$5))</f>
      </c>
      <c r="W31" s="86" t="str">
        <f>IF(E31="","",SUMIFS('Transaction History'!$G$6:$G$505,'Transaction History'!$D$6:$D$505,E31,'Transaction History'!$F$6:$F$505,"出庫",'Transaction History'!$A$6:$A$505,"&gt;="&amp;'Master Settings'!$B$5-90,'Transaction History'!$A$6:$A$505,"&lt;="&amp;'Master Settings'!$B$5))</f>
      </c>
      <c r="X31" s="86" t="str">
        <f>IF(E31="","",SUMIFS('Transaction History'!$G$6:$G$505,'Transaction History'!$D$6:$D$505,E31,'Transaction History'!$F$6:$F$505,"出庫",'Transaction History'!$A$6:$A$505,"&gt;="&amp;'Master Settings'!$B$5-180,'Transaction History'!$A$6:$A$505,"&lt;="&amp;'Master Settings'!$B$5))</f>
      </c>
      <c r="Y31" s="86" t="str">
        <f>IF(E31="","",IF(X31&gt;0,X31*365/180,IF(W31&gt;0,W31*365/90,IF(V31&gt;0,V31*365/30,0))))</f>
      </c>
      <c r="Z31" s="88" t="str">
        <f>IF(E31="","",IFERROR(Y31/Q31,0))</f>
      </c>
      <c r="AA31" s="35" t="str">
        <f>IF(E31="","",IF(N31="",0,MAX(0,'Master Settings'!$B$5-N31)))</f>
      </c>
      <c r="AB31" s="35" t="str">
        <f>IF(E31="","",IF(O31="",AA31,MAX(0,'Master Settings'!$B$5-O31)))</f>
      </c>
      <c r="AC31" s="35" t="str">
        <f>IF(E31="","",IFERROR(Q31/Y31*365,9999))</f>
      </c>
      <c r="AD31" s="35" t="str">
        <f>IF(E31="","",IFERROR(INDEX('Master Settings'!$B$11:$B$30,MATCH(H31,'Master Settings'!$A$11:$A$30,0)),'Master Settings'!$B$7))</f>
      </c>
      <c r="AE31" s="35" t="str">
        <f>IF(E31="","",IFERROR(INDEX('Master Settings'!$C$11:$C$30,MATCH(H31,'Master Settings'!$A$11:$A$30,0)),'Master Settings'!$D$7))</f>
      </c>
      <c r="AF31" s="88" t="str">
        <f>IF(E31="","",IFERROR(INDEX('Master Settings'!$D$11:$D$30,MATCH(H31,'Master Settings'!$A$11:$A$30,0)),'Master Settings'!$F$7))</f>
      </c>
      <c r="AG31" s="28" t="str">
        <f>IF(E31="","",IF(Q31&lt;=0,"在庫なし",IF(AND(AB31&gt;=AE31,Y31=0),"重度滞留",IF(OR(AB31&gt;=AD31,AC31&gt;=AD31*2),"注意",IF(Z31&lt;AF31,"回転低下","正常")))))</f>
      </c>
      <c r="AH31" s="28" t="str">
        <f>IF(E31="","",IF(AG31="重度滞留","消費がなく未出庫日数が重度しきい値を超過",IF(AG31="注意","未出庫日数または在庫カバー日数が注意しきい値を超過",IF(AG31="回転低下","回転率が品目カテゴリ目標を下回る",""))))</f>
      </c>
      <c r="AI31" s="28" t="str">
        <f>IF(E31="","",IF(AG31="重度滞留",IF(OR(J31="生産終了/EOL",J31="廃棄待ち"),"廃棄/値引き処理/仕入先返品","重点消費/代替利用/倉庫間移動"),IF(AG31="注意","Required確認/購買停止/倉庫間移動",IF(AG31="回転低下","安全在庫/Required予測/購買ペースの見直し","継続監視"))))</f>
      </c>
      <c r="AJ31" s="21"/>
      <c r="AK31" s="32"/>
      <c r="AL31" s="21"/>
      <c r="AM31" s="21"/>
      <c r="AN31" s="90" t="n">
        <f>IF(AND(E31&lt;&gt;"",AG31&lt;&gt;"正常",AG31&lt;&gt;"在庫なし"),T31+ROW()/1000000,0)</f>
        <v>0</v>
      </c>
    </row>
    <row r="32" ht="22" customHeight="true">
      <c r="A32" s="28" t="str">
        <f>IF(E32="","",ROW()-5)</f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2"/>
      <c r="O32" s="32"/>
      <c r="P32" s="32"/>
      <c r="Q32" s="84"/>
      <c r="R32" s="21"/>
      <c r="S32" s="84"/>
      <c r="T32" s="86" t="str">
        <f>IF(E32="","",IFERROR(Q32*S32,0))</f>
      </c>
      <c r="U32" s="84"/>
      <c r="V32" s="86" t="str">
        <f>IF(E32="","",SUMIFS('Transaction History'!$G$6:$G$505,'Transaction History'!$D$6:$D$505,E32,'Transaction History'!$F$6:$F$505,"出庫",'Transaction History'!$A$6:$A$505,"&gt;="&amp;'Master Settings'!$B$5-30,'Transaction History'!$A$6:$A$505,"&lt;="&amp;'Master Settings'!$B$5))</f>
      </c>
      <c r="W32" s="86" t="str">
        <f>IF(E32="","",SUMIFS('Transaction History'!$G$6:$G$505,'Transaction History'!$D$6:$D$505,E32,'Transaction History'!$F$6:$F$505,"出庫",'Transaction History'!$A$6:$A$505,"&gt;="&amp;'Master Settings'!$B$5-90,'Transaction History'!$A$6:$A$505,"&lt;="&amp;'Master Settings'!$B$5))</f>
      </c>
      <c r="X32" s="86" t="str">
        <f>IF(E32="","",SUMIFS('Transaction History'!$G$6:$G$505,'Transaction History'!$D$6:$D$505,E32,'Transaction History'!$F$6:$F$505,"出庫",'Transaction History'!$A$6:$A$505,"&gt;="&amp;'Master Settings'!$B$5-180,'Transaction History'!$A$6:$A$505,"&lt;="&amp;'Master Settings'!$B$5))</f>
      </c>
      <c r="Y32" s="86" t="str">
        <f>IF(E32="","",IF(X32&gt;0,X32*365/180,IF(W32&gt;0,W32*365/90,IF(V32&gt;0,V32*365/30,0))))</f>
      </c>
      <c r="Z32" s="88" t="str">
        <f>IF(E32="","",IFERROR(Y32/Q32,0))</f>
      </c>
      <c r="AA32" s="35" t="str">
        <f>IF(E32="","",IF(N32="",0,MAX(0,'Master Settings'!$B$5-N32)))</f>
      </c>
      <c r="AB32" s="35" t="str">
        <f>IF(E32="","",IF(O32="",AA32,MAX(0,'Master Settings'!$B$5-O32)))</f>
      </c>
      <c r="AC32" s="35" t="str">
        <f>IF(E32="","",IFERROR(Q32/Y32*365,9999))</f>
      </c>
      <c r="AD32" s="35" t="str">
        <f>IF(E32="","",IFERROR(INDEX('Master Settings'!$B$11:$B$30,MATCH(H32,'Master Settings'!$A$11:$A$30,0)),'Master Settings'!$B$7))</f>
      </c>
      <c r="AE32" s="35" t="str">
        <f>IF(E32="","",IFERROR(INDEX('Master Settings'!$C$11:$C$30,MATCH(H32,'Master Settings'!$A$11:$A$30,0)),'Master Settings'!$D$7))</f>
      </c>
      <c r="AF32" s="88" t="str">
        <f>IF(E32="","",IFERROR(INDEX('Master Settings'!$D$11:$D$30,MATCH(H32,'Master Settings'!$A$11:$A$30,0)),'Master Settings'!$F$7))</f>
      </c>
      <c r="AG32" s="28" t="str">
        <f>IF(E32="","",IF(Q32&lt;=0,"在庫なし",IF(AND(AB32&gt;=AE32,Y32=0),"重度滞留",IF(OR(AB32&gt;=AD32,AC32&gt;=AD32*2),"注意",IF(Z32&lt;AF32,"回転低下","正常")))))</f>
      </c>
      <c r="AH32" s="28" t="str">
        <f>IF(E32="","",IF(AG32="重度滞留","消費がなく未出庫日数が重度しきい値を超過",IF(AG32="注意","未出庫日数または在庫カバー日数が注意しきい値を超過",IF(AG32="回転低下","回転率が品目カテゴリ目標を下回る",""))))</f>
      </c>
      <c r="AI32" s="28" t="str">
        <f>IF(E32="","",IF(AG32="重度滞留",IF(OR(J32="生産終了/EOL",J32="廃棄待ち"),"廃棄/値引き処理/仕入先返品","重点消費/代替利用/倉庫間移動"),IF(AG32="注意","Required確認/購買停止/倉庫間移動",IF(AG32="回転低下","安全在庫/Required予測/購買ペースの見直し","継続監視"))))</f>
      </c>
      <c r="AJ32" s="21"/>
      <c r="AK32" s="32"/>
      <c r="AL32" s="21"/>
      <c r="AM32" s="21"/>
      <c r="AN32" s="90" t="n">
        <f>IF(AND(E32&lt;&gt;"",AG32&lt;&gt;"正常",AG32&lt;&gt;"在庫なし"),T32+ROW()/1000000,0)</f>
        <v>0</v>
      </c>
    </row>
    <row r="33" ht="22" customHeight="true">
      <c r="A33" s="28" t="str">
        <f>IF(E33="","",ROW()-5)</f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2"/>
      <c r="O33" s="32"/>
      <c r="P33" s="32"/>
      <c r="Q33" s="84"/>
      <c r="R33" s="21"/>
      <c r="S33" s="84"/>
      <c r="T33" s="86" t="str">
        <f>IF(E33="","",IFERROR(Q33*S33,0))</f>
      </c>
      <c r="U33" s="84"/>
      <c r="V33" s="86" t="str">
        <f>IF(E33="","",SUMIFS('Transaction History'!$G$6:$G$505,'Transaction History'!$D$6:$D$505,E33,'Transaction History'!$F$6:$F$505,"出庫",'Transaction History'!$A$6:$A$505,"&gt;="&amp;'Master Settings'!$B$5-30,'Transaction History'!$A$6:$A$505,"&lt;="&amp;'Master Settings'!$B$5))</f>
      </c>
      <c r="W33" s="86" t="str">
        <f>IF(E33="","",SUMIFS('Transaction History'!$G$6:$G$505,'Transaction History'!$D$6:$D$505,E33,'Transaction History'!$F$6:$F$505,"出庫",'Transaction History'!$A$6:$A$505,"&gt;="&amp;'Master Settings'!$B$5-90,'Transaction History'!$A$6:$A$505,"&lt;="&amp;'Master Settings'!$B$5))</f>
      </c>
      <c r="X33" s="86" t="str">
        <f>IF(E33="","",SUMIFS('Transaction History'!$G$6:$G$505,'Transaction History'!$D$6:$D$505,E33,'Transaction History'!$F$6:$F$505,"出庫",'Transaction History'!$A$6:$A$505,"&gt;="&amp;'Master Settings'!$B$5-180,'Transaction History'!$A$6:$A$505,"&lt;="&amp;'Master Settings'!$B$5))</f>
      </c>
      <c r="Y33" s="86" t="str">
        <f>IF(E33="","",IF(X33&gt;0,X33*365/180,IF(W33&gt;0,W33*365/90,IF(V33&gt;0,V33*365/30,0))))</f>
      </c>
      <c r="Z33" s="88" t="str">
        <f>IF(E33="","",IFERROR(Y33/Q33,0))</f>
      </c>
      <c r="AA33" s="35" t="str">
        <f>IF(E33="","",IF(N33="",0,MAX(0,'Master Settings'!$B$5-N33)))</f>
      </c>
      <c r="AB33" s="35" t="str">
        <f>IF(E33="","",IF(O33="",AA33,MAX(0,'Master Settings'!$B$5-O33)))</f>
      </c>
      <c r="AC33" s="35" t="str">
        <f>IF(E33="","",IFERROR(Q33/Y33*365,9999))</f>
      </c>
      <c r="AD33" s="35" t="str">
        <f>IF(E33="","",IFERROR(INDEX('Master Settings'!$B$11:$B$30,MATCH(H33,'Master Settings'!$A$11:$A$30,0)),'Master Settings'!$B$7))</f>
      </c>
      <c r="AE33" s="35" t="str">
        <f>IF(E33="","",IFERROR(INDEX('Master Settings'!$C$11:$C$30,MATCH(H33,'Master Settings'!$A$11:$A$30,0)),'Master Settings'!$D$7))</f>
      </c>
      <c r="AF33" s="88" t="str">
        <f>IF(E33="","",IFERROR(INDEX('Master Settings'!$D$11:$D$30,MATCH(H33,'Master Settings'!$A$11:$A$30,0)),'Master Settings'!$F$7))</f>
      </c>
      <c r="AG33" s="28" t="str">
        <f>IF(E33="","",IF(Q33&lt;=0,"在庫なし",IF(AND(AB33&gt;=AE33,Y33=0),"重度滞留",IF(OR(AB33&gt;=AD33,AC33&gt;=AD33*2),"注意",IF(Z33&lt;AF33,"回転低下","正常")))))</f>
      </c>
      <c r="AH33" s="28" t="str">
        <f>IF(E33="","",IF(AG33="重度滞留","消費がなく未出庫日数が重度しきい値を超過",IF(AG33="注意","未出庫日数または在庫カバー日数が注意しきい値を超過",IF(AG33="回転低下","回転率が品目カテゴリ目標を下回る",""))))</f>
      </c>
      <c r="AI33" s="28" t="str">
        <f>IF(E33="","",IF(AG33="重度滞留",IF(OR(J33="生産終了/EOL",J33="廃棄待ち"),"廃棄/値引き処理/仕入先返品","重点消費/代替利用/倉庫間移動"),IF(AG33="注意","Required確認/購買停止/倉庫間移動",IF(AG33="回転低下","安全在庫/Required予測/購買ペースの見直し","継続監視"))))</f>
      </c>
      <c r="AJ33" s="21"/>
      <c r="AK33" s="32"/>
      <c r="AL33" s="21"/>
      <c r="AM33" s="21"/>
      <c r="AN33" s="90" t="n">
        <f>IF(AND(E33&lt;&gt;"",AG33&lt;&gt;"正常",AG33&lt;&gt;"在庫なし"),T33+ROW()/1000000,0)</f>
        <v>0</v>
      </c>
    </row>
    <row r="34" ht="22" customHeight="true">
      <c r="A34" s="28" t="str">
        <f>IF(E34="","",ROW()-5)</f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2"/>
      <c r="O34" s="32"/>
      <c r="P34" s="32"/>
      <c r="Q34" s="84"/>
      <c r="R34" s="21"/>
      <c r="S34" s="84"/>
      <c r="T34" s="86" t="str">
        <f>IF(E34="","",IFERROR(Q34*S34,0))</f>
      </c>
      <c r="U34" s="84"/>
      <c r="V34" s="86" t="str">
        <f>IF(E34="","",SUMIFS('Transaction History'!$G$6:$G$505,'Transaction History'!$D$6:$D$505,E34,'Transaction History'!$F$6:$F$505,"出庫",'Transaction History'!$A$6:$A$505,"&gt;="&amp;'Master Settings'!$B$5-30,'Transaction History'!$A$6:$A$505,"&lt;="&amp;'Master Settings'!$B$5))</f>
      </c>
      <c r="W34" s="86" t="str">
        <f>IF(E34="","",SUMIFS('Transaction History'!$G$6:$G$505,'Transaction History'!$D$6:$D$505,E34,'Transaction History'!$F$6:$F$505,"出庫",'Transaction History'!$A$6:$A$505,"&gt;="&amp;'Master Settings'!$B$5-90,'Transaction History'!$A$6:$A$505,"&lt;="&amp;'Master Settings'!$B$5))</f>
      </c>
      <c r="X34" s="86" t="str">
        <f>IF(E34="","",SUMIFS('Transaction History'!$G$6:$G$505,'Transaction History'!$D$6:$D$505,E34,'Transaction History'!$F$6:$F$505,"出庫",'Transaction History'!$A$6:$A$505,"&gt;="&amp;'Master Settings'!$B$5-180,'Transaction History'!$A$6:$A$505,"&lt;="&amp;'Master Settings'!$B$5))</f>
      </c>
      <c r="Y34" s="86" t="str">
        <f>IF(E34="","",IF(X34&gt;0,X34*365/180,IF(W34&gt;0,W34*365/90,IF(V34&gt;0,V34*365/30,0))))</f>
      </c>
      <c r="Z34" s="88" t="str">
        <f>IF(E34="","",IFERROR(Y34/Q34,0))</f>
      </c>
      <c r="AA34" s="35" t="str">
        <f>IF(E34="","",IF(N34="",0,MAX(0,'Master Settings'!$B$5-N34)))</f>
      </c>
      <c r="AB34" s="35" t="str">
        <f>IF(E34="","",IF(O34="",AA34,MAX(0,'Master Settings'!$B$5-O34)))</f>
      </c>
      <c r="AC34" s="35" t="str">
        <f>IF(E34="","",IFERROR(Q34/Y34*365,9999))</f>
      </c>
      <c r="AD34" s="35" t="str">
        <f>IF(E34="","",IFERROR(INDEX('Master Settings'!$B$11:$B$30,MATCH(H34,'Master Settings'!$A$11:$A$30,0)),'Master Settings'!$B$7))</f>
      </c>
      <c r="AE34" s="35" t="str">
        <f>IF(E34="","",IFERROR(INDEX('Master Settings'!$C$11:$C$30,MATCH(H34,'Master Settings'!$A$11:$A$30,0)),'Master Settings'!$D$7))</f>
      </c>
      <c r="AF34" s="88" t="str">
        <f>IF(E34="","",IFERROR(INDEX('Master Settings'!$D$11:$D$30,MATCH(H34,'Master Settings'!$A$11:$A$30,0)),'Master Settings'!$F$7))</f>
      </c>
      <c r="AG34" s="28" t="str">
        <f>IF(E34="","",IF(Q34&lt;=0,"在庫なし",IF(AND(AB34&gt;=AE34,Y34=0),"重度滞留",IF(OR(AB34&gt;=AD34,AC34&gt;=AD34*2),"注意",IF(Z34&lt;AF34,"回転低下","正常")))))</f>
      </c>
      <c r="AH34" s="28" t="str">
        <f>IF(E34="","",IF(AG34="重度滞留","消費がなく未出庫日数が重度しきい値を超過",IF(AG34="注意","未出庫日数または在庫カバー日数が注意しきい値を超過",IF(AG34="回転低下","回転率が品目カテゴリ目標を下回る",""))))</f>
      </c>
      <c r="AI34" s="28" t="str">
        <f>IF(E34="","",IF(AG34="重度滞留",IF(OR(J34="生産終了/EOL",J34="廃棄待ち"),"廃棄/値引き処理/仕入先返品","重点消費/代替利用/倉庫間移動"),IF(AG34="注意","Required確認/購買停止/倉庫間移動",IF(AG34="回転低下","安全在庫/Required予測/購買ペースの見直し","継続監視"))))</f>
      </c>
      <c r="AJ34" s="21"/>
      <c r="AK34" s="32"/>
      <c r="AL34" s="21"/>
      <c r="AM34" s="21"/>
      <c r="AN34" s="90" t="n">
        <f>IF(AND(E34&lt;&gt;"",AG34&lt;&gt;"正常",AG34&lt;&gt;"在庫なし"),T34+ROW()/1000000,0)</f>
        <v>0</v>
      </c>
    </row>
    <row r="35" ht="22" customHeight="true">
      <c r="A35" s="28" t="str">
        <f>IF(E35="","",ROW()-5)</f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2"/>
      <c r="O35" s="32"/>
      <c r="P35" s="32"/>
      <c r="Q35" s="84"/>
      <c r="R35" s="21"/>
      <c r="S35" s="84"/>
      <c r="T35" s="86" t="str">
        <f>IF(E35="","",IFERROR(Q35*S35,0))</f>
      </c>
      <c r="U35" s="84"/>
      <c r="V35" s="86" t="str">
        <f>IF(E35="","",SUMIFS('Transaction History'!$G$6:$G$505,'Transaction History'!$D$6:$D$505,E35,'Transaction History'!$F$6:$F$505,"出庫",'Transaction History'!$A$6:$A$505,"&gt;="&amp;'Master Settings'!$B$5-30,'Transaction History'!$A$6:$A$505,"&lt;="&amp;'Master Settings'!$B$5))</f>
      </c>
      <c r="W35" s="86" t="str">
        <f>IF(E35="","",SUMIFS('Transaction History'!$G$6:$G$505,'Transaction History'!$D$6:$D$505,E35,'Transaction History'!$F$6:$F$505,"出庫",'Transaction History'!$A$6:$A$505,"&gt;="&amp;'Master Settings'!$B$5-90,'Transaction History'!$A$6:$A$505,"&lt;="&amp;'Master Settings'!$B$5))</f>
      </c>
      <c r="X35" s="86" t="str">
        <f>IF(E35="","",SUMIFS('Transaction History'!$G$6:$G$505,'Transaction History'!$D$6:$D$505,E35,'Transaction History'!$F$6:$F$505,"出庫",'Transaction History'!$A$6:$A$505,"&gt;="&amp;'Master Settings'!$B$5-180,'Transaction History'!$A$6:$A$505,"&lt;="&amp;'Master Settings'!$B$5))</f>
      </c>
      <c r="Y35" s="86" t="str">
        <f>IF(E35="","",IF(X35&gt;0,X35*365/180,IF(W35&gt;0,W35*365/90,IF(V35&gt;0,V35*365/30,0))))</f>
      </c>
      <c r="Z35" s="88" t="str">
        <f>IF(E35="","",IFERROR(Y35/Q35,0))</f>
      </c>
      <c r="AA35" s="35" t="str">
        <f>IF(E35="","",IF(N35="",0,MAX(0,'Master Settings'!$B$5-N35)))</f>
      </c>
      <c r="AB35" s="35" t="str">
        <f>IF(E35="","",IF(O35="",AA35,MAX(0,'Master Settings'!$B$5-O35)))</f>
      </c>
      <c r="AC35" s="35" t="str">
        <f>IF(E35="","",IFERROR(Q35/Y35*365,9999))</f>
      </c>
      <c r="AD35" s="35" t="str">
        <f>IF(E35="","",IFERROR(INDEX('Master Settings'!$B$11:$B$30,MATCH(H35,'Master Settings'!$A$11:$A$30,0)),'Master Settings'!$B$7))</f>
      </c>
      <c r="AE35" s="35" t="str">
        <f>IF(E35="","",IFERROR(INDEX('Master Settings'!$C$11:$C$30,MATCH(H35,'Master Settings'!$A$11:$A$30,0)),'Master Settings'!$D$7))</f>
      </c>
      <c r="AF35" s="88" t="str">
        <f>IF(E35="","",IFERROR(INDEX('Master Settings'!$D$11:$D$30,MATCH(H35,'Master Settings'!$A$11:$A$30,0)),'Master Settings'!$F$7))</f>
      </c>
      <c r="AG35" s="28" t="str">
        <f>IF(E35="","",IF(Q35&lt;=0,"在庫なし",IF(AND(AB35&gt;=AE35,Y35=0),"重度滞留",IF(OR(AB35&gt;=AD35,AC35&gt;=AD35*2),"注意",IF(Z35&lt;AF35,"回転低下","正常")))))</f>
      </c>
      <c r="AH35" s="28" t="str">
        <f>IF(E35="","",IF(AG35="重度滞留","消費がなく未出庫日数が重度しきい値を超過",IF(AG35="注意","未出庫日数または在庫カバー日数が注意しきい値を超過",IF(AG35="回転低下","回転率が品目カテゴリ目標を下回る",""))))</f>
      </c>
      <c r="AI35" s="28" t="str">
        <f>IF(E35="","",IF(AG35="重度滞留",IF(OR(J35="生産終了/EOL",J35="廃棄待ち"),"廃棄/値引き処理/仕入先返品","重点消費/代替利用/倉庫間移動"),IF(AG35="注意","Required確認/購買停止/倉庫間移動",IF(AG35="回転低下","安全在庫/Required予測/購買ペースの見直し","継続監視"))))</f>
      </c>
      <c r="AJ35" s="21"/>
      <c r="AK35" s="32"/>
      <c r="AL35" s="21"/>
      <c r="AM35" s="21"/>
      <c r="AN35" s="90" t="n">
        <f>IF(AND(E35&lt;&gt;"",AG35&lt;&gt;"正常",AG35&lt;&gt;"在庫なし"),T35+ROW()/1000000,0)</f>
        <v>0</v>
      </c>
    </row>
    <row r="36" ht="22" customHeight="true">
      <c r="A36" s="28" t="str">
        <f>IF(E36="","",ROW()-5)</f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2"/>
      <c r="O36" s="32"/>
      <c r="P36" s="32"/>
      <c r="Q36" s="84"/>
      <c r="R36" s="21"/>
      <c r="S36" s="84"/>
      <c r="T36" s="86" t="str">
        <f>IF(E36="","",IFERROR(Q36*S36,0))</f>
      </c>
      <c r="U36" s="84"/>
      <c r="V36" s="86" t="str">
        <f>IF(E36="","",SUMIFS('Transaction History'!$G$6:$G$505,'Transaction History'!$D$6:$D$505,E36,'Transaction History'!$F$6:$F$505,"出庫",'Transaction History'!$A$6:$A$505,"&gt;="&amp;'Master Settings'!$B$5-30,'Transaction History'!$A$6:$A$505,"&lt;="&amp;'Master Settings'!$B$5))</f>
      </c>
      <c r="W36" s="86" t="str">
        <f>IF(E36="","",SUMIFS('Transaction History'!$G$6:$G$505,'Transaction History'!$D$6:$D$505,E36,'Transaction History'!$F$6:$F$505,"出庫",'Transaction History'!$A$6:$A$505,"&gt;="&amp;'Master Settings'!$B$5-90,'Transaction History'!$A$6:$A$505,"&lt;="&amp;'Master Settings'!$B$5))</f>
      </c>
      <c r="X36" s="86" t="str">
        <f>IF(E36="","",SUMIFS('Transaction History'!$G$6:$G$505,'Transaction History'!$D$6:$D$505,E36,'Transaction History'!$F$6:$F$505,"出庫",'Transaction History'!$A$6:$A$505,"&gt;="&amp;'Master Settings'!$B$5-180,'Transaction History'!$A$6:$A$505,"&lt;="&amp;'Master Settings'!$B$5))</f>
      </c>
      <c r="Y36" s="86" t="str">
        <f>IF(E36="","",IF(X36&gt;0,X36*365/180,IF(W36&gt;0,W36*365/90,IF(V36&gt;0,V36*365/30,0))))</f>
      </c>
      <c r="Z36" s="88" t="str">
        <f>IF(E36="","",IFERROR(Y36/Q36,0))</f>
      </c>
      <c r="AA36" s="35" t="str">
        <f>IF(E36="","",IF(N36="",0,MAX(0,'Master Settings'!$B$5-N36)))</f>
      </c>
      <c r="AB36" s="35" t="str">
        <f>IF(E36="","",IF(O36="",AA36,MAX(0,'Master Settings'!$B$5-O36)))</f>
      </c>
      <c r="AC36" s="35" t="str">
        <f>IF(E36="","",IFERROR(Q36/Y36*365,9999))</f>
      </c>
      <c r="AD36" s="35" t="str">
        <f>IF(E36="","",IFERROR(INDEX('Master Settings'!$B$11:$B$30,MATCH(H36,'Master Settings'!$A$11:$A$30,0)),'Master Settings'!$B$7))</f>
      </c>
      <c r="AE36" s="35" t="str">
        <f>IF(E36="","",IFERROR(INDEX('Master Settings'!$C$11:$C$30,MATCH(H36,'Master Settings'!$A$11:$A$30,0)),'Master Settings'!$D$7))</f>
      </c>
      <c r="AF36" s="88" t="str">
        <f>IF(E36="","",IFERROR(INDEX('Master Settings'!$D$11:$D$30,MATCH(H36,'Master Settings'!$A$11:$A$30,0)),'Master Settings'!$F$7))</f>
      </c>
      <c r="AG36" s="28" t="str">
        <f>IF(E36="","",IF(Q36&lt;=0,"在庫なし",IF(AND(AB36&gt;=AE36,Y36=0),"重度滞留",IF(OR(AB36&gt;=AD36,AC36&gt;=AD36*2),"注意",IF(Z36&lt;AF36,"回転低下","正常")))))</f>
      </c>
      <c r="AH36" s="28" t="str">
        <f>IF(E36="","",IF(AG36="重度滞留","消費がなく未出庫日数が重度しきい値を超過",IF(AG36="注意","未出庫日数または在庫カバー日数が注意しきい値を超過",IF(AG36="回転低下","回転率が品目カテゴリ目標を下回る",""))))</f>
      </c>
      <c r="AI36" s="28" t="str">
        <f>IF(E36="","",IF(AG36="重度滞留",IF(OR(J36="生産終了/EOL",J36="廃棄待ち"),"廃棄/値引き処理/仕入先返品","重点消費/代替利用/倉庫間移動"),IF(AG36="注意","Required確認/購買停止/倉庫間移動",IF(AG36="回転低下","安全在庫/Required予測/購買ペースの見直し","継続監視"))))</f>
      </c>
      <c r="AJ36" s="21"/>
      <c r="AK36" s="32"/>
      <c r="AL36" s="21"/>
      <c r="AM36" s="21"/>
      <c r="AN36" s="90" t="n">
        <f>IF(AND(E36&lt;&gt;"",AG36&lt;&gt;"正常",AG36&lt;&gt;"在庫なし"),T36+ROW()/1000000,0)</f>
        <v>0</v>
      </c>
    </row>
    <row r="37" ht="22" customHeight="true">
      <c r="A37" s="28" t="str">
        <f>IF(E37="","",ROW()-5)</f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2"/>
      <c r="O37" s="32"/>
      <c r="P37" s="32"/>
      <c r="Q37" s="84"/>
      <c r="R37" s="21"/>
      <c r="S37" s="84"/>
      <c r="T37" s="86" t="str">
        <f>IF(E37="","",IFERROR(Q37*S37,0))</f>
      </c>
      <c r="U37" s="84"/>
      <c r="V37" s="86" t="str">
        <f>IF(E37="","",SUMIFS('Transaction History'!$G$6:$G$505,'Transaction History'!$D$6:$D$505,E37,'Transaction History'!$F$6:$F$505,"出庫",'Transaction History'!$A$6:$A$505,"&gt;="&amp;'Master Settings'!$B$5-30,'Transaction History'!$A$6:$A$505,"&lt;="&amp;'Master Settings'!$B$5))</f>
      </c>
      <c r="W37" s="86" t="str">
        <f>IF(E37="","",SUMIFS('Transaction History'!$G$6:$G$505,'Transaction History'!$D$6:$D$505,E37,'Transaction History'!$F$6:$F$505,"出庫",'Transaction History'!$A$6:$A$505,"&gt;="&amp;'Master Settings'!$B$5-90,'Transaction History'!$A$6:$A$505,"&lt;="&amp;'Master Settings'!$B$5))</f>
      </c>
      <c r="X37" s="86" t="str">
        <f>IF(E37="","",SUMIFS('Transaction History'!$G$6:$G$505,'Transaction History'!$D$6:$D$505,E37,'Transaction History'!$F$6:$F$505,"出庫",'Transaction History'!$A$6:$A$505,"&gt;="&amp;'Master Settings'!$B$5-180,'Transaction History'!$A$6:$A$505,"&lt;="&amp;'Master Settings'!$B$5))</f>
      </c>
      <c r="Y37" s="86" t="str">
        <f>IF(E37="","",IF(X37&gt;0,X37*365/180,IF(W37&gt;0,W37*365/90,IF(V37&gt;0,V37*365/30,0))))</f>
      </c>
      <c r="Z37" s="88" t="str">
        <f>IF(E37="","",IFERROR(Y37/Q37,0))</f>
      </c>
      <c r="AA37" s="35" t="str">
        <f>IF(E37="","",IF(N37="",0,MAX(0,'Master Settings'!$B$5-N37)))</f>
      </c>
      <c r="AB37" s="35" t="str">
        <f>IF(E37="","",IF(O37="",AA37,MAX(0,'Master Settings'!$B$5-O37)))</f>
      </c>
      <c r="AC37" s="35" t="str">
        <f>IF(E37="","",IFERROR(Q37/Y37*365,9999))</f>
      </c>
      <c r="AD37" s="35" t="str">
        <f>IF(E37="","",IFERROR(INDEX('Master Settings'!$B$11:$B$30,MATCH(H37,'Master Settings'!$A$11:$A$30,0)),'Master Settings'!$B$7))</f>
      </c>
      <c r="AE37" s="35" t="str">
        <f>IF(E37="","",IFERROR(INDEX('Master Settings'!$C$11:$C$30,MATCH(H37,'Master Settings'!$A$11:$A$30,0)),'Master Settings'!$D$7))</f>
      </c>
      <c r="AF37" s="88" t="str">
        <f>IF(E37="","",IFERROR(INDEX('Master Settings'!$D$11:$D$30,MATCH(H37,'Master Settings'!$A$11:$A$30,0)),'Master Settings'!$F$7))</f>
      </c>
      <c r="AG37" s="28" t="str">
        <f>IF(E37="","",IF(Q37&lt;=0,"在庫なし",IF(AND(AB37&gt;=AE37,Y37=0),"重度滞留",IF(OR(AB37&gt;=AD37,AC37&gt;=AD37*2),"注意",IF(Z37&lt;AF37,"回転低下","正常")))))</f>
      </c>
      <c r="AH37" s="28" t="str">
        <f>IF(E37="","",IF(AG37="重度滞留","消費がなく未出庫日数が重度しきい値を超過",IF(AG37="注意","未出庫日数または在庫カバー日数が注意しきい値を超過",IF(AG37="回転低下","回転率が品目カテゴリ目標を下回る",""))))</f>
      </c>
      <c r="AI37" s="28" t="str">
        <f>IF(E37="","",IF(AG37="重度滞留",IF(OR(J37="生産終了/EOL",J37="廃棄待ち"),"廃棄/値引き処理/仕入先返品","重点消費/代替利用/倉庫間移動"),IF(AG37="注意","Required確認/購買停止/倉庫間移動",IF(AG37="回転低下","安全在庫/Required予測/購買ペースの見直し","継続監視"))))</f>
      </c>
      <c r="AJ37" s="21"/>
      <c r="AK37" s="32"/>
      <c r="AL37" s="21"/>
      <c r="AM37" s="21"/>
      <c r="AN37" s="90" t="n">
        <f>IF(AND(E37&lt;&gt;"",AG37&lt;&gt;"正常",AG37&lt;&gt;"在庫なし"),T37+ROW()/1000000,0)</f>
        <v>0</v>
      </c>
    </row>
    <row r="38" ht="22" customHeight="true">
      <c r="A38" s="28" t="str">
        <f>IF(E38="","",ROW()-5)</f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2"/>
      <c r="O38" s="32"/>
      <c r="P38" s="32"/>
      <c r="Q38" s="84"/>
      <c r="R38" s="21"/>
      <c r="S38" s="84"/>
      <c r="T38" s="86" t="str">
        <f>IF(E38="","",IFERROR(Q38*S38,0))</f>
      </c>
      <c r="U38" s="84"/>
      <c r="V38" s="86" t="str">
        <f>IF(E38="","",SUMIFS('Transaction History'!$G$6:$G$505,'Transaction History'!$D$6:$D$505,E38,'Transaction History'!$F$6:$F$505,"出庫",'Transaction History'!$A$6:$A$505,"&gt;="&amp;'Master Settings'!$B$5-30,'Transaction History'!$A$6:$A$505,"&lt;="&amp;'Master Settings'!$B$5))</f>
      </c>
      <c r="W38" s="86" t="str">
        <f>IF(E38="","",SUMIFS('Transaction History'!$G$6:$G$505,'Transaction History'!$D$6:$D$505,E38,'Transaction History'!$F$6:$F$505,"出庫",'Transaction History'!$A$6:$A$505,"&gt;="&amp;'Master Settings'!$B$5-90,'Transaction History'!$A$6:$A$505,"&lt;="&amp;'Master Settings'!$B$5))</f>
      </c>
      <c r="X38" s="86" t="str">
        <f>IF(E38="","",SUMIFS('Transaction History'!$G$6:$G$505,'Transaction History'!$D$6:$D$505,E38,'Transaction History'!$F$6:$F$505,"出庫",'Transaction History'!$A$6:$A$505,"&gt;="&amp;'Master Settings'!$B$5-180,'Transaction History'!$A$6:$A$505,"&lt;="&amp;'Master Settings'!$B$5))</f>
      </c>
      <c r="Y38" s="86" t="str">
        <f>IF(E38="","",IF(X38&gt;0,X38*365/180,IF(W38&gt;0,W38*365/90,IF(V38&gt;0,V38*365/30,0))))</f>
      </c>
      <c r="Z38" s="88" t="str">
        <f>IF(E38="","",IFERROR(Y38/Q38,0))</f>
      </c>
      <c r="AA38" s="35" t="str">
        <f>IF(E38="","",IF(N38="",0,MAX(0,'Master Settings'!$B$5-N38)))</f>
      </c>
      <c r="AB38" s="35" t="str">
        <f>IF(E38="","",IF(O38="",AA38,MAX(0,'Master Settings'!$B$5-O38)))</f>
      </c>
      <c r="AC38" s="35" t="str">
        <f>IF(E38="","",IFERROR(Q38/Y38*365,9999))</f>
      </c>
      <c r="AD38" s="35" t="str">
        <f>IF(E38="","",IFERROR(INDEX('Master Settings'!$B$11:$B$30,MATCH(H38,'Master Settings'!$A$11:$A$30,0)),'Master Settings'!$B$7))</f>
      </c>
      <c r="AE38" s="35" t="str">
        <f>IF(E38="","",IFERROR(INDEX('Master Settings'!$C$11:$C$30,MATCH(H38,'Master Settings'!$A$11:$A$30,0)),'Master Settings'!$D$7))</f>
      </c>
      <c r="AF38" s="88" t="str">
        <f>IF(E38="","",IFERROR(INDEX('Master Settings'!$D$11:$D$30,MATCH(H38,'Master Settings'!$A$11:$A$30,0)),'Master Settings'!$F$7))</f>
      </c>
      <c r="AG38" s="28" t="str">
        <f>IF(E38="","",IF(Q38&lt;=0,"在庫なし",IF(AND(AB38&gt;=AE38,Y38=0),"重度滞留",IF(OR(AB38&gt;=AD38,AC38&gt;=AD38*2),"注意",IF(Z38&lt;AF38,"回転低下","正常")))))</f>
      </c>
      <c r="AH38" s="28" t="str">
        <f>IF(E38="","",IF(AG38="重度滞留","消費がなく未出庫日数が重度しきい値を超過",IF(AG38="注意","未出庫日数または在庫カバー日数が注意しきい値を超過",IF(AG38="回転低下","回転率が品目カテゴリ目標を下回る",""))))</f>
      </c>
      <c r="AI38" s="28" t="str">
        <f>IF(E38="","",IF(AG38="重度滞留",IF(OR(J38="生産終了/EOL",J38="廃棄待ち"),"廃棄/値引き処理/仕入先返品","重点消費/代替利用/倉庫間移動"),IF(AG38="注意","Required確認/購買停止/倉庫間移動",IF(AG38="回転低下","安全在庫/Required予測/購買ペースの見直し","継続監視"))))</f>
      </c>
      <c r="AJ38" s="21"/>
      <c r="AK38" s="32"/>
      <c r="AL38" s="21"/>
      <c r="AM38" s="21"/>
      <c r="AN38" s="90" t="n">
        <f>IF(AND(E38&lt;&gt;"",AG38&lt;&gt;"正常",AG38&lt;&gt;"在庫なし"),T38+ROW()/1000000,0)</f>
        <v>0</v>
      </c>
    </row>
    <row r="39" ht="22" customHeight="true">
      <c r="A39" s="28" t="str">
        <f>IF(E39="","",ROW()-5)</f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2"/>
      <c r="O39" s="32"/>
      <c r="P39" s="32"/>
      <c r="Q39" s="84"/>
      <c r="R39" s="21"/>
      <c r="S39" s="84"/>
      <c r="T39" s="86" t="str">
        <f>IF(E39="","",IFERROR(Q39*S39,0))</f>
      </c>
      <c r="U39" s="84"/>
      <c r="V39" s="86" t="str">
        <f>IF(E39="","",SUMIFS('Transaction History'!$G$6:$G$505,'Transaction History'!$D$6:$D$505,E39,'Transaction History'!$F$6:$F$505,"出庫",'Transaction History'!$A$6:$A$505,"&gt;="&amp;'Master Settings'!$B$5-30,'Transaction History'!$A$6:$A$505,"&lt;="&amp;'Master Settings'!$B$5))</f>
      </c>
      <c r="W39" s="86" t="str">
        <f>IF(E39="","",SUMIFS('Transaction History'!$G$6:$G$505,'Transaction History'!$D$6:$D$505,E39,'Transaction History'!$F$6:$F$505,"出庫",'Transaction History'!$A$6:$A$505,"&gt;="&amp;'Master Settings'!$B$5-90,'Transaction History'!$A$6:$A$505,"&lt;="&amp;'Master Settings'!$B$5))</f>
      </c>
      <c r="X39" s="86" t="str">
        <f>IF(E39="","",SUMIFS('Transaction History'!$G$6:$G$505,'Transaction History'!$D$6:$D$505,E39,'Transaction History'!$F$6:$F$505,"出庫",'Transaction History'!$A$6:$A$505,"&gt;="&amp;'Master Settings'!$B$5-180,'Transaction History'!$A$6:$A$505,"&lt;="&amp;'Master Settings'!$B$5))</f>
      </c>
      <c r="Y39" s="86" t="str">
        <f>IF(E39="","",IF(X39&gt;0,X39*365/180,IF(W39&gt;0,W39*365/90,IF(V39&gt;0,V39*365/30,0))))</f>
      </c>
      <c r="Z39" s="88" t="str">
        <f>IF(E39="","",IFERROR(Y39/Q39,0))</f>
      </c>
      <c r="AA39" s="35" t="str">
        <f>IF(E39="","",IF(N39="",0,MAX(0,'Master Settings'!$B$5-N39)))</f>
      </c>
      <c r="AB39" s="35" t="str">
        <f>IF(E39="","",IF(O39="",AA39,MAX(0,'Master Settings'!$B$5-O39)))</f>
      </c>
      <c r="AC39" s="35" t="str">
        <f>IF(E39="","",IFERROR(Q39/Y39*365,9999))</f>
      </c>
      <c r="AD39" s="35" t="str">
        <f>IF(E39="","",IFERROR(INDEX('Master Settings'!$B$11:$B$30,MATCH(H39,'Master Settings'!$A$11:$A$30,0)),'Master Settings'!$B$7))</f>
      </c>
      <c r="AE39" s="35" t="str">
        <f>IF(E39="","",IFERROR(INDEX('Master Settings'!$C$11:$C$30,MATCH(H39,'Master Settings'!$A$11:$A$30,0)),'Master Settings'!$D$7))</f>
      </c>
      <c r="AF39" s="88" t="str">
        <f>IF(E39="","",IFERROR(INDEX('Master Settings'!$D$11:$D$30,MATCH(H39,'Master Settings'!$A$11:$A$30,0)),'Master Settings'!$F$7))</f>
      </c>
      <c r="AG39" s="28" t="str">
        <f>IF(E39="","",IF(Q39&lt;=0,"在庫なし",IF(AND(AB39&gt;=AE39,Y39=0),"重度滞留",IF(OR(AB39&gt;=AD39,AC39&gt;=AD39*2),"注意",IF(Z39&lt;AF39,"回転低下","正常")))))</f>
      </c>
      <c r="AH39" s="28" t="str">
        <f>IF(E39="","",IF(AG39="重度滞留","消費がなく未出庫日数が重度しきい値を超過",IF(AG39="注意","未出庫日数または在庫カバー日数が注意しきい値を超過",IF(AG39="回転低下","回転率が品目カテゴリ目標を下回る",""))))</f>
      </c>
      <c r="AI39" s="28" t="str">
        <f>IF(E39="","",IF(AG39="重度滞留",IF(OR(J39="生産終了/EOL",J39="廃棄待ち"),"廃棄/値引き処理/仕入先返品","重点消費/代替利用/倉庫間移動"),IF(AG39="注意","Required確認/購買停止/倉庫間移動",IF(AG39="回転低下","安全在庫/Required予測/購買ペースの見直し","継続監視"))))</f>
      </c>
      <c r="AJ39" s="21"/>
      <c r="AK39" s="32"/>
      <c r="AL39" s="21"/>
      <c r="AM39" s="21"/>
      <c r="AN39" s="90" t="n">
        <f>IF(AND(E39&lt;&gt;"",AG39&lt;&gt;"正常",AG39&lt;&gt;"在庫なし"),T39+ROW()/1000000,0)</f>
        <v>0</v>
      </c>
    </row>
    <row r="40" ht="22" customHeight="true">
      <c r="A40" s="28" t="str">
        <f>IF(E40="","",ROW()-5)</f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2"/>
      <c r="O40" s="32"/>
      <c r="P40" s="32"/>
      <c r="Q40" s="84"/>
      <c r="R40" s="21"/>
      <c r="S40" s="84"/>
      <c r="T40" s="86" t="str">
        <f>IF(E40="","",IFERROR(Q40*S40,0))</f>
      </c>
      <c r="U40" s="84"/>
      <c r="V40" s="86" t="str">
        <f>IF(E40="","",SUMIFS('Transaction History'!$G$6:$G$505,'Transaction History'!$D$6:$D$505,E40,'Transaction History'!$F$6:$F$505,"出庫",'Transaction History'!$A$6:$A$505,"&gt;="&amp;'Master Settings'!$B$5-30,'Transaction History'!$A$6:$A$505,"&lt;="&amp;'Master Settings'!$B$5))</f>
      </c>
      <c r="W40" s="86" t="str">
        <f>IF(E40="","",SUMIFS('Transaction History'!$G$6:$G$505,'Transaction History'!$D$6:$D$505,E40,'Transaction History'!$F$6:$F$505,"出庫",'Transaction History'!$A$6:$A$505,"&gt;="&amp;'Master Settings'!$B$5-90,'Transaction History'!$A$6:$A$505,"&lt;="&amp;'Master Settings'!$B$5))</f>
      </c>
      <c r="X40" s="86" t="str">
        <f>IF(E40="","",SUMIFS('Transaction History'!$G$6:$G$505,'Transaction History'!$D$6:$D$505,E40,'Transaction History'!$F$6:$F$505,"出庫",'Transaction History'!$A$6:$A$505,"&gt;="&amp;'Master Settings'!$B$5-180,'Transaction History'!$A$6:$A$505,"&lt;="&amp;'Master Settings'!$B$5))</f>
      </c>
      <c r="Y40" s="86" t="str">
        <f>IF(E40="","",IF(X40&gt;0,X40*365/180,IF(W40&gt;0,W40*365/90,IF(V40&gt;0,V40*365/30,0))))</f>
      </c>
      <c r="Z40" s="88" t="str">
        <f>IF(E40="","",IFERROR(Y40/Q40,0))</f>
      </c>
      <c r="AA40" s="35" t="str">
        <f>IF(E40="","",IF(N40="",0,MAX(0,'Master Settings'!$B$5-N40)))</f>
      </c>
      <c r="AB40" s="35" t="str">
        <f>IF(E40="","",IF(O40="",AA40,MAX(0,'Master Settings'!$B$5-O40)))</f>
      </c>
      <c r="AC40" s="35" t="str">
        <f>IF(E40="","",IFERROR(Q40/Y40*365,9999))</f>
      </c>
      <c r="AD40" s="35" t="str">
        <f>IF(E40="","",IFERROR(INDEX('Master Settings'!$B$11:$B$30,MATCH(H40,'Master Settings'!$A$11:$A$30,0)),'Master Settings'!$B$7))</f>
      </c>
      <c r="AE40" s="35" t="str">
        <f>IF(E40="","",IFERROR(INDEX('Master Settings'!$C$11:$C$30,MATCH(H40,'Master Settings'!$A$11:$A$30,0)),'Master Settings'!$D$7))</f>
      </c>
      <c r="AF40" s="88" t="str">
        <f>IF(E40="","",IFERROR(INDEX('Master Settings'!$D$11:$D$30,MATCH(H40,'Master Settings'!$A$11:$A$30,0)),'Master Settings'!$F$7))</f>
      </c>
      <c r="AG40" s="28" t="str">
        <f>IF(E40="","",IF(Q40&lt;=0,"在庫なし",IF(AND(AB40&gt;=AE40,Y40=0),"重度滞留",IF(OR(AB40&gt;=AD40,AC40&gt;=AD40*2),"注意",IF(Z40&lt;AF40,"回転低下","正常")))))</f>
      </c>
      <c r="AH40" s="28" t="str">
        <f>IF(E40="","",IF(AG40="重度滞留","消費がなく未出庫日数が重度しきい値を超過",IF(AG40="注意","未出庫日数または在庫カバー日数が注意しきい値を超過",IF(AG40="回転低下","回転率が品目カテゴリ目標を下回る",""))))</f>
      </c>
      <c r="AI40" s="28" t="str">
        <f>IF(E40="","",IF(AG40="重度滞留",IF(OR(J40="生産終了/EOL",J40="廃棄待ち"),"廃棄/値引き処理/仕入先返品","重点消費/代替利用/倉庫間移動"),IF(AG40="注意","Required確認/購買停止/倉庫間移動",IF(AG40="回転低下","安全在庫/Required予測/購買ペースの見直し","継続監視"))))</f>
      </c>
      <c r="AJ40" s="21"/>
      <c r="AK40" s="32"/>
      <c r="AL40" s="21"/>
      <c r="AM40" s="21"/>
      <c r="AN40" s="90" t="n">
        <f>IF(AND(E40&lt;&gt;"",AG40&lt;&gt;"正常",AG40&lt;&gt;"在庫なし"),T40+ROW()/1000000,0)</f>
        <v>0</v>
      </c>
    </row>
    <row r="41" ht="22" customHeight="true">
      <c r="A41" s="28" t="str">
        <f>IF(E41="","",ROW()-5)</f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2"/>
      <c r="O41" s="32"/>
      <c r="P41" s="32"/>
      <c r="Q41" s="84"/>
      <c r="R41" s="21"/>
      <c r="S41" s="84"/>
      <c r="T41" s="86" t="str">
        <f>IF(E41="","",IFERROR(Q41*S41,0))</f>
      </c>
      <c r="U41" s="84"/>
      <c r="V41" s="86" t="str">
        <f>IF(E41="","",SUMIFS('Transaction History'!$G$6:$G$505,'Transaction History'!$D$6:$D$505,E41,'Transaction History'!$F$6:$F$505,"出庫",'Transaction History'!$A$6:$A$505,"&gt;="&amp;'Master Settings'!$B$5-30,'Transaction History'!$A$6:$A$505,"&lt;="&amp;'Master Settings'!$B$5))</f>
      </c>
      <c r="W41" s="86" t="str">
        <f>IF(E41="","",SUMIFS('Transaction History'!$G$6:$G$505,'Transaction History'!$D$6:$D$505,E41,'Transaction History'!$F$6:$F$505,"出庫",'Transaction History'!$A$6:$A$505,"&gt;="&amp;'Master Settings'!$B$5-90,'Transaction History'!$A$6:$A$505,"&lt;="&amp;'Master Settings'!$B$5))</f>
      </c>
      <c r="X41" s="86" t="str">
        <f>IF(E41="","",SUMIFS('Transaction History'!$G$6:$G$505,'Transaction History'!$D$6:$D$505,E41,'Transaction History'!$F$6:$F$505,"出庫",'Transaction History'!$A$6:$A$505,"&gt;="&amp;'Master Settings'!$B$5-180,'Transaction History'!$A$6:$A$505,"&lt;="&amp;'Master Settings'!$B$5))</f>
      </c>
      <c r="Y41" s="86" t="str">
        <f>IF(E41="","",IF(X41&gt;0,X41*365/180,IF(W41&gt;0,W41*365/90,IF(V41&gt;0,V41*365/30,0))))</f>
      </c>
      <c r="Z41" s="88" t="str">
        <f>IF(E41="","",IFERROR(Y41/Q41,0))</f>
      </c>
      <c r="AA41" s="35" t="str">
        <f>IF(E41="","",IF(N41="",0,MAX(0,'Master Settings'!$B$5-N41)))</f>
      </c>
      <c r="AB41" s="35" t="str">
        <f>IF(E41="","",IF(O41="",AA41,MAX(0,'Master Settings'!$B$5-O41)))</f>
      </c>
      <c r="AC41" s="35" t="str">
        <f>IF(E41="","",IFERROR(Q41/Y41*365,9999))</f>
      </c>
      <c r="AD41" s="35" t="str">
        <f>IF(E41="","",IFERROR(INDEX('Master Settings'!$B$11:$B$30,MATCH(H41,'Master Settings'!$A$11:$A$30,0)),'Master Settings'!$B$7))</f>
      </c>
      <c r="AE41" s="35" t="str">
        <f>IF(E41="","",IFERROR(INDEX('Master Settings'!$C$11:$C$30,MATCH(H41,'Master Settings'!$A$11:$A$30,0)),'Master Settings'!$D$7))</f>
      </c>
      <c r="AF41" s="88" t="str">
        <f>IF(E41="","",IFERROR(INDEX('Master Settings'!$D$11:$D$30,MATCH(H41,'Master Settings'!$A$11:$A$30,0)),'Master Settings'!$F$7))</f>
      </c>
      <c r="AG41" s="28" t="str">
        <f>IF(E41="","",IF(Q41&lt;=0,"在庫なし",IF(AND(AB41&gt;=AE41,Y41=0),"重度滞留",IF(OR(AB41&gt;=AD41,AC41&gt;=AD41*2),"注意",IF(Z41&lt;AF41,"回転低下","正常")))))</f>
      </c>
      <c r="AH41" s="28" t="str">
        <f>IF(E41="","",IF(AG41="重度滞留","消費がなく未出庫日数が重度しきい値を超過",IF(AG41="注意","未出庫日数または在庫カバー日数が注意しきい値を超過",IF(AG41="回転低下","回転率が品目カテゴリ目標を下回る",""))))</f>
      </c>
      <c r="AI41" s="28" t="str">
        <f>IF(E41="","",IF(AG41="重度滞留",IF(OR(J41="生産終了/EOL",J41="廃棄待ち"),"廃棄/値引き処理/仕入先返品","重点消費/代替利用/倉庫間移動"),IF(AG41="注意","Required確認/購買停止/倉庫間移動",IF(AG41="回転低下","安全在庫/Required予測/購買ペースの見直し","継続監視"))))</f>
      </c>
      <c r="AJ41" s="21"/>
      <c r="AK41" s="32"/>
      <c r="AL41" s="21"/>
      <c r="AM41" s="21"/>
      <c r="AN41" s="90" t="n">
        <f>IF(AND(E41&lt;&gt;"",AG41&lt;&gt;"正常",AG41&lt;&gt;"在庫なし"),T41+ROW()/1000000,0)</f>
        <v>0</v>
      </c>
    </row>
    <row r="42" ht="22" customHeight="true">
      <c r="A42" s="28" t="str">
        <f>IF(E42="","",ROW()-5)</f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2"/>
      <c r="O42" s="32"/>
      <c r="P42" s="32"/>
      <c r="Q42" s="84"/>
      <c r="R42" s="21"/>
      <c r="S42" s="84"/>
      <c r="T42" s="86" t="str">
        <f>IF(E42="","",IFERROR(Q42*S42,0))</f>
      </c>
      <c r="U42" s="84"/>
      <c r="V42" s="86" t="str">
        <f>IF(E42="","",SUMIFS('Transaction History'!$G$6:$G$505,'Transaction History'!$D$6:$D$505,E42,'Transaction History'!$F$6:$F$505,"出庫",'Transaction History'!$A$6:$A$505,"&gt;="&amp;'Master Settings'!$B$5-30,'Transaction History'!$A$6:$A$505,"&lt;="&amp;'Master Settings'!$B$5))</f>
      </c>
      <c r="W42" s="86" t="str">
        <f>IF(E42="","",SUMIFS('Transaction History'!$G$6:$G$505,'Transaction History'!$D$6:$D$505,E42,'Transaction History'!$F$6:$F$505,"出庫",'Transaction History'!$A$6:$A$505,"&gt;="&amp;'Master Settings'!$B$5-90,'Transaction History'!$A$6:$A$505,"&lt;="&amp;'Master Settings'!$B$5))</f>
      </c>
      <c r="X42" s="86" t="str">
        <f>IF(E42="","",SUMIFS('Transaction History'!$G$6:$G$505,'Transaction History'!$D$6:$D$505,E42,'Transaction History'!$F$6:$F$505,"出庫",'Transaction History'!$A$6:$A$505,"&gt;="&amp;'Master Settings'!$B$5-180,'Transaction History'!$A$6:$A$505,"&lt;="&amp;'Master Settings'!$B$5))</f>
      </c>
      <c r="Y42" s="86" t="str">
        <f>IF(E42="","",IF(X42&gt;0,X42*365/180,IF(W42&gt;0,W42*365/90,IF(V42&gt;0,V42*365/30,0))))</f>
      </c>
      <c r="Z42" s="88" t="str">
        <f>IF(E42="","",IFERROR(Y42/Q42,0))</f>
      </c>
      <c r="AA42" s="35" t="str">
        <f>IF(E42="","",IF(N42="",0,MAX(0,'Master Settings'!$B$5-N42)))</f>
      </c>
      <c r="AB42" s="35" t="str">
        <f>IF(E42="","",IF(O42="",AA42,MAX(0,'Master Settings'!$B$5-O42)))</f>
      </c>
      <c r="AC42" s="35" t="str">
        <f>IF(E42="","",IFERROR(Q42/Y42*365,9999))</f>
      </c>
      <c r="AD42" s="35" t="str">
        <f>IF(E42="","",IFERROR(INDEX('Master Settings'!$B$11:$B$30,MATCH(H42,'Master Settings'!$A$11:$A$30,0)),'Master Settings'!$B$7))</f>
      </c>
      <c r="AE42" s="35" t="str">
        <f>IF(E42="","",IFERROR(INDEX('Master Settings'!$C$11:$C$30,MATCH(H42,'Master Settings'!$A$11:$A$30,0)),'Master Settings'!$D$7))</f>
      </c>
      <c r="AF42" s="88" t="str">
        <f>IF(E42="","",IFERROR(INDEX('Master Settings'!$D$11:$D$30,MATCH(H42,'Master Settings'!$A$11:$A$30,0)),'Master Settings'!$F$7))</f>
      </c>
      <c r="AG42" s="28" t="str">
        <f>IF(E42="","",IF(Q42&lt;=0,"在庫なし",IF(AND(AB42&gt;=AE42,Y42=0),"重度滞留",IF(OR(AB42&gt;=AD42,AC42&gt;=AD42*2),"注意",IF(Z42&lt;AF42,"回転低下","正常")))))</f>
      </c>
      <c r="AH42" s="28" t="str">
        <f>IF(E42="","",IF(AG42="重度滞留","消費がなく未出庫日数が重度しきい値を超過",IF(AG42="注意","未出庫日数または在庫カバー日数が注意しきい値を超過",IF(AG42="回転低下","回転率が品目カテゴリ目標を下回る",""))))</f>
      </c>
      <c r="AI42" s="28" t="str">
        <f>IF(E42="","",IF(AG42="重度滞留",IF(OR(J42="生産終了/EOL",J42="廃棄待ち"),"廃棄/値引き処理/仕入先返品","重点消費/代替利用/倉庫間移動"),IF(AG42="注意","Required確認/購買停止/倉庫間移動",IF(AG42="回転低下","安全在庫/Required予測/購買ペースの見直し","継続監視"))))</f>
      </c>
      <c r="AJ42" s="21"/>
      <c r="AK42" s="32"/>
      <c r="AL42" s="21"/>
      <c r="AM42" s="21"/>
      <c r="AN42" s="90" t="n">
        <f>IF(AND(E42&lt;&gt;"",AG42&lt;&gt;"正常",AG42&lt;&gt;"在庫なし"),T42+ROW()/1000000,0)</f>
        <v>0</v>
      </c>
    </row>
    <row r="43" ht="22" customHeight="true">
      <c r="A43" s="28" t="str">
        <f>IF(E43="","",ROW()-5)</f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2"/>
      <c r="O43" s="32"/>
      <c r="P43" s="32"/>
      <c r="Q43" s="84"/>
      <c r="R43" s="21"/>
      <c r="S43" s="84"/>
      <c r="T43" s="86" t="str">
        <f>IF(E43="","",IFERROR(Q43*S43,0))</f>
      </c>
      <c r="U43" s="84"/>
      <c r="V43" s="86" t="str">
        <f>IF(E43="","",SUMIFS('Transaction History'!$G$6:$G$505,'Transaction History'!$D$6:$D$505,E43,'Transaction History'!$F$6:$F$505,"出庫",'Transaction History'!$A$6:$A$505,"&gt;="&amp;'Master Settings'!$B$5-30,'Transaction History'!$A$6:$A$505,"&lt;="&amp;'Master Settings'!$B$5))</f>
      </c>
      <c r="W43" s="86" t="str">
        <f>IF(E43="","",SUMIFS('Transaction History'!$G$6:$G$505,'Transaction History'!$D$6:$D$505,E43,'Transaction History'!$F$6:$F$505,"出庫",'Transaction History'!$A$6:$A$505,"&gt;="&amp;'Master Settings'!$B$5-90,'Transaction History'!$A$6:$A$505,"&lt;="&amp;'Master Settings'!$B$5))</f>
      </c>
      <c r="X43" s="86" t="str">
        <f>IF(E43="","",SUMIFS('Transaction History'!$G$6:$G$505,'Transaction History'!$D$6:$D$505,E43,'Transaction History'!$F$6:$F$505,"出庫",'Transaction History'!$A$6:$A$505,"&gt;="&amp;'Master Settings'!$B$5-180,'Transaction History'!$A$6:$A$505,"&lt;="&amp;'Master Settings'!$B$5))</f>
      </c>
      <c r="Y43" s="86" t="str">
        <f>IF(E43="","",IF(X43&gt;0,X43*365/180,IF(W43&gt;0,W43*365/90,IF(V43&gt;0,V43*365/30,0))))</f>
      </c>
      <c r="Z43" s="88" t="str">
        <f>IF(E43="","",IFERROR(Y43/Q43,0))</f>
      </c>
      <c r="AA43" s="35" t="str">
        <f>IF(E43="","",IF(N43="",0,MAX(0,'Master Settings'!$B$5-N43)))</f>
      </c>
      <c r="AB43" s="35" t="str">
        <f>IF(E43="","",IF(O43="",AA43,MAX(0,'Master Settings'!$B$5-O43)))</f>
      </c>
      <c r="AC43" s="35" t="str">
        <f>IF(E43="","",IFERROR(Q43/Y43*365,9999))</f>
      </c>
      <c r="AD43" s="35" t="str">
        <f>IF(E43="","",IFERROR(INDEX('Master Settings'!$B$11:$B$30,MATCH(H43,'Master Settings'!$A$11:$A$30,0)),'Master Settings'!$B$7))</f>
      </c>
      <c r="AE43" s="35" t="str">
        <f>IF(E43="","",IFERROR(INDEX('Master Settings'!$C$11:$C$30,MATCH(H43,'Master Settings'!$A$11:$A$30,0)),'Master Settings'!$D$7))</f>
      </c>
      <c r="AF43" s="88" t="str">
        <f>IF(E43="","",IFERROR(INDEX('Master Settings'!$D$11:$D$30,MATCH(H43,'Master Settings'!$A$11:$A$30,0)),'Master Settings'!$F$7))</f>
      </c>
      <c r="AG43" s="28" t="str">
        <f>IF(E43="","",IF(Q43&lt;=0,"在庫なし",IF(AND(AB43&gt;=AE43,Y43=0),"重度滞留",IF(OR(AB43&gt;=AD43,AC43&gt;=AD43*2),"注意",IF(Z43&lt;AF43,"回転低下","正常")))))</f>
      </c>
      <c r="AH43" s="28" t="str">
        <f>IF(E43="","",IF(AG43="重度滞留","消費がなく未出庫日数が重度しきい値を超過",IF(AG43="注意","未出庫日数または在庫カバー日数が注意しきい値を超過",IF(AG43="回転低下","回転率が品目カテゴリ目標を下回る",""))))</f>
      </c>
      <c r="AI43" s="28" t="str">
        <f>IF(E43="","",IF(AG43="重度滞留",IF(OR(J43="生産終了/EOL",J43="廃棄待ち"),"廃棄/値引き処理/仕入先返品","重点消費/代替利用/倉庫間移動"),IF(AG43="注意","Required確認/購買停止/倉庫間移動",IF(AG43="回転低下","安全在庫/Required予測/購買ペースの見直し","継続監視"))))</f>
      </c>
      <c r="AJ43" s="21"/>
      <c r="AK43" s="32"/>
      <c r="AL43" s="21"/>
      <c r="AM43" s="21"/>
      <c r="AN43" s="90" t="n">
        <f>IF(AND(E43&lt;&gt;"",AG43&lt;&gt;"正常",AG43&lt;&gt;"在庫なし"),T43+ROW()/1000000,0)</f>
        <v>0</v>
      </c>
    </row>
    <row r="44" ht="22" customHeight="true">
      <c r="A44" s="28" t="str">
        <f>IF(E44="","",ROW()-5)</f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2"/>
      <c r="O44" s="32"/>
      <c r="P44" s="32"/>
      <c r="Q44" s="84"/>
      <c r="R44" s="21"/>
      <c r="S44" s="84"/>
      <c r="T44" s="86" t="str">
        <f>IF(E44="","",IFERROR(Q44*S44,0))</f>
      </c>
      <c r="U44" s="84"/>
      <c r="V44" s="86" t="str">
        <f>IF(E44="","",SUMIFS('Transaction History'!$G$6:$G$505,'Transaction History'!$D$6:$D$505,E44,'Transaction History'!$F$6:$F$505,"出庫",'Transaction History'!$A$6:$A$505,"&gt;="&amp;'Master Settings'!$B$5-30,'Transaction History'!$A$6:$A$505,"&lt;="&amp;'Master Settings'!$B$5))</f>
      </c>
      <c r="W44" s="86" t="str">
        <f>IF(E44="","",SUMIFS('Transaction History'!$G$6:$G$505,'Transaction History'!$D$6:$D$505,E44,'Transaction History'!$F$6:$F$505,"出庫",'Transaction History'!$A$6:$A$505,"&gt;="&amp;'Master Settings'!$B$5-90,'Transaction History'!$A$6:$A$505,"&lt;="&amp;'Master Settings'!$B$5))</f>
      </c>
      <c r="X44" s="86" t="str">
        <f>IF(E44="","",SUMIFS('Transaction History'!$G$6:$G$505,'Transaction History'!$D$6:$D$505,E44,'Transaction History'!$F$6:$F$505,"出庫",'Transaction History'!$A$6:$A$505,"&gt;="&amp;'Master Settings'!$B$5-180,'Transaction History'!$A$6:$A$505,"&lt;="&amp;'Master Settings'!$B$5))</f>
      </c>
      <c r="Y44" s="86" t="str">
        <f>IF(E44="","",IF(X44&gt;0,X44*365/180,IF(W44&gt;0,W44*365/90,IF(V44&gt;0,V44*365/30,0))))</f>
      </c>
      <c r="Z44" s="88" t="str">
        <f>IF(E44="","",IFERROR(Y44/Q44,0))</f>
      </c>
      <c r="AA44" s="35" t="str">
        <f>IF(E44="","",IF(N44="",0,MAX(0,'Master Settings'!$B$5-N44)))</f>
      </c>
      <c r="AB44" s="35" t="str">
        <f>IF(E44="","",IF(O44="",AA44,MAX(0,'Master Settings'!$B$5-O44)))</f>
      </c>
      <c r="AC44" s="35" t="str">
        <f>IF(E44="","",IFERROR(Q44/Y44*365,9999))</f>
      </c>
      <c r="AD44" s="35" t="str">
        <f>IF(E44="","",IFERROR(INDEX('Master Settings'!$B$11:$B$30,MATCH(H44,'Master Settings'!$A$11:$A$30,0)),'Master Settings'!$B$7))</f>
      </c>
      <c r="AE44" s="35" t="str">
        <f>IF(E44="","",IFERROR(INDEX('Master Settings'!$C$11:$C$30,MATCH(H44,'Master Settings'!$A$11:$A$30,0)),'Master Settings'!$D$7))</f>
      </c>
      <c r="AF44" s="88" t="str">
        <f>IF(E44="","",IFERROR(INDEX('Master Settings'!$D$11:$D$30,MATCH(H44,'Master Settings'!$A$11:$A$30,0)),'Master Settings'!$F$7))</f>
      </c>
      <c r="AG44" s="28" t="str">
        <f>IF(E44="","",IF(Q44&lt;=0,"在庫なし",IF(AND(AB44&gt;=AE44,Y44=0),"重度滞留",IF(OR(AB44&gt;=AD44,AC44&gt;=AD44*2),"注意",IF(Z44&lt;AF44,"回転低下","正常")))))</f>
      </c>
      <c r="AH44" s="28" t="str">
        <f>IF(E44="","",IF(AG44="重度滞留","消費がなく未出庫日数が重度しきい値を超過",IF(AG44="注意","未出庫日数または在庫カバー日数が注意しきい値を超過",IF(AG44="回転低下","回転率が品目カテゴリ目標を下回る",""))))</f>
      </c>
      <c r="AI44" s="28" t="str">
        <f>IF(E44="","",IF(AG44="重度滞留",IF(OR(J44="生産終了/EOL",J44="廃棄待ち"),"廃棄/値引き処理/仕入先返品","重点消費/代替利用/倉庫間移動"),IF(AG44="注意","Required確認/購買停止/倉庫間移動",IF(AG44="回転低下","安全在庫/Required予測/購買ペースの見直し","継続監視"))))</f>
      </c>
      <c r="AJ44" s="21"/>
      <c r="AK44" s="32"/>
      <c r="AL44" s="21"/>
      <c r="AM44" s="21"/>
      <c r="AN44" s="90" t="n">
        <f>IF(AND(E44&lt;&gt;"",AG44&lt;&gt;"正常",AG44&lt;&gt;"在庫なし"),T44+ROW()/1000000,0)</f>
        <v>0</v>
      </c>
    </row>
    <row r="45" ht="22" customHeight="true">
      <c r="A45" s="28" t="str">
        <f>IF(E45="","",ROW()-5)</f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2"/>
      <c r="O45" s="32"/>
      <c r="P45" s="32"/>
      <c r="Q45" s="84"/>
      <c r="R45" s="21"/>
      <c r="S45" s="84"/>
      <c r="T45" s="86" t="str">
        <f>IF(E45="","",IFERROR(Q45*S45,0))</f>
      </c>
      <c r="U45" s="84"/>
      <c r="V45" s="86" t="str">
        <f>IF(E45="","",SUMIFS('Transaction History'!$G$6:$G$505,'Transaction History'!$D$6:$D$505,E45,'Transaction History'!$F$6:$F$505,"出庫",'Transaction History'!$A$6:$A$505,"&gt;="&amp;'Master Settings'!$B$5-30,'Transaction History'!$A$6:$A$505,"&lt;="&amp;'Master Settings'!$B$5))</f>
      </c>
      <c r="W45" s="86" t="str">
        <f>IF(E45="","",SUMIFS('Transaction History'!$G$6:$G$505,'Transaction History'!$D$6:$D$505,E45,'Transaction History'!$F$6:$F$505,"出庫",'Transaction History'!$A$6:$A$505,"&gt;="&amp;'Master Settings'!$B$5-90,'Transaction History'!$A$6:$A$505,"&lt;="&amp;'Master Settings'!$B$5))</f>
      </c>
      <c r="X45" s="86" t="str">
        <f>IF(E45="","",SUMIFS('Transaction History'!$G$6:$G$505,'Transaction History'!$D$6:$D$505,E45,'Transaction History'!$F$6:$F$505,"出庫",'Transaction History'!$A$6:$A$505,"&gt;="&amp;'Master Settings'!$B$5-180,'Transaction History'!$A$6:$A$505,"&lt;="&amp;'Master Settings'!$B$5))</f>
      </c>
      <c r="Y45" s="86" t="str">
        <f>IF(E45="","",IF(X45&gt;0,X45*365/180,IF(W45&gt;0,W45*365/90,IF(V45&gt;0,V45*365/30,0))))</f>
      </c>
      <c r="Z45" s="88" t="str">
        <f>IF(E45="","",IFERROR(Y45/Q45,0))</f>
      </c>
      <c r="AA45" s="35" t="str">
        <f>IF(E45="","",IF(N45="",0,MAX(0,'Master Settings'!$B$5-N45)))</f>
      </c>
      <c r="AB45" s="35" t="str">
        <f>IF(E45="","",IF(O45="",AA45,MAX(0,'Master Settings'!$B$5-O45)))</f>
      </c>
      <c r="AC45" s="35" t="str">
        <f>IF(E45="","",IFERROR(Q45/Y45*365,9999))</f>
      </c>
      <c r="AD45" s="35" t="str">
        <f>IF(E45="","",IFERROR(INDEX('Master Settings'!$B$11:$B$30,MATCH(H45,'Master Settings'!$A$11:$A$30,0)),'Master Settings'!$B$7))</f>
      </c>
      <c r="AE45" s="35" t="str">
        <f>IF(E45="","",IFERROR(INDEX('Master Settings'!$C$11:$C$30,MATCH(H45,'Master Settings'!$A$11:$A$30,0)),'Master Settings'!$D$7))</f>
      </c>
      <c r="AF45" s="88" t="str">
        <f>IF(E45="","",IFERROR(INDEX('Master Settings'!$D$11:$D$30,MATCH(H45,'Master Settings'!$A$11:$A$30,0)),'Master Settings'!$F$7))</f>
      </c>
      <c r="AG45" s="28" t="str">
        <f>IF(E45="","",IF(Q45&lt;=0,"在庫なし",IF(AND(AB45&gt;=AE45,Y45=0),"重度滞留",IF(OR(AB45&gt;=AD45,AC45&gt;=AD45*2),"注意",IF(Z45&lt;AF45,"回転低下","正常")))))</f>
      </c>
      <c r="AH45" s="28" t="str">
        <f>IF(E45="","",IF(AG45="重度滞留","消費がなく未出庫日数が重度しきい値を超過",IF(AG45="注意","未出庫日数または在庫カバー日数が注意しきい値を超過",IF(AG45="回転低下","回転率が品目カテゴリ目標を下回る",""))))</f>
      </c>
      <c r="AI45" s="28" t="str">
        <f>IF(E45="","",IF(AG45="重度滞留",IF(OR(J45="生産終了/EOL",J45="廃棄待ち"),"廃棄/値引き処理/仕入先返品","重点消費/代替利用/倉庫間移動"),IF(AG45="注意","Required確認/購買停止/倉庫間移動",IF(AG45="回転低下","安全在庫/Required予測/購買ペースの見直し","継続監視"))))</f>
      </c>
      <c r="AJ45" s="21"/>
      <c r="AK45" s="32"/>
      <c r="AL45" s="21"/>
      <c r="AM45" s="21"/>
      <c r="AN45" s="90" t="n">
        <f>IF(AND(E45&lt;&gt;"",AG45&lt;&gt;"正常",AG45&lt;&gt;"在庫なし"),T45+ROW()/1000000,0)</f>
        <v>0</v>
      </c>
    </row>
    <row r="46" ht="22" customHeight="true">
      <c r="A46" s="28" t="str">
        <f>IF(E46="","",ROW()-5)</f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2"/>
      <c r="O46" s="32"/>
      <c r="P46" s="32"/>
      <c r="Q46" s="84"/>
      <c r="R46" s="21"/>
      <c r="S46" s="84"/>
      <c r="T46" s="86" t="str">
        <f>IF(E46="","",IFERROR(Q46*S46,0))</f>
      </c>
      <c r="U46" s="84"/>
      <c r="V46" s="86" t="str">
        <f>IF(E46="","",SUMIFS('Transaction History'!$G$6:$G$505,'Transaction History'!$D$6:$D$505,E46,'Transaction History'!$F$6:$F$505,"出庫",'Transaction History'!$A$6:$A$505,"&gt;="&amp;'Master Settings'!$B$5-30,'Transaction History'!$A$6:$A$505,"&lt;="&amp;'Master Settings'!$B$5))</f>
      </c>
      <c r="W46" s="86" t="str">
        <f>IF(E46="","",SUMIFS('Transaction History'!$G$6:$G$505,'Transaction History'!$D$6:$D$505,E46,'Transaction History'!$F$6:$F$505,"出庫",'Transaction History'!$A$6:$A$505,"&gt;="&amp;'Master Settings'!$B$5-90,'Transaction History'!$A$6:$A$505,"&lt;="&amp;'Master Settings'!$B$5))</f>
      </c>
      <c r="X46" s="86" t="str">
        <f>IF(E46="","",SUMIFS('Transaction History'!$G$6:$G$505,'Transaction History'!$D$6:$D$505,E46,'Transaction History'!$F$6:$F$505,"出庫",'Transaction History'!$A$6:$A$505,"&gt;="&amp;'Master Settings'!$B$5-180,'Transaction History'!$A$6:$A$505,"&lt;="&amp;'Master Settings'!$B$5))</f>
      </c>
      <c r="Y46" s="86" t="str">
        <f>IF(E46="","",IF(X46&gt;0,X46*365/180,IF(W46&gt;0,W46*365/90,IF(V46&gt;0,V46*365/30,0))))</f>
      </c>
      <c r="Z46" s="88" t="str">
        <f>IF(E46="","",IFERROR(Y46/Q46,0))</f>
      </c>
      <c r="AA46" s="35" t="str">
        <f>IF(E46="","",IF(N46="",0,MAX(0,'Master Settings'!$B$5-N46)))</f>
      </c>
      <c r="AB46" s="35" t="str">
        <f>IF(E46="","",IF(O46="",AA46,MAX(0,'Master Settings'!$B$5-O46)))</f>
      </c>
      <c r="AC46" s="35" t="str">
        <f>IF(E46="","",IFERROR(Q46/Y46*365,9999))</f>
      </c>
      <c r="AD46" s="35" t="str">
        <f>IF(E46="","",IFERROR(INDEX('Master Settings'!$B$11:$B$30,MATCH(H46,'Master Settings'!$A$11:$A$30,0)),'Master Settings'!$B$7))</f>
      </c>
      <c r="AE46" s="35" t="str">
        <f>IF(E46="","",IFERROR(INDEX('Master Settings'!$C$11:$C$30,MATCH(H46,'Master Settings'!$A$11:$A$30,0)),'Master Settings'!$D$7))</f>
      </c>
      <c r="AF46" s="88" t="str">
        <f>IF(E46="","",IFERROR(INDEX('Master Settings'!$D$11:$D$30,MATCH(H46,'Master Settings'!$A$11:$A$30,0)),'Master Settings'!$F$7))</f>
      </c>
      <c r="AG46" s="28" t="str">
        <f>IF(E46="","",IF(Q46&lt;=0,"在庫なし",IF(AND(AB46&gt;=AE46,Y46=0),"重度滞留",IF(OR(AB46&gt;=AD46,AC46&gt;=AD46*2),"注意",IF(Z46&lt;AF46,"回転低下","正常")))))</f>
      </c>
      <c r="AH46" s="28" t="str">
        <f>IF(E46="","",IF(AG46="重度滞留","消費がなく未出庫日数が重度しきい値を超過",IF(AG46="注意","未出庫日数または在庫カバー日数が注意しきい値を超過",IF(AG46="回転低下","回転率が品目カテゴリ目標を下回る",""))))</f>
      </c>
      <c r="AI46" s="28" t="str">
        <f>IF(E46="","",IF(AG46="重度滞留",IF(OR(J46="生産終了/EOL",J46="廃棄待ち"),"廃棄/値引き処理/仕入先返品","重点消費/代替利用/倉庫間移動"),IF(AG46="注意","Required確認/購買停止/倉庫間移動",IF(AG46="回転低下","安全在庫/Required予測/購買ペースの見直し","継続監視"))))</f>
      </c>
      <c r="AJ46" s="21"/>
      <c r="AK46" s="32"/>
      <c r="AL46" s="21"/>
      <c r="AM46" s="21"/>
      <c r="AN46" s="90" t="n">
        <f>IF(AND(E46&lt;&gt;"",AG46&lt;&gt;"正常",AG46&lt;&gt;"在庫なし"),T46+ROW()/1000000,0)</f>
        <v>0</v>
      </c>
    </row>
    <row r="47" ht="22" customHeight="true">
      <c r="A47" s="28" t="str">
        <f>IF(E47="","",ROW()-5)</f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32"/>
      <c r="O47" s="32"/>
      <c r="P47" s="32"/>
      <c r="Q47" s="84"/>
      <c r="R47" s="21"/>
      <c r="S47" s="84"/>
      <c r="T47" s="86" t="str">
        <f>IF(E47="","",IFERROR(Q47*S47,0))</f>
      </c>
      <c r="U47" s="84"/>
      <c r="V47" s="86" t="str">
        <f>IF(E47="","",SUMIFS('Transaction History'!$G$6:$G$505,'Transaction History'!$D$6:$D$505,E47,'Transaction History'!$F$6:$F$505,"出庫",'Transaction History'!$A$6:$A$505,"&gt;="&amp;'Master Settings'!$B$5-30,'Transaction History'!$A$6:$A$505,"&lt;="&amp;'Master Settings'!$B$5))</f>
      </c>
      <c r="W47" s="86" t="str">
        <f>IF(E47="","",SUMIFS('Transaction History'!$G$6:$G$505,'Transaction History'!$D$6:$D$505,E47,'Transaction History'!$F$6:$F$505,"出庫",'Transaction History'!$A$6:$A$505,"&gt;="&amp;'Master Settings'!$B$5-90,'Transaction History'!$A$6:$A$505,"&lt;="&amp;'Master Settings'!$B$5))</f>
      </c>
      <c r="X47" s="86" t="str">
        <f>IF(E47="","",SUMIFS('Transaction History'!$G$6:$G$505,'Transaction History'!$D$6:$D$505,E47,'Transaction History'!$F$6:$F$505,"出庫",'Transaction History'!$A$6:$A$505,"&gt;="&amp;'Master Settings'!$B$5-180,'Transaction History'!$A$6:$A$505,"&lt;="&amp;'Master Settings'!$B$5))</f>
      </c>
      <c r="Y47" s="86" t="str">
        <f>IF(E47="","",IF(X47&gt;0,X47*365/180,IF(W47&gt;0,W47*365/90,IF(V47&gt;0,V47*365/30,0))))</f>
      </c>
      <c r="Z47" s="88" t="str">
        <f>IF(E47="","",IFERROR(Y47/Q47,0))</f>
      </c>
      <c r="AA47" s="35" t="str">
        <f>IF(E47="","",IF(N47="",0,MAX(0,'Master Settings'!$B$5-N47)))</f>
      </c>
      <c r="AB47" s="35" t="str">
        <f>IF(E47="","",IF(O47="",AA47,MAX(0,'Master Settings'!$B$5-O47)))</f>
      </c>
      <c r="AC47" s="35" t="str">
        <f>IF(E47="","",IFERROR(Q47/Y47*365,9999))</f>
      </c>
      <c r="AD47" s="35" t="str">
        <f>IF(E47="","",IFERROR(INDEX('Master Settings'!$B$11:$B$30,MATCH(H47,'Master Settings'!$A$11:$A$30,0)),'Master Settings'!$B$7))</f>
      </c>
      <c r="AE47" s="35" t="str">
        <f>IF(E47="","",IFERROR(INDEX('Master Settings'!$C$11:$C$30,MATCH(H47,'Master Settings'!$A$11:$A$30,0)),'Master Settings'!$D$7))</f>
      </c>
      <c r="AF47" s="88" t="str">
        <f>IF(E47="","",IFERROR(INDEX('Master Settings'!$D$11:$D$30,MATCH(H47,'Master Settings'!$A$11:$A$30,0)),'Master Settings'!$F$7))</f>
      </c>
      <c r="AG47" s="28" t="str">
        <f>IF(E47="","",IF(Q47&lt;=0,"在庫なし",IF(AND(AB47&gt;=AE47,Y47=0),"重度滞留",IF(OR(AB47&gt;=AD47,AC47&gt;=AD47*2),"注意",IF(Z47&lt;AF47,"回転低下","正常")))))</f>
      </c>
      <c r="AH47" s="28" t="str">
        <f>IF(E47="","",IF(AG47="重度滞留","消費がなく未出庫日数が重度しきい値を超過",IF(AG47="注意","未出庫日数または在庫カバー日数が注意しきい値を超過",IF(AG47="回転低下","回転率が品目カテゴリ目標を下回る",""))))</f>
      </c>
      <c r="AI47" s="28" t="str">
        <f>IF(E47="","",IF(AG47="重度滞留",IF(OR(J47="生産終了/EOL",J47="廃棄待ち"),"廃棄/値引き処理/仕入先返品","重点消費/代替利用/倉庫間移動"),IF(AG47="注意","Required確認/購買停止/倉庫間移動",IF(AG47="回転低下","安全在庫/Required予測/購買ペースの見直し","継続監視"))))</f>
      </c>
      <c r="AJ47" s="21"/>
      <c r="AK47" s="32"/>
      <c r="AL47" s="21"/>
      <c r="AM47" s="21"/>
      <c r="AN47" s="90" t="n">
        <f>IF(AND(E47&lt;&gt;"",AG47&lt;&gt;"正常",AG47&lt;&gt;"在庫なし"),T47+ROW()/1000000,0)</f>
        <v>0</v>
      </c>
    </row>
    <row r="48" ht="22" customHeight="true">
      <c r="A48" s="28" t="str">
        <f>IF(E48="","",ROW()-5)</f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32"/>
      <c r="O48" s="32"/>
      <c r="P48" s="32"/>
      <c r="Q48" s="84"/>
      <c r="R48" s="21"/>
      <c r="S48" s="84"/>
      <c r="T48" s="86" t="str">
        <f>IF(E48="","",IFERROR(Q48*S48,0))</f>
      </c>
      <c r="U48" s="84"/>
      <c r="V48" s="86" t="str">
        <f>IF(E48="","",SUMIFS('Transaction History'!$G$6:$G$505,'Transaction History'!$D$6:$D$505,E48,'Transaction History'!$F$6:$F$505,"出庫",'Transaction History'!$A$6:$A$505,"&gt;="&amp;'Master Settings'!$B$5-30,'Transaction History'!$A$6:$A$505,"&lt;="&amp;'Master Settings'!$B$5))</f>
      </c>
      <c r="W48" s="86" t="str">
        <f>IF(E48="","",SUMIFS('Transaction History'!$G$6:$G$505,'Transaction History'!$D$6:$D$505,E48,'Transaction History'!$F$6:$F$505,"出庫",'Transaction History'!$A$6:$A$505,"&gt;="&amp;'Master Settings'!$B$5-90,'Transaction History'!$A$6:$A$505,"&lt;="&amp;'Master Settings'!$B$5))</f>
      </c>
      <c r="X48" s="86" t="str">
        <f>IF(E48="","",SUMIFS('Transaction History'!$G$6:$G$505,'Transaction History'!$D$6:$D$505,E48,'Transaction History'!$F$6:$F$505,"出庫",'Transaction History'!$A$6:$A$505,"&gt;="&amp;'Master Settings'!$B$5-180,'Transaction History'!$A$6:$A$505,"&lt;="&amp;'Master Settings'!$B$5))</f>
      </c>
      <c r="Y48" s="86" t="str">
        <f>IF(E48="","",IF(X48&gt;0,X48*365/180,IF(W48&gt;0,W48*365/90,IF(V48&gt;0,V48*365/30,0))))</f>
      </c>
      <c r="Z48" s="88" t="str">
        <f>IF(E48="","",IFERROR(Y48/Q48,0))</f>
      </c>
      <c r="AA48" s="35" t="str">
        <f>IF(E48="","",IF(N48="",0,MAX(0,'Master Settings'!$B$5-N48)))</f>
      </c>
      <c r="AB48" s="35" t="str">
        <f>IF(E48="","",IF(O48="",AA48,MAX(0,'Master Settings'!$B$5-O48)))</f>
      </c>
      <c r="AC48" s="35" t="str">
        <f>IF(E48="","",IFERROR(Q48/Y48*365,9999))</f>
      </c>
      <c r="AD48" s="35" t="str">
        <f>IF(E48="","",IFERROR(INDEX('Master Settings'!$B$11:$B$30,MATCH(H48,'Master Settings'!$A$11:$A$30,0)),'Master Settings'!$B$7))</f>
      </c>
      <c r="AE48" s="35" t="str">
        <f>IF(E48="","",IFERROR(INDEX('Master Settings'!$C$11:$C$30,MATCH(H48,'Master Settings'!$A$11:$A$30,0)),'Master Settings'!$D$7))</f>
      </c>
      <c r="AF48" s="88" t="str">
        <f>IF(E48="","",IFERROR(INDEX('Master Settings'!$D$11:$D$30,MATCH(H48,'Master Settings'!$A$11:$A$30,0)),'Master Settings'!$F$7))</f>
      </c>
      <c r="AG48" s="28" t="str">
        <f>IF(E48="","",IF(Q48&lt;=0,"在庫なし",IF(AND(AB48&gt;=AE48,Y48=0),"重度滞留",IF(OR(AB48&gt;=AD48,AC48&gt;=AD48*2),"注意",IF(Z48&lt;AF48,"回転低下","正常")))))</f>
      </c>
      <c r="AH48" s="28" t="str">
        <f>IF(E48="","",IF(AG48="重度滞留","消費がなく未出庫日数が重度しきい値を超過",IF(AG48="注意","未出庫日数または在庫カバー日数が注意しきい値を超過",IF(AG48="回転低下","回転率が品目カテゴリ目標を下回る",""))))</f>
      </c>
      <c r="AI48" s="28" t="str">
        <f>IF(E48="","",IF(AG48="重度滞留",IF(OR(J48="生産終了/EOL",J48="廃棄待ち"),"廃棄/値引き処理/仕入先返品","重点消費/代替利用/倉庫間移動"),IF(AG48="注意","Required確認/購買停止/倉庫間移動",IF(AG48="回転低下","安全在庫/Required予測/購買ペースの見直し","継続監視"))))</f>
      </c>
      <c r="AJ48" s="21"/>
      <c r="AK48" s="32"/>
      <c r="AL48" s="21"/>
      <c r="AM48" s="21"/>
      <c r="AN48" s="90" t="n">
        <f>IF(AND(E48&lt;&gt;"",AG48&lt;&gt;"正常",AG48&lt;&gt;"在庫なし"),T48+ROW()/1000000,0)</f>
        <v>0</v>
      </c>
    </row>
    <row r="49" ht="22" customHeight="true">
      <c r="A49" s="28" t="str">
        <f>IF(E49="","",ROW()-5)</f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32"/>
      <c r="O49" s="32"/>
      <c r="P49" s="32"/>
      <c r="Q49" s="84"/>
      <c r="R49" s="21"/>
      <c r="S49" s="84"/>
      <c r="T49" s="86" t="str">
        <f>IF(E49="","",IFERROR(Q49*S49,0))</f>
      </c>
      <c r="U49" s="84"/>
      <c r="V49" s="86" t="str">
        <f>IF(E49="","",SUMIFS('Transaction History'!$G$6:$G$505,'Transaction History'!$D$6:$D$505,E49,'Transaction History'!$F$6:$F$505,"出庫",'Transaction History'!$A$6:$A$505,"&gt;="&amp;'Master Settings'!$B$5-30,'Transaction History'!$A$6:$A$505,"&lt;="&amp;'Master Settings'!$B$5))</f>
      </c>
      <c r="W49" s="86" t="str">
        <f>IF(E49="","",SUMIFS('Transaction History'!$G$6:$G$505,'Transaction History'!$D$6:$D$505,E49,'Transaction History'!$F$6:$F$505,"出庫",'Transaction History'!$A$6:$A$505,"&gt;="&amp;'Master Settings'!$B$5-90,'Transaction History'!$A$6:$A$505,"&lt;="&amp;'Master Settings'!$B$5))</f>
      </c>
      <c r="X49" s="86" t="str">
        <f>IF(E49="","",SUMIFS('Transaction History'!$G$6:$G$505,'Transaction History'!$D$6:$D$505,E49,'Transaction History'!$F$6:$F$505,"出庫",'Transaction History'!$A$6:$A$505,"&gt;="&amp;'Master Settings'!$B$5-180,'Transaction History'!$A$6:$A$505,"&lt;="&amp;'Master Settings'!$B$5))</f>
      </c>
      <c r="Y49" s="86" t="str">
        <f>IF(E49="","",IF(X49&gt;0,X49*365/180,IF(W49&gt;0,W49*365/90,IF(V49&gt;0,V49*365/30,0))))</f>
      </c>
      <c r="Z49" s="88" t="str">
        <f>IF(E49="","",IFERROR(Y49/Q49,0))</f>
      </c>
      <c r="AA49" s="35" t="str">
        <f>IF(E49="","",IF(N49="",0,MAX(0,'Master Settings'!$B$5-N49)))</f>
      </c>
      <c r="AB49" s="35" t="str">
        <f>IF(E49="","",IF(O49="",AA49,MAX(0,'Master Settings'!$B$5-O49)))</f>
      </c>
      <c r="AC49" s="35" t="str">
        <f>IF(E49="","",IFERROR(Q49/Y49*365,9999))</f>
      </c>
      <c r="AD49" s="35" t="str">
        <f>IF(E49="","",IFERROR(INDEX('Master Settings'!$B$11:$B$30,MATCH(H49,'Master Settings'!$A$11:$A$30,0)),'Master Settings'!$B$7))</f>
      </c>
      <c r="AE49" s="35" t="str">
        <f>IF(E49="","",IFERROR(INDEX('Master Settings'!$C$11:$C$30,MATCH(H49,'Master Settings'!$A$11:$A$30,0)),'Master Settings'!$D$7))</f>
      </c>
      <c r="AF49" s="88" t="str">
        <f>IF(E49="","",IFERROR(INDEX('Master Settings'!$D$11:$D$30,MATCH(H49,'Master Settings'!$A$11:$A$30,0)),'Master Settings'!$F$7))</f>
      </c>
      <c r="AG49" s="28" t="str">
        <f>IF(E49="","",IF(Q49&lt;=0,"在庫なし",IF(AND(AB49&gt;=AE49,Y49=0),"重度滞留",IF(OR(AB49&gt;=AD49,AC49&gt;=AD49*2),"注意",IF(Z49&lt;AF49,"回転低下","正常")))))</f>
      </c>
      <c r="AH49" s="28" t="str">
        <f>IF(E49="","",IF(AG49="重度滞留","消費がなく未出庫日数が重度しきい値を超過",IF(AG49="注意","未出庫日数または在庫カバー日数が注意しきい値を超過",IF(AG49="回転低下","回転率が品目カテゴリ目標を下回る",""))))</f>
      </c>
      <c r="AI49" s="28" t="str">
        <f>IF(E49="","",IF(AG49="重度滞留",IF(OR(J49="生産終了/EOL",J49="廃棄待ち"),"廃棄/値引き処理/仕入先返品","重点消費/代替利用/倉庫間移動"),IF(AG49="注意","Required確認/購買停止/倉庫間移動",IF(AG49="回転低下","安全在庫/Required予測/購買ペースの見直し","継続監視"))))</f>
      </c>
      <c r="AJ49" s="21"/>
      <c r="AK49" s="32"/>
      <c r="AL49" s="21"/>
      <c r="AM49" s="21"/>
      <c r="AN49" s="90" t="n">
        <f>IF(AND(E49&lt;&gt;"",AG49&lt;&gt;"正常",AG49&lt;&gt;"在庫なし"),T49+ROW()/1000000,0)</f>
        <v>0</v>
      </c>
    </row>
    <row r="50" ht="22" customHeight="true">
      <c r="A50" s="28" t="str">
        <f>IF(E50="","",ROW()-5)</f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32"/>
      <c r="O50" s="32"/>
      <c r="P50" s="32"/>
      <c r="Q50" s="84"/>
      <c r="R50" s="21"/>
      <c r="S50" s="84"/>
      <c r="T50" s="86" t="str">
        <f>IF(E50="","",IFERROR(Q50*S50,0))</f>
      </c>
      <c r="U50" s="84"/>
      <c r="V50" s="86" t="str">
        <f>IF(E50="","",SUMIFS('Transaction History'!$G$6:$G$505,'Transaction History'!$D$6:$D$505,E50,'Transaction History'!$F$6:$F$505,"出庫",'Transaction History'!$A$6:$A$505,"&gt;="&amp;'Master Settings'!$B$5-30,'Transaction History'!$A$6:$A$505,"&lt;="&amp;'Master Settings'!$B$5))</f>
      </c>
      <c r="W50" s="86" t="str">
        <f>IF(E50="","",SUMIFS('Transaction History'!$G$6:$G$505,'Transaction History'!$D$6:$D$505,E50,'Transaction History'!$F$6:$F$505,"出庫",'Transaction History'!$A$6:$A$505,"&gt;="&amp;'Master Settings'!$B$5-90,'Transaction History'!$A$6:$A$505,"&lt;="&amp;'Master Settings'!$B$5))</f>
      </c>
      <c r="X50" s="86" t="str">
        <f>IF(E50="","",SUMIFS('Transaction History'!$G$6:$G$505,'Transaction History'!$D$6:$D$505,E50,'Transaction History'!$F$6:$F$505,"出庫",'Transaction History'!$A$6:$A$505,"&gt;="&amp;'Master Settings'!$B$5-180,'Transaction History'!$A$6:$A$505,"&lt;="&amp;'Master Settings'!$B$5))</f>
      </c>
      <c r="Y50" s="86" t="str">
        <f>IF(E50="","",IF(X50&gt;0,X50*365/180,IF(W50&gt;0,W50*365/90,IF(V50&gt;0,V50*365/30,0))))</f>
      </c>
      <c r="Z50" s="88" t="str">
        <f>IF(E50="","",IFERROR(Y50/Q50,0))</f>
      </c>
      <c r="AA50" s="35" t="str">
        <f>IF(E50="","",IF(N50="",0,MAX(0,'Master Settings'!$B$5-N50)))</f>
      </c>
      <c r="AB50" s="35" t="str">
        <f>IF(E50="","",IF(O50="",AA50,MAX(0,'Master Settings'!$B$5-O50)))</f>
      </c>
      <c r="AC50" s="35" t="str">
        <f>IF(E50="","",IFERROR(Q50/Y50*365,9999))</f>
      </c>
      <c r="AD50" s="35" t="str">
        <f>IF(E50="","",IFERROR(INDEX('Master Settings'!$B$11:$B$30,MATCH(H50,'Master Settings'!$A$11:$A$30,0)),'Master Settings'!$B$7))</f>
      </c>
      <c r="AE50" s="35" t="str">
        <f>IF(E50="","",IFERROR(INDEX('Master Settings'!$C$11:$C$30,MATCH(H50,'Master Settings'!$A$11:$A$30,0)),'Master Settings'!$D$7))</f>
      </c>
      <c r="AF50" s="88" t="str">
        <f>IF(E50="","",IFERROR(INDEX('Master Settings'!$D$11:$D$30,MATCH(H50,'Master Settings'!$A$11:$A$30,0)),'Master Settings'!$F$7))</f>
      </c>
      <c r="AG50" s="28" t="str">
        <f>IF(E50="","",IF(Q50&lt;=0,"在庫なし",IF(AND(AB50&gt;=AE50,Y50=0),"重度滞留",IF(OR(AB50&gt;=AD50,AC50&gt;=AD50*2),"注意",IF(Z50&lt;AF50,"回転低下","正常")))))</f>
      </c>
      <c r="AH50" s="28" t="str">
        <f>IF(E50="","",IF(AG50="重度滞留","消費がなく未出庫日数が重度しきい値を超過",IF(AG50="注意","未出庫日数または在庫カバー日数が注意しきい値を超過",IF(AG50="回転低下","回転率が品目カテゴリ目標を下回る",""))))</f>
      </c>
      <c r="AI50" s="28" t="str">
        <f>IF(E50="","",IF(AG50="重度滞留",IF(OR(J50="生産終了/EOL",J50="廃棄待ち"),"廃棄/値引き処理/仕入先返品","重点消費/代替利用/倉庫間移動"),IF(AG50="注意","Required確認/購買停止/倉庫間移動",IF(AG50="回転低下","安全在庫/Required予測/購買ペースの見直し","継続監視"))))</f>
      </c>
      <c r="AJ50" s="21"/>
      <c r="AK50" s="32"/>
      <c r="AL50" s="21"/>
      <c r="AM50" s="21"/>
      <c r="AN50" s="90" t="n">
        <f>IF(AND(E50&lt;&gt;"",AG50&lt;&gt;"正常",AG50&lt;&gt;"在庫なし"),T50+ROW()/1000000,0)</f>
        <v>0</v>
      </c>
    </row>
    <row r="51" ht="22" customHeight="true">
      <c r="A51" s="28" t="str">
        <f>IF(E51="","",ROW()-5)</f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32"/>
      <c r="O51" s="32"/>
      <c r="P51" s="32"/>
      <c r="Q51" s="84"/>
      <c r="R51" s="21"/>
      <c r="S51" s="84"/>
      <c r="T51" s="86" t="str">
        <f>IF(E51="","",IFERROR(Q51*S51,0))</f>
      </c>
      <c r="U51" s="84"/>
      <c r="V51" s="86" t="str">
        <f>IF(E51="","",SUMIFS('Transaction History'!$G$6:$G$505,'Transaction History'!$D$6:$D$505,E51,'Transaction History'!$F$6:$F$505,"出庫",'Transaction History'!$A$6:$A$505,"&gt;="&amp;'Master Settings'!$B$5-30,'Transaction History'!$A$6:$A$505,"&lt;="&amp;'Master Settings'!$B$5))</f>
      </c>
      <c r="W51" s="86" t="str">
        <f>IF(E51="","",SUMIFS('Transaction History'!$G$6:$G$505,'Transaction History'!$D$6:$D$505,E51,'Transaction History'!$F$6:$F$505,"出庫",'Transaction History'!$A$6:$A$505,"&gt;="&amp;'Master Settings'!$B$5-90,'Transaction History'!$A$6:$A$505,"&lt;="&amp;'Master Settings'!$B$5))</f>
      </c>
      <c r="X51" s="86" t="str">
        <f>IF(E51="","",SUMIFS('Transaction History'!$G$6:$G$505,'Transaction History'!$D$6:$D$505,E51,'Transaction History'!$F$6:$F$505,"出庫",'Transaction History'!$A$6:$A$505,"&gt;="&amp;'Master Settings'!$B$5-180,'Transaction History'!$A$6:$A$505,"&lt;="&amp;'Master Settings'!$B$5))</f>
      </c>
      <c r="Y51" s="86" t="str">
        <f>IF(E51="","",IF(X51&gt;0,X51*365/180,IF(W51&gt;0,W51*365/90,IF(V51&gt;0,V51*365/30,0))))</f>
      </c>
      <c r="Z51" s="88" t="str">
        <f>IF(E51="","",IFERROR(Y51/Q51,0))</f>
      </c>
      <c r="AA51" s="35" t="str">
        <f>IF(E51="","",IF(N51="",0,MAX(0,'Master Settings'!$B$5-N51)))</f>
      </c>
      <c r="AB51" s="35" t="str">
        <f>IF(E51="","",IF(O51="",AA51,MAX(0,'Master Settings'!$B$5-O51)))</f>
      </c>
      <c r="AC51" s="35" t="str">
        <f>IF(E51="","",IFERROR(Q51/Y51*365,9999))</f>
      </c>
      <c r="AD51" s="35" t="str">
        <f>IF(E51="","",IFERROR(INDEX('Master Settings'!$B$11:$B$30,MATCH(H51,'Master Settings'!$A$11:$A$30,0)),'Master Settings'!$B$7))</f>
      </c>
      <c r="AE51" s="35" t="str">
        <f>IF(E51="","",IFERROR(INDEX('Master Settings'!$C$11:$C$30,MATCH(H51,'Master Settings'!$A$11:$A$30,0)),'Master Settings'!$D$7))</f>
      </c>
      <c r="AF51" s="88" t="str">
        <f>IF(E51="","",IFERROR(INDEX('Master Settings'!$D$11:$D$30,MATCH(H51,'Master Settings'!$A$11:$A$30,0)),'Master Settings'!$F$7))</f>
      </c>
      <c r="AG51" s="28" t="str">
        <f>IF(E51="","",IF(Q51&lt;=0,"在庫なし",IF(AND(AB51&gt;=AE51,Y51=0),"重度滞留",IF(OR(AB51&gt;=AD51,AC51&gt;=AD51*2),"注意",IF(Z51&lt;AF51,"回転低下","正常")))))</f>
      </c>
      <c r="AH51" s="28" t="str">
        <f>IF(E51="","",IF(AG51="重度滞留","消費がなく未出庫日数が重度しきい値を超過",IF(AG51="注意","未出庫日数または在庫カバー日数が注意しきい値を超過",IF(AG51="回転低下","回転率が品目カテゴリ目標を下回る",""))))</f>
      </c>
      <c r="AI51" s="28" t="str">
        <f>IF(E51="","",IF(AG51="重度滞留",IF(OR(J51="生産終了/EOL",J51="廃棄待ち"),"廃棄/値引き処理/仕入先返品","重点消費/代替利用/倉庫間移動"),IF(AG51="注意","Required確認/購買停止/倉庫間移動",IF(AG51="回転低下","安全在庫/Required予測/購買ペースの見直し","継続監視"))))</f>
      </c>
      <c r="AJ51" s="21"/>
      <c r="AK51" s="32"/>
      <c r="AL51" s="21"/>
      <c r="AM51" s="21"/>
      <c r="AN51" s="90" t="n">
        <f>IF(AND(E51&lt;&gt;"",AG51&lt;&gt;"正常",AG51&lt;&gt;"在庫なし"),T51+ROW()/1000000,0)</f>
        <v>0</v>
      </c>
    </row>
    <row r="52" ht="22" customHeight="true">
      <c r="A52" s="28" t="str">
        <f>IF(E52="","",ROW()-5)</f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32"/>
      <c r="O52" s="32"/>
      <c r="P52" s="32"/>
      <c r="Q52" s="84"/>
      <c r="R52" s="21"/>
      <c r="S52" s="84"/>
      <c r="T52" s="86" t="str">
        <f>IF(E52="","",IFERROR(Q52*S52,0))</f>
      </c>
      <c r="U52" s="84"/>
      <c r="V52" s="86" t="str">
        <f>IF(E52="","",SUMIFS('Transaction History'!$G$6:$G$505,'Transaction History'!$D$6:$D$505,E52,'Transaction History'!$F$6:$F$505,"出庫",'Transaction History'!$A$6:$A$505,"&gt;="&amp;'Master Settings'!$B$5-30,'Transaction History'!$A$6:$A$505,"&lt;="&amp;'Master Settings'!$B$5))</f>
      </c>
      <c r="W52" s="86" t="str">
        <f>IF(E52="","",SUMIFS('Transaction History'!$G$6:$G$505,'Transaction History'!$D$6:$D$505,E52,'Transaction History'!$F$6:$F$505,"出庫",'Transaction History'!$A$6:$A$505,"&gt;="&amp;'Master Settings'!$B$5-90,'Transaction History'!$A$6:$A$505,"&lt;="&amp;'Master Settings'!$B$5))</f>
      </c>
      <c r="X52" s="86" t="str">
        <f>IF(E52="","",SUMIFS('Transaction History'!$G$6:$G$505,'Transaction History'!$D$6:$D$505,E52,'Transaction History'!$F$6:$F$505,"出庫",'Transaction History'!$A$6:$A$505,"&gt;="&amp;'Master Settings'!$B$5-180,'Transaction History'!$A$6:$A$505,"&lt;="&amp;'Master Settings'!$B$5))</f>
      </c>
      <c r="Y52" s="86" t="str">
        <f>IF(E52="","",IF(X52&gt;0,X52*365/180,IF(W52&gt;0,W52*365/90,IF(V52&gt;0,V52*365/30,0))))</f>
      </c>
      <c r="Z52" s="88" t="str">
        <f>IF(E52="","",IFERROR(Y52/Q52,0))</f>
      </c>
      <c r="AA52" s="35" t="str">
        <f>IF(E52="","",IF(N52="",0,MAX(0,'Master Settings'!$B$5-N52)))</f>
      </c>
      <c r="AB52" s="35" t="str">
        <f>IF(E52="","",IF(O52="",AA52,MAX(0,'Master Settings'!$B$5-O52)))</f>
      </c>
      <c r="AC52" s="35" t="str">
        <f>IF(E52="","",IFERROR(Q52/Y52*365,9999))</f>
      </c>
      <c r="AD52" s="35" t="str">
        <f>IF(E52="","",IFERROR(INDEX('Master Settings'!$B$11:$B$30,MATCH(H52,'Master Settings'!$A$11:$A$30,0)),'Master Settings'!$B$7))</f>
      </c>
      <c r="AE52" s="35" t="str">
        <f>IF(E52="","",IFERROR(INDEX('Master Settings'!$C$11:$C$30,MATCH(H52,'Master Settings'!$A$11:$A$30,0)),'Master Settings'!$D$7))</f>
      </c>
      <c r="AF52" s="88" t="str">
        <f>IF(E52="","",IFERROR(INDEX('Master Settings'!$D$11:$D$30,MATCH(H52,'Master Settings'!$A$11:$A$30,0)),'Master Settings'!$F$7))</f>
      </c>
      <c r="AG52" s="28" t="str">
        <f>IF(E52="","",IF(Q52&lt;=0,"在庫なし",IF(AND(AB52&gt;=AE52,Y52=0),"重度滞留",IF(OR(AB52&gt;=AD52,AC52&gt;=AD52*2),"注意",IF(Z52&lt;AF52,"回転低下","正常")))))</f>
      </c>
      <c r="AH52" s="28" t="str">
        <f>IF(E52="","",IF(AG52="重度滞留","消費がなく未出庫日数が重度しきい値を超過",IF(AG52="注意","未出庫日数または在庫カバー日数が注意しきい値を超過",IF(AG52="回転低下","回転率が品目カテゴリ目標を下回る",""))))</f>
      </c>
      <c r="AI52" s="28" t="str">
        <f>IF(E52="","",IF(AG52="重度滞留",IF(OR(J52="生産終了/EOL",J52="廃棄待ち"),"廃棄/値引き処理/仕入先返品","重点消費/代替利用/倉庫間移動"),IF(AG52="注意","Required確認/購買停止/倉庫間移動",IF(AG52="回転低下","安全在庫/Required予測/購買ペースの見直し","継続監視"))))</f>
      </c>
      <c r="AJ52" s="21"/>
      <c r="AK52" s="32"/>
      <c r="AL52" s="21"/>
      <c r="AM52" s="21"/>
      <c r="AN52" s="90" t="n">
        <f>IF(AND(E52&lt;&gt;"",AG52&lt;&gt;"正常",AG52&lt;&gt;"在庫なし"),T52+ROW()/1000000,0)</f>
        <v>0</v>
      </c>
    </row>
    <row r="53" ht="22" customHeight="true">
      <c r="A53" s="28" t="str">
        <f>IF(E53="","",ROW()-5)</f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32"/>
      <c r="O53" s="32"/>
      <c r="P53" s="32"/>
      <c r="Q53" s="84"/>
      <c r="R53" s="21"/>
      <c r="S53" s="84"/>
      <c r="T53" s="86" t="str">
        <f>IF(E53="","",IFERROR(Q53*S53,0))</f>
      </c>
      <c r="U53" s="84"/>
      <c r="V53" s="86" t="str">
        <f>IF(E53="","",SUMIFS('Transaction History'!$G$6:$G$505,'Transaction History'!$D$6:$D$505,E53,'Transaction History'!$F$6:$F$505,"出庫",'Transaction History'!$A$6:$A$505,"&gt;="&amp;'Master Settings'!$B$5-30,'Transaction History'!$A$6:$A$505,"&lt;="&amp;'Master Settings'!$B$5))</f>
      </c>
      <c r="W53" s="86" t="str">
        <f>IF(E53="","",SUMIFS('Transaction History'!$G$6:$G$505,'Transaction History'!$D$6:$D$505,E53,'Transaction History'!$F$6:$F$505,"出庫",'Transaction History'!$A$6:$A$505,"&gt;="&amp;'Master Settings'!$B$5-90,'Transaction History'!$A$6:$A$505,"&lt;="&amp;'Master Settings'!$B$5))</f>
      </c>
      <c r="X53" s="86" t="str">
        <f>IF(E53="","",SUMIFS('Transaction History'!$G$6:$G$505,'Transaction History'!$D$6:$D$505,E53,'Transaction History'!$F$6:$F$505,"出庫",'Transaction History'!$A$6:$A$505,"&gt;="&amp;'Master Settings'!$B$5-180,'Transaction History'!$A$6:$A$505,"&lt;="&amp;'Master Settings'!$B$5))</f>
      </c>
      <c r="Y53" s="86" t="str">
        <f>IF(E53="","",IF(X53&gt;0,X53*365/180,IF(W53&gt;0,W53*365/90,IF(V53&gt;0,V53*365/30,0))))</f>
      </c>
      <c r="Z53" s="88" t="str">
        <f>IF(E53="","",IFERROR(Y53/Q53,0))</f>
      </c>
      <c r="AA53" s="35" t="str">
        <f>IF(E53="","",IF(N53="",0,MAX(0,'Master Settings'!$B$5-N53)))</f>
      </c>
      <c r="AB53" s="35" t="str">
        <f>IF(E53="","",IF(O53="",AA53,MAX(0,'Master Settings'!$B$5-O53)))</f>
      </c>
      <c r="AC53" s="35" t="str">
        <f>IF(E53="","",IFERROR(Q53/Y53*365,9999))</f>
      </c>
      <c r="AD53" s="35" t="str">
        <f>IF(E53="","",IFERROR(INDEX('Master Settings'!$B$11:$B$30,MATCH(H53,'Master Settings'!$A$11:$A$30,0)),'Master Settings'!$B$7))</f>
      </c>
      <c r="AE53" s="35" t="str">
        <f>IF(E53="","",IFERROR(INDEX('Master Settings'!$C$11:$C$30,MATCH(H53,'Master Settings'!$A$11:$A$30,0)),'Master Settings'!$D$7))</f>
      </c>
      <c r="AF53" s="88" t="str">
        <f>IF(E53="","",IFERROR(INDEX('Master Settings'!$D$11:$D$30,MATCH(H53,'Master Settings'!$A$11:$A$30,0)),'Master Settings'!$F$7))</f>
      </c>
      <c r="AG53" s="28" t="str">
        <f>IF(E53="","",IF(Q53&lt;=0,"在庫なし",IF(AND(AB53&gt;=AE53,Y53=0),"重度滞留",IF(OR(AB53&gt;=AD53,AC53&gt;=AD53*2),"注意",IF(Z53&lt;AF53,"回転低下","正常")))))</f>
      </c>
      <c r="AH53" s="28" t="str">
        <f>IF(E53="","",IF(AG53="重度滞留","消費がなく未出庫日数が重度しきい値を超過",IF(AG53="注意","未出庫日数または在庫カバー日数が注意しきい値を超過",IF(AG53="回転低下","回転率が品目カテゴリ目標を下回る",""))))</f>
      </c>
      <c r="AI53" s="28" t="str">
        <f>IF(E53="","",IF(AG53="重度滞留",IF(OR(J53="生産終了/EOL",J53="廃棄待ち"),"廃棄/値引き処理/仕入先返品","重点消費/代替利用/倉庫間移動"),IF(AG53="注意","Required確認/購買停止/倉庫間移動",IF(AG53="回転低下","安全在庫/Required予測/購買ペースの見直し","継続監視"))))</f>
      </c>
      <c r="AJ53" s="21"/>
      <c r="AK53" s="32"/>
      <c r="AL53" s="21"/>
      <c r="AM53" s="21"/>
      <c r="AN53" s="90" t="n">
        <f>IF(AND(E53&lt;&gt;"",AG53&lt;&gt;"正常",AG53&lt;&gt;"在庫なし"),T53+ROW()/1000000,0)</f>
        <v>0</v>
      </c>
    </row>
    <row r="54" ht="22" customHeight="true">
      <c r="A54" s="28" t="str">
        <f>IF(E54="","",ROW()-5)</f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32"/>
      <c r="O54" s="32"/>
      <c r="P54" s="32"/>
      <c r="Q54" s="84"/>
      <c r="R54" s="21"/>
      <c r="S54" s="84"/>
      <c r="T54" s="86" t="str">
        <f>IF(E54="","",IFERROR(Q54*S54,0))</f>
      </c>
      <c r="U54" s="84"/>
      <c r="V54" s="86" t="str">
        <f>IF(E54="","",SUMIFS('Transaction History'!$G$6:$G$505,'Transaction History'!$D$6:$D$505,E54,'Transaction History'!$F$6:$F$505,"出庫",'Transaction History'!$A$6:$A$505,"&gt;="&amp;'Master Settings'!$B$5-30,'Transaction History'!$A$6:$A$505,"&lt;="&amp;'Master Settings'!$B$5))</f>
      </c>
      <c r="W54" s="86" t="str">
        <f>IF(E54="","",SUMIFS('Transaction History'!$G$6:$G$505,'Transaction History'!$D$6:$D$505,E54,'Transaction History'!$F$6:$F$505,"出庫",'Transaction History'!$A$6:$A$505,"&gt;="&amp;'Master Settings'!$B$5-90,'Transaction History'!$A$6:$A$505,"&lt;="&amp;'Master Settings'!$B$5))</f>
      </c>
      <c r="X54" s="86" t="str">
        <f>IF(E54="","",SUMIFS('Transaction History'!$G$6:$G$505,'Transaction History'!$D$6:$D$505,E54,'Transaction History'!$F$6:$F$505,"出庫",'Transaction History'!$A$6:$A$505,"&gt;="&amp;'Master Settings'!$B$5-180,'Transaction History'!$A$6:$A$505,"&lt;="&amp;'Master Settings'!$B$5))</f>
      </c>
      <c r="Y54" s="86" t="str">
        <f>IF(E54="","",IF(X54&gt;0,X54*365/180,IF(W54&gt;0,W54*365/90,IF(V54&gt;0,V54*365/30,0))))</f>
      </c>
      <c r="Z54" s="88" t="str">
        <f>IF(E54="","",IFERROR(Y54/Q54,0))</f>
      </c>
      <c r="AA54" s="35" t="str">
        <f>IF(E54="","",IF(N54="",0,MAX(0,'Master Settings'!$B$5-N54)))</f>
      </c>
      <c r="AB54" s="35" t="str">
        <f>IF(E54="","",IF(O54="",AA54,MAX(0,'Master Settings'!$B$5-O54)))</f>
      </c>
      <c r="AC54" s="35" t="str">
        <f>IF(E54="","",IFERROR(Q54/Y54*365,9999))</f>
      </c>
      <c r="AD54" s="35" t="str">
        <f>IF(E54="","",IFERROR(INDEX('Master Settings'!$B$11:$B$30,MATCH(H54,'Master Settings'!$A$11:$A$30,0)),'Master Settings'!$B$7))</f>
      </c>
      <c r="AE54" s="35" t="str">
        <f>IF(E54="","",IFERROR(INDEX('Master Settings'!$C$11:$C$30,MATCH(H54,'Master Settings'!$A$11:$A$30,0)),'Master Settings'!$D$7))</f>
      </c>
      <c r="AF54" s="88" t="str">
        <f>IF(E54="","",IFERROR(INDEX('Master Settings'!$D$11:$D$30,MATCH(H54,'Master Settings'!$A$11:$A$30,0)),'Master Settings'!$F$7))</f>
      </c>
      <c r="AG54" s="28" t="str">
        <f>IF(E54="","",IF(Q54&lt;=0,"在庫なし",IF(AND(AB54&gt;=AE54,Y54=0),"重度滞留",IF(OR(AB54&gt;=AD54,AC54&gt;=AD54*2),"注意",IF(Z54&lt;AF54,"回転低下","正常")))))</f>
      </c>
      <c r="AH54" s="28" t="str">
        <f>IF(E54="","",IF(AG54="重度滞留","消費がなく未出庫日数が重度しきい値を超過",IF(AG54="注意","未出庫日数または在庫カバー日数が注意しきい値を超過",IF(AG54="回転低下","回転率が品目カテゴリ目標を下回る",""))))</f>
      </c>
      <c r="AI54" s="28" t="str">
        <f>IF(E54="","",IF(AG54="重度滞留",IF(OR(J54="生産終了/EOL",J54="廃棄待ち"),"廃棄/値引き処理/仕入先返品","重点消費/代替利用/倉庫間移動"),IF(AG54="注意","Required確認/購買停止/倉庫間移動",IF(AG54="回転低下","安全在庫/Required予測/購買ペースの見直し","継続監視"))))</f>
      </c>
      <c r="AJ54" s="21"/>
      <c r="AK54" s="32"/>
      <c r="AL54" s="21"/>
      <c r="AM54" s="21"/>
      <c r="AN54" s="90" t="n">
        <f>IF(AND(E54&lt;&gt;"",AG54&lt;&gt;"正常",AG54&lt;&gt;"在庫なし"),T54+ROW()/1000000,0)</f>
        <v>0</v>
      </c>
    </row>
    <row r="55" ht="22" customHeight="true">
      <c r="A55" s="28" t="str">
        <f>IF(E55="","",ROW()-5)</f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32"/>
      <c r="O55" s="32"/>
      <c r="P55" s="32"/>
      <c r="Q55" s="84"/>
      <c r="R55" s="21"/>
      <c r="S55" s="84"/>
      <c r="T55" s="86" t="str">
        <f>IF(E55="","",IFERROR(Q55*S55,0))</f>
      </c>
      <c r="U55" s="84"/>
      <c r="V55" s="86" t="str">
        <f>IF(E55="","",SUMIFS('Transaction History'!$G$6:$G$505,'Transaction History'!$D$6:$D$505,E55,'Transaction History'!$F$6:$F$505,"出庫",'Transaction History'!$A$6:$A$505,"&gt;="&amp;'Master Settings'!$B$5-30,'Transaction History'!$A$6:$A$505,"&lt;="&amp;'Master Settings'!$B$5))</f>
      </c>
      <c r="W55" s="86" t="str">
        <f>IF(E55="","",SUMIFS('Transaction History'!$G$6:$G$505,'Transaction History'!$D$6:$D$505,E55,'Transaction History'!$F$6:$F$505,"出庫",'Transaction History'!$A$6:$A$505,"&gt;="&amp;'Master Settings'!$B$5-90,'Transaction History'!$A$6:$A$505,"&lt;="&amp;'Master Settings'!$B$5))</f>
      </c>
      <c r="X55" s="86" t="str">
        <f>IF(E55="","",SUMIFS('Transaction History'!$G$6:$G$505,'Transaction History'!$D$6:$D$505,E55,'Transaction History'!$F$6:$F$505,"出庫",'Transaction History'!$A$6:$A$505,"&gt;="&amp;'Master Settings'!$B$5-180,'Transaction History'!$A$6:$A$505,"&lt;="&amp;'Master Settings'!$B$5))</f>
      </c>
      <c r="Y55" s="86" t="str">
        <f>IF(E55="","",IF(X55&gt;0,X55*365/180,IF(W55&gt;0,W55*365/90,IF(V55&gt;0,V55*365/30,0))))</f>
      </c>
      <c r="Z55" s="88" t="str">
        <f>IF(E55="","",IFERROR(Y55/Q55,0))</f>
      </c>
      <c r="AA55" s="35" t="str">
        <f>IF(E55="","",IF(N55="",0,MAX(0,'Master Settings'!$B$5-N55)))</f>
      </c>
      <c r="AB55" s="35" t="str">
        <f>IF(E55="","",IF(O55="",AA55,MAX(0,'Master Settings'!$B$5-O55)))</f>
      </c>
      <c r="AC55" s="35" t="str">
        <f>IF(E55="","",IFERROR(Q55/Y55*365,9999))</f>
      </c>
      <c r="AD55" s="35" t="str">
        <f>IF(E55="","",IFERROR(INDEX('Master Settings'!$B$11:$B$30,MATCH(H55,'Master Settings'!$A$11:$A$30,0)),'Master Settings'!$B$7))</f>
      </c>
      <c r="AE55" s="35" t="str">
        <f>IF(E55="","",IFERROR(INDEX('Master Settings'!$C$11:$C$30,MATCH(H55,'Master Settings'!$A$11:$A$30,0)),'Master Settings'!$D$7))</f>
      </c>
      <c r="AF55" s="88" t="str">
        <f>IF(E55="","",IFERROR(INDEX('Master Settings'!$D$11:$D$30,MATCH(H55,'Master Settings'!$A$11:$A$30,0)),'Master Settings'!$F$7))</f>
      </c>
      <c r="AG55" s="28" t="str">
        <f>IF(E55="","",IF(Q55&lt;=0,"在庫なし",IF(AND(AB55&gt;=AE55,Y55=0),"重度滞留",IF(OR(AB55&gt;=AD55,AC55&gt;=AD55*2),"注意",IF(Z55&lt;AF55,"回転低下","正常")))))</f>
      </c>
      <c r="AH55" s="28" t="str">
        <f>IF(E55="","",IF(AG55="重度滞留","消費がなく未出庫日数が重度しきい値を超過",IF(AG55="注意","未出庫日数または在庫カバー日数が注意しきい値を超過",IF(AG55="回転低下","回転率が品目カテゴリ目標を下回る",""))))</f>
      </c>
      <c r="AI55" s="28" t="str">
        <f>IF(E55="","",IF(AG55="重度滞留",IF(OR(J55="生産終了/EOL",J55="廃棄待ち"),"廃棄/値引き処理/仕入先返品","重点消費/代替利用/倉庫間移動"),IF(AG55="注意","Required確認/購買停止/倉庫間移動",IF(AG55="回転低下","安全在庫/Required予測/購買ペースの見直し","継続監視"))))</f>
      </c>
      <c r="AJ55" s="21"/>
      <c r="AK55" s="32"/>
      <c r="AL55" s="21"/>
      <c r="AM55" s="21"/>
      <c r="AN55" s="90" t="n">
        <f>IF(AND(E55&lt;&gt;"",AG55&lt;&gt;"正常",AG55&lt;&gt;"在庫なし"),T55+ROW()/1000000,0)</f>
        <v>0</v>
      </c>
    </row>
    <row r="56" ht="22" customHeight="true">
      <c r="A56" s="28" t="str">
        <f>IF(E56="","",ROW()-5)</f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32"/>
      <c r="O56" s="32"/>
      <c r="P56" s="32"/>
      <c r="Q56" s="84"/>
      <c r="R56" s="21"/>
      <c r="S56" s="84"/>
      <c r="T56" s="86" t="str">
        <f>IF(E56="","",IFERROR(Q56*S56,0))</f>
      </c>
      <c r="U56" s="84"/>
      <c r="V56" s="86" t="str">
        <f>IF(E56="","",SUMIFS('Transaction History'!$G$6:$G$505,'Transaction History'!$D$6:$D$505,E56,'Transaction History'!$F$6:$F$505,"出庫",'Transaction History'!$A$6:$A$505,"&gt;="&amp;'Master Settings'!$B$5-30,'Transaction History'!$A$6:$A$505,"&lt;="&amp;'Master Settings'!$B$5))</f>
      </c>
      <c r="W56" s="86" t="str">
        <f>IF(E56="","",SUMIFS('Transaction History'!$G$6:$G$505,'Transaction History'!$D$6:$D$505,E56,'Transaction History'!$F$6:$F$505,"出庫",'Transaction History'!$A$6:$A$505,"&gt;="&amp;'Master Settings'!$B$5-90,'Transaction History'!$A$6:$A$505,"&lt;="&amp;'Master Settings'!$B$5))</f>
      </c>
      <c r="X56" s="86" t="str">
        <f>IF(E56="","",SUMIFS('Transaction History'!$G$6:$G$505,'Transaction History'!$D$6:$D$505,E56,'Transaction History'!$F$6:$F$505,"出庫",'Transaction History'!$A$6:$A$505,"&gt;="&amp;'Master Settings'!$B$5-180,'Transaction History'!$A$6:$A$505,"&lt;="&amp;'Master Settings'!$B$5))</f>
      </c>
      <c r="Y56" s="86" t="str">
        <f>IF(E56="","",IF(X56&gt;0,X56*365/180,IF(W56&gt;0,W56*365/90,IF(V56&gt;0,V56*365/30,0))))</f>
      </c>
      <c r="Z56" s="88" t="str">
        <f>IF(E56="","",IFERROR(Y56/Q56,0))</f>
      </c>
      <c r="AA56" s="35" t="str">
        <f>IF(E56="","",IF(N56="",0,MAX(0,'Master Settings'!$B$5-N56)))</f>
      </c>
      <c r="AB56" s="35" t="str">
        <f>IF(E56="","",IF(O56="",AA56,MAX(0,'Master Settings'!$B$5-O56)))</f>
      </c>
      <c r="AC56" s="35" t="str">
        <f>IF(E56="","",IFERROR(Q56/Y56*365,9999))</f>
      </c>
      <c r="AD56" s="35" t="str">
        <f>IF(E56="","",IFERROR(INDEX('Master Settings'!$B$11:$B$30,MATCH(H56,'Master Settings'!$A$11:$A$30,0)),'Master Settings'!$B$7))</f>
      </c>
      <c r="AE56" s="35" t="str">
        <f>IF(E56="","",IFERROR(INDEX('Master Settings'!$C$11:$C$30,MATCH(H56,'Master Settings'!$A$11:$A$30,0)),'Master Settings'!$D$7))</f>
      </c>
      <c r="AF56" s="88" t="str">
        <f>IF(E56="","",IFERROR(INDEX('Master Settings'!$D$11:$D$30,MATCH(H56,'Master Settings'!$A$11:$A$30,0)),'Master Settings'!$F$7))</f>
      </c>
      <c r="AG56" s="28" t="str">
        <f>IF(E56="","",IF(Q56&lt;=0,"在庫なし",IF(AND(AB56&gt;=AE56,Y56=0),"重度滞留",IF(OR(AB56&gt;=AD56,AC56&gt;=AD56*2),"注意",IF(Z56&lt;AF56,"回転低下","正常")))))</f>
      </c>
      <c r="AH56" s="28" t="str">
        <f>IF(E56="","",IF(AG56="重度滞留","消費がなく未出庫日数が重度しきい値を超過",IF(AG56="注意","未出庫日数または在庫カバー日数が注意しきい値を超過",IF(AG56="回転低下","回転率が品目カテゴリ目標を下回る",""))))</f>
      </c>
      <c r="AI56" s="28" t="str">
        <f>IF(E56="","",IF(AG56="重度滞留",IF(OR(J56="生産終了/EOL",J56="廃棄待ち"),"廃棄/値引き処理/仕入先返品","重点消費/代替利用/倉庫間移動"),IF(AG56="注意","Required確認/購買停止/倉庫間移動",IF(AG56="回転低下","安全在庫/Required予測/購買ペースの見直し","継続監視"))))</f>
      </c>
      <c r="AJ56" s="21"/>
      <c r="AK56" s="32"/>
      <c r="AL56" s="21"/>
      <c r="AM56" s="21"/>
      <c r="AN56" s="90" t="n">
        <f>IF(AND(E56&lt;&gt;"",AG56&lt;&gt;"正常",AG56&lt;&gt;"在庫なし"),T56+ROW()/1000000,0)</f>
        <v>0</v>
      </c>
    </row>
    <row r="57" ht="22" customHeight="true">
      <c r="A57" s="28" t="str">
        <f>IF(E57="","",ROW()-5)</f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32"/>
      <c r="O57" s="32"/>
      <c r="P57" s="32"/>
      <c r="Q57" s="84"/>
      <c r="R57" s="21"/>
      <c r="S57" s="84"/>
      <c r="T57" s="86" t="str">
        <f>IF(E57="","",IFERROR(Q57*S57,0))</f>
      </c>
      <c r="U57" s="84"/>
      <c r="V57" s="86" t="str">
        <f>IF(E57="","",SUMIFS('Transaction History'!$G$6:$G$505,'Transaction History'!$D$6:$D$505,E57,'Transaction History'!$F$6:$F$505,"出庫",'Transaction History'!$A$6:$A$505,"&gt;="&amp;'Master Settings'!$B$5-30,'Transaction History'!$A$6:$A$505,"&lt;="&amp;'Master Settings'!$B$5))</f>
      </c>
      <c r="W57" s="86" t="str">
        <f>IF(E57="","",SUMIFS('Transaction History'!$G$6:$G$505,'Transaction History'!$D$6:$D$505,E57,'Transaction History'!$F$6:$F$505,"出庫",'Transaction History'!$A$6:$A$505,"&gt;="&amp;'Master Settings'!$B$5-90,'Transaction History'!$A$6:$A$505,"&lt;="&amp;'Master Settings'!$B$5))</f>
      </c>
      <c r="X57" s="86" t="str">
        <f>IF(E57="","",SUMIFS('Transaction History'!$G$6:$G$505,'Transaction History'!$D$6:$D$505,E57,'Transaction History'!$F$6:$F$505,"出庫",'Transaction History'!$A$6:$A$505,"&gt;="&amp;'Master Settings'!$B$5-180,'Transaction History'!$A$6:$A$505,"&lt;="&amp;'Master Settings'!$B$5))</f>
      </c>
      <c r="Y57" s="86" t="str">
        <f>IF(E57="","",IF(X57&gt;0,X57*365/180,IF(W57&gt;0,W57*365/90,IF(V57&gt;0,V57*365/30,0))))</f>
      </c>
      <c r="Z57" s="88" t="str">
        <f>IF(E57="","",IFERROR(Y57/Q57,0))</f>
      </c>
      <c r="AA57" s="35" t="str">
        <f>IF(E57="","",IF(N57="",0,MAX(0,'Master Settings'!$B$5-N57)))</f>
      </c>
      <c r="AB57" s="35" t="str">
        <f>IF(E57="","",IF(O57="",AA57,MAX(0,'Master Settings'!$B$5-O57)))</f>
      </c>
      <c r="AC57" s="35" t="str">
        <f>IF(E57="","",IFERROR(Q57/Y57*365,9999))</f>
      </c>
      <c r="AD57" s="35" t="str">
        <f>IF(E57="","",IFERROR(INDEX('Master Settings'!$B$11:$B$30,MATCH(H57,'Master Settings'!$A$11:$A$30,0)),'Master Settings'!$B$7))</f>
      </c>
      <c r="AE57" s="35" t="str">
        <f>IF(E57="","",IFERROR(INDEX('Master Settings'!$C$11:$C$30,MATCH(H57,'Master Settings'!$A$11:$A$30,0)),'Master Settings'!$D$7))</f>
      </c>
      <c r="AF57" s="88" t="str">
        <f>IF(E57="","",IFERROR(INDEX('Master Settings'!$D$11:$D$30,MATCH(H57,'Master Settings'!$A$11:$A$30,0)),'Master Settings'!$F$7))</f>
      </c>
      <c r="AG57" s="28" t="str">
        <f>IF(E57="","",IF(Q57&lt;=0,"在庫なし",IF(AND(AB57&gt;=AE57,Y57=0),"重度滞留",IF(OR(AB57&gt;=AD57,AC57&gt;=AD57*2),"注意",IF(Z57&lt;AF57,"回転低下","正常")))))</f>
      </c>
      <c r="AH57" s="28" t="str">
        <f>IF(E57="","",IF(AG57="重度滞留","消費がなく未出庫日数が重度しきい値を超過",IF(AG57="注意","未出庫日数または在庫カバー日数が注意しきい値を超過",IF(AG57="回転低下","回転率が品目カテゴリ目標を下回る",""))))</f>
      </c>
      <c r="AI57" s="28" t="str">
        <f>IF(E57="","",IF(AG57="重度滞留",IF(OR(J57="生産終了/EOL",J57="廃棄待ち"),"廃棄/値引き処理/仕入先返品","重点消費/代替利用/倉庫間移動"),IF(AG57="注意","Required確認/購買停止/倉庫間移動",IF(AG57="回転低下","安全在庫/Required予測/購買ペースの見直し","継続監視"))))</f>
      </c>
      <c r="AJ57" s="21"/>
      <c r="AK57" s="32"/>
      <c r="AL57" s="21"/>
      <c r="AM57" s="21"/>
      <c r="AN57" s="90" t="n">
        <f>IF(AND(E57&lt;&gt;"",AG57&lt;&gt;"正常",AG57&lt;&gt;"在庫なし"),T57+ROW()/1000000,0)</f>
        <v>0</v>
      </c>
    </row>
    <row r="58" ht="22" customHeight="true">
      <c r="A58" s="28" t="str">
        <f>IF(E58="","",ROW()-5)</f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32"/>
      <c r="O58" s="32"/>
      <c r="P58" s="32"/>
      <c r="Q58" s="84"/>
      <c r="R58" s="21"/>
      <c r="S58" s="84"/>
      <c r="T58" s="86" t="str">
        <f>IF(E58="","",IFERROR(Q58*S58,0))</f>
      </c>
      <c r="U58" s="84"/>
      <c r="V58" s="86" t="str">
        <f>IF(E58="","",SUMIFS('Transaction History'!$G$6:$G$505,'Transaction History'!$D$6:$D$505,E58,'Transaction History'!$F$6:$F$505,"出庫",'Transaction History'!$A$6:$A$505,"&gt;="&amp;'Master Settings'!$B$5-30,'Transaction History'!$A$6:$A$505,"&lt;="&amp;'Master Settings'!$B$5))</f>
      </c>
      <c r="W58" s="86" t="str">
        <f>IF(E58="","",SUMIFS('Transaction History'!$G$6:$G$505,'Transaction History'!$D$6:$D$505,E58,'Transaction History'!$F$6:$F$505,"出庫",'Transaction History'!$A$6:$A$505,"&gt;="&amp;'Master Settings'!$B$5-90,'Transaction History'!$A$6:$A$505,"&lt;="&amp;'Master Settings'!$B$5))</f>
      </c>
      <c r="X58" s="86" t="str">
        <f>IF(E58="","",SUMIFS('Transaction History'!$G$6:$G$505,'Transaction History'!$D$6:$D$505,E58,'Transaction History'!$F$6:$F$505,"出庫",'Transaction History'!$A$6:$A$505,"&gt;="&amp;'Master Settings'!$B$5-180,'Transaction History'!$A$6:$A$505,"&lt;="&amp;'Master Settings'!$B$5))</f>
      </c>
      <c r="Y58" s="86" t="str">
        <f>IF(E58="","",IF(X58&gt;0,X58*365/180,IF(W58&gt;0,W58*365/90,IF(V58&gt;0,V58*365/30,0))))</f>
      </c>
      <c r="Z58" s="88" t="str">
        <f>IF(E58="","",IFERROR(Y58/Q58,0))</f>
      </c>
      <c r="AA58" s="35" t="str">
        <f>IF(E58="","",IF(N58="",0,MAX(0,'Master Settings'!$B$5-N58)))</f>
      </c>
      <c r="AB58" s="35" t="str">
        <f>IF(E58="","",IF(O58="",AA58,MAX(0,'Master Settings'!$B$5-O58)))</f>
      </c>
      <c r="AC58" s="35" t="str">
        <f>IF(E58="","",IFERROR(Q58/Y58*365,9999))</f>
      </c>
      <c r="AD58" s="35" t="str">
        <f>IF(E58="","",IFERROR(INDEX('Master Settings'!$B$11:$B$30,MATCH(H58,'Master Settings'!$A$11:$A$30,0)),'Master Settings'!$B$7))</f>
      </c>
      <c r="AE58" s="35" t="str">
        <f>IF(E58="","",IFERROR(INDEX('Master Settings'!$C$11:$C$30,MATCH(H58,'Master Settings'!$A$11:$A$30,0)),'Master Settings'!$D$7))</f>
      </c>
      <c r="AF58" s="88" t="str">
        <f>IF(E58="","",IFERROR(INDEX('Master Settings'!$D$11:$D$30,MATCH(H58,'Master Settings'!$A$11:$A$30,0)),'Master Settings'!$F$7))</f>
      </c>
      <c r="AG58" s="28" t="str">
        <f>IF(E58="","",IF(Q58&lt;=0,"在庫なし",IF(AND(AB58&gt;=AE58,Y58=0),"重度滞留",IF(OR(AB58&gt;=AD58,AC58&gt;=AD58*2),"注意",IF(Z58&lt;AF58,"回転低下","正常")))))</f>
      </c>
      <c r="AH58" s="28" t="str">
        <f>IF(E58="","",IF(AG58="重度滞留","消費がなく未出庫日数が重度しきい値を超過",IF(AG58="注意","未出庫日数または在庫カバー日数が注意しきい値を超過",IF(AG58="回転低下","回転率が品目カテゴリ目標を下回る",""))))</f>
      </c>
      <c r="AI58" s="28" t="str">
        <f>IF(E58="","",IF(AG58="重度滞留",IF(OR(J58="生産終了/EOL",J58="廃棄待ち"),"廃棄/値引き処理/仕入先返品","重点消費/代替利用/倉庫間移動"),IF(AG58="注意","Required確認/購買停止/倉庫間移動",IF(AG58="回転低下","安全在庫/Required予測/購買ペースの見直し","継続監視"))))</f>
      </c>
      <c r="AJ58" s="21"/>
      <c r="AK58" s="32"/>
      <c r="AL58" s="21"/>
      <c r="AM58" s="21"/>
      <c r="AN58" s="90" t="n">
        <f>IF(AND(E58&lt;&gt;"",AG58&lt;&gt;"正常",AG58&lt;&gt;"在庫なし"),T58+ROW()/1000000,0)</f>
        <v>0</v>
      </c>
    </row>
    <row r="59" ht="22" customHeight="true">
      <c r="A59" s="28" t="str">
        <f>IF(E59="","",ROW()-5)</f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32"/>
      <c r="O59" s="32"/>
      <c r="P59" s="32"/>
      <c r="Q59" s="84"/>
      <c r="R59" s="21"/>
      <c r="S59" s="84"/>
      <c r="T59" s="86" t="str">
        <f>IF(E59="","",IFERROR(Q59*S59,0))</f>
      </c>
      <c r="U59" s="84"/>
      <c r="V59" s="86" t="str">
        <f>IF(E59="","",SUMIFS('Transaction History'!$G$6:$G$505,'Transaction History'!$D$6:$D$505,E59,'Transaction History'!$F$6:$F$505,"出庫",'Transaction History'!$A$6:$A$505,"&gt;="&amp;'Master Settings'!$B$5-30,'Transaction History'!$A$6:$A$505,"&lt;="&amp;'Master Settings'!$B$5))</f>
      </c>
      <c r="W59" s="86" t="str">
        <f>IF(E59="","",SUMIFS('Transaction History'!$G$6:$G$505,'Transaction History'!$D$6:$D$505,E59,'Transaction History'!$F$6:$F$505,"出庫",'Transaction History'!$A$6:$A$505,"&gt;="&amp;'Master Settings'!$B$5-90,'Transaction History'!$A$6:$A$505,"&lt;="&amp;'Master Settings'!$B$5))</f>
      </c>
      <c r="X59" s="86" t="str">
        <f>IF(E59="","",SUMIFS('Transaction History'!$G$6:$G$505,'Transaction History'!$D$6:$D$505,E59,'Transaction History'!$F$6:$F$505,"出庫",'Transaction History'!$A$6:$A$505,"&gt;="&amp;'Master Settings'!$B$5-180,'Transaction History'!$A$6:$A$505,"&lt;="&amp;'Master Settings'!$B$5))</f>
      </c>
      <c r="Y59" s="86" t="str">
        <f>IF(E59="","",IF(X59&gt;0,X59*365/180,IF(W59&gt;0,W59*365/90,IF(V59&gt;0,V59*365/30,0))))</f>
      </c>
      <c r="Z59" s="88" t="str">
        <f>IF(E59="","",IFERROR(Y59/Q59,0))</f>
      </c>
      <c r="AA59" s="35" t="str">
        <f>IF(E59="","",IF(N59="",0,MAX(0,'Master Settings'!$B$5-N59)))</f>
      </c>
      <c r="AB59" s="35" t="str">
        <f>IF(E59="","",IF(O59="",AA59,MAX(0,'Master Settings'!$B$5-O59)))</f>
      </c>
      <c r="AC59" s="35" t="str">
        <f>IF(E59="","",IFERROR(Q59/Y59*365,9999))</f>
      </c>
      <c r="AD59" s="35" t="str">
        <f>IF(E59="","",IFERROR(INDEX('Master Settings'!$B$11:$B$30,MATCH(H59,'Master Settings'!$A$11:$A$30,0)),'Master Settings'!$B$7))</f>
      </c>
      <c r="AE59" s="35" t="str">
        <f>IF(E59="","",IFERROR(INDEX('Master Settings'!$C$11:$C$30,MATCH(H59,'Master Settings'!$A$11:$A$30,0)),'Master Settings'!$D$7))</f>
      </c>
      <c r="AF59" s="88" t="str">
        <f>IF(E59="","",IFERROR(INDEX('Master Settings'!$D$11:$D$30,MATCH(H59,'Master Settings'!$A$11:$A$30,0)),'Master Settings'!$F$7))</f>
      </c>
      <c r="AG59" s="28" t="str">
        <f>IF(E59="","",IF(Q59&lt;=0,"在庫なし",IF(AND(AB59&gt;=AE59,Y59=0),"重度滞留",IF(OR(AB59&gt;=AD59,AC59&gt;=AD59*2),"注意",IF(Z59&lt;AF59,"回転低下","正常")))))</f>
      </c>
      <c r="AH59" s="28" t="str">
        <f>IF(E59="","",IF(AG59="重度滞留","消費がなく未出庫日数が重度しきい値を超過",IF(AG59="注意","未出庫日数または在庫カバー日数が注意しきい値を超過",IF(AG59="回転低下","回転率が品目カテゴリ目標を下回る",""))))</f>
      </c>
      <c r="AI59" s="28" t="str">
        <f>IF(E59="","",IF(AG59="重度滞留",IF(OR(J59="生産終了/EOL",J59="廃棄待ち"),"廃棄/値引き処理/仕入先返品","重点消費/代替利用/倉庫間移動"),IF(AG59="注意","Required確認/購買停止/倉庫間移動",IF(AG59="回転低下","安全在庫/Required予測/購買ペースの見直し","継続監視"))))</f>
      </c>
      <c r="AJ59" s="21"/>
      <c r="AK59" s="32"/>
      <c r="AL59" s="21"/>
      <c r="AM59" s="21"/>
      <c r="AN59" s="90" t="n">
        <f>IF(AND(E59&lt;&gt;"",AG59&lt;&gt;"正常",AG59&lt;&gt;"在庫なし"),T59+ROW()/1000000,0)</f>
        <v>0</v>
      </c>
    </row>
    <row r="60" ht="22" customHeight="true">
      <c r="A60" s="28" t="str">
        <f>IF(E60="","",ROW()-5)</f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32"/>
      <c r="O60" s="32"/>
      <c r="P60" s="32"/>
      <c r="Q60" s="84"/>
      <c r="R60" s="21"/>
      <c r="S60" s="84"/>
      <c r="T60" s="86" t="str">
        <f>IF(E60="","",IFERROR(Q60*S60,0))</f>
      </c>
      <c r="U60" s="84"/>
      <c r="V60" s="86" t="str">
        <f>IF(E60="","",SUMIFS('Transaction History'!$G$6:$G$505,'Transaction History'!$D$6:$D$505,E60,'Transaction History'!$F$6:$F$505,"出庫",'Transaction History'!$A$6:$A$505,"&gt;="&amp;'Master Settings'!$B$5-30,'Transaction History'!$A$6:$A$505,"&lt;="&amp;'Master Settings'!$B$5))</f>
      </c>
      <c r="W60" s="86" t="str">
        <f>IF(E60="","",SUMIFS('Transaction History'!$G$6:$G$505,'Transaction History'!$D$6:$D$505,E60,'Transaction History'!$F$6:$F$505,"出庫",'Transaction History'!$A$6:$A$505,"&gt;="&amp;'Master Settings'!$B$5-90,'Transaction History'!$A$6:$A$505,"&lt;="&amp;'Master Settings'!$B$5))</f>
      </c>
      <c r="X60" s="86" t="str">
        <f>IF(E60="","",SUMIFS('Transaction History'!$G$6:$G$505,'Transaction History'!$D$6:$D$505,E60,'Transaction History'!$F$6:$F$505,"出庫",'Transaction History'!$A$6:$A$505,"&gt;="&amp;'Master Settings'!$B$5-180,'Transaction History'!$A$6:$A$505,"&lt;="&amp;'Master Settings'!$B$5))</f>
      </c>
      <c r="Y60" s="86" t="str">
        <f>IF(E60="","",IF(X60&gt;0,X60*365/180,IF(W60&gt;0,W60*365/90,IF(V60&gt;0,V60*365/30,0))))</f>
      </c>
      <c r="Z60" s="88" t="str">
        <f>IF(E60="","",IFERROR(Y60/Q60,0))</f>
      </c>
      <c r="AA60" s="35" t="str">
        <f>IF(E60="","",IF(N60="",0,MAX(0,'Master Settings'!$B$5-N60)))</f>
      </c>
      <c r="AB60" s="35" t="str">
        <f>IF(E60="","",IF(O60="",AA60,MAX(0,'Master Settings'!$B$5-O60)))</f>
      </c>
      <c r="AC60" s="35" t="str">
        <f>IF(E60="","",IFERROR(Q60/Y60*365,9999))</f>
      </c>
      <c r="AD60" s="35" t="str">
        <f>IF(E60="","",IFERROR(INDEX('Master Settings'!$B$11:$B$30,MATCH(H60,'Master Settings'!$A$11:$A$30,0)),'Master Settings'!$B$7))</f>
      </c>
      <c r="AE60" s="35" t="str">
        <f>IF(E60="","",IFERROR(INDEX('Master Settings'!$C$11:$C$30,MATCH(H60,'Master Settings'!$A$11:$A$30,0)),'Master Settings'!$D$7))</f>
      </c>
      <c r="AF60" s="88" t="str">
        <f>IF(E60="","",IFERROR(INDEX('Master Settings'!$D$11:$D$30,MATCH(H60,'Master Settings'!$A$11:$A$30,0)),'Master Settings'!$F$7))</f>
      </c>
      <c r="AG60" s="28" t="str">
        <f>IF(E60="","",IF(Q60&lt;=0,"在庫なし",IF(AND(AB60&gt;=AE60,Y60=0),"重度滞留",IF(OR(AB60&gt;=AD60,AC60&gt;=AD60*2),"注意",IF(Z60&lt;AF60,"回転低下","正常")))))</f>
      </c>
      <c r="AH60" s="28" t="str">
        <f>IF(E60="","",IF(AG60="重度滞留","消費がなく未出庫日数が重度しきい値を超過",IF(AG60="注意","未出庫日数または在庫カバー日数が注意しきい値を超過",IF(AG60="回転低下","回転率が品目カテゴリ目標を下回る",""))))</f>
      </c>
      <c r="AI60" s="28" t="str">
        <f>IF(E60="","",IF(AG60="重度滞留",IF(OR(J60="生産終了/EOL",J60="廃棄待ち"),"廃棄/値引き処理/仕入先返品","重点消費/代替利用/倉庫間移動"),IF(AG60="注意","Required確認/購買停止/倉庫間移動",IF(AG60="回転低下","安全在庫/Required予測/購買ペースの見直し","継続監視"))))</f>
      </c>
      <c r="AJ60" s="21"/>
      <c r="AK60" s="32"/>
      <c r="AL60" s="21"/>
      <c r="AM60" s="21"/>
      <c r="AN60" s="90" t="n">
        <f>IF(AND(E60&lt;&gt;"",AG60&lt;&gt;"正常",AG60&lt;&gt;"在庫なし"),T60+ROW()/1000000,0)</f>
        <v>0</v>
      </c>
    </row>
    <row r="61" ht="22" customHeight="true">
      <c r="A61" s="28" t="str">
        <f>IF(E61="","",ROW()-5)</f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32"/>
      <c r="O61" s="32"/>
      <c r="P61" s="32"/>
      <c r="Q61" s="84"/>
      <c r="R61" s="21"/>
      <c r="S61" s="84"/>
      <c r="T61" s="86" t="str">
        <f>IF(E61="","",IFERROR(Q61*S61,0))</f>
      </c>
      <c r="U61" s="84"/>
      <c r="V61" s="86" t="str">
        <f>IF(E61="","",SUMIFS('Transaction History'!$G$6:$G$505,'Transaction History'!$D$6:$D$505,E61,'Transaction History'!$F$6:$F$505,"出庫",'Transaction History'!$A$6:$A$505,"&gt;="&amp;'Master Settings'!$B$5-30,'Transaction History'!$A$6:$A$505,"&lt;="&amp;'Master Settings'!$B$5))</f>
      </c>
      <c r="W61" s="86" t="str">
        <f>IF(E61="","",SUMIFS('Transaction History'!$G$6:$G$505,'Transaction History'!$D$6:$D$505,E61,'Transaction History'!$F$6:$F$505,"出庫",'Transaction History'!$A$6:$A$505,"&gt;="&amp;'Master Settings'!$B$5-90,'Transaction History'!$A$6:$A$505,"&lt;="&amp;'Master Settings'!$B$5))</f>
      </c>
      <c r="X61" s="86" t="str">
        <f>IF(E61="","",SUMIFS('Transaction History'!$G$6:$G$505,'Transaction History'!$D$6:$D$505,E61,'Transaction History'!$F$6:$F$505,"出庫",'Transaction History'!$A$6:$A$505,"&gt;="&amp;'Master Settings'!$B$5-180,'Transaction History'!$A$6:$A$505,"&lt;="&amp;'Master Settings'!$B$5))</f>
      </c>
      <c r="Y61" s="86" t="str">
        <f>IF(E61="","",IF(X61&gt;0,X61*365/180,IF(W61&gt;0,W61*365/90,IF(V61&gt;0,V61*365/30,0))))</f>
      </c>
      <c r="Z61" s="88" t="str">
        <f>IF(E61="","",IFERROR(Y61/Q61,0))</f>
      </c>
      <c r="AA61" s="35" t="str">
        <f>IF(E61="","",IF(N61="",0,MAX(0,'Master Settings'!$B$5-N61)))</f>
      </c>
      <c r="AB61" s="35" t="str">
        <f>IF(E61="","",IF(O61="",AA61,MAX(0,'Master Settings'!$B$5-O61)))</f>
      </c>
      <c r="AC61" s="35" t="str">
        <f>IF(E61="","",IFERROR(Q61/Y61*365,9999))</f>
      </c>
      <c r="AD61" s="35" t="str">
        <f>IF(E61="","",IFERROR(INDEX('Master Settings'!$B$11:$B$30,MATCH(H61,'Master Settings'!$A$11:$A$30,0)),'Master Settings'!$B$7))</f>
      </c>
      <c r="AE61" s="35" t="str">
        <f>IF(E61="","",IFERROR(INDEX('Master Settings'!$C$11:$C$30,MATCH(H61,'Master Settings'!$A$11:$A$30,0)),'Master Settings'!$D$7))</f>
      </c>
      <c r="AF61" s="88" t="str">
        <f>IF(E61="","",IFERROR(INDEX('Master Settings'!$D$11:$D$30,MATCH(H61,'Master Settings'!$A$11:$A$30,0)),'Master Settings'!$F$7))</f>
      </c>
      <c r="AG61" s="28" t="str">
        <f>IF(E61="","",IF(Q61&lt;=0,"在庫なし",IF(AND(AB61&gt;=AE61,Y61=0),"重度滞留",IF(OR(AB61&gt;=AD61,AC61&gt;=AD61*2),"注意",IF(Z61&lt;AF61,"回転低下","正常")))))</f>
      </c>
      <c r="AH61" s="28" t="str">
        <f>IF(E61="","",IF(AG61="重度滞留","消費がなく未出庫日数が重度しきい値を超過",IF(AG61="注意","未出庫日数または在庫カバー日数が注意しきい値を超過",IF(AG61="回転低下","回転率が品目カテゴリ目標を下回る",""))))</f>
      </c>
      <c r="AI61" s="28" t="str">
        <f>IF(E61="","",IF(AG61="重度滞留",IF(OR(J61="生産終了/EOL",J61="廃棄待ち"),"廃棄/値引き処理/仕入先返品","重点消費/代替利用/倉庫間移動"),IF(AG61="注意","Required確認/購買停止/倉庫間移動",IF(AG61="回転低下","安全在庫/Required予測/購買ペースの見直し","継続監視"))))</f>
      </c>
      <c r="AJ61" s="21"/>
      <c r="AK61" s="32"/>
      <c r="AL61" s="21"/>
      <c r="AM61" s="21"/>
      <c r="AN61" s="90" t="n">
        <f>IF(AND(E61&lt;&gt;"",AG61&lt;&gt;"正常",AG61&lt;&gt;"在庫なし"),T61+ROW()/1000000,0)</f>
        <v>0</v>
      </c>
    </row>
    <row r="62" ht="22" customHeight="true">
      <c r="A62" s="28" t="str">
        <f>IF(E62="","",ROW()-5)</f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32"/>
      <c r="O62" s="32"/>
      <c r="P62" s="32"/>
      <c r="Q62" s="84"/>
      <c r="R62" s="21"/>
      <c r="S62" s="84"/>
      <c r="T62" s="86" t="str">
        <f>IF(E62="","",IFERROR(Q62*S62,0))</f>
      </c>
      <c r="U62" s="84"/>
      <c r="V62" s="86" t="str">
        <f>IF(E62="","",SUMIFS('Transaction History'!$G$6:$G$505,'Transaction History'!$D$6:$D$505,E62,'Transaction History'!$F$6:$F$505,"出庫",'Transaction History'!$A$6:$A$505,"&gt;="&amp;'Master Settings'!$B$5-30,'Transaction History'!$A$6:$A$505,"&lt;="&amp;'Master Settings'!$B$5))</f>
      </c>
      <c r="W62" s="86" t="str">
        <f>IF(E62="","",SUMIFS('Transaction History'!$G$6:$G$505,'Transaction History'!$D$6:$D$505,E62,'Transaction History'!$F$6:$F$505,"出庫",'Transaction History'!$A$6:$A$505,"&gt;="&amp;'Master Settings'!$B$5-90,'Transaction History'!$A$6:$A$505,"&lt;="&amp;'Master Settings'!$B$5))</f>
      </c>
      <c r="X62" s="86" t="str">
        <f>IF(E62="","",SUMIFS('Transaction History'!$G$6:$G$505,'Transaction History'!$D$6:$D$505,E62,'Transaction History'!$F$6:$F$505,"出庫",'Transaction History'!$A$6:$A$505,"&gt;="&amp;'Master Settings'!$B$5-180,'Transaction History'!$A$6:$A$505,"&lt;="&amp;'Master Settings'!$B$5))</f>
      </c>
      <c r="Y62" s="86" t="str">
        <f>IF(E62="","",IF(X62&gt;0,X62*365/180,IF(W62&gt;0,W62*365/90,IF(V62&gt;0,V62*365/30,0))))</f>
      </c>
      <c r="Z62" s="88" t="str">
        <f>IF(E62="","",IFERROR(Y62/Q62,0))</f>
      </c>
      <c r="AA62" s="35" t="str">
        <f>IF(E62="","",IF(N62="",0,MAX(0,'Master Settings'!$B$5-N62)))</f>
      </c>
      <c r="AB62" s="35" t="str">
        <f>IF(E62="","",IF(O62="",AA62,MAX(0,'Master Settings'!$B$5-O62)))</f>
      </c>
      <c r="AC62" s="35" t="str">
        <f>IF(E62="","",IFERROR(Q62/Y62*365,9999))</f>
      </c>
      <c r="AD62" s="35" t="str">
        <f>IF(E62="","",IFERROR(INDEX('Master Settings'!$B$11:$B$30,MATCH(H62,'Master Settings'!$A$11:$A$30,0)),'Master Settings'!$B$7))</f>
      </c>
      <c r="AE62" s="35" t="str">
        <f>IF(E62="","",IFERROR(INDEX('Master Settings'!$C$11:$C$30,MATCH(H62,'Master Settings'!$A$11:$A$30,0)),'Master Settings'!$D$7))</f>
      </c>
      <c r="AF62" s="88" t="str">
        <f>IF(E62="","",IFERROR(INDEX('Master Settings'!$D$11:$D$30,MATCH(H62,'Master Settings'!$A$11:$A$30,0)),'Master Settings'!$F$7))</f>
      </c>
      <c r="AG62" s="28" t="str">
        <f>IF(E62="","",IF(Q62&lt;=0,"在庫なし",IF(AND(AB62&gt;=AE62,Y62=0),"重度滞留",IF(OR(AB62&gt;=AD62,AC62&gt;=AD62*2),"注意",IF(Z62&lt;AF62,"回転低下","正常")))))</f>
      </c>
      <c r="AH62" s="28" t="str">
        <f>IF(E62="","",IF(AG62="重度滞留","消費がなく未出庫日数が重度しきい値を超過",IF(AG62="注意","未出庫日数または在庫カバー日数が注意しきい値を超過",IF(AG62="回転低下","回転率が品目カテゴリ目標を下回る",""))))</f>
      </c>
      <c r="AI62" s="28" t="str">
        <f>IF(E62="","",IF(AG62="重度滞留",IF(OR(J62="生産終了/EOL",J62="廃棄待ち"),"廃棄/値引き処理/仕入先返品","重点消費/代替利用/倉庫間移動"),IF(AG62="注意","Required確認/購買停止/倉庫間移動",IF(AG62="回転低下","安全在庫/Required予測/購買ペースの見直し","継続監視"))))</f>
      </c>
      <c r="AJ62" s="21"/>
      <c r="AK62" s="32"/>
      <c r="AL62" s="21"/>
      <c r="AM62" s="21"/>
      <c r="AN62" s="90" t="n">
        <f>IF(AND(E62&lt;&gt;"",AG62&lt;&gt;"正常",AG62&lt;&gt;"在庫なし"),T62+ROW()/1000000,0)</f>
        <v>0</v>
      </c>
    </row>
    <row r="63" ht="22" customHeight="true">
      <c r="A63" s="28" t="str">
        <f>IF(E63="","",ROW()-5)</f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32"/>
      <c r="O63" s="32"/>
      <c r="P63" s="32"/>
      <c r="Q63" s="84"/>
      <c r="R63" s="21"/>
      <c r="S63" s="84"/>
      <c r="T63" s="86" t="str">
        <f>IF(E63="","",IFERROR(Q63*S63,0))</f>
      </c>
      <c r="U63" s="84"/>
      <c r="V63" s="86" t="str">
        <f>IF(E63="","",SUMIFS('Transaction History'!$G$6:$G$505,'Transaction History'!$D$6:$D$505,E63,'Transaction History'!$F$6:$F$505,"出庫",'Transaction History'!$A$6:$A$505,"&gt;="&amp;'Master Settings'!$B$5-30,'Transaction History'!$A$6:$A$505,"&lt;="&amp;'Master Settings'!$B$5))</f>
      </c>
      <c r="W63" s="86" t="str">
        <f>IF(E63="","",SUMIFS('Transaction History'!$G$6:$G$505,'Transaction History'!$D$6:$D$505,E63,'Transaction History'!$F$6:$F$505,"出庫",'Transaction History'!$A$6:$A$505,"&gt;="&amp;'Master Settings'!$B$5-90,'Transaction History'!$A$6:$A$505,"&lt;="&amp;'Master Settings'!$B$5))</f>
      </c>
      <c r="X63" s="86" t="str">
        <f>IF(E63="","",SUMIFS('Transaction History'!$G$6:$G$505,'Transaction History'!$D$6:$D$505,E63,'Transaction History'!$F$6:$F$505,"出庫",'Transaction History'!$A$6:$A$505,"&gt;="&amp;'Master Settings'!$B$5-180,'Transaction History'!$A$6:$A$505,"&lt;="&amp;'Master Settings'!$B$5))</f>
      </c>
      <c r="Y63" s="86" t="str">
        <f>IF(E63="","",IF(X63&gt;0,X63*365/180,IF(W63&gt;0,W63*365/90,IF(V63&gt;0,V63*365/30,0))))</f>
      </c>
      <c r="Z63" s="88" t="str">
        <f>IF(E63="","",IFERROR(Y63/Q63,0))</f>
      </c>
      <c r="AA63" s="35" t="str">
        <f>IF(E63="","",IF(N63="",0,MAX(0,'Master Settings'!$B$5-N63)))</f>
      </c>
      <c r="AB63" s="35" t="str">
        <f>IF(E63="","",IF(O63="",AA63,MAX(0,'Master Settings'!$B$5-O63)))</f>
      </c>
      <c r="AC63" s="35" t="str">
        <f>IF(E63="","",IFERROR(Q63/Y63*365,9999))</f>
      </c>
      <c r="AD63" s="35" t="str">
        <f>IF(E63="","",IFERROR(INDEX('Master Settings'!$B$11:$B$30,MATCH(H63,'Master Settings'!$A$11:$A$30,0)),'Master Settings'!$B$7))</f>
      </c>
      <c r="AE63" s="35" t="str">
        <f>IF(E63="","",IFERROR(INDEX('Master Settings'!$C$11:$C$30,MATCH(H63,'Master Settings'!$A$11:$A$30,0)),'Master Settings'!$D$7))</f>
      </c>
      <c r="AF63" s="88" t="str">
        <f>IF(E63="","",IFERROR(INDEX('Master Settings'!$D$11:$D$30,MATCH(H63,'Master Settings'!$A$11:$A$30,0)),'Master Settings'!$F$7))</f>
      </c>
      <c r="AG63" s="28" t="str">
        <f>IF(E63="","",IF(Q63&lt;=0,"在庫なし",IF(AND(AB63&gt;=AE63,Y63=0),"重度滞留",IF(OR(AB63&gt;=AD63,AC63&gt;=AD63*2),"注意",IF(Z63&lt;AF63,"回転低下","正常")))))</f>
      </c>
      <c r="AH63" s="28" t="str">
        <f>IF(E63="","",IF(AG63="重度滞留","消費がなく未出庫日数が重度しきい値を超過",IF(AG63="注意","未出庫日数または在庫カバー日数が注意しきい値を超過",IF(AG63="回転低下","回転率が品目カテゴリ目標を下回る",""))))</f>
      </c>
      <c r="AI63" s="28" t="str">
        <f>IF(E63="","",IF(AG63="重度滞留",IF(OR(J63="生産終了/EOL",J63="廃棄待ち"),"廃棄/値引き処理/仕入先返品","重点消費/代替利用/倉庫間移動"),IF(AG63="注意","Required確認/購買停止/倉庫間移動",IF(AG63="回転低下","安全在庫/Required予測/購買ペースの見直し","継続監視"))))</f>
      </c>
      <c r="AJ63" s="21"/>
      <c r="AK63" s="32"/>
      <c r="AL63" s="21"/>
      <c r="AM63" s="21"/>
      <c r="AN63" s="90" t="n">
        <f>IF(AND(E63&lt;&gt;"",AG63&lt;&gt;"正常",AG63&lt;&gt;"在庫なし"),T63+ROW()/1000000,0)</f>
        <v>0</v>
      </c>
    </row>
    <row r="64" ht="22" customHeight="true">
      <c r="A64" s="28" t="str">
        <f>IF(E64="","",ROW()-5)</f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32"/>
      <c r="O64" s="32"/>
      <c r="P64" s="32"/>
      <c r="Q64" s="84"/>
      <c r="R64" s="21"/>
      <c r="S64" s="84"/>
      <c r="T64" s="86" t="str">
        <f>IF(E64="","",IFERROR(Q64*S64,0))</f>
      </c>
      <c r="U64" s="84"/>
      <c r="V64" s="86" t="str">
        <f>IF(E64="","",SUMIFS('Transaction History'!$G$6:$G$505,'Transaction History'!$D$6:$D$505,E64,'Transaction History'!$F$6:$F$505,"出庫",'Transaction History'!$A$6:$A$505,"&gt;="&amp;'Master Settings'!$B$5-30,'Transaction History'!$A$6:$A$505,"&lt;="&amp;'Master Settings'!$B$5))</f>
      </c>
      <c r="W64" s="86" t="str">
        <f>IF(E64="","",SUMIFS('Transaction History'!$G$6:$G$505,'Transaction History'!$D$6:$D$505,E64,'Transaction History'!$F$6:$F$505,"出庫",'Transaction History'!$A$6:$A$505,"&gt;="&amp;'Master Settings'!$B$5-90,'Transaction History'!$A$6:$A$505,"&lt;="&amp;'Master Settings'!$B$5))</f>
      </c>
      <c r="X64" s="86" t="str">
        <f>IF(E64="","",SUMIFS('Transaction History'!$G$6:$G$505,'Transaction History'!$D$6:$D$505,E64,'Transaction History'!$F$6:$F$505,"出庫",'Transaction History'!$A$6:$A$505,"&gt;="&amp;'Master Settings'!$B$5-180,'Transaction History'!$A$6:$A$505,"&lt;="&amp;'Master Settings'!$B$5))</f>
      </c>
      <c r="Y64" s="86" t="str">
        <f>IF(E64="","",IF(X64&gt;0,X64*365/180,IF(W64&gt;0,W64*365/90,IF(V64&gt;0,V64*365/30,0))))</f>
      </c>
      <c r="Z64" s="88" t="str">
        <f>IF(E64="","",IFERROR(Y64/Q64,0))</f>
      </c>
      <c r="AA64" s="35" t="str">
        <f>IF(E64="","",IF(N64="",0,MAX(0,'Master Settings'!$B$5-N64)))</f>
      </c>
      <c r="AB64" s="35" t="str">
        <f>IF(E64="","",IF(O64="",AA64,MAX(0,'Master Settings'!$B$5-O64)))</f>
      </c>
      <c r="AC64" s="35" t="str">
        <f>IF(E64="","",IFERROR(Q64/Y64*365,9999))</f>
      </c>
      <c r="AD64" s="35" t="str">
        <f>IF(E64="","",IFERROR(INDEX('Master Settings'!$B$11:$B$30,MATCH(H64,'Master Settings'!$A$11:$A$30,0)),'Master Settings'!$B$7))</f>
      </c>
      <c r="AE64" s="35" t="str">
        <f>IF(E64="","",IFERROR(INDEX('Master Settings'!$C$11:$C$30,MATCH(H64,'Master Settings'!$A$11:$A$30,0)),'Master Settings'!$D$7))</f>
      </c>
      <c r="AF64" s="88" t="str">
        <f>IF(E64="","",IFERROR(INDEX('Master Settings'!$D$11:$D$30,MATCH(H64,'Master Settings'!$A$11:$A$30,0)),'Master Settings'!$F$7))</f>
      </c>
      <c r="AG64" s="28" t="str">
        <f>IF(E64="","",IF(Q64&lt;=0,"在庫なし",IF(AND(AB64&gt;=AE64,Y64=0),"重度滞留",IF(OR(AB64&gt;=AD64,AC64&gt;=AD64*2),"注意",IF(Z64&lt;AF64,"回転低下","正常")))))</f>
      </c>
      <c r="AH64" s="28" t="str">
        <f>IF(E64="","",IF(AG64="重度滞留","消費がなく未出庫日数が重度しきい値を超過",IF(AG64="注意","未出庫日数または在庫カバー日数が注意しきい値を超過",IF(AG64="回転低下","回転率が品目カテゴリ目標を下回る",""))))</f>
      </c>
      <c r="AI64" s="28" t="str">
        <f>IF(E64="","",IF(AG64="重度滞留",IF(OR(J64="生産終了/EOL",J64="廃棄待ち"),"廃棄/値引き処理/仕入先返品","重点消費/代替利用/倉庫間移動"),IF(AG64="注意","Required確認/購買停止/倉庫間移動",IF(AG64="回転低下","安全在庫/Required予測/購買ペースの見直し","継続監視"))))</f>
      </c>
      <c r="AJ64" s="21"/>
      <c r="AK64" s="32"/>
      <c r="AL64" s="21"/>
      <c r="AM64" s="21"/>
      <c r="AN64" s="90" t="n">
        <f>IF(AND(E64&lt;&gt;"",AG64&lt;&gt;"正常",AG64&lt;&gt;"在庫なし"),T64+ROW()/1000000,0)</f>
        <v>0</v>
      </c>
    </row>
    <row r="65" ht="22" customHeight="true">
      <c r="A65" s="28" t="str">
        <f>IF(E65="","",ROW()-5)</f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32"/>
      <c r="O65" s="32"/>
      <c r="P65" s="32"/>
      <c r="Q65" s="84"/>
      <c r="R65" s="21"/>
      <c r="S65" s="84"/>
      <c r="T65" s="86" t="str">
        <f>IF(E65="","",IFERROR(Q65*S65,0))</f>
      </c>
      <c r="U65" s="84"/>
      <c r="V65" s="86" t="str">
        <f>IF(E65="","",SUMIFS('Transaction History'!$G$6:$G$505,'Transaction History'!$D$6:$D$505,E65,'Transaction History'!$F$6:$F$505,"出庫",'Transaction History'!$A$6:$A$505,"&gt;="&amp;'Master Settings'!$B$5-30,'Transaction History'!$A$6:$A$505,"&lt;="&amp;'Master Settings'!$B$5))</f>
      </c>
      <c r="W65" s="86" t="str">
        <f>IF(E65="","",SUMIFS('Transaction History'!$G$6:$G$505,'Transaction History'!$D$6:$D$505,E65,'Transaction History'!$F$6:$F$505,"出庫",'Transaction History'!$A$6:$A$505,"&gt;="&amp;'Master Settings'!$B$5-90,'Transaction History'!$A$6:$A$505,"&lt;="&amp;'Master Settings'!$B$5))</f>
      </c>
      <c r="X65" s="86" t="str">
        <f>IF(E65="","",SUMIFS('Transaction History'!$G$6:$G$505,'Transaction History'!$D$6:$D$505,E65,'Transaction History'!$F$6:$F$505,"出庫",'Transaction History'!$A$6:$A$505,"&gt;="&amp;'Master Settings'!$B$5-180,'Transaction History'!$A$6:$A$505,"&lt;="&amp;'Master Settings'!$B$5))</f>
      </c>
      <c r="Y65" s="86" t="str">
        <f>IF(E65="","",IF(X65&gt;0,X65*365/180,IF(W65&gt;0,W65*365/90,IF(V65&gt;0,V65*365/30,0))))</f>
      </c>
      <c r="Z65" s="88" t="str">
        <f>IF(E65="","",IFERROR(Y65/Q65,0))</f>
      </c>
      <c r="AA65" s="35" t="str">
        <f>IF(E65="","",IF(N65="",0,MAX(0,'Master Settings'!$B$5-N65)))</f>
      </c>
      <c r="AB65" s="35" t="str">
        <f>IF(E65="","",IF(O65="",AA65,MAX(0,'Master Settings'!$B$5-O65)))</f>
      </c>
      <c r="AC65" s="35" t="str">
        <f>IF(E65="","",IFERROR(Q65/Y65*365,9999))</f>
      </c>
      <c r="AD65" s="35" t="str">
        <f>IF(E65="","",IFERROR(INDEX('Master Settings'!$B$11:$B$30,MATCH(H65,'Master Settings'!$A$11:$A$30,0)),'Master Settings'!$B$7))</f>
      </c>
      <c r="AE65" s="35" t="str">
        <f>IF(E65="","",IFERROR(INDEX('Master Settings'!$C$11:$C$30,MATCH(H65,'Master Settings'!$A$11:$A$30,0)),'Master Settings'!$D$7))</f>
      </c>
      <c r="AF65" s="88" t="str">
        <f>IF(E65="","",IFERROR(INDEX('Master Settings'!$D$11:$D$30,MATCH(H65,'Master Settings'!$A$11:$A$30,0)),'Master Settings'!$F$7))</f>
      </c>
      <c r="AG65" s="28" t="str">
        <f>IF(E65="","",IF(Q65&lt;=0,"在庫なし",IF(AND(AB65&gt;=AE65,Y65=0),"重度滞留",IF(OR(AB65&gt;=AD65,AC65&gt;=AD65*2),"注意",IF(Z65&lt;AF65,"回転低下","正常")))))</f>
      </c>
      <c r="AH65" s="28" t="str">
        <f>IF(E65="","",IF(AG65="重度滞留","消費がなく未出庫日数が重度しきい値を超過",IF(AG65="注意","未出庫日数または在庫カバー日数が注意しきい値を超過",IF(AG65="回転低下","回転率が品目カテゴリ目標を下回る",""))))</f>
      </c>
      <c r="AI65" s="28" t="str">
        <f>IF(E65="","",IF(AG65="重度滞留",IF(OR(J65="生産終了/EOL",J65="廃棄待ち"),"廃棄/値引き処理/仕入先返品","重点消費/代替利用/倉庫間移動"),IF(AG65="注意","Required確認/購買停止/倉庫間移動",IF(AG65="回転低下","安全在庫/Required予測/購買ペースの見直し","継続監視"))))</f>
      </c>
      <c r="AJ65" s="21"/>
      <c r="AK65" s="32"/>
      <c r="AL65" s="21"/>
      <c r="AM65" s="21"/>
      <c r="AN65" s="90" t="n">
        <f>IF(AND(E65&lt;&gt;"",AG65&lt;&gt;"正常",AG65&lt;&gt;"在庫なし"),T65+ROW()/1000000,0)</f>
        <v>0</v>
      </c>
    </row>
    <row r="66" ht="22" customHeight="true">
      <c r="A66" s="28" t="str">
        <f>IF(E66="","",ROW()-5)</f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32"/>
      <c r="O66" s="32"/>
      <c r="P66" s="32"/>
      <c r="Q66" s="84"/>
      <c r="R66" s="21"/>
      <c r="S66" s="84"/>
      <c r="T66" s="86" t="str">
        <f>IF(E66="","",IFERROR(Q66*S66,0))</f>
      </c>
      <c r="U66" s="84"/>
      <c r="V66" s="86" t="str">
        <f>IF(E66="","",SUMIFS('Transaction History'!$G$6:$G$505,'Transaction History'!$D$6:$D$505,E66,'Transaction History'!$F$6:$F$505,"出庫",'Transaction History'!$A$6:$A$505,"&gt;="&amp;'Master Settings'!$B$5-30,'Transaction History'!$A$6:$A$505,"&lt;="&amp;'Master Settings'!$B$5))</f>
      </c>
      <c r="W66" s="86" t="str">
        <f>IF(E66="","",SUMIFS('Transaction History'!$G$6:$G$505,'Transaction History'!$D$6:$D$505,E66,'Transaction History'!$F$6:$F$505,"出庫",'Transaction History'!$A$6:$A$505,"&gt;="&amp;'Master Settings'!$B$5-90,'Transaction History'!$A$6:$A$505,"&lt;="&amp;'Master Settings'!$B$5))</f>
      </c>
      <c r="X66" s="86" t="str">
        <f>IF(E66="","",SUMIFS('Transaction History'!$G$6:$G$505,'Transaction History'!$D$6:$D$505,E66,'Transaction History'!$F$6:$F$505,"出庫",'Transaction History'!$A$6:$A$505,"&gt;="&amp;'Master Settings'!$B$5-180,'Transaction History'!$A$6:$A$505,"&lt;="&amp;'Master Settings'!$B$5))</f>
      </c>
      <c r="Y66" s="86" t="str">
        <f>IF(E66="","",IF(X66&gt;0,X66*365/180,IF(W66&gt;0,W66*365/90,IF(V66&gt;0,V66*365/30,0))))</f>
      </c>
      <c r="Z66" s="88" t="str">
        <f>IF(E66="","",IFERROR(Y66/Q66,0))</f>
      </c>
      <c r="AA66" s="35" t="str">
        <f>IF(E66="","",IF(N66="",0,MAX(0,'Master Settings'!$B$5-N66)))</f>
      </c>
      <c r="AB66" s="35" t="str">
        <f>IF(E66="","",IF(O66="",AA66,MAX(0,'Master Settings'!$B$5-O66)))</f>
      </c>
      <c r="AC66" s="35" t="str">
        <f>IF(E66="","",IFERROR(Q66/Y66*365,9999))</f>
      </c>
      <c r="AD66" s="35" t="str">
        <f>IF(E66="","",IFERROR(INDEX('Master Settings'!$B$11:$B$30,MATCH(H66,'Master Settings'!$A$11:$A$30,0)),'Master Settings'!$B$7))</f>
      </c>
      <c r="AE66" s="35" t="str">
        <f>IF(E66="","",IFERROR(INDEX('Master Settings'!$C$11:$C$30,MATCH(H66,'Master Settings'!$A$11:$A$30,0)),'Master Settings'!$D$7))</f>
      </c>
      <c r="AF66" s="88" t="str">
        <f>IF(E66="","",IFERROR(INDEX('Master Settings'!$D$11:$D$30,MATCH(H66,'Master Settings'!$A$11:$A$30,0)),'Master Settings'!$F$7))</f>
      </c>
      <c r="AG66" s="28" t="str">
        <f>IF(E66="","",IF(Q66&lt;=0,"在庫なし",IF(AND(AB66&gt;=AE66,Y66=0),"重度滞留",IF(OR(AB66&gt;=AD66,AC66&gt;=AD66*2),"注意",IF(Z66&lt;AF66,"回転低下","正常")))))</f>
      </c>
      <c r="AH66" s="28" t="str">
        <f>IF(E66="","",IF(AG66="重度滞留","消費がなく未出庫日数が重度しきい値を超過",IF(AG66="注意","未出庫日数または在庫カバー日数が注意しきい値を超過",IF(AG66="回転低下","回転率が品目カテゴリ目標を下回る",""))))</f>
      </c>
      <c r="AI66" s="28" t="str">
        <f>IF(E66="","",IF(AG66="重度滞留",IF(OR(J66="生産終了/EOL",J66="廃棄待ち"),"廃棄/値引き処理/仕入先返品","重点消費/代替利用/倉庫間移動"),IF(AG66="注意","Required確認/購買停止/倉庫間移動",IF(AG66="回転低下","安全在庫/Required予測/購買ペースの見直し","継続監視"))))</f>
      </c>
      <c r="AJ66" s="21"/>
      <c r="AK66" s="32"/>
      <c r="AL66" s="21"/>
      <c r="AM66" s="21"/>
      <c r="AN66" s="90" t="n">
        <f>IF(AND(E66&lt;&gt;"",AG66&lt;&gt;"正常",AG66&lt;&gt;"在庫なし"),T66+ROW()/1000000,0)</f>
        <v>0</v>
      </c>
    </row>
    <row r="67" ht="22" customHeight="true">
      <c r="A67" s="28" t="str">
        <f>IF(E67="","",ROW()-5)</f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32"/>
      <c r="O67" s="32"/>
      <c r="P67" s="32"/>
      <c r="Q67" s="84"/>
      <c r="R67" s="21"/>
      <c r="S67" s="84"/>
      <c r="T67" s="86" t="str">
        <f>IF(E67="","",IFERROR(Q67*S67,0))</f>
      </c>
      <c r="U67" s="84"/>
      <c r="V67" s="86" t="str">
        <f>IF(E67="","",SUMIFS('Transaction History'!$G$6:$G$505,'Transaction History'!$D$6:$D$505,E67,'Transaction History'!$F$6:$F$505,"出庫",'Transaction History'!$A$6:$A$505,"&gt;="&amp;'Master Settings'!$B$5-30,'Transaction History'!$A$6:$A$505,"&lt;="&amp;'Master Settings'!$B$5))</f>
      </c>
      <c r="W67" s="86" t="str">
        <f>IF(E67="","",SUMIFS('Transaction History'!$G$6:$G$505,'Transaction History'!$D$6:$D$505,E67,'Transaction History'!$F$6:$F$505,"出庫",'Transaction History'!$A$6:$A$505,"&gt;="&amp;'Master Settings'!$B$5-90,'Transaction History'!$A$6:$A$505,"&lt;="&amp;'Master Settings'!$B$5))</f>
      </c>
      <c r="X67" s="86" t="str">
        <f>IF(E67="","",SUMIFS('Transaction History'!$G$6:$G$505,'Transaction History'!$D$6:$D$505,E67,'Transaction History'!$F$6:$F$505,"出庫",'Transaction History'!$A$6:$A$505,"&gt;="&amp;'Master Settings'!$B$5-180,'Transaction History'!$A$6:$A$505,"&lt;="&amp;'Master Settings'!$B$5))</f>
      </c>
      <c r="Y67" s="86" t="str">
        <f>IF(E67="","",IF(X67&gt;0,X67*365/180,IF(W67&gt;0,W67*365/90,IF(V67&gt;0,V67*365/30,0))))</f>
      </c>
      <c r="Z67" s="88" t="str">
        <f>IF(E67="","",IFERROR(Y67/Q67,0))</f>
      </c>
      <c r="AA67" s="35" t="str">
        <f>IF(E67="","",IF(N67="",0,MAX(0,'Master Settings'!$B$5-N67)))</f>
      </c>
      <c r="AB67" s="35" t="str">
        <f>IF(E67="","",IF(O67="",AA67,MAX(0,'Master Settings'!$B$5-O67)))</f>
      </c>
      <c r="AC67" s="35" t="str">
        <f>IF(E67="","",IFERROR(Q67/Y67*365,9999))</f>
      </c>
      <c r="AD67" s="35" t="str">
        <f>IF(E67="","",IFERROR(INDEX('Master Settings'!$B$11:$B$30,MATCH(H67,'Master Settings'!$A$11:$A$30,0)),'Master Settings'!$B$7))</f>
      </c>
      <c r="AE67" s="35" t="str">
        <f>IF(E67="","",IFERROR(INDEX('Master Settings'!$C$11:$C$30,MATCH(H67,'Master Settings'!$A$11:$A$30,0)),'Master Settings'!$D$7))</f>
      </c>
      <c r="AF67" s="88" t="str">
        <f>IF(E67="","",IFERROR(INDEX('Master Settings'!$D$11:$D$30,MATCH(H67,'Master Settings'!$A$11:$A$30,0)),'Master Settings'!$F$7))</f>
      </c>
      <c r="AG67" s="28" t="str">
        <f>IF(E67="","",IF(Q67&lt;=0,"在庫なし",IF(AND(AB67&gt;=AE67,Y67=0),"重度滞留",IF(OR(AB67&gt;=AD67,AC67&gt;=AD67*2),"注意",IF(Z67&lt;AF67,"回転低下","正常")))))</f>
      </c>
      <c r="AH67" s="28" t="str">
        <f>IF(E67="","",IF(AG67="重度滞留","消費がなく未出庫日数が重度しきい値を超過",IF(AG67="注意","未出庫日数または在庫カバー日数が注意しきい値を超過",IF(AG67="回転低下","回転率が品目カテゴリ目標を下回る",""))))</f>
      </c>
      <c r="AI67" s="28" t="str">
        <f>IF(E67="","",IF(AG67="重度滞留",IF(OR(J67="生産終了/EOL",J67="廃棄待ち"),"廃棄/値引き処理/仕入先返品","重点消費/代替利用/倉庫間移動"),IF(AG67="注意","Required確認/購買停止/倉庫間移動",IF(AG67="回転低下","安全在庫/Required予測/購買ペースの見直し","継続監視"))))</f>
      </c>
      <c r="AJ67" s="21"/>
      <c r="AK67" s="32"/>
      <c r="AL67" s="21"/>
      <c r="AM67" s="21"/>
      <c r="AN67" s="90" t="n">
        <f>IF(AND(E67&lt;&gt;"",AG67&lt;&gt;"正常",AG67&lt;&gt;"在庫なし"),T67+ROW()/1000000,0)</f>
        <v>0</v>
      </c>
    </row>
    <row r="68" ht="22" customHeight="true">
      <c r="A68" s="28" t="str">
        <f>IF(E68="","",ROW()-5)</f>
      </c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32"/>
      <c r="O68" s="32"/>
      <c r="P68" s="32"/>
      <c r="Q68" s="84"/>
      <c r="R68" s="21"/>
      <c r="S68" s="84"/>
      <c r="T68" s="86" t="str">
        <f>IF(E68="","",IFERROR(Q68*S68,0))</f>
      </c>
      <c r="U68" s="84"/>
      <c r="V68" s="86" t="str">
        <f>IF(E68="","",SUMIFS('Transaction History'!$G$6:$G$505,'Transaction History'!$D$6:$D$505,E68,'Transaction History'!$F$6:$F$505,"出庫",'Transaction History'!$A$6:$A$505,"&gt;="&amp;'Master Settings'!$B$5-30,'Transaction History'!$A$6:$A$505,"&lt;="&amp;'Master Settings'!$B$5))</f>
      </c>
      <c r="W68" s="86" t="str">
        <f>IF(E68="","",SUMIFS('Transaction History'!$G$6:$G$505,'Transaction History'!$D$6:$D$505,E68,'Transaction History'!$F$6:$F$505,"出庫",'Transaction History'!$A$6:$A$505,"&gt;="&amp;'Master Settings'!$B$5-90,'Transaction History'!$A$6:$A$505,"&lt;="&amp;'Master Settings'!$B$5))</f>
      </c>
      <c r="X68" s="86" t="str">
        <f>IF(E68="","",SUMIFS('Transaction History'!$G$6:$G$505,'Transaction History'!$D$6:$D$505,E68,'Transaction History'!$F$6:$F$505,"出庫",'Transaction History'!$A$6:$A$505,"&gt;="&amp;'Master Settings'!$B$5-180,'Transaction History'!$A$6:$A$505,"&lt;="&amp;'Master Settings'!$B$5))</f>
      </c>
      <c r="Y68" s="86" t="str">
        <f>IF(E68="","",IF(X68&gt;0,X68*365/180,IF(W68&gt;0,W68*365/90,IF(V68&gt;0,V68*365/30,0))))</f>
      </c>
      <c r="Z68" s="88" t="str">
        <f>IF(E68="","",IFERROR(Y68/Q68,0))</f>
      </c>
      <c r="AA68" s="35" t="str">
        <f>IF(E68="","",IF(N68="",0,MAX(0,'Master Settings'!$B$5-N68)))</f>
      </c>
      <c r="AB68" s="35" t="str">
        <f>IF(E68="","",IF(O68="",AA68,MAX(0,'Master Settings'!$B$5-O68)))</f>
      </c>
      <c r="AC68" s="35" t="str">
        <f>IF(E68="","",IFERROR(Q68/Y68*365,9999))</f>
      </c>
      <c r="AD68" s="35" t="str">
        <f>IF(E68="","",IFERROR(INDEX('Master Settings'!$B$11:$B$30,MATCH(H68,'Master Settings'!$A$11:$A$30,0)),'Master Settings'!$B$7))</f>
      </c>
      <c r="AE68" s="35" t="str">
        <f>IF(E68="","",IFERROR(INDEX('Master Settings'!$C$11:$C$30,MATCH(H68,'Master Settings'!$A$11:$A$30,0)),'Master Settings'!$D$7))</f>
      </c>
      <c r="AF68" s="88" t="str">
        <f>IF(E68="","",IFERROR(INDEX('Master Settings'!$D$11:$D$30,MATCH(H68,'Master Settings'!$A$11:$A$30,0)),'Master Settings'!$F$7))</f>
      </c>
      <c r="AG68" s="28" t="str">
        <f>IF(E68="","",IF(Q68&lt;=0,"在庫なし",IF(AND(AB68&gt;=AE68,Y68=0),"重度滞留",IF(OR(AB68&gt;=AD68,AC68&gt;=AD68*2),"注意",IF(Z68&lt;AF68,"回転低下","正常")))))</f>
      </c>
      <c r="AH68" s="28" t="str">
        <f>IF(E68="","",IF(AG68="重度滞留","消費がなく未出庫日数が重度しきい値を超過",IF(AG68="注意","未出庫日数または在庫カバー日数が注意しきい値を超過",IF(AG68="回転低下","回転率が品目カテゴリ目標を下回る",""))))</f>
      </c>
      <c r="AI68" s="28" t="str">
        <f>IF(E68="","",IF(AG68="重度滞留",IF(OR(J68="生産終了/EOL",J68="廃棄待ち"),"廃棄/値引き処理/仕入先返品","重点消費/代替利用/倉庫間移動"),IF(AG68="注意","Required確認/購買停止/倉庫間移動",IF(AG68="回転低下","安全在庫/Required予測/購買ペースの見直し","継続監視"))))</f>
      </c>
      <c r="AJ68" s="21"/>
      <c r="AK68" s="32"/>
      <c r="AL68" s="21"/>
      <c r="AM68" s="21"/>
      <c r="AN68" s="90" t="n">
        <f>IF(AND(E68&lt;&gt;"",AG68&lt;&gt;"正常",AG68&lt;&gt;"在庫なし"),T68+ROW()/1000000,0)</f>
        <v>0</v>
      </c>
    </row>
    <row r="69" ht="22" customHeight="true">
      <c r="A69" s="28" t="str">
        <f>IF(E69="","",ROW()-5)</f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32"/>
      <c r="O69" s="32"/>
      <c r="P69" s="32"/>
      <c r="Q69" s="84"/>
      <c r="R69" s="21"/>
      <c r="S69" s="84"/>
      <c r="T69" s="86" t="str">
        <f>IF(E69="","",IFERROR(Q69*S69,0))</f>
      </c>
      <c r="U69" s="84"/>
      <c r="V69" s="86" t="str">
        <f>IF(E69="","",SUMIFS('Transaction History'!$G$6:$G$505,'Transaction History'!$D$6:$D$505,E69,'Transaction History'!$F$6:$F$505,"出庫",'Transaction History'!$A$6:$A$505,"&gt;="&amp;'Master Settings'!$B$5-30,'Transaction History'!$A$6:$A$505,"&lt;="&amp;'Master Settings'!$B$5))</f>
      </c>
      <c r="W69" s="86" t="str">
        <f>IF(E69="","",SUMIFS('Transaction History'!$G$6:$G$505,'Transaction History'!$D$6:$D$505,E69,'Transaction History'!$F$6:$F$505,"出庫",'Transaction History'!$A$6:$A$505,"&gt;="&amp;'Master Settings'!$B$5-90,'Transaction History'!$A$6:$A$505,"&lt;="&amp;'Master Settings'!$B$5))</f>
      </c>
      <c r="X69" s="86" t="str">
        <f>IF(E69="","",SUMIFS('Transaction History'!$G$6:$G$505,'Transaction History'!$D$6:$D$505,E69,'Transaction History'!$F$6:$F$505,"出庫",'Transaction History'!$A$6:$A$505,"&gt;="&amp;'Master Settings'!$B$5-180,'Transaction History'!$A$6:$A$505,"&lt;="&amp;'Master Settings'!$B$5))</f>
      </c>
      <c r="Y69" s="86" t="str">
        <f>IF(E69="","",IF(X69&gt;0,X69*365/180,IF(W69&gt;0,W69*365/90,IF(V69&gt;0,V69*365/30,0))))</f>
      </c>
      <c r="Z69" s="88" t="str">
        <f>IF(E69="","",IFERROR(Y69/Q69,0))</f>
      </c>
      <c r="AA69" s="35" t="str">
        <f>IF(E69="","",IF(N69="",0,MAX(0,'Master Settings'!$B$5-N69)))</f>
      </c>
      <c r="AB69" s="35" t="str">
        <f>IF(E69="","",IF(O69="",AA69,MAX(0,'Master Settings'!$B$5-O69)))</f>
      </c>
      <c r="AC69" s="35" t="str">
        <f>IF(E69="","",IFERROR(Q69/Y69*365,9999))</f>
      </c>
      <c r="AD69" s="35" t="str">
        <f>IF(E69="","",IFERROR(INDEX('Master Settings'!$B$11:$B$30,MATCH(H69,'Master Settings'!$A$11:$A$30,0)),'Master Settings'!$B$7))</f>
      </c>
      <c r="AE69" s="35" t="str">
        <f>IF(E69="","",IFERROR(INDEX('Master Settings'!$C$11:$C$30,MATCH(H69,'Master Settings'!$A$11:$A$30,0)),'Master Settings'!$D$7))</f>
      </c>
      <c r="AF69" s="88" t="str">
        <f>IF(E69="","",IFERROR(INDEX('Master Settings'!$D$11:$D$30,MATCH(H69,'Master Settings'!$A$11:$A$30,0)),'Master Settings'!$F$7))</f>
      </c>
      <c r="AG69" s="28" t="str">
        <f>IF(E69="","",IF(Q69&lt;=0,"在庫なし",IF(AND(AB69&gt;=AE69,Y69=0),"重度滞留",IF(OR(AB69&gt;=AD69,AC69&gt;=AD69*2),"注意",IF(Z69&lt;AF69,"回転低下","正常")))))</f>
      </c>
      <c r="AH69" s="28" t="str">
        <f>IF(E69="","",IF(AG69="重度滞留","消費がなく未出庫日数が重度しきい値を超過",IF(AG69="注意","未出庫日数または在庫カバー日数が注意しきい値を超過",IF(AG69="回転低下","回転率が品目カテゴリ目標を下回る",""))))</f>
      </c>
      <c r="AI69" s="28" t="str">
        <f>IF(E69="","",IF(AG69="重度滞留",IF(OR(J69="生産終了/EOL",J69="廃棄待ち"),"廃棄/値引き処理/仕入先返品","重点消費/代替利用/倉庫間移動"),IF(AG69="注意","Required確認/購買停止/倉庫間移動",IF(AG69="回転低下","安全在庫/Required予測/購買ペースの見直し","継続監視"))))</f>
      </c>
      <c r="AJ69" s="21"/>
      <c r="AK69" s="32"/>
      <c r="AL69" s="21"/>
      <c r="AM69" s="21"/>
      <c r="AN69" s="90" t="n">
        <f>IF(AND(E69&lt;&gt;"",AG69&lt;&gt;"正常",AG69&lt;&gt;"在庫なし"),T69+ROW()/1000000,0)</f>
        <v>0</v>
      </c>
    </row>
    <row r="70" ht="22" customHeight="true">
      <c r="A70" s="28" t="str">
        <f>IF(E70="","",ROW()-5)</f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32"/>
      <c r="O70" s="32"/>
      <c r="P70" s="32"/>
      <c r="Q70" s="84"/>
      <c r="R70" s="21"/>
      <c r="S70" s="84"/>
      <c r="T70" s="86" t="str">
        <f>IF(E70="","",IFERROR(Q70*S70,0))</f>
      </c>
      <c r="U70" s="84"/>
      <c r="V70" s="86" t="str">
        <f>IF(E70="","",SUMIFS('Transaction History'!$G$6:$G$505,'Transaction History'!$D$6:$D$505,E70,'Transaction History'!$F$6:$F$505,"出庫",'Transaction History'!$A$6:$A$505,"&gt;="&amp;'Master Settings'!$B$5-30,'Transaction History'!$A$6:$A$505,"&lt;="&amp;'Master Settings'!$B$5))</f>
      </c>
      <c r="W70" s="86" t="str">
        <f>IF(E70="","",SUMIFS('Transaction History'!$G$6:$G$505,'Transaction History'!$D$6:$D$505,E70,'Transaction History'!$F$6:$F$505,"出庫",'Transaction History'!$A$6:$A$505,"&gt;="&amp;'Master Settings'!$B$5-90,'Transaction History'!$A$6:$A$505,"&lt;="&amp;'Master Settings'!$B$5))</f>
      </c>
      <c r="X70" s="86" t="str">
        <f>IF(E70="","",SUMIFS('Transaction History'!$G$6:$G$505,'Transaction History'!$D$6:$D$505,E70,'Transaction History'!$F$6:$F$505,"出庫",'Transaction History'!$A$6:$A$505,"&gt;="&amp;'Master Settings'!$B$5-180,'Transaction History'!$A$6:$A$505,"&lt;="&amp;'Master Settings'!$B$5))</f>
      </c>
      <c r="Y70" s="86" t="str">
        <f>IF(E70="","",IF(X70&gt;0,X70*365/180,IF(W70&gt;0,W70*365/90,IF(V70&gt;0,V70*365/30,0))))</f>
      </c>
      <c r="Z70" s="88" t="str">
        <f>IF(E70="","",IFERROR(Y70/Q70,0))</f>
      </c>
      <c r="AA70" s="35" t="str">
        <f>IF(E70="","",IF(N70="",0,MAX(0,'Master Settings'!$B$5-N70)))</f>
      </c>
      <c r="AB70" s="35" t="str">
        <f>IF(E70="","",IF(O70="",AA70,MAX(0,'Master Settings'!$B$5-O70)))</f>
      </c>
      <c r="AC70" s="35" t="str">
        <f>IF(E70="","",IFERROR(Q70/Y70*365,9999))</f>
      </c>
      <c r="AD70" s="35" t="str">
        <f>IF(E70="","",IFERROR(INDEX('Master Settings'!$B$11:$B$30,MATCH(H70,'Master Settings'!$A$11:$A$30,0)),'Master Settings'!$B$7))</f>
      </c>
      <c r="AE70" s="35" t="str">
        <f>IF(E70="","",IFERROR(INDEX('Master Settings'!$C$11:$C$30,MATCH(H70,'Master Settings'!$A$11:$A$30,0)),'Master Settings'!$D$7))</f>
      </c>
      <c r="AF70" s="88" t="str">
        <f>IF(E70="","",IFERROR(INDEX('Master Settings'!$D$11:$D$30,MATCH(H70,'Master Settings'!$A$11:$A$30,0)),'Master Settings'!$F$7))</f>
      </c>
      <c r="AG70" s="28" t="str">
        <f>IF(E70="","",IF(Q70&lt;=0,"在庫なし",IF(AND(AB70&gt;=AE70,Y70=0),"重度滞留",IF(OR(AB70&gt;=AD70,AC70&gt;=AD70*2),"注意",IF(Z70&lt;AF70,"回転低下","正常")))))</f>
      </c>
      <c r="AH70" s="28" t="str">
        <f>IF(E70="","",IF(AG70="重度滞留","消費がなく未出庫日数が重度しきい値を超過",IF(AG70="注意","未出庫日数または在庫カバー日数が注意しきい値を超過",IF(AG70="回転低下","回転率が品目カテゴリ目標を下回る",""))))</f>
      </c>
      <c r="AI70" s="28" t="str">
        <f>IF(E70="","",IF(AG70="重度滞留",IF(OR(J70="生産終了/EOL",J70="廃棄待ち"),"廃棄/値引き処理/仕入先返品","重点消費/代替利用/倉庫間移動"),IF(AG70="注意","Required確認/購買停止/倉庫間移動",IF(AG70="回転低下","安全在庫/Required予測/購買ペースの見直し","継続監視"))))</f>
      </c>
      <c r="AJ70" s="21"/>
      <c r="AK70" s="32"/>
      <c r="AL70" s="21"/>
      <c r="AM70" s="21"/>
      <c r="AN70" s="90" t="n">
        <f>IF(AND(E70&lt;&gt;"",AG70&lt;&gt;"正常",AG70&lt;&gt;"在庫なし"),T70+ROW()/1000000,0)</f>
        <v>0</v>
      </c>
    </row>
    <row r="71" ht="22" customHeight="true">
      <c r="A71" s="28" t="str">
        <f>IF(E71="","",ROW()-5)</f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32"/>
      <c r="O71" s="32"/>
      <c r="P71" s="32"/>
      <c r="Q71" s="84"/>
      <c r="R71" s="21"/>
      <c r="S71" s="84"/>
      <c r="T71" s="86" t="str">
        <f>IF(E71="","",IFERROR(Q71*S71,0))</f>
      </c>
      <c r="U71" s="84"/>
      <c r="V71" s="86" t="str">
        <f>IF(E71="","",SUMIFS('Transaction History'!$G$6:$G$505,'Transaction History'!$D$6:$D$505,E71,'Transaction History'!$F$6:$F$505,"出庫",'Transaction History'!$A$6:$A$505,"&gt;="&amp;'Master Settings'!$B$5-30,'Transaction History'!$A$6:$A$505,"&lt;="&amp;'Master Settings'!$B$5))</f>
      </c>
      <c r="W71" s="86" t="str">
        <f>IF(E71="","",SUMIFS('Transaction History'!$G$6:$G$505,'Transaction History'!$D$6:$D$505,E71,'Transaction History'!$F$6:$F$505,"出庫",'Transaction History'!$A$6:$A$505,"&gt;="&amp;'Master Settings'!$B$5-90,'Transaction History'!$A$6:$A$505,"&lt;="&amp;'Master Settings'!$B$5))</f>
      </c>
      <c r="X71" s="86" t="str">
        <f>IF(E71="","",SUMIFS('Transaction History'!$G$6:$G$505,'Transaction History'!$D$6:$D$505,E71,'Transaction History'!$F$6:$F$505,"出庫",'Transaction History'!$A$6:$A$505,"&gt;="&amp;'Master Settings'!$B$5-180,'Transaction History'!$A$6:$A$505,"&lt;="&amp;'Master Settings'!$B$5))</f>
      </c>
      <c r="Y71" s="86" t="str">
        <f>IF(E71="","",IF(X71&gt;0,X71*365/180,IF(W71&gt;0,W71*365/90,IF(V71&gt;0,V71*365/30,0))))</f>
      </c>
      <c r="Z71" s="88" t="str">
        <f>IF(E71="","",IFERROR(Y71/Q71,0))</f>
      </c>
      <c r="AA71" s="35" t="str">
        <f>IF(E71="","",IF(N71="",0,MAX(0,'Master Settings'!$B$5-N71)))</f>
      </c>
      <c r="AB71" s="35" t="str">
        <f>IF(E71="","",IF(O71="",AA71,MAX(0,'Master Settings'!$B$5-O71)))</f>
      </c>
      <c r="AC71" s="35" t="str">
        <f>IF(E71="","",IFERROR(Q71/Y71*365,9999))</f>
      </c>
      <c r="AD71" s="35" t="str">
        <f>IF(E71="","",IFERROR(INDEX('Master Settings'!$B$11:$B$30,MATCH(H71,'Master Settings'!$A$11:$A$30,0)),'Master Settings'!$B$7))</f>
      </c>
      <c r="AE71" s="35" t="str">
        <f>IF(E71="","",IFERROR(INDEX('Master Settings'!$C$11:$C$30,MATCH(H71,'Master Settings'!$A$11:$A$30,0)),'Master Settings'!$D$7))</f>
      </c>
      <c r="AF71" s="88" t="str">
        <f>IF(E71="","",IFERROR(INDEX('Master Settings'!$D$11:$D$30,MATCH(H71,'Master Settings'!$A$11:$A$30,0)),'Master Settings'!$F$7))</f>
      </c>
      <c r="AG71" s="28" t="str">
        <f>IF(E71="","",IF(Q71&lt;=0,"在庫なし",IF(AND(AB71&gt;=AE71,Y71=0),"重度滞留",IF(OR(AB71&gt;=AD71,AC71&gt;=AD71*2),"注意",IF(Z71&lt;AF71,"回転低下","正常")))))</f>
      </c>
      <c r="AH71" s="28" t="str">
        <f>IF(E71="","",IF(AG71="重度滞留","消費がなく未出庫日数が重度しきい値を超過",IF(AG71="注意","未出庫日数または在庫カバー日数が注意しきい値を超過",IF(AG71="回転低下","回転率が品目カテゴリ目標を下回る",""))))</f>
      </c>
      <c r="AI71" s="28" t="str">
        <f>IF(E71="","",IF(AG71="重度滞留",IF(OR(J71="生産終了/EOL",J71="廃棄待ち"),"廃棄/値引き処理/仕入先返品","重点消費/代替利用/倉庫間移動"),IF(AG71="注意","Required確認/購買停止/倉庫間移動",IF(AG71="回転低下","安全在庫/Required予測/購買ペースの見直し","継続監視"))))</f>
      </c>
      <c r="AJ71" s="21"/>
      <c r="AK71" s="32"/>
      <c r="AL71" s="21"/>
      <c r="AM71" s="21"/>
      <c r="AN71" s="90" t="n">
        <f>IF(AND(E71&lt;&gt;"",AG71&lt;&gt;"正常",AG71&lt;&gt;"在庫なし"),T71+ROW()/1000000,0)</f>
        <v>0</v>
      </c>
    </row>
    <row r="72" ht="22" customHeight="true">
      <c r="A72" s="28" t="str">
        <f>IF(E72="","",ROW()-5)</f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32"/>
      <c r="O72" s="32"/>
      <c r="P72" s="32"/>
      <c r="Q72" s="84"/>
      <c r="R72" s="21"/>
      <c r="S72" s="84"/>
      <c r="T72" s="86" t="str">
        <f>IF(E72="","",IFERROR(Q72*S72,0))</f>
      </c>
      <c r="U72" s="84"/>
      <c r="V72" s="86" t="str">
        <f>IF(E72="","",SUMIFS('Transaction History'!$G$6:$G$505,'Transaction History'!$D$6:$D$505,E72,'Transaction History'!$F$6:$F$505,"出庫",'Transaction History'!$A$6:$A$505,"&gt;="&amp;'Master Settings'!$B$5-30,'Transaction History'!$A$6:$A$505,"&lt;="&amp;'Master Settings'!$B$5))</f>
      </c>
      <c r="W72" s="86" t="str">
        <f>IF(E72="","",SUMIFS('Transaction History'!$G$6:$G$505,'Transaction History'!$D$6:$D$505,E72,'Transaction History'!$F$6:$F$505,"出庫",'Transaction History'!$A$6:$A$505,"&gt;="&amp;'Master Settings'!$B$5-90,'Transaction History'!$A$6:$A$505,"&lt;="&amp;'Master Settings'!$B$5))</f>
      </c>
      <c r="X72" s="86" t="str">
        <f>IF(E72="","",SUMIFS('Transaction History'!$G$6:$G$505,'Transaction History'!$D$6:$D$505,E72,'Transaction History'!$F$6:$F$505,"出庫",'Transaction History'!$A$6:$A$505,"&gt;="&amp;'Master Settings'!$B$5-180,'Transaction History'!$A$6:$A$505,"&lt;="&amp;'Master Settings'!$B$5))</f>
      </c>
      <c r="Y72" s="86" t="str">
        <f>IF(E72="","",IF(X72&gt;0,X72*365/180,IF(W72&gt;0,W72*365/90,IF(V72&gt;0,V72*365/30,0))))</f>
      </c>
      <c r="Z72" s="88" t="str">
        <f>IF(E72="","",IFERROR(Y72/Q72,0))</f>
      </c>
      <c r="AA72" s="35" t="str">
        <f>IF(E72="","",IF(N72="",0,MAX(0,'Master Settings'!$B$5-N72)))</f>
      </c>
      <c r="AB72" s="35" t="str">
        <f>IF(E72="","",IF(O72="",AA72,MAX(0,'Master Settings'!$B$5-O72)))</f>
      </c>
      <c r="AC72" s="35" t="str">
        <f>IF(E72="","",IFERROR(Q72/Y72*365,9999))</f>
      </c>
      <c r="AD72" s="35" t="str">
        <f>IF(E72="","",IFERROR(INDEX('Master Settings'!$B$11:$B$30,MATCH(H72,'Master Settings'!$A$11:$A$30,0)),'Master Settings'!$B$7))</f>
      </c>
      <c r="AE72" s="35" t="str">
        <f>IF(E72="","",IFERROR(INDEX('Master Settings'!$C$11:$C$30,MATCH(H72,'Master Settings'!$A$11:$A$30,0)),'Master Settings'!$D$7))</f>
      </c>
      <c r="AF72" s="88" t="str">
        <f>IF(E72="","",IFERROR(INDEX('Master Settings'!$D$11:$D$30,MATCH(H72,'Master Settings'!$A$11:$A$30,0)),'Master Settings'!$F$7))</f>
      </c>
      <c r="AG72" s="28" t="str">
        <f>IF(E72="","",IF(Q72&lt;=0,"在庫なし",IF(AND(AB72&gt;=AE72,Y72=0),"重度滞留",IF(OR(AB72&gt;=AD72,AC72&gt;=AD72*2),"注意",IF(Z72&lt;AF72,"回転低下","正常")))))</f>
      </c>
      <c r="AH72" s="28" t="str">
        <f>IF(E72="","",IF(AG72="重度滞留","消費がなく未出庫日数が重度しきい値を超過",IF(AG72="注意","未出庫日数または在庫カバー日数が注意しきい値を超過",IF(AG72="回転低下","回転率が品目カテゴリ目標を下回る",""))))</f>
      </c>
      <c r="AI72" s="28" t="str">
        <f>IF(E72="","",IF(AG72="重度滞留",IF(OR(J72="生産終了/EOL",J72="廃棄待ち"),"廃棄/値引き処理/仕入先返品","重点消費/代替利用/倉庫間移動"),IF(AG72="注意","Required確認/購買停止/倉庫間移動",IF(AG72="回転低下","安全在庫/Required予測/購買ペースの見直し","継続監視"))))</f>
      </c>
      <c r="AJ72" s="21"/>
      <c r="AK72" s="32"/>
      <c r="AL72" s="21"/>
      <c r="AM72" s="21"/>
      <c r="AN72" s="90" t="n">
        <f>IF(AND(E72&lt;&gt;"",AG72&lt;&gt;"正常",AG72&lt;&gt;"在庫なし"),T72+ROW()/1000000,0)</f>
        <v>0</v>
      </c>
    </row>
    <row r="73" ht="22" customHeight="true">
      <c r="A73" s="28" t="str">
        <f>IF(E73="","",ROW()-5)</f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32"/>
      <c r="O73" s="32"/>
      <c r="P73" s="32"/>
      <c r="Q73" s="84"/>
      <c r="R73" s="21"/>
      <c r="S73" s="84"/>
      <c r="T73" s="86" t="str">
        <f>IF(E73="","",IFERROR(Q73*S73,0))</f>
      </c>
      <c r="U73" s="84"/>
      <c r="V73" s="86" t="str">
        <f>IF(E73="","",SUMIFS('Transaction History'!$G$6:$G$505,'Transaction History'!$D$6:$D$505,E73,'Transaction History'!$F$6:$F$505,"出庫",'Transaction History'!$A$6:$A$505,"&gt;="&amp;'Master Settings'!$B$5-30,'Transaction History'!$A$6:$A$505,"&lt;="&amp;'Master Settings'!$B$5))</f>
      </c>
      <c r="W73" s="86" t="str">
        <f>IF(E73="","",SUMIFS('Transaction History'!$G$6:$G$505,'Transaction History'!$D$6:$D$505,E73,'Transaction History'!$F$6:$F$505,"出庫",'Transaction History'!$A$6:$A$505,"&gt;="&amp;'Master Settings'!$B$5-90,'Transaction History'!$A$6:$A$505,"&lt;="&amp;'Master Settings'!$B$5))</f>
      </c>
      <c r="X73" s="86" t="str">
        <f>IF(E73="","",SUMIFS('Transaction History'!$G$6:$G$505,'Transaction History'!$D$6:$D$505,E73,'Transaction History'!$F$6:$F$505,"出庫",'Transaction History'!$A$6:$A$505,"&gt;="&amp;'Master Settings'!$B$5-180,'Transaction History'!$A$6:$A$505,"&lt;="&amp;'Master Settings'!$B$5))</f>
      </c>
      <c r="Y73" s="86" t="str">
        <f>IF(E73="","",IF(X73&gt;0,X73*365/180,IF(W73&gt;0,W73*365/90,IF(V73&gt;0,V73*365/30,0))))</f>
      </c>
      <c r="Z73" s="88" t="str">
        <f>IF(E73="","",IFERROR(Y73/Q73,0))</f>
      </c>
      <c r="AA73" s="35" t="str">
        <f>IF(E73="","",IF(N73="",0,MAX(0,'Master Settings'!$B$5-N73)))</f>
      </c>
      <c r="AB73" s="35" t="str">
        <f>IF(E73="","",IF(O73="",AA73,MAX(0,'Master Settings'!$B$5-O73)))</f>
      </c>
      <c r="AC73" s="35" t="str">
        <f>IF(E73="","",IFERROR(Q73/Y73*365,9999))</f>
      </c>
      <c r="AD73" s="35" t="str">
        <f>IF(E73="","",IFERROR(INDEX('Master Settings'!$B$11:$B$30,MATCH(H73,'Master Settings'!$A$11:$A$30,0)),'Master Settings'!$B$7))</f>
      </c>
      <c r="AE73" s="35" t="str">
        <f>IF(E73="","",IFERROR(INDEX('Master Settings'!$C$11:$C$30,MATCH(H73,'Master Settings'!$A$11:$A$30,0)),'Master Settings'!$D$7))</f>
      </c>
      <c r="AF73" s="88" t="str">
        <f>IF(E73="","",IFERROR(INDEX('Master Settings'!$D$11:$D$30,MATCH(H73,'Master Settings'!$A$11:$A$30,0)),'Master Settings'!$F$7))</f>
      </c>
      <c r="AG73" s="28" t="str">
        <f>IF(E73="","",IF(Q73&lt;=0,"在庫なし",IF(AND(AB73&gt;=AE73,Y73=0),"重度滞留",IF(OR(AB73&gt;=AD73,AC73&gt;=AD73*2),"注意",IF(Z73&lt;AF73,"回転低下","正常")))))</f>
      </c>
      <c r="AH73" s="28" t="str">
        <f>IF(E73="","",IF(AG73="重度滞留","消費がなく未出庫日数が重度しきい値を超過",IF(AG73="注意","未出庫日数または在庫カバー日数が注意しきい値を超過",IF(AG73="回転低下","回転率が品目カテゴリ目標を下回る",""))))</f>
      </c>
      <c r="AI73" s="28" t="str">
        <f>IF(E73="","",IF(AG73="重度滞留",IF(OR(J73="生産終了/EOL",J73="廃棄待ち"),"廃棄/値引き処理/仕入先返品","重点消費/代替利用/倉庫間移動"),IF(AG73="注意","Required確認/購買停止/倉庫間移動",IF(AG73="回転低下","安全在庫/Required予測/購買ペースの見直し","継続監視"))))</f>
      </c>
      <c r="AJ73" s="21"/>
      <c r="AK73" s="32"/>
      <c r="AL73" s="21"/>
      <c r="AM73" s="21"/>
      <c r="AN73" s="90" t="n">
        <f>IF(AND(E73&lt;&gt;"",AG73&lt;&gt;"正常",AG73&lt;&gt;"在庫なし"),T73+ROW()/1000000,0)</f>
        <v>0</v>
      </c>
    </row>
    <row r="74" ht="22" customHeight="true">
      <c r="A74" s="28" t="str">
        <f>IF(E74="","",ROW()-5)</f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32"/>
      <c r="O74" s="32"/>
      <c r="P74" s="32"/>
      <c r="Q74" s="84"/>
      <c r="R74" s="21"/>
      <c r="S74" s="84"/>
      <c r="T74" s="86" t="str">
        <f>IF(E74="","",IFERROR(Q74*S74,0))</f>
      </c>
      <c r="U74" s="84"/>
      <c r="V74" s="86" t="str">
        <f>IF(E74="","",SUMIFS('Transaction History'!$G$6:$G$505,'Transaction History'!$D$6:$D$505,E74,'Transaction History'!$F$6:$F$505,"出庫",'Transaction History'!$A$6:$A$505,"&gt;="&amp;'Master Settings'!$B$5-30,'Transaction History'!$A$6:$A$505,"&lt;="&amp;'Master Settings'!$B$5))</f>
      </c>
      <c r="W74" s="86" t="str">
        <f>IF(E74="","",SUMIFS('Transaction History'!$G$6:$G$505,'Transaction History'!$D$6:$D$505,E74,'Transaction History'!$F$6:$F$505,"出庫",'Transaction History'!$A$6:$A$505,"&gt;="&amp;'Master Settings'!$B$5-90,'Transaction History'!$A$6:$A$505,"&lt;="&amp;'Master Settings'!$B$5))</f>
      </c>
      <c r="X74" s="86" t="str">
        <f>IF(E74="","",SUMIFS('Transaction History'!$G$6:$G$505,'Transaction History'!$D$6:$D$505,E74,'Transaction History'!$F$6:$F$505,"出庫",'Transaction History'!$A$6:$A$505,"&gt;="&amp;'Master Settings'!$B$5-180,'Transaction History'!$A$6:$A$505,"&lt;="&amp;'Master Settings'!$B$5))</f>
      </c>
      <c r="Y74" s="86" t="str">
        <f>IF(E74="","",IF(X74&gt;0,X74*365/180,IF(W74&gt;0,W74*365/90,IF(V74&gt;0,V74*365/30,0))))</f>
      </c>
      <c r="Z74" s="88" t="str">
        <f>IF(E74="","",IFERROR(Y74/Q74,0))</f>
      </c>
      <c r="AA74" s="35" t="str">
        <f>IF(E74="","",IF(N74="",0,MAX(0,'Master Settings'!$B$5-N74)))</f>
      </c>
      <c r="AB74" s="35" t="str">
        <f>IF(E74="","",IF(O74="",AA74,MAX(0,'Master Settings'!$B$5-O74)))</f>
      </c>
      <c r="AC74" s="35" t="str">
        <f>IF(E74="","",IFERROR(Q74/Y74*365,9999))</f>
      </c>
      <c r="AD74" s="35" t="str">
        <f>IF(E74="","",IFERROR(INDEX('Master Settings'!$B$11:$B$30,MATCH(H74,'Master Settings'!$A$11:$A$30,0)),'Master Settings'!$B$7))</f>
      </c>
      <c r="AE74" s="35" t="str">
        <f>IF(E74="","",IFERROR(INDEX('Master Settings'!$C$11:$C$30,MATCH(H74,'Master Settings'!$A$11:$A$30,0)),'Master Settings'!$D$7))</f>
      </c>
      <c r="AF74" s="88" t="str">
        <f>IF(E74="","",IFERROR(INDEX('Master Settings'!$D$11:$D$30,MATCH(H74,'Master Settings'!$A$11:$A$30,0)),'Master Settings'!$F$7))</f>
      </c>
      <c r="AG74" s="28" t="str">
        <f>IF(E74="","",IF(Q74&lt;=0,"在庫なし",IF(AND(AB74&gt;=AE74,Y74=0),"重度滞留",IF(OR(AB74&gt;=AD74,AC74&gt;=AD74*2),"注意",IF(Z74&lt;AF74,"回転低下","正常")))))</f>
      </c>
      <c r="AH74" s="28" t="str">
        <f>IF(E74="","",IF(AG74="重度滞留","消費がなく未出庫日数が重度しきい値を超過",IF(AG74="注意","未出庫日数または在庫カバー日数が注意しきい値を超過",IF(AG74="回転低下","回転率が品目カテゴリ目標を下回る",""))))</f>
      </c>
      <c r="AI74" s="28" t="str">
        <f>IF(E74="","",IF(AG74="重度滞留",IF(OR(J74="生産終了/EOL",J74="廃棄待ち"),"廃棄/値引き処理/仕入先返品","重点消費/代替利用/倉庫間移動"),IF(AG74="注意","Required確認/購買停止/倉庫間移動",IF(AG74="回転低下","安全在庫/Required予測/購買ペースの見直し","継続監視"))))</f>
      </c>
      <c r="AJ74" s="21"/>
      <c r="AK74" s="32"/>
      <c r="AL74" s="21"/>
      <c r="AM74" s="21"/>
      <c r="AN74" s="90" t="n">
        <f>IF(AND(E74&lt;&gt;"",AG74&lt;&gt;"正常",AG74&lt;&gt;"在庫なし"),T74+ROW()/1000000,0)</f>
        <v>0</v>
      </c>
    </row>
    <row r="75" ht="22" customHeight="true">
      <c r="A75" s="28" t="str">
        <f>IF(E75="","",ROW()-5)</f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32"/>
      <c r="O75" s="32"/>
      <c r="P75" s="32"/>
      <c r="Q75" s="84"/>
      <c r="R75" s="21"/>
      <c r="S75" s="84"/>
      <c r="T75" s="86" t="str">
        <f>IF(E75="","",IFERROR(Q75*S75,0))</f>
      </c>
      <c r="U75" s="84"/>
      <c r="V75" s="86" t="str">
        <f>IF(E75="","",SUMIFS('Transaction History'!$G$6:$G$505,'Transaction History'!$D$6:$D$505,E75,'Transaction History'!$F$6:$F$505,"出庫",'Transaction History'!$A$6:$A$505,"&gt;="&amp;'Master Settings'!$B$5-30,'Transaction History'!$A$6:$A$505,"&lt;="&amp;'Master Settings'!$B$5))</f>
      </c>
      <c r="W75" s="86" t="str">
        <f>IF(E75="","",SUMIFS('Transaction History'!$G$6:$G$505,'Transaction History'!$D$6:$D$505,E75,'Transaction History'!$F$6:$F$505,"出庫",'Transaction History'!$A$6:$A$505,"&gt;="&amp;'Master Settings'!$B$5-90,'Transaction History'!$A$6:$A$505,"&lt;="&amp;'Master Settings'!$B$5))</f>
      </c>
      <c r="X75" s="86" t="str">
        <f>IF(E75="","",SUMIFS('Transaction History'!$G$6:$G$505,'Transaction History'!$D$6:$D$505,E75,'Transaction History'!$F$6:$F$505,"出庫",'Transaction History'!$A$6:$A$505,"&gt;="&amp;'Master Settings'!$B$5-180,'Transaction History'!$A$6:$A$505,"&lt;="&amp;'Master Settings'!$B$5))</f>
      </c>
      <c r="Y75" s="86" t="str">
        <f>IF(E75="","",IF(X75&gt;0,X75*365/180,IF(W75&gt;0,W75*365/90,IF(V75&gt;0,V75*365/30,0))))</f>
      </c>
      <c r="Z75" s="88" t="str">
        <f>IF(E75="","",IFERROR(Y75/Q75,0))</f>
      </c>
      <c r="AA75" s="35" t="str">
        <f>IF(E75="","",IF(N75="",0,MAX(0,'Master Settings'!$B$5-N75)))</f>
      </c>
      <c r="AB75" s="35" t="str">
        <f>IF(E75="","",IF(O75="",AA75,MAX(0,'Master Settings'!$B$5-O75)))</f>
      </c>
      <c r="AC75" s="35" t="str">
        <f>IF(E75="","",IFERROR(Q75/Y75*365,9999))</f>
      </c>
      <c r="AD75" s="35" t="str">
        <f>IF(E75="","",IFERROR(INDEX('Master Settings'!$B$11:$B$30,MATCH(H75,'Master Settings'!$A$11:$A$30,0)),'Master Settings'!$B$7))</f>
      </c>
      <c r="AE75" s="35" t="str">
        <f>IF(E75="","",IFERROR(INDEX('Master Settings'!$C$11:$C$30,MATCH(H75,'Master Settings'!$A$11:$A$30,0)),'Master Settings'!$D$7))</f>
      </c>
      <c r="AF75" s="88" t="str">
        <f>IF(E75="","",IFERROR(INDEX('Master Settings'!$D$11:$D$30,MATCH(H75,'Master Settings'!$A$11:$A$30,0)),'Master Settings'!$F$7))</f>
      </c>
      <c r="AG75" s="28" t="str">
        <f>IF(E75="","",IF(Q75&lt;=0,"在庫なし",IF(AND(AB75&gt;=AE75,Y75=0),"重度滞留",IF(OR(AB75&gt;=AD75,AC75&gt;=AD75*2),"注意",IF(Z75&lt;AF75,"回転低下","正常")))))</f>
      </c>
      <c r="AH75" s="28" t="str">
        <f>IF(E75="","",IF(AG75="重度滞留","消費がなく未出庫日数が重度しきい値を超過",IF(AG75="注意","未出庫日数または在庫カバー日数が注意しきい値を超過",IF(AG75="回転低下","回転率が品目カテゴリ目標を下回る",""))))</f>
      </c>
      <c r="AI75" s="28" t="str">
        <f>IF(E75="","",IF(AG75="重度滞留",IF(OR(J75="生産終了/EOL",J75="廃棄待ち"),"廃棄/値引き処理/仕入先返品","重点消費/代替利用/倉庫間移動"),IF(AG75="注意","Required確認/購買停止/倉庫間移動",IF(AG75="回転低下","安全在庫/Required予測/購買ペースの見直し","継続監視"))))</f>
      </c>
      <c r="AJ75" s="21"/>
      <c r="AK75" s="32"/>
      <c r="AL75" s="21"/>
      <c r="AM75" s="21"/>
      <c r="AN75" s="90" t="n">
        <f>IF(AND(E75&lt;&gt;"",AG75&lt;&gt;"正常",AG75&lt;&gt;"在庫なし"),T75+ROW()/1000000,0)</f>
        <v>0</v>
      </c>
    </row>
    <row r="76" ht="22" customHeight="true">
      <c r="A76" s="28" t="str">
        <f>IF(E76="","",ROW()-5)</f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32"/>
      <c r="O76" s="32"/>
      <c r="P76" s="32"/>
      <c r="Q76" s="84"/>
      <c r="R76" s="21"/>
      <c r="S76" s="84"/>
      <c r="T76" s="86" t="str">
        <f>IF(E76="","",IFERROR(Q76*S76,0))</f>
      </c>
      <c r="U76" s="84"/>
      <c r="V76" s="86" t="str">
        <f>IF(E76="","",SUMIFS('Transaction History'!$G$6:$G$505,'Transaction History'!$D$6:$D$505,E76,'Transaction History'!$F$6:$F$505,"出庫",'Transaction History'!$A$6:$A$505,"&gt;="&amp;'Master Settings'!$B$5-30,'Transaction History'!$A$6:$A$505,"&lt;="&amp;'Master Settings'!$B$5))</f>
      </c>
      <c r="W76" s="86" t="str">
        <f>IF(E76="","",SUMIFS('Transaction History'!$G$6:$G$505,'Transaction History'!$D$6:$D$505,E76,'Transaction History'!$F$6:$F$505,"出庫",'Transaction History'!$A$6:$A$505,"&gt;="&amp;'Master Settings'!$B$5-90,'Transaction History'!$A$6:$A$505,"&lt;="&amp;'Master Settings'!$B$5))</f>
      </c>
      <c r="X76" s="86" t="str">
        <f>IF(E76="","",SUMIFS('Transaction History'!$G$6:$G$505,'Transaction History'!$D$6:$D$505,E76,'Transaction History'!$F$6:$F$505,"出庫",'Transaction History'!$A$6:$A$505,"&gt;="&amp;'Master Settings'!$B$5-180,'Transaction History'!$A$6:$A$505,"&lt;="&amp;'Master Settings'!$B$5))</f>
      </c>
      <c r="Y76" s="86" t="str">
        <f>IF(E76="","",IF(X76&gt;0,X76*365/180,IF(W76&gt;0,W76*365/90,IF(V76&gt;0,V76*365/30,0))))</f>
      </c>
      <c r="Z76" s="88" t="str">
        <f>IF(E76="","",IFERROR(Y76/Q76,0))</f>
      </c>
      <c r="AA76" s="35" t="str">
        <f>IF(E76="","",IF(N76="",0,MAX(0,'Master Settings'!$B$5-N76)))</f>
      </c>
      <c r="AB76" s="35" t="str">
        <f>IF(E76="","",IF(O76="",AA76,MAX(0,'Master Settings'!$B$5-O76)))</f>
      </c>
      <c r="AC76" s="35" t="str">
        <f>IF(E76="","",IFERROR(Q76/Y76*365,9999))</f>
      </c>
      <c r="AD76" s="35" t="str">
        <f>IF(E76="","",IFERROR(INDEX('Master Settings'!$B$11:$B$30,MATCH(H76,'Master Settings'!$A$11:$A$30,0)),'Master Settings'!$B$7))</f>
      </c>
      <c r="AE76" s="35" t="str">
        <f>IF(E76="","",IFERROR(INDEX('Master Settings'!$C$11:$C$30,MATCH(H76,'Master Settings'!$A$11:$A$30,0)),'Master Settings'!$D$7))</f>
      </c>
      <c r="AF76" s="88" t="str">
        <f>IF(E76="","",IFERROR(INDEX('Master Settings'!$D$11:$D$30,MATCH(H76,'Master Settings'!$A$11:$A$30,0)),'Master Settings'!$F$7))</f>
      </c>
      <c r="AG76" s="28" t="str">
        <f>IF(E76="","",IF(Q76&lt;=0,"在庫なし",IF(AND(AB76&gt;=AE76,Y76=0),"重度滞留",IF(OR(AB76&gt;=AD76,AC76&gt;=AD76*2),"注意",IF(Z76&lt;AF76,"回転低下","正常")))))</f>
      </c>
      <c r="AH76" s="28" t="str">
        <f>IF(E76="","",IF(AG76="重度滞留","消費がなく未出庫日数が重度しきい値を超過",IF(AG76="注意","未出庫日数または在庫カバー日数が注意しきい値を超過",IF(AG76="回転低下","回転率が品目カテゴリ目標を下回る",""))))</f>
      </c>
      <c r="AI76" s="28" t="str">
        <f>IF(E76="","",IF(AG76="重度滞留",IF(OR(J76="生産終了/EOL",J76="廃棄待ち"),"廃棄/値引き処理/仕入先返品","重点消費/代替利用/倉庫間移動"),IF(AG76="注意","Required確認/購買停止/倉庫間移動",IF(AG76="回転低下","安全在庫/Required予測/購買ペースの見直し","継続監視"))))</f>
      </c>
      <c r="AJ76" s="21"/>
      <c r="AK76" s="32"/>
      <c r="AL76" s="21"/>
      <c r="AM76" s="21"/>
      <c r="AN76" s="90" t="n">
        <f>IF(AND(E76&lt;&gt;"",AG76&lt;&gt;"正常",AG76&lt;&gt;"在庫なし"),T76+ROW()/1000000,0)</f>
        <v>0</v>
      </c>
    </row>
    <row r="77" ht="22" customHeight="true">
      <c r="A77" s="28" t="str">
        <f>IF(E77="","",ROW()-5)</f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32"/>
      <c r="O77" s="32"/>
      <c r="P77" s="32"/>
      <c r="Q77" s="84"/>
      <c r="R77" s="21"/>
      <c r="S77" s="84"/>
      <c r="T77" s="86" t="str">
        <f>IF(E77="","",IFERROR(Q77*S77,0))</f>
      </c>
      <c r="U77" s="84"/>
      <c r="V77" s="86" t="str">
        <f>IF(E77="","",SUMIFS('Transaction History'!$G$6:$G$505,'Transaction History'!$D$6:$D$505,E77,'Transaction History'!$F$6:$F$505,"出庫",'Transaction History'!$A$6:$A$505,"&gt;="&amp;'Master Settings'!$B$5-30,'Transaction History'!$A$6:$A$505,"&lt;="&amp;'Master Settings'!$B$5))</f>
      </c>
      <c r="W77" s="86" t="str">
        <f>IF(E77="","",SUMIFS('Transaction History'!$G$6:$G$505,'Transaction History'!$D$6:$D$505,E77,'Transaction History'!$F$6:$F$505,"出庫",'Transaction History'!$A$6:$A$505,"&gt;="&amp;'Master Settings'!$B$5-90,'Transaction History'!$A$6:$A$505,"&lt;="&amp;'Master Settings'!$B$5))</f>
      </c>
      <c r="X77" s="86" t="str">
        <f>IF(E77="","",SUMIFS('Transaction History'!$G$6:$G$505,'Transaction History'!$D$6:$D$505,E77,'Transaction History'!$F$6:$F$505,"出庫",'Transaction History'!$A$6:$A$505,"&gt;="&amp;'Master Settings'!$B$5-180,'Transaction History'!$A$6:$A$505,"&lt;="&amp;'Master Settings'!$B$5))</f>
      </c>
      <c r="Y77" s="86" t="str">
        <f>IF(E77="","",IF(X77&gt;0,X77*365/180,IF(W77&gt;0,W77*365/90,IF(V77&gt;0,V77*365/30,0))))</f>
      </c>
      <c r="Z77" s="88" t="str">
        <f>IF(E77="","",IFERROR(Y77/Q77,0))</f>
      </c>
      <c r="AA77" s="35" t="str">
        <f>IF(E77="","",IF(N77="",0,MAX(0,'Master Settings'!$B$5-N77)))</f>
      </c>
      <c r="AB77" s="35" t="str">
        <f>IF(E77="","",IF(O77="",AA77,MAX(0,'Master Settings'!$B$5-O77)))</f>
      </c>
      <c r="AC77" s="35" t="str">
        <f>IF(E77="","",IFERROR(Q77/Y77*365,9999))</f>
      </c>
      <c r="AD77" s="35" t="str">
        <f>IF(E77="","",IFERROR(INDEX('Master Settings'!$B$11:$B$30,MATCH(H77,'Master Settings'!$A$11:$A$30,0)),'Master Settings'!$B$7))</f>
      </c>
      <c r="AE77" s="35" t="str">
        <f>IF(E77="","",IFERROR(INDEX('Master Settings'!$C$11:$C$30,MATCH(H77,'Master Settings'!$A$11:$A$30,0)),'Master Settings'!$D$7))</f>
      </c>
      <c r="AF77" s="88" t="str">
        <f>IF(E77="","",IFERROR(INDEX('Master Settings'!$D$11:$D$30,MATCH(H77,'Master Settings'!$A$11:$A$30,0)),'Master Settings'!$F$7))</f>
      </c>
      <c r="AG77" s="28" t="str">
        <f>IF(E77="","",IF(Q77&lt;=0,"在庫なし",IF(AND(AB77&gt;=AE77,Y77=0),"重度滞留",IF(OR(AB77&gt;=AD77,AC77&gt;=AD77*2),"注意",IF(Z77&lt;AF77,"回転低下","正常")))))</f>
      </c>
      <c r="AH77" s="28" t="str">
        <f>IF(E77="","",IF(AG77="重度滞留","消費がなく未出庫日数が重度しきい値を超過",IF(AG77="注意","未出庫日数または在庫カバー日数が注意しきい値を超過",IF(AG77="回転低下","回転率が品目カテゴリ目標を下回る",""))))</f>
      </c>
      <c r="AI77" s="28" t="str">
        <f>IF(E77="","",IF(AG77="重度滞留",IF(OR(J77="生産終了/EOL",J77="廃棄待ち"),"廃棄/値引き処理/仕入先返品","重点消費/代替利用/倉庫間移動"),IF(AG77="注意","Required確認/購買停止/倉庫間移動",IF(AG77="回転低下","安全在庫/Required予測/購買ペースの見直し","継続監視"))))</f>
      </c>
      <c r="AJ77" s="21"/>
      <c r="AK77" s="32"/>
      <c r="AL77" s="21"/>
      <c r="AM77" s="21"/>
      <c r="AN77" s="90" t="n">
        <f>IF(AND(E77&lt;&gt;"",AG77&lt;&gt;"正常",AG77&lt;&gt;"在庫なし"),T77+ROW()/1000000,0)</f>
        <v>0</v>
      </c>
    </row>
    <row r="78" ht="22" customHeight="true">
      <c r="A78" s="28" t="str">
        <f>IF(E78="","",ROW()-5)</f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32"/>
      <c r="O78" s="32"/>
      <c r="P78" s="32"/>
      <c r="Q78" s="84"/>
      <c r="R78" s="21"/>
      <c r="S78" s="84"/>
      <c r="T78" s="86" t="str">
        <f>IF(E78="","",IFERROR(Q78*S78,0))</f>
      </c>
      <c r="U78" s="84"/>
      <c r="V78" s="86" t="str">
        <f>IF(E78="","",SUMIFS('Transaction History'!$G$6:$G$505,'Transaction History'!$D$6:$D$505,E78,'Transaction History'!$F$6:$F$505,"出庫",'Transaction History'!$A$6:$A$505,"&gt;="&amp;'Master Settings'!$B$5-30,'Transaction History'!$A$6:$A$505,"&lt;="&amp;'Master Settings'!$B$5))</f>
      </c>
      <c r="W78" s="86" t="str">
        <f>IF(E78="","",SUMIFS('Transaction History'!$G$6:$G$505,'Transaction History'!$D$6:$D$505,E78,'Transaction History'!$F$6:$F$505,"出庫",'Transaction History'!$A$6:$A$505,"&gt;="&amp;'Master Settings'!$B$5-90,'Transaction History'!$A$6:$A$505,"&lt;="&amp;'Master Settings'!$B$5))</f>
      </c>
      <c r="X78" s="86" t="str">
        <f>IF(E78="","",SUMIFS('Transaction History'!$G$6:$G$505,'Transaction History'!$D$6:$D$505,E78,'Transaction History'!$F$6:$F$505,"出庫",'Transaction History'!$A$6:$A$505,"&gt;="&amp;'Master Settings'!$B$5-180,'Transaction History'!$A$6:$A$505,"&lt;="&amp;'Master Settings'!$B$5))</f>
      </c>
      <c r="Y78" s="86" t="str">
        <f>IF(E78="","",IF(X78&gt;0,X78*365/180,IF(W78&gt;0,W78*365/90,IF(V78&gt;0,V78*365/30,0))))</f>
      </c>
      <c r="Z78" s="88" t="str">
        <f>IF(E78="","",IFERROR(Y78/Q78,0))</f>
      </c>
      <c r="AA78" s="35" t="str">
        <f>IF(E78="","",IF(N78="",0,MAX(0,'Master Settings'!$B$5-N78)))</f>
      </c>
      <c r="AB78" s="35" t="str">
        <f>IF(E78="","",IF(O78="",AA78,MAX(0,'Master Settings'!$B$5-O78)))</f>
      </c>
      <c r="AC78" s="35" t="str">
        <f>IF(E78="","",IFERROR(Q78/Y78*365,9999))</f>
      </c>
      <c r="AD78" s="35" t="str">
        <f>IF(E78="","",IFERROR(INDEX('Master Settings'!$B$11:$B$30,MATCH(H78,'Master Settings'!$A$11:$A$30,0)),'Master Settings'!$B$7))</f>
      </c>
      <c r="AE78" s="35" t="str">
        <f>IF(E78="","",IFERROR(INDEX('Master Settings'!$C$11:$C$30,MATCH(H78,'Master Settings'!$A$11:$A$30,0)),'Master Settings'!$D$7))</f>
      </c>
      <c r="AF78" s="88" t="str">
        <f>IF(E78="","",IFERROR(INDEX('Master Settings'!$D$11:$D$30,MATCH(H78,'Master Settings'!$A$11:$A$30,0)),'Master Settings'!$F$7))</f>
      </c>
      <c r="AG78" s="28" t="str">
        <f>IF(E78="","",IF(Q78&lt;=0,"在庫なし",IF(AND(AB78&gt;=AE78,Y78=0),"重度滞留",IF(OR(AB78&gt;=AD78,AC78&gt;=AD78*2),"注意",IF(Z78&lt;AF78,"回転低下","正常")))))</f>
      </c>
      <c r="AH78" s="28" t="str">
        <f>IF(E78="","",IF(AG78="重度滞留","消費がなく未出庫日数が重度しきい値を超過",IF(AG78="注意","未出庫日数または在庫カバー日数が注意しきい値を超過",IF(AG78="回転低下","回転率が品目カテゴリ目標を下回る",""))))</f>
      </c>
      <c r="AI78" s="28" t="str">
        <f>IF(E78="","",IF(AG78="重度滞留",IF(OR(J78="生産終了/EOL",J78="廃棄待ち"),"廃棄/値引き処理/仕入先返品","重点消費/代替利用/倉庫間移動"),IF(AG78="注意","Required確認/購買停止/倉庫間移動",IF(AG78="回転低下","安全在庫/Required予測/購買ペースの見直し","継続監視"))))</f>
      </c>
      <c r="AJ78" s="21"/>
      <c r="AK78" s="32"/>
      <c r="AL78" s="21"/>
      <c r="AM78" s="21"/>
      <c r="AN78" s="90" t="n">
        <f>IF(AND(E78&lt;&gt;"",AG78&lt;&gt;"正常",AG78&lt;&gt;"在庫なし"),T78+ROW()/1000000,0)</f>
        <v>0</v>
      </c>
    </row>
    <row r="79" ht="22" customHeight="true">
      <c r="A79" s="28" t="str">
        <f>IF(E79="","",ROW()-5)</f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32"/>
      <c r="O79" s="32"/>
      <c r="P79" s="32"/>
      <c r="Q79" s="84"/>
      <c r="R79" s="21"/>
      <c r="S79" s="84"/>
      <c r="T79" s="86" t="str">
        <f>IF(E79="","",IFERROR(Q79*S79,0))</f>
      </c>
      <c r="U79" s="84"/>
      <c r="V79" s="86" t="str">
        <f>IF(E79="","",SUMIFS('Transaction History'!$G$6:$G$505,'Transaction History'!$D$6:$D$505,E79,'Transaction History'!$F$6:$F$505,"出庫",'Transaction History'!$A$6:$A$505,"&gt;="&amp;'Master Settings'!$B$5-30,'Transaction History'!$A$6:$A$505,"&lt;="&amp;'Master Settings'!$B$5))</f>
      </c>
      <c r="W79" s="86" t="str">
        <f>IF(E79="","",SUMIFS('Transaction History'!$G$6:$G$505,'Transaction History'!$D$6:$D$505,E79,'Transaction History'!$F$6:$F$505,"出庫",'Transaction History'!$A$6:$A$505,"&gt;="&amp;'Master Settings'!$B$5-90,'Transaction History'!$A$6:$A$505,"&lt;="&amp;'Master Settings'!$B$5))</f>
      </c>
      <c r="X79" s="86" t="str">
        <f>IF(E79="","",SUMIFS('Transaction History'!$G$6:$G$505,'Transaction History'!$D$6:$D$505,E79,'Transaction History'!$F$6:$F$505,"出庫",'Transaction History'!$A$6:$A$505,"&gt;="&amp;'Master Settings'!$B$5-180,'Transaction History'!$A$6:$A$505,"&lt;="&amp;'Master Settings'!$B$5))</f>
      </c>
      <c r="Y79" s="86" t="str">
        <f>IF(E79="","",IF(X79&gt;0,X79*365/180,IF(W79&gt;0,W79*365/90,IF(V79&gt;0,V79*365/30,0))))</f>
      </c>
      <c r="Z79" s="88" t="str">
        <f>IF(E79="","",IFERROR(Y79/Q79,0))</f>
      </c>
      <c r="AA79" s="35" t="str">
        <f>IF(E79="","",IF(N79="",0,MAX(0,'Master Settings'!$B$5-N79)))</f>
      </c>
      <c r="AB79" s="35" t="str">
        <f>IF(E79="","",IF(O79="",AA79,MAX(0,'Master Settings'!$B$5-O79)))</f>
      </c>
      <c r="AC79" s="35" t="str">
        <f>IF(E79="","",IFERROR(Q79/Y79*365,9999))</f>
      </c>
      <c r="AD79" s="35" t="str">
        <f>IF(E79="","",IFERROR(INDEX('Master Settings'!$B$11:$B$30,MATCH(H79,'Master Settings'!$A$11:$A$30,0)),'Master Settings'!$B$7))</f>
      </c>
      <c r="AE79" s="35" t="str">
        <f>IF(E79="","",IFERROR(INDEX('Master Settings'!$C$11:$C$30,MATCH(H79,'Master Settings'!$A$11:$A$30,0)),'Master Settings'!$D$7))</f>
      </c>
      <c r="AF79" s="88" t="str">
        <f>IF(E79="","",IFERROR(INDEX('Master Settings'!$D$11:$D$30,MATCH(H79,'Master Settings'!$A$11:$A$30,0)),'Master Settings'!$F$7))</f>
      </c>
      <c r="AG79" s="28" t="str">
        <f>IF(E79="","",IF(Q79&lt;=0,"在庫なし",IF(AND(AB79&gt;=AE79,Y79=0),"重度滞留",IF(OR(AB79&gt;=AD79,AC79&gt;=AD79*2),"注意",IF(Z79&lt;AF79,"回転低下","正常")))))</f>
      </c>
      <c r="AH79" s="28" t="str">
        <f>IF(E79="","",IF(AG79="重度滞留","消費がなく未出庫日数が重度しきい値を超過",IF(AG79="注意","未出庫日数または在庫カバー日数が注意しきい値を超過",IF(AG79="回転低下","回転率が品目カテゴリ目標を下回る",""))))</f>
      </c>
      <c r="AI79" s="28" t="str">
        <f>IF(E79="","",IF(AG79="重度滞留",IF(OR(J79="生産終了/EOL",J79="廃棄待ち"),"廃棄/値引き処理/仕入先返品","重点消費/代替利用/倉庫間移動"),IF(AG79="注意","Required確認/購買停止/倉庫間移動",IF(AG79="回転低下","安全在庫/Required予測/購買ペースの見直し","継続監視"))))</f>
      </c>
      <c r="AJ79" s="21"/>
      <c r="AK79" s="32"/>
      <c r="AL79" s="21"/>
      <c r="AM79" s="21"/>
      <c r="AN79" s="90" t="n">
        <f>IF(AND(E79&lt;&gt;"",AG79&lt;&gt;"正常",AG79&lt;&gt;"在庫なし"),T79+ROW()/1000000,0)</f>
        <v>0</v>
      </c>
    </row>
    <row r="80" ht="22" customHeight="true">
      <c r="A80" s="28" t="str">
        <f>IF(E80="","",ROW()-5)</f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32"/>
      <c r="O80" s="32"/>
      <c r="P80" s="32"/>
      <c r="Q80" s="84"/>
      <c r="R80" s="21"/>
      <c r="S80" s="84"/>
      <c r="T80" s="86" t="str">
        <f>IF(E80="","",IFERROR(Q80*S80,0))</f>
      </c>
      <c r="U80" s="84"/>
      <c r="V80" s="86" t="str">
        <f>IF(E80="","",SUMIFS('Transaction History'!$G$6:$G$505,'Transaction History'!$D$6:$D$505,E80,'Transaction History'!$F$6:$F$505,"出庫",'Transaction History'!$A$6:$A$505,"&gt;="&amp;'Master Settings'!$B$5-30,'Transaction History'!$A$6:$A$505,"&lt;="&amp;'Master Settings'!$B$5))</f>
      </c>
      <c r="W80" s="86" t="str">
        <f>IF(E80="","",SUMIFS('Transaction History'!$G$6:$G$505,'Transaction History'!$D$6:$D$505,E80,'Transaction History'!$F$6:$F$505,"出庫",'Transaction History'!$A$6:$A$505,"&gt;="&amp;'Master Settings'!$B$5-90,'Transaction History'!$A$6:$A$505,"&lt;="&amp;'Master Settings'!$B$5))</f>
      </c>
      <c r="X80" s="86" t="str">
        <f>IF(E80="","",SUMIFS('Transaction History'!$G$6:$G$505,'Transaction History'!$D$6:$D$505,E80,'Transaction History'!$F$6:$F$505,"出庫",'Transaction History'!$A$6:$A$505,"&gt;="&amp;'Master Settings'!$B$5-180,'Transaction History'!$A$6:$A$505,"&lt;="&amp;'Master Settings'!$B$5))</f>
      </c>
      <c r="Y80" s="86" t="str">
        <f>IF(E80="","",IF(X80&gt;0,X80*365/180,IF(W80&gt;0,W80*365/90,IF(V80&gt;0,V80*365/30,0))))</f>
      </c>
      <c r="Z80" s="88" t="str">
        <f>IF(E80="","",IFERROR(Y80/Q80,0))</f>
      </c>
      <c r="AA80" s="35" t="str">
        <f>IF(E80="","",IF(N80="",0,MAX(0,'Master Settings'!$B$5-N80)))</f>
      </c>
      <c r="AB80" s="35" t="str">
        <f>IF(E80="","",IF(O80="",AA80,MAX(0,'Master Settings'!$B$5-O80)))</f>
      </c>
      <c r="AC80" s="35" t="str">
        <f>IF(E80="","",IFERROR(Q80/Y80*365,9999))</f>
      </c>
      <c r="AD80" s="35" t="str">
        <f>IF(E80="","",IFERROR(INDEX('Master Settings'!$B$11:$B$30,MATCH(H80,'Master Settings'!$A$11:$A$30,0)),'Master Settings'!$B$7))</f>
      </c>
      <c r="AE80" s="35" t="str">
        <f>IF(E80="","",IFERROR(INDEX('Master Settings'!$C$11:$C$30,MATCH(H80,'Master Settings'!$A$11:$A$30,0)),'Master Settings'!$D$7))</f>
      </c>
      <c r="AF80" s="88" t="str">
        <f>IF(E80="","",IFERROR(INDEX('Master Settings'!$D$11:$D$30,MATCH(H80,'Master Settings'!$A$11:$A$30,0)),'Master Settings'!$F$7))</f>
      </c>
      <c r="AG80" s="28" t="str">
        <f>IF(E80="","",IF(Q80&lt;=0,"在庫なし",IF(AND(AB80&gt;=AE80,Y80=0),"重度滞留",IF(OR(AB80&gt;=AD80,AC80&gt;=AD80*2),"注意",IF(Z80&lt;AF80,"回転低下","正常")))))</f>
      </c>
      <c r="AH80" s="28" t="str">
        <f>IF(E80="","",IF(AG80="重度滞留","消費がなく未出庫日数が重度しきい値を超過",IF(AG80="注意","未出庫日数または在庫カバー日数が注意しきい値を超過",IF(AG80="回転低下","回転率が品目カテゴリ目標を下回る",""))))</f>
      </c>
      <c r="AI80" s="28" t="str">
        <f>IF(E80="","",IF(AG80="重度滞留",IF(OR(J80="生産終了/EOL",J80="廃棄待ち"),"廃棄/値引き処理/仕入先返品","重点消費/代替利用/倉庫間移動"),IF(AG80="注意","Required確認/購買停止/倉庫間移動",IF(AG80="回転低下","安全在庫/Required予測/購買ペースの見直し","継続監視"))))</f>
      </c>
      <c r="AJ80" s="21"/>
      <c r="AK80" s="32"/>
      <c r="AL80" s="21"/>
      <c r="AM80" s="21"/>
      <c r="AN80" s="90" t="n">
        <f>IF(AND(E80&lt;&gt;"",AG80&lt;&gt;"正常",AG80&lt;&gt;"在庫なし"),T80+ROW()/1000000,0)</f>
        <v>0</v>
      </c>
    </row>
    <row r="81" ht="22" customHeight="true">
      <c r="A81" s="28" t="str">
        <f>IF(E81="","",ROW()-5)</f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32"/>
      <c r="O81" s="32"/>
      <c r="P81" s="32"/>
      <c r="Q81" s="84"/>
      <c r="R81" s="21"/>
      <c r="S81" s="84"/>
      <c r="T81" s="86" t="str">
        <f>IF(E81="","",IFERROR(Q81*S81,0))</f>
      </c>
      <c r="U81" s="84"/>
      <c r="V81" s="86" t="str">
        <f>IF(E81="","",SUMIFS('Transaction History'!$G$6:$G$505,'Transaction History'!$D$6:$D$505,E81,'Transaction History'!$F$6:$F$505,"出庫",'Transaction History'!$A$6:$A$505,"&gt;="&amp;'Master Settings'!$B$5-30,'Transaction History'!$A$6:$A$505,"&lt;="&amp;'Master Settings'!$B$5))</f>
      </c>
      <c r="W81" s="86" t="str">
        <f>IF(E81="","",SUMIFS('Transaction History'!$G$6:$G$505,'Transaction History'!$D$6:$D$505,E81,'Transaction History'!$F$6:$F$505,"出庫",'Transaction History'!$A$6:$A$505,"&gt;="&amp;'Master Settings'!$B$5-90,'Transaction History'!$A$6:$A$505,"&lt;="&amp;'Master Settings'!$B$5))</f>
      </c>
      <c r="X81" s="86" t="str">
        <f>IF(E81="","",SUMIFS('Transaction History'!$G$6:$G$505,'Transaction History'!$D$6:$D$505,E81,'Transaction History'!$F$6:$F$505,"出庫",'Transaction History'!$A$6:$A$505,"&gt;="&amp;'Master Settings'!$B$5-180,'Transaction History'!$A$6:$A$505,"&lt;="&amp;'Master Settings'!$B$5))</f>
      </c>
      <c r="Y81" s="86" t="str">
        <f>IF(E81="","",IF(X81&gt;0,X81*365/180,IF(W81&gt;0,W81*365/90,IF(V81&gt;0,V81*365/30,0))))</f>
      </c>
      <c r="Z81" s="88" t="str">
        <f>IF(E81="","",IFERROR(Y81/Q81,0))</f>
      </c>
      <c r="AA81" s="35" t="str">
        <f>IF(E81="","",IF(N81="",0,MAX(0,'Master Settings'!$B$5-N81)))</f>
      </c>
      <c r="AB81" s="35" t="str">
        <f>IF(E81="","",IF(O81="",AA81,MAX(0,'Master Settings'!$B$5-O81)))</f>
      </c>
      <c r="AC81" s="35" t="str">
        <f>IF(E81="","",IFERROR(Q81/Y81*365,9999))</f>
      </c>
      <c r="AD81" s="35" t="str">
        <f>IF(E81="","",IFERROR(INDEX('Master Settings'!$B$11:$B$30,MATCH(H81,'Master Settings'!$A$11:$A$30,0)),'Master Settings'!$B$7))</f>
      </c>
      <c r="AE81" s="35" t="str">
        <f>IF(E81="","",IFERROR(INDEX('Master Settings'!$C$11:$C$30,MATCH(H81,'Master Settings'!$A$11:$A$30,0)),'Master Settings'!$D$7))</f>
      </c>
      <c r="AF81" s="88" t="str">
        <f>IF(E81="","",IFERROR(INDEX('Master Settings'!$D$11:$D$30,MATCH(H81,'Master Settings'!$A$11:$A$30,0)),'Master Settings'!$F$7))</f>
      </c>
      <c r="AG81" s="28" t="str">
        <f>IF(E81="","",IF(Q81&lt;=0,"在庫なし",IF(AND(AB81&gt;=AE81,Y81=0),"重度滞留",IF(OR(AB81&gt;=AD81,AC81&gt;=AD81*2),"注意",IF(Z81&lt;AF81,"回転低下","正常")))))</f>
      </c>
      <c r="AH81" s="28" t="str">
        <f>IF(E81="","",IF(AG81="重度滞留","消費がなく未出庫日数が重度しきい値を超過",IF(AG81="注意","未出庫日数または在庫カバー日数が注意しきい値を超過",IF(AG81="回転低下","回転率が品目カテゴリ目標を下回る",""))))</f>
      </c>
      <c r="AI81" s="28" t="str">
        <f>IF(E81="","",IF(AG81="重度滞留",IF(OR(J81="生産終了/EOL",J81="廃棄待ち"),"廃棄/値引き処理/仕入先返品","重点消費/代替利用/倉庫間移動"),IF(AG81="注意","Required確認/購買停止/倉庫間移動",IF(AG81="回転低下","安全在庫/Required予測/購買ペースの見直し","継続監視"))))</f>
      </c>
      <c r="AJ81" s="21"/>
      <c r="AK81" s="32"/>
      <c r="AL81" s="21"/>
      <c r="AM81" s="21"/>
      <c r="AN81" s="90" t="n">
        <f>IF(AND(E81&lt;&gt;"",AG81&lt;&gt;"正常",AG81&lt;&gt;"在庫なし"),T81+ROW()/1000000,0)</f>
        <v>0</v>
      </c>
    </row>
    <row r="82" ht="22" customHeight="true">
      <c r="A82" s="28" t="str">
        <f>IF(E82="","",ROW()-5)</f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32"/>
      <c r="O82" s="32"/>
      <c r="P82" s="32"/>
      <c r="Q82" s="84"/>
      <c r="R82" s="21"/>
      <c r="S82" s="84"/>
      <c r="T82" s="86" t="str">
        <f>IF(E82="","",IFERROR(Q82*S82,0))</f>
      </c>
      <c r="U82" s="84"/>
      <c r="V82" s="86" t="str">
        <f>IF(E82="","",SUMIFS('Transaction History'!$G$6:$G$505,'Transaction History'!$D$6:$D$505,E82,'Transaction History'!$F$6:$F$505,"出庫",'Transaction History'!$A$6:$A$505,"&gt;="&amp;'Master Settings'!$B$5-30,'Transaction History'!$A$6:$A$505,"&lt;="&amp;'Master Settings'!$B$5))</f>
      </c>
      <c r="W82" s="86" t="str">
        <f>IF(E82="","",SUMIFS('Transaction History'!$G$6:$G$505,'Transaction History'!$D$6:$D$505,E82,'Transaction History'!$F$6:$F$505,"出庫",'Transaction History'!$A$6:$A$505,"&gt;="&amp;'Master Settings'!$B$5-90,'Transaction History'!$A$6:$A$505,"&lt;="&amp;'Master Settings'!$B$5))</f>
      </c>
      <c r="X82" s="86" t="str">
        <f>IF(E82="","",SUMIFS('Transaction History'!$G$6:$G$505,'Transaction History'!$D$6:$D$505,E82,'Transaction History'!$F$6:$F$505,"出庫",'Transaction History'!$A$6:$A$505,"&gt;="&amp;'Master Settings'!$B$5-180,'Transaction History'!$A$6:$A$505,"&lt;="&amp;'Master Settings'!$B$5))</f>
      </c>
      <c r="Y82" s="86" t="str">
        <f>IF(E82="","",IF(X82&gt;0,X82*365/180,IF(W82&gt;0,W82*365/90,IF(V82&gt;0,V82*365/30,0))))</f>
      </c>
      <c r="Z82" s="88" t="str">
        <f>IF(E82="","",IFERROR(Y82/Q82,0))</f>
      </c>
      <c r="AA82" s="35" t="str">
        <f>IF(E82="","",IF(N82="",0,MAX(0,'Master Settings'!$B$5-N82)))</f>
      </c>
      <c r="AB82" s="35" t="str">
        <f>IF(E82="","",IF(O82="",AA82,MAX(0,'Master Settings'!$B$5-O82)))</f>
      </c>
      <c r="AC82" s="35" t="str">
        <f>IF(E82="","",IFERROR(Q82/Y82*365,9999))</f>
      </c>
      <c r="AD82" s="35" t="str">
        <f>IF(E82="","",IFERROR(INDEX('Master Settings'!$B$11:$B$30,MATCH(H82,'Master Settings'!$A$11:$A$30,0)),'Master Settings'!$B$7))</f>
      </c>
      <c r="AE82" s="35" t="str">
        <f>IF(E82="","",IFERROR(INDEX('Master Settings'!$C$11:$C$30,MATCH(H82,'Master Settings'!$A$11:$A$30,0)),'Master Settings'!$D$7))</f>
      </c>
      <c r="AF82" s="88" t="str">
        <f>IF(E82="","",IFERROR(INDEX('Master Settings'!$D$11:$D$30,MATCH(H82,'Master Settings'!$A$11:$A$30,0)),'Master Settings'!$F$7))</f>
      </c>
      <c r="AG82" s="28" t="str">
        <f>IF(E82="","",IF(Q82&lt;=0,"在庫なし",IF(AND(AB82&gt;=AE82,Y82=0),"重度滞留",IF(OR(AB82&gt;=AD82,AC82&gt;=AD82*2),"注意",IF(Z82&lt;AF82,"回転低下","正常")))))</f>
      </c>
      <c r="AH82" s="28" t="str">
        <f>IF(E82="","",IF(AG82="重度滞留","消費がなく未出庫日数が重度しきい値を超過",IF(AG82="注意","未出庫日数または在庫カバー日数が注意しきい値を超過",IF(AG82="回転低下","回転率が品目カテゴリ目標を下回る",""))))</f>
      </c>
      <c r="AI82" s="28" t="str">
        <f>IF(E82="","",IF(AG82="重度滞留",IF(OR(J82="生産終了/EOL",J82="廃棄待ち"),"廃棄/値引き処理/仕入先返品","重点消費/代替利用/倉庫間移動"),IF(AG82="注意","Required確認/購買停止/倉庫間移動",IF(AG82="回転低下","安全在庫/Required予測/購買ペースの見直し","継続監視"))))</f>
      </c>
      <c r="AJ82" s="21"/>
      <c r="AK82" s="32"/>
      <c r="AL82" s="21"/>
      <c r="AM82" s="21"/>
      <c r="AN82" s="90" t="n">
        <f>IF(AND(E82&lt;&gt;"",AG82&lt;&gt;"正常",AG82&lt;&gt;"在庫なし"),T82+ROW()/1000000,0)</f>
        <v>0</v>
      </c>
    </row>
    <row r="83" ht="22" customHeight="true">
      <c r="A83" s="28" t="str">
        <f>IF(E83="","",ROW()-5)</f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32"/>
      <c r="O83" s="32"/>
      <c r="P83" s="32"/>
      <c r="Q83" s="84"/>
      <c r="R83" s="21"/>
      <c r="S83" s="84"/>
      <c r="T83" s="86" t="str">
        <f>IF(E83="","",IFERROR(Q83*S83,0))</f>
      </c>
      <c r="U83" s="84"/>
      <c r="V83" s="86" t="str">
        <f>IF(E83="","",SUMIFS('Transaction History'!$G$6:$G$505,'Transaction History'!$D$6:$D$505,E83,'Transaction History'!$F$6:$F$505,"出庫",'Transaction History'!$A$6:$A$505,"&gt;="&amp;'Master Settings'!$B$5-30,'Transaction History'!$A$6:$A$505,"&lt;="&amp;'Master Settings'!$B$5))</f>
      </c>
      <c r="W83" s="86" t="str">
        <f>IF(E83="","",SUMIFS('Transaction History'!$G$6:$G$505,'Transaction History'!$D$6:$D$505,E83,'Transaction History'!$F$6:$F$505,"出庫",'Transaction History'!$A$6:$A$505,"&gt;="&amp;'Master Settings'!$B$5-90,'Transaction History'!$A$6:$A$505,"&lt;="&amp;'Master Settings'!$B$5))</f>
      </c>
      <c r="X83" s="86" t="str">
        <f>IF(E83="","",SUMIFS('Transaction History'!$G$6:$G$505,'Transaction History'!$D$6:$D$505,E83,'Transaction History'!$F$6:$F$505,"出庫",'Transaction History'!$A$6:$A$505,"&gt;="&amp;'Master Settings'!$B$5-180,'Transaction History'!$A$6:$A$505,"&lt;="&amp;'Master Settings'!$B$5))</f>
      </c>
      <c r="Y83" s="86" t="str">
        <f>IF(E83="","",IF(X83&gt;0,X83*365/180,IF(W83&gt;0,W83*365/90,IF(V83&gt;0,V83*365/30,0))))</f>
      </c>
      <c r="Z83" s="88" t="str">
        <f>IF(E83="","",IFERROR(Y83/Q83,0))</f>
      </c>
      <c r="AA83" s="35" t="str">
        <f>IF(E83="","",IF(N83="",0,MAX(0,'Master Settings'!$B$5-N83)))</f>
      </c>
      <c r="AB83" s="35" t="str">
        <f>IF(E83="","",IF(O83="",AA83,MAX(0,'Master Settings'!$B$5-O83)))</f>
      </c>
      <c r="AC83" s="35" t="str">
        <f>IF(E83="","",IFERROR(Q83/Y83*365,9999))</f>
      </c>
      <c r="AD83" s="35" t="str">
        <f>IF(E83="","",IFERROR(INDEX('Master Settings'!$B$11:$B$30,MATCH(H83,'Master Settings'!$A$11:$A$30,0)),'Master Settings'!$B$7))</f>
      </c>
      <c r="AE83" s="35" t="str">
        <f>IF(E83="","",IFERROR(INDEX('Master Settings'!$C$11:$C$30,MATCH(H83,'Master Settings'!$A$11:$A$30,0)),'Master Settings'!$D$7))</f>
      </c>
      <c r="AF83" s="88" t="str">
        <f>IF(E83="","",IFERROR(INDEX('Master Settings'!$D$11:$D$30,MATCH(H83,'Master Settings'!$A$11:$A$30,0)),'Master Settings'!$F$7))</f>
      </c>
      <c r="AG83" s="28" t="str">
        <f>IF(E83="","",IF(Q83&lt;=0,"在庫なし",IF(AND(AB83&gt;=AE83,Y83=0),"重度滞留",IF(OR(AB83&gt;=AD83,AC83&gt;=AD83*2),"注意",IF(Z83&lt;AF83,"回転低下","正常")))))</f>
      </c>
      <c r="AH83" s="28" t="str">
        <f>IF(E83="","",IF(AG83="重度滞留","消費がなく未出庫日数が重度しきい値を超過",IF(AG83="注意","未出庫日数または在庫カバー日数が注意しきい値を超過",IF(AG83="回転低下","回転率が品目カテゴリ目標を下回る",""))))</f>
      </c>
      <c r="AI83" s="28" t="str">
        <f>IF(E83="","",IF(AG83="重度滞留",IF(OR(J83="生産終了/EOL",J83="廃棄待ち"),"廃棄/値引き処理/仕入先返品","重点消費/代替利用/倉庫間移動"),IF(AG83="注意","Required確認/購買停止/倉庫間移動",IF(AG83="回転低下","安全在庫/Required予測/購買ペースの見直し","継続監視"))))</f>
      </c>
      <c r="AJ83" s="21"/>
      <c r="AK83" s="32"/>
      <c r="AL83" s="21"/>
      <c r="AM83" s="21"/>
      <c r="AN83" s="90" t="n">
        <f>IF(AND(E83&lt;&gt;"",AG83&lt;&gt;"正常",AG83&lt;&gt;"在庫なし"),T83+ROW()/1000000,0)</f>
        <v>0</v>
      </c>
    </row>
    <row r="84" ht="22" customHeight="true">
      <c r="A84" s="28" t="str">
        <f>IF(E84="","",ROW()-5)</f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32"/>
      <c r="O84" s="32"/>
      <c r="P84" s="32"/>
      <c r="Q84" s="84"/>
      <c r="R84" s="21"/>
      <c r="S84" s="84"/>
      <c r="T84" s="86" t="str">
        <f>IF(E84="","",IFERROR(Q84*S84,0))</f>
      </c>
      <c r="U84" s="84"/>
      <c r="V84" s="86" t="str">
        <f>IF(E84="","",SUMIFS('Transaction History'!$G$6:$G$505,'Transaction History'!$D$6:$D$505,E84,'Transaction History'!$F$6:$F$505,"出庫",'Transaction History'!$A$6:$A$505,"&gt;="&amp;'Master Settings'!$B$5-30,'Transaction History'!$A$6:$A$505,"&lt;="&amp;'Master Settings'!$B$5))</f>
      </c>
      <c r="W84" s="86" t="str">
        <f>IF(E84="","",SUMIFS('Transaction History'!$G$6:$G$505,'Transaction History'!$D$6:$D$505,E84,'Transaction History'!$F$6:$F$505,"出庫",'Transaction History'!$A$6:$A$505,"&gt;="&amp;'Master Settings'!$B$5-90,'Transaction History'!$A$6:$A$505,"&lt;="&amp;'Master Settings'!$B$5))</f>
      </c>
      <c r="X84" s="86" t="str">
        <f>IF(E84="","",SUMIFS('Transaction History'!$G$6:$G$505,'Transaction History'!$D$6:$D$505,E84,'Transaction History'!$F$6:$F$505,"出庫",'Transaction History'!$A$6:$A$505,"&gt;="&amp;'Master Settings'!$B$5-180,'Transaction History'!$A$6:$A$505,"&lt;="&amp;'Master Settings'!$B$5))</f>
      </c>
      <c r="Y84" s="86" t="str">
        <f>IF(E84="","",IF(X84&gt;0,X84*365/180,IF(W84&gt;0,W84*365/90,IF(V84&gt;0,V84*365/30,0))))</f>
      </c>
      <c r="Z84" s="88" t="str">
        <f>IF(E84="","",IFERROR(Y84/Q84,0))</f>
      </c>
      <c r="AA84" s="35" t="str">
        <f>IF(E84="","",IF(N84="",0,MAX(0,'Master Settings'!$B$5-N84)))</f>
      </c>
      <c r="AB84" s="35" t="str">
        <f>IF(E84="","",IF(O84="",AA84,MAX(0,'Master Settings'!$B$5-O84)))</f>
      </c>
      <c r="AC84" s="35" t="str">
        <f>IF(E84="","",IFERROR(Q84/Y84*365,9999))</f>
      </c>
      <c r="AD84" s="35" t="str">
        <f>IF(E84="","",IFERROR(INDEX('Master Settings'!$B$11:$B$30,MATCH(H84,'Master Settings'!$A$11:$A$30,0)),'Master Settings'!$B$7))</f>
      </c>
      <c r="AE84" s="35" t="str">
        <f>IF(E84="","",IFERROR(INDEX('Master Settings'!$C$11:$C$30,MATCH(H84,'Master Settings'!$A$11:$A$30,0)),'Master Settings'!$D$7))</f>
      </c>
      <c r="AF84" s="88" t="str">
        <f>IF(E84="","",IFERROR(INDEX('Master Settings'!$D$11:$D$30,MATCH(H84,'Master Settings'!$A$11:$A$30,0)),'Master Settings'!$F$7))</f>
      </c>
      <c r="AG84" s="28" t="str">
        <f>IF(E84="","",IF(Q84&lt;=0,"在庫なし",IF(AND(AB84&gt;=AE84,Y84=0),"重度滞留",IF(OR(AB84&gt;=AD84,AC84&gt;=AD84*2),"注意",IF(Z84&lt;AF84,"回転低下","正常")))))</f>
      </c>
      <c r="AH84" s="28" t="str">
        <f>IF(E84="","",IF(AG84="重度滞留","消費がなく未出庫日数が重度しきい値を超過",IF(AG84="注意","未出庫日数または在庫カバー日数が注意しきい値を超過",IF(AG84="回転低下","回転率が品目カテゴリ目標を下回る",""))))</f>
      </c>
      <c r="AI84" s="28" t="str">
        <f>IF(E84="","",IF(AG84="重度滞留",IF(OR(J84="生産終了/EOL",J84="廃棄待ち"),"廃棄/値引き処理/仕入先返品","重点消費/代替利用/倉庫間移動"),IF(AG84="注意","Required確認/購買停止/倉庫間移動",IF(AG84="回転低下","安全在庫/Required予測/購買ペースの見直し","継続監視"))))</f>
      </c>
      <c r="AJ84" s="21"/>
      <c r="AK84" s="32"/>
      <c r="AL84" s="21"/>
      <c r="AM84" s="21"/>
      <c r="AN84" s="90" t="n">
        <f>IF(AND(E84&lt;&gt;"",AG84&lt;&gt;"正常",AG84&lt;&gt;"在庫なし"),T84+ROW()/1000000,0)</f>
        <v>0</v>
      </c>
    </row>
    <row r="85" ht="22" customHeight="true">
      <c r="A85" s="28" t="str">
        <f>IF(E85="","",ROW()-5)</f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32"/>
      <c r="O85" s="32"/>
      <c r="P85" s="32"/>
      <c r="Q85" s="84"/>
      <c r="R85" s="21"/>
      <c r="S85" s="84"/>
      <c r="T85" s="86" t="str">
        <f>IF(E85="","",IFERROR(Q85*S85,0))</f>
      </c>
      <c r="U85" s="84"/>
      <c r="V85" s="86" t="str">
        <f>IF(E85="","",SUMIFS('Transaction History'!$G$6:$G$505,'Transaction History'!$D$6:$D$505,E85,'Transaction History'!$F$6:$F$505,"出庫",'Transaction History'!$A$6:$A$505,"&gt;="&amp;'Master Settings'!$B$5-30,'Transaction History'!$A$6:$A$505,"&lt;="&amp;'Master Settings'!$B$5))</f>
      </c>
      <c r="W85" s="86" t="str">
        <f>IF(E85="","",SUMIFS('Transaction History'!$G$6:$G$505,'Transaction History'!$D$6:$D$505,E85,'Transaction History'!$F$6:$F$505,"出庫",'Transaction History'!$A$6:$A$505,"&gt;="&amp;'Master Settings'!$B$5-90,'Transaction History'!$A$6:$A$505,"&lt;="&amp;'Master Settings'!$B$5))</f>
      </c>
      <c r="X85" s="86" t="str">
        <f>IF(E85="","",SUMIFS('Transaction History'!$G$6:$G$505,'Transaction History'!$D$6:$D$505,E85,'Transaction History'!$F$6:$F$505,"出庫",'Transaction History'!$A$6:$A$505,"&gt;="&amp;'Master Settings'!$B$5-180,'Transaction History'!$A$6:$A$505,"&lt;="&amp;'Master Settings'!$B$5))</f>
      </c>
      <c r="Y85" s="86" t="str">
        <f>IF(E85="","",IF(X85&gt;0,X85*365/180,IF(W85&gt;0,W85*365/90,IF(V85&gt;0,V85*365/30,0))))</f>
      </c>
      <c r="Z85" s="88" t="str">
        <f>IF(E85="","",IFERROR(Y85/Q85,0))</f>
      </c>
      <c r="AA85" s="35" t="str">
        <f>IF(E85="","",IF(N85="",0,MAX(0,'Master Settings'!$B$5-N85)))</f>
      </c>
      <c r="AB85" s="35" t="str">
        <f>IF(E85="","",IF(O85="",AA85,MAX(0,'Master Settings'!$B$5-O85)))</f>
      </c>
      <c r="AC85" s="35" t="str">
        <f>IF(E85="","",IFERROR(Q85/Y85*365,9999))</f>
      </c>
      <c r="AD85" s="35" t="str">
        <f>IF(E85="","",IFERROR(INDEX('Master Settings'!$B$11:$B$30,MATCH(H85,'Master Settings'!$A$11:$A$30,0)),'Master Settings'!$B$7))</f>
      </c>
      <c r="AE85" s="35" t="str">
        <f>IF(E85="","",IFERROR(INDEX('Master Settings'!$C$11:$C$30,MATCH(H85,'Master Settings'!$A$11:$A$30,0)),'Master Settings'!$D$7))</f>
      </c>
      <c r="AF85" s="88" t="str">
        <f>IF(E85="","",IFERROR(INDEX('Master Settings'!$D$11:$D$30,MATCH(H85,'Master Settings'!$A$11:$A$30,0)),'Master Settings'!$F$7))</f>
      </c>
      <c r="AG85" s="28" t="str">
        <f>IF(E85="","",IF(Q85&lt;=0,"在庫なし",IF(AND(AB85&gt;=AE85,Y85=0),"重度滞留",IF(OR(AB85&gt;=AD85,AC85&gt;=AD85*2),"注意",IF(Z85&lt;AF85,"回転低下","正常")))))</f>
      </c>
      <c r="AH85" s="28" t="str">
        <f>IF(E85="","",IF(AG85="重度滞留","消費がなく未出庫日数が重度しきい値を超過",IF(AG85="注意","未出庫日数または在庫カバー日数が注意しきい値を超過",IF(AG85="回転低下","回転率が品目カテゴリ目標を下回る",""))))</f>
      </c>
      <c r="AI85" s="28" t="str">
        <f>IF(E85="","",IF(AG85="重度滞留",IF(OR(J85="生産終了/EOL",J85="廃棄待ち"),"廃棄/値引き処理/仕入先返品","重点消費/代替利用/倉庫間移動"),IF(AG85="注意","Required確認/購買停止/倉庫間移動",IF(AG85="回転低下","安全在庫/Required予測/購買ペースの見直し","継続監視"))))</f>
      </c>
      <c r="AJ85" s="21"/>
      <c r="AK85" s="32"/>
      <c r="AL85" s="21"/>
      <c r="AM85" s="21"/>
      <c r="AN85" s="90" t="n">
        <f>IF(AND(E85&lt;&gt;"",AG85&lt;&gt;"正常",AG85&lt;&gt;"在庫なし"),T85+ROW()/1000000,0)</f>
        <v>0</v>
      </c>
    </row>
    <row r="86" ht="22" customHeight="true">
      <c r="A86" s="28" t="str">
        <f>IF(E86="","",ROW()-5)</f>
      </c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32"/>
      <c r="O86" s="32"/>
      <c r="P86" s="32"/>
      <c r="Q86" s="84"/>
      <c r="R86" s="21"/>
      <c r="S86" s="84"/>
      <c r="T86" s="86" t="str">
        <f>IF(E86="","",IFERROR(Q86*S86,0))</f>
      </c>
      <c r="U86" s="84"/>
      <c r="V86" s="86" t="str">
        <f>IF(E86="","",SUMIFS('Transaction History'!$G$6:$G$505,'Transaction History'!$D$6:$D$505,E86,'Transaction History'!$F$6:$F$505,"出庫",'Transaction History'!$A$6:$A$505,"&gt;="&amp;'Master Settings'!$B$5-30,'Transaction History'!$A$6:$A$505,"&lt;="&amp;'Master Settings'!$B$5))</f>
      </c>
      <c r="W86" s="86" t="str">
        <f>IF(E86="","",SUMIFS('Transaction History'!$G$6:$G$505,'Transaction History'!$D$6:$D$505,E86,'Transaction History'!$F$6:$F$505,"出庫",'Transaction History'!$A$6:$A$505,"&gt;="&amp;'Master Settings'!$B$5-90,'Transaction History'!$A$6:$A$505,"&lt;="&amp;'Master Settings'!$B$5))</f>
      </c>
      <c r="X86" s="86" t="str">
        <f>IF(E86="","",SUMIFS('Transaction History'!$G$6:$G$505,'Transaction History'!$D$6:$D$505,E86,'Transaction History'!$F$6:$F$505,"出庫",'Transaction History'!$A$6:$A$505,"&gt;="&amp;'Master Settings'!$B$5-180,'Transaction History'!$A$6:$A$505,"&lt;="&amp;'Master Settings'!$B$5))</f>
      </c>
      <c r="Y86" s="86" t="str">
        <f>IF(E86="","",IF(X86&gt;0,X86*365/180,IF(W86&gt;0,W86*365/90,IF(V86&gt;0,V86*365/30,0))))</f>
      </c>
      <c r="Z86" s="88" t="str">
        <f>IF(E86="","",IFERROR(Y86/Q86,0))</f>
      </c>
      <c r="AA86" s="35" t="str">
        <f>IF(E86="","",IF(N86="",0,MAX(0,'Master Settings'!$B$5-N86)))</f>
      </c>
      <c r="AB86" s="35" t="str">
        <f>IF(E86="","",IF(O86="",AA86,MAX(0,'Master Settings'!$B$5-O86)))</f>
      </c>
      <c r="AC86" s="35" t="str">
        <f>IF(E86="","",IFERROR(Q86/Y86*365,9999))</f>
      </c>
      <c r="AD86" s="35" t="str">
        <f>IF(E86="","",IFERROR(INDEX('Master Settings'!$B$11:$B$30,MATCH(H86,'Master Settings'!$A$11:$A$30,0)),'Master Settings'!$B$7))</f>
      </c>
      <c r="AE86" s="35" t="str">
        <f>IF(E86="","",IFERROR(INDEX('Master Settings'!$C$11:$C$30,MATCH(H86,'Master Settings'!$A$11:$A$30,0)),'Master Settings'!$D$7))</f>
      </c>
      <c r="AF86" s="88" t="str">
        <f>IF(E86="","",IFERROR(INDEX('Master Settings'!$D$11:$D$30,MATCH(H86,'Master Settings'!$A$11:$A$30,0)),'Master Settings'!$F$7))</f>
      </c>
      <c r="AG86" s="28" t="str">
        <f>IF(E86="","",IF(Q86&lt;=0,"在庫なし",IF(AND(AB86&gt;=AE86,Y86=0),"重度滞留",IF(OR(AB86&gt;=AD86,AC86&gt;=AD86*2),"注意",IF(Z86&lt;AF86,"回転低下","正常")))))</f>
      </c>
      <c r="AH86" s="28" t="str">
        <f>IF(E86="","",IF(AG86="重度滞留","消費がなく未出庫日数が重度しきい値を超過",IF(AG86="注意","未出庫日数または在庫カバー日数が注意しきい値を超過",IF(AG86="回転低下","回転率が品目カテゴリ目標を下回る",""))))</f>
      </c>
      <c r="AI86" s="28" t="str">
        <f>IF(E86="","",IF(AG86="重度滞留",IF(OR(J86="生産終了/EOL",J86="廃棄待ち"),"廃棄/値引き処理/仕入先返品","重点消費/代替利用/倉庫間移動"),IF(AG86="注意","Required確認/購買停止/倉庫間移動",IF(AG86="回転低下","安全在庫/Required予測/購買ペースの見直し","継続監視"))))</f>
      </c>
      <c r="AJ86" s="21"/>
      <c r="AK86" s="32"/>
      <c r="AL86" s="21"/>
      <c r="AM86" s="21"/>
      <c r="AN86" s="90" t="n">
        <f>IF(AND(E86&lt;&gt;"",AG86&lt;&gt;"正常",AG86&lt;&gt;"在庫なし"),T86+ROW()/1000000,0)</f>
        <v>0</v>
      </c>
    </row>
    <row r="87" ht="22" customHeight="true">
      <c r="A87" s="28" t="str">
        <f>IF(E87="","",ROW()-5)</f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32"/>
      <c r="O87" s="32"/>
      <c r="P87" s="32"/>
      <c r="Q87" s="84"/>
      <c r="R87" s="21"/>
      <c r="S87" s="84"/>
      <c r="T87" s="86" t="str">
        <f>IF(E87="","",IFERROR(Q87*S87,0))</f>
      </c>
      <c r="U87" s="84"/>
      <c r="V87" s="86" t="str">
        <f>IF(E87="","",SUMIFS('Transaction History'!$G$6:$G$505,'Transaction History'!$D$6:$D$505,E87,'Transaction History'!$F$6:$F$505,"出庫",'Transaction History'!$A$6:$A$505,"&gt;="&amp;'Master Settings'!$B$5-30,'Transaction History'!$A$6:$A$505,"&lt;="&amp;'Master Settings'!$B$5))</f>
      </c>
      <c r="W87" s="86" t="str">
        <f>IF(E87="","",SUMIFS('Transaction History'!$G$6:$G$505,'Transaction History'!$D$6:$D$505,E87,'Transaction History'!$F$6:$F$505,"出庫",'Transaction History'!$A$6:$A$505,"&gt;="&amp;'Master Settings'!$B$5-90,'Transaction History'!$A$6:$A$505,"&lt;="&amp;'Master Settings'!$B$5))</f>
      </c>
      <c r="X87" s="86" t="str">
        <f>IF(E87="","",SUMIFS('Transaction History'!$G$6:$G$505,'Transaction History'!$D$6:$D$505,E87,'Transaction History'!$F$6:$F$505,"出庫",'Transaction History'!$A$6:$A$505,"&gt;="&amp;'Master Settings'!$B$5-180,'Transaction History'!$A$6:$A$505,"&lt;="&amp;'Master Settings'!$B$5))</f>
      </c>
      <c r="Y87" s="86" t="str">
        <f>IF(E87="","",IF(X87&gt;0,X87*365/180,IF(W87&gt;0,W87*365/90,IF(V87&gt;0,V87*365/30,0))))</f>
      </c>
      <c r="Z87" s="88" t="str">
        <f>IF(E87="","",IFERROR(Y87/Q87,0))</f>
      </c>
      <c r="AA87" s="35" t="str">
        <f>IF(E87="","",IF(N87="",0,MAX(0,'Master Settings'!$B$5-N87)))</f>
      </c>
      <c r="AB87" s="35" t="str">
        <f>IF(E87="","",IF(O87="",AA87,MAX(0,'Master Settings'!$B$5-O87)))</f>
      </c>
      <c r="AC87" s="35" t="str">
        <f>IF(E87="","",IFERROR(Q87/Y87*365,9999))</f>
      </c>
      <c r="AD87" s="35" t="str">
        <f>IF(E87="","",IFERROR(INDEX('Master Settings'!$B$11:$B$30,MATCH(H87,'Master Settings'!$A$11:$A$30,0)),'Master Settings'!$B$7))</f>
      </c>
      <c r="AE87" s="35" t="str">
        <f>IF(E87="","",IFERROR(INDEX('Master Settings'!$C$11:$C$30,MATCH(H87,'Master Settings'!$A$11:$A$30,0)),'Master Settings'!$D$7))</f>
      </c>
      <c r="AF87" s="88" t="str">
        <f>IF(E87="","",IFERROR(INDEX('Master Settings'!$D$11:$D$30,MATCH(H87,'Master Settings'!$A$11:$A$30,0)),'Master Settings'!$F$7))</f>
      </c>
      <c r="AG87" s="28" t="str">
        <f>IF(E87="","",IF(Q87&lt;=0,"在庫なし",IF(AND(AB87&gt;=AE87,Y87=0),"重度滞留",IF(OR(AB87&gt;=AD87,AC87&gt;=AD87*2),"注意",IF(Z87&lt;AF87,"回転低下","正常")))))</f>
      </c>
      <c r="AH87" s="28" t="str">
        <f>IF(E87="","",IF(AG87="重度滞留","消費がなく未出庫日数が重度しきい値を超過",IF(AG87="注意","未出庫日数または在庫カバー日数が注意しきい値を超過",IF(AG87="回転低下","回転率が品目カテゴリ目標を下回る",""))))</f>
      </c>
      <c r="AI87" s="28" t="str">
        <f>IF(E87="","",IF(AG87="重度滞留",IF(OR(J87="生産終了/EOL",J87="廃棄待ち"),"廃棄/値引き処理/仕入先返品","重点消費/代替利用/倉庫間移動"),IF(AG87="注意","Required確認/購買停止/倉庫間移動",IF(AG87="回転低下","安全在庫/Required予測/購買ペースの見直し","継続監視"))))</f>
      </c>
      <c r="AJ87" s="21"/>
      <c r="AK87" s="32"/>
      <c r="AL87" s="21"/>
      <c r="AM87" s="21"/>
      <c r="AN87" s="90" t="n">
        <f>IF(AND(E87&lt;&gt;"",AG87&lt;&gt;"正常",AG87&lt;&gt;"在庫なし"),T87+ROW()/1000000,0)</f>
        <v>0</v>
      </c>
    </row>
    <row r="88" ht="22" customHeight="true">
      <c r="A88" s="28" t="str">
        <f>IF(E88="","",ROW()-5)</f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32"/>
      <c r="O88" s="32"/>
      <c r="P88" s="32"/>
      <c r="Q88" s="84"/>
      <c r="R88" s="21"/>
      <c r="S88" s="84"/>
      <c r="T88" s="86" t="str">
        <f>IF(E88="","",IFERROR(Q88*S88,0))</f>
      </c>
      <c r="U88" s="84"/>
      <c r="V88" s="86" t="str">
        <f>IF(E88="","",SUMIFS('Transaction History'!$G$6:$G$505,'Transaction History'!$D$6:$D$505,E88,'Transaction History'!$F$6:$F$505,"出庫",'Transaction History'!$A$6:$A$505,"&gt;="&amp;'Master Settings'!$B$5-30,'Transaction History'!$A$6:$A$505,"&lt;="&amp;'Master Settings'!$B$5))</f>
      </c>
      <c r="W88" s="86" t="str">
        <f>IF(E88="","",SUMIFS('Transaction History'!$G$6:$G$505,'Transaction History'!$D$6:$D$505,E88,'Transaction History'!$F$6:$F$505,"出庫",'Transaction History'!$A$6:$A$505,"&gt;="&amp;'Master Settings'!$B$5-90,'Transaction History'!$A$6:$A$505,"&lt;="&amp;'Master Settings'!$B$5))</f>
      </c>
      <c r="X88" s="86" t="str">
        <f>IF(E88="","",SUMIFS('Transaction History'!$G$6:$G$505,'Transaction History'!$D$6:$D$505,E88,'Transaction History'!$F$6:$F$505,"出庫",'Transaction History'!$A$6:$A$505,"&gt;="&amp;'Master Settings'!$B$5-180,'Transaction History'!$A$6:$A$505,"&lt;="&amp;'Master Settings'!$B$5))</f>
      </c>
      <c r="Y88" s="86" t="str">
        <f>IF(E88="","",IF(X88&gt;0,X88*365/180,IF(W88&gt;0,W88*365/90,IF(V88&gt;0,V88*365/30,0))))</f>
      </c>
      <c r="Z88" s="88" t="str">
        <f>IF(E88="","",IFERROR(Y88/Q88,0))</f>
      </c>
      <c r="AA88" s="35" t="str">
        <f>IF(E88="","",IF(N88="",0,MAX(0,'Master Settings'!$B$5-N88)))</f>
      </c>
      <c r="AB88" s="35" t="str">
        <f>IF(E88="","",IF(O88="",AA88,MAX(0,'Master Settings'!$B$5-O88)))</f>
      </c>
      <c r="AC88" s="35" t="str">
        <f>IF(E88="","",IFERROR(Q88/Y88*365,9999))</f>
      </c>
      <c r="AD88" s="35" t="str">
        <f>IF(E88="","",IFERROR(INDEX('Master Settings'!$B$11:$B$30,MATCH(H88,'Master Settings'!$A$11:$A$30,0)),'Master Settings'!$B$7))</f>
      </c>
      <c r="AE88" s="35" t="str">
        <f>IF(E88="","",IFERROR(INDEX('Master Settings'!$C$11:$C$30,MATCH(H88,'Master Settings'!$A$11:$A$30,0)),'Master Settings'!$D$7))</f>
      </c>
      <c r="AF88" s="88" t="str">
        <f>IF(E88="","",IFERROR(INDEX('Master Settings'!$D$11:$D$30,MATCH(H88,'Master Settings'!$A$11:$A$30,0)),'Master Settings'!$F$7))</f>
      </c>
      <c r="AG88" s="28" t="str">
        <f>IF(E88="","",IF(Q88&lt;=0,"在庫なし",IF(AND(AB88&gt;=AE88,Y88=0),"重度滞留",IF(OR(AB88&gt;=AD88,AC88&gt;=AD88*2),"注意",IF(Z88&lt;AF88,"回転低下","正常")))))</f>
      </c>
      <c r="AH88" s="28" t="str">
        <f>IF(E88="","",IF(AG88="重度滞留","消費がなく未出庫日数が重度しきい値を超過",IF(AG88="注意","未出庫日数または在庫カバー日数が注意しきい値を超過",IF(AG88="回転低下","回転率が品目カテゴリ目標を下回る",""))))</f>
      </c>
      <c r="AI88" s="28" t="str">
        <f>IF(E88="","",IF(AG88="重度滞留",IF(OR(J88="生産終了/EOL",J88="廃棄待ち"),"廃棄/値引き処理/仕入先返品","重点消費/代替利用/倉庫間移動"),IF(AG88="注意","Required確認/購買停止/倉庫間移動",IF(AG88="回転低下","安全在庫/Required予測/購買ペースの見直し","継続監視"))))</f>
      </c>
      <c r="AJ88" s="21"/>
      <c r="AK88" s="32"/>
      <c r="AL88" s="21"/>
      <c r="AM88" s="21"/>
      <c r="AN88" s="90" t="n">
        <f>IF(AND(E88&lt;&gt;"",AG88&lt;&gt;"正常",AG88&lt;&gt;"在庫なし"),T88+ROW()/1000000,0)</f>
        <v>0</v>
      </c>
    </row>
    <row r="89" ht="22" customHeight="true">
      <c r="A89" s="28" t="str">
        <f>IF(E89="","",ROW()-5)</f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32"/>
      <c r="O89" s="32"/>
      <c r="P89" s="32"/>
      <c r="Q89" s="84"/>
      <c r="R89" s="21"/>
      <c r="S89" s="84"/>
      <c r="T89" s="86" t="str">
        <f>IF(E89="","",IFERROR(Q89*S89,0))</f>
      </c>
      <c r="U89" s="84"/>
      <c r="V89" s="86" t="str">
        <f>IF(E89="","",SUMIFS('Transaction History'!$G$6:$G$505,'Transaction History'!$D$6:$D$505,E89,'Transaction History'!$F$6:$F$505,"出庫",'Transaction History'!$A$6:$A$505,"&gt;="&amp;'Master Settings'!$B$5-30,'Transaction History'!$A$6:$A$505,"&lt;="&amp;'Master Settings'!$B$5))</f>
      </c>
      <c r="W89" s="86" t="str">
        <f>IF(E89="","",SUMIFS('Transaction History'!$G$6:$G$505,'Transaction History'!$D$6:$D$505,E89,'Transaction History'!$F$6:$F$505,"出庫",'Transaction History'!$A$6:$A$505,"&gt;="&amp;'Master Settings'!$B$5-90,'Transaction History'!$A$6:$A$505,"&lt;="&amp;'Master Settings'!$B$5))</f>
      </c>
      <c r="X89" s="86" t="str">
        <f>IF(E89="","",SUMIFS('Transaction History'!$G$6:$G$505,'Transaction History'!$D$6:$D$505,E89,'Transaction History'!$F$6:$F$505,"出庫",'Transaction History'!$A$6:$A$505,"&gt;="&amp;'Master Settings'!$B$5-180,'Transaction History'!$A$6:$A$505,"&lt;="&amp;'Master Settings'!$B$5))</f>
      </c>
      <c r="Y89" s="86" t="str">
        <f>IF(E89="","",IF(X89&gt;0,X89*365/180,IF(W89&gt;0,W89*365/90,IF(V89&gt;0,V89*365/30,0))))</f>
      </c>
      <c r="Z89" s="88" t="str">
        <f>IF(E89="","",IFERROR(Y89/Q89,0))</f>
      </c>
      <c r="AA89" s="35" t="str">
        <f>IF(E89="","",IF(N89="",0,MAX(0,'Master Settings'!$B$5-N89)))</f>
      </c>
      <c r="AB89" s="35" t="str">
        <f>IF(E89="","",IF(O89="",AA89,MAX(0,'Master Settings'!$B$5-O89)))</f>
      </c>
      <c r="AC89" s="35" t="str">
        <f>IF(E89="","",IFERROR(Q89/Y89*365,9999))</f>
      </c>
      <c r="AD89" s="35" t="str">
        <f>IF(E89="","",IFERROR(INDEX('Master Settings'!$B$11:$B$30,MATCH(H89,'Master Settings'!$A$11:$A$30,0)),'Master Settings'!$B$7))</f>
      </c>
      <c r="AE89" s="35" t="str">
        <f>IF(E89="","",IFERROR(INDEX('Master Settings'!$C$11:$C$30,MATCH(H89,'Master Settings'!$A$11:$A$30,0)),'Master Settings'!$D$7))</f>
      </c>
      <c r="AF89" s="88" t="str">
        <f>IF(E89="","",IFERROR(INDEX('Master Settings'!$D$11:$D$30,MATCH(H89,'Master Settings'!$A$11:$A$30,0)),'Master Settings'!$F$7))</f>
      </c>
      <c r="AG89" s="28" t="str">
        <f>IF(E89="","",IF(Q89&lt;=0,"在庫なし",IF(AND(AB89&gt;=AE89,Y89=0),"重度滞留",IF(OR(AB89&gt;=AD89,AC89&gt;=AD89*2),"注意",IF(Z89&lt;AF89,"回転低下","正常")))))</f>
      </c>
      <c r="AH89" s="28" t="str">
        <f>IF(E89="","",IF(AG89="重度滞留","消費がなく未出庫日数が重度しきい値を超過",IF(AG89="注意","未出庫日数または在庫カバー日数が注意しきい値を超過",IF(AG89="回転低下","回転率が品目カテゴリ目標を下回る",""))))</f>
      </c>
      <c r="AI89" s="28" t="str">
        <f>IF(E89="","",IF(AG89="重度滞留",IF(OR(J89="生産終了/EOL",J89="廃棄待ち"),"廃棄/値引き処理/仕入先返品","重点消費/代替利用/倉庫間移動"),IF(AG89="注意","Required確認/購買停止/倉庫間移動",IF(AG89="回転低下","安全在庫/Required予測/購買ペースの見直し","継続監視"))))</f>
      </c>
      <c r="AJ89" s="21"/>
      <c r="AK89" s="32"/>
      <c r="AL89" s="21"/>
      <c r="AM89" s="21"/>
      <c r="AN89" s="90" t="n">
        <f>IF(AND(E89&lt;&gt;"",AG89&lt;&gt;"正常",AG89&lt;&gt;"在庫なし"),T89+ROW()/1000000,0)</f>
        <v>0</v>
      </c>
    </row>
    <row r="90" ht="22" customHeight="true">
      <c r="A90" s="28" t="str">
        <f>IF(E90="","",ROW()-5)</f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32"/>
      <c r="O90" s="32"/>
      <c r="P90" s="32"/>
      <c r="Q90" s="84"/>
      <c r="R90" s="21"/>
      <c r="S90" s="84"/>
      <c r="T90" s="86" t="str">
        <f>IF(E90="","",IFERROR(Q90*S90,0))</f>
      </c>
      <c r="U90" s="84"/>
      <c r="V90" s="86" t="str">
        <f>IF(E90="","",SUMIFS('Transaction History'!$G$6:$G$505,'Transaction History'!$D$6:$D$505,E90,'Transaction History'!$F$6:$F$505,"出庫",'Transaction History'!$A$6:$A$505,"&gt;="&amp;'Master Settings'!$B$5-30,'Transaction History'!$A$6:$A$505,"&lt;="&amp;'Master Settings'!$B$5))</f>
      </c>
      <c r="W90" s="86" t="str">
        <f>IF(E90="","",SUMIFS('Transaction History'!$G$6:$G$505,'Transaction History'!$D$6:$D$505,E90,'Transaction History'!$F$6:$F$505,"出庫",'Transaction History'!$A$6:$A$505,"&gt;="&amp;'Master Settings'!$B$5-90,'Transaction History'!$A$6:$A$505,"&lt;="&amp;'Master Settings'!$B$5))</f>
      </c>
      <c r="X90" s="86" t="str">
        <f>IF(E90="","",SUMIFS('Transaction History'!$G$6:$G$505,'Transaction History'!$D$6:$D$505,E90,'Transaction History'!$F$6:$F$505,"出庫",'Transaction History'!$A$6:$A$505,"&gt;="&amp;'Master Settings'!$B$5-180,'Transaction History'!$A$6:$A$505,"&lt;="&amp;'Master Settings'!$B$5))</f>
      </c>
      <c r="Y90" s="86" t="str">
        <f>IF(E90="","",IF(X90&gt;0,X90*365/180,IF(W90&gt;0,W90*365/90,IF(V90&gt;0,V90*365/30,0))))</f>
      </c>
      <c r="Z90" s="88" t="str">
        <f>IF(E90="","",IFERROR(Y90/Q90,0))</f>
      </c>
      <c r="AA90" s="35" t="str">
        <f>IF(E90="","",IF(N90="",0,MAX(0,'Master Settings'!$B$5-N90)))</f>
      </c>
      <c r="AB90" s="35" t="str">
        <f>IF(E90="","",IF(O90="",AA90,MAX(0,'Master Settings'!$B$5-O90)))</f>
      </c>
      <c r="AC90" s="35" t="str">
        <f>IF(E90="","",IFERROR(Q90/Y90*365,9999))</f>
      </c>
      <c r="AD90" s="35" t="str">
        <f>IF(E90="","",IFERROR(INDEX('Master Settings'!$B$11:$B$30,MATCH(H90,'Master Settings'!$A$11:$A$30,0)),'Master Settings'!$B$7))</f>
      </c>
      <c r="AE90" s="35" t="str">
        <f>IF(E90="","",IFERROR(INDEX('Master Settings'!$C$11:$C$30,MATCH(H90,'Master Settings'!$A$11:$A$30,0)),'Master Settings'!$D$7))</f>
      </c>
      <c r="AF90" s="88" t="str">
        <f>IF(E90="","",IFERROR(INDEX('Master Settings'!$D$11:$D$30,MATCH(H90,'Master Settings'!$A$11:$A$30,0)),'Master Settings'!$F$7))</f>
      </c>
      <c r="AG90" s="28" t="str">
        <f>IF(E90="","",IF(Q90&lt;=0,"在庫なし",IF(AND(AB90&gt;=AE90,Y90=0),"重度滞留",IF(OR(AB90&gt;=AD90,AC90&gt;=AD90*2),"注意",IF(Z90&lt;AF90,"回転低下","正常")))))</f>
      </c>
      <c r="AH90" s="28" t="str">
        <f>IF(E90="","",IF(AG90="重度滞留","消費がなく未出庫日数が重度しきい値を超過",IF(AG90="注意","未出庫日数または在庫カバー日数が注意しきい値を超過",IF(AG90="回転低下","回転率が品目カテゴリ目標を下回る",""))))</f>
      </c>
      <c r="AI90" s="28" t="str">
        <f>IF(E90="","",IF(AG90="重度滞留",IF(OR(J90="生産終了/EOL",J90="廃棄待ち"),"廃棄/値引き処理/仕入先返品","重点消費/代替利用/倉庫間移動"),IF(AG90="注意","Required確認/購買停止/倉庫間移動",IF(AG90="回転低下","安全在庫/Required予測/購買ペースの見直し","継続監視"))))</f>
      </c>
      <c r="AJ90" s="21"/>
      <c r="AK90" s="32"/>
      <c r="AL90" s="21"/>
      <c r="AM90" s="21"/>
      <c r="AN90" s="90" t="n">
        <f>IF(AND(E90&lt;&gt;"",AG90&lt;&gt;"正常",AG90&lt;&gt;"在庫なし"),T90+ROW()/1000000,0)</f>
        <v>0</v>
      </c>
    </row>
    <row r="91" ht="22" customHeight="true">
      <c r="A91" s="28" t="str">
        <f>IF(E91="","",ROW()-5)</f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2"/>
      <c r="O91" s="32"/>
      <c r="P91" s="32"/>
      <c r="Q91" s="84"/>
      <c r="R91" s="21"/>
      <c r="S91" s="84"/>
      <c r="T91" s="86" t="str">
        <f>IF(E91="","",IFERROR(Q91*S91,0))</f>
      </c>
      <c r="U91" s="84"/>
      <c r="V91" s="86" t="str">
        <f>IF(E91="","",SUMIFS('Transaction History'!$G$6:$G$505,'Transaction History'!$D$6:$D$505,E91,'Transaction History'!$F$6:$F$505,"出庫",'Transaction History'!$A$6:$A$505,"&gt;="&amp;'Master Settings'!$B$5-30,'Transaction History'!$A$6:$A$505,"&lt;="&amp;'Master Settings'!$B$5))</f>
      </c>
      <c r="W91" s="86" t="str">
        <f>IF(E91="","",SUMIFS('Transaction History'!$G$6:$G$505,'Transaction History'!$D$6:$D$505,E91,'Transaction History'!$F$6:$F$505,"出庫",'Transaction History'!$A$6:$A$505,"&gt;="&amp;'Master Settings'!$B$5-90,'Transaction History'!$A$6:$A$505,"&lt;="&amp;'Master Settings'!$B$5))</f>
      </c>
      <c r="X91" s="86" t="str">
        <f>IF(E91="","",SUMIFS('Transaction History'!$G$6:$G$505,'Transaction History'!$D$6:$D$505,E91,'Transaction History'!$F$6:$F$505,"出庫",'Transaction History'!$A$6:$A$505,"&gt;="&amp;'Master Settings'!$B$5-180,'Transaction History'!$A$6:$A$505,"&lt;="&amp;'Master Settings'!$B$5))</f>
      </c>
      <c r="Y91" s="86" t="str">
        <f>IF(E91="","",IF(X91&gt;0,X91*365/180,IF(W91&gt;0,W91*365/90,IF(V91&gt;0,V91*365/30,0))))</f>
      </c>
      <c r="Z91" s="88" t="str">
        <f>IF(E91="","",IFERROR(Y91/Q91,0))</f>
      </c>
      <c r="AA91" s="35" t="str">
        <f>IF(E91="","",IF(N91="",0,MAX(0,'Master Settings'!$B$5-N91)))</f>
      </c>
      <c r="AB91" s="35" t="str">
        <f>IF(E91="","",IF(O91="",AA91,MAX(0,'Master Settings'!$B$5-O91)))</f>
      </c>
      <c r="AC91" s="35" t="str">
        <f>IF(E91="","",IFERROR(Q91/Y91*365,9999))</f>
      </c>
      <c r="AD91" s="35" t="str">
        <f>IF(E91="","",IFERROR(INDEX('Master Settings'!$B$11:$B$30,MATCH(H91,'Master Settings'!$A$11:$A$30,0)),'Master Settings'!$B$7))</f>
      </c>
      <c r="AE91" s="35" t="str">
        <f>IF(E91="","",IFERROR(INDEX('Master Settings'!$C$11:$C$30,MATCH(H91,'Master Settings'!$A$11:$A$30,0)),'Master Settings'!$D$7))</f>
      </c>
      <c r="AF91" s="88" t="str">
        <f>IF(E91="","",IFERROR(INDEX('Master Settings'!$D$11:$D$30,MATCH(H91,'Master Settings'!$A$11:$A$30,0)),'Master Settings'!$F$7))</f>
      </c>
      <c r="AG91" s="28" t="str">
        <f>IF(E91="","",IF(Q91&lt;=0,"在庫なし",IF(AND(AB91&gt;=AE91,Y91=0),"重度滞留",IF(OR(AB91&gt;=AD91,AC91&gt;=AD91*2),"注意",IF(Z91&lt;AF91,"回転低下","正常")))))</f>
      </c>
      <c r="AH91" s="28" t="str">
        <f>IF(E91="","",IF(AG91="重度滞留","消費がなく未出庫日数が重度しきい値を超過",IF(AG91="注意","未出庫日数または在庫カバー日数が注意しきい値を超過",IF(AG91="回転低下","回転率が品目カテゴリ目標を下回る",""))))</f>
      </c>
      <c r="AI91" s="28" t="str">
        <f>IF(E91="","",IF(AG91="重度滞留",IF(OR(J91="生産終了/EOL",J91="廃棄待ち"),"廃棄/値引き処理/仕入先返品","重点消費/代替利用/倉庫間移動"),IF(AG91="注意","Required確認/購買停止/倉庫間移動",IF(AG91="回転低下","安全在庫/Required予測/購買ペースの見直し","継続監視"))))</f>
      </c>
      <c r="AJ91" s="21"/>
      <c r="AK91" s="32"/>
      <c r="AL91" s="21"/>
      <c r="AM91" s="21"/>
      <c r="AN91" s="90" t="n">
        <f>IF(AND(E91&lt;&gt;"",AG91&lt;&gt;"正常",AG91&lt;&gt;"在庫なし"),T91+ROW()/1000000,0)</f>
        <v>0</v>
      </c>
    </row>
    <row r="92" ht="22" customHeight="true">
      <c r="A92" s="28" t="str">
        <f>IF(E92="","",ROW()-5)</f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2"/>
      <c r="O92" s="32"/>
      <c r="P92" s="32"/>
      <c r="Q92" s="84"/>
      <c r="R92" s="21"/>
      <c r="S92" s="84"/>
      <c r="T92" s="86" t="str">
        <f>IF(E92="","",IFERROR(Q92*S92,0))</f>
      </c>
      <c r="U92" s="84"/>
      <c r="V92" s="86" t="str">
        <f>IF(E92="","",SUMIFS('Transaction History'!$G$6:$G$505,'Transaction History'!$D$6:$D$505,E92,'Transaction History'!$F$6:$F$505,"出庫",'Transaction History'!$A$6:$A$505,"&gt;="&amp;'Master Settings'!$B$5-30,'Transaction History'!$A$6:$A$505,"&lt;="&amp;'Master Settings'!$B$5))</f>
      </c>
      <c r="W92" s="86" t="str">
        <f>IF(E92="","",SUMIFS('Transaction History'!$G$6:$G$505,'Transaction History'!$D$6:$D$505,E92,'Transaction History'!$F$6:$F$505,"出庫",'Transaction History'!$A$6:$A$505,"&gt;="&amp;'Master Settings'!$B$5-90,'Transaction History'!$A$6:$A$505,"&lt;="&amp;'Master Settings'!$B$5))</f>
      </c>
      <c r="X92" s="86" t="str">
        <f>IF(E92="","",SUMIFS('Transaction History'!$G$6:$G$505,'Transaction History'!$D$6:$D$505,E92,'Transaction History'!$F$6:$F$505,"出庫",'Transaction History'!$A$6:$A$505,"&gt;="&amp;'Master Settings'!$B$5-180,'Transaction History'!$A$6:$A$505,"&lt;="&amp;'Master Settings'!$B$5))</f>
      </c>
      <c r="Y92" s="86" t="str">
        <f>IF(E92="","",IF(X92&gt;0,X92*365/180,IF(W92&gt;0,W92*365/90,IF(V92&gt;0,V92*365/30,0))))</f>
      </c>
      <c r="Z92" s="88" t="str">
        <f>IF(E92="","",IFERROR(Y92/Q92,0))</f>
      </c>
      <c r="AA92" s="35" t="str">
        <f>IF(E92="","",IF(N92="",0,MAX(0,'Master Settings'!$B$5-N92)))</f>
      </c>
      <c r="AB92" s="35" t="str">
        <f>IF(E92="","",IF(O92="",AA92,MAX(0,'Master Settings'!$B$5-O92)))</f>
      </c>
      <c r="AC92" s="35" t="str">
        <f>IF(E92="","",IFERROR(Q92/Y92*365,9999))</f>
      </c>
      <c r="AD92" s="35" t="str">
        <f>IF(E92="","",IFERROR(INDEX('Master Settings'!$B$11:$B$30,MATCH(H92,'Master Settings'!$A$11:$A$30,0)),'Master Settings'!$B$7))</f>
      </c>
      <c r="AE92" s="35" t="str">
        <f>IF(E92="","",IFERROR(INDEX('Master Settings'!$C$11:$C$30,MATCH(H92,'Master Settings'!$A$11:$A$30,0)),'Master Settings'!$D$7))</f>
      </c>
      <c r="AF92" s="88" t="str">
        <f>IF(E92="","",IFERROR(INDEX('Master Settings'!$D$11:$D$30,MATCH(H92,'Master Settings'!$A$11:$A$30,0)),'Master Settings'!$F$7))</f>
      </c>
      <c r="AG92" s="28" t="str">
        <f>IF(E92="","",IF(Q92&lt;=0,"在庫なし",IF(AND(AB92&gt;=AE92,Y92=0),"重度滞留",IF(OR(AB92&gt;=AD92,AC92&gt;=AD92*2),"注意",IF(Z92&lt;AF92,"回転低下","正常")))))</f>
      </c>
      <c r="AH92" s="28" t="str">
        <f>IF(E92="","",IF(AG92="重度滞留","消費がなく未出庫日数が重度しきい値を超過",IF(AG92="注意","未出庫日数または在庫カバー日数が注意しきい値を超過",IF(AG92="回転低下","回転率が品目カテゴリ目標を下回る",""))))</f>
      </c>
      <c r="AI92" s="28" t="str">
        <f>IF(E92="","",IF(AG92="重度滞留",IF(OR(J92="生産終了/EOL",J92="廃棄待ち"),"廃棄/値引き処理/仕入先返品","重点消費/代替利用/倉庫間移動"),IF(AG92="注意","Required確認/購買停止/倉庫間移動",IF(AG92="回転低下","安全在庫/Required予測/購買ペースの見直し","継続監視"))))</f>
      </c>
      <c r="AJ92" s="21"/>
      <c r="AK92" s="32"/>
      <c r="AL92" s="21"/>
      <c r="AM92" s="21"/>
      <c r="AN92" s="90" t="n">
        <f>IF(AND(E92&lt;&gt;"",AG92&lt;&gt;"正常",AG92&lt;&gt;"在庫なし"),T92+ROW()/1000000,0)</f>
        <v>0</v>
      </c>
    </row>
    <row r="93" ht="22" customHeight="true">
      <c r="A93" s="28" t="str">
        <f>IF(E93="","",ROW()-5)</f>
      </c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2"/>
      <c r="O93" s="32"/>
      <c r="P93" s="32"/>
      <c r="Q93" s="84"/>
      <c r="R93" s="21"/>
      <c r="S93" s="84"/>
      <c r="T93" s="86" t="str">
        <f>IF(E93="","",IFERROR(Q93*S93,0))</f>
      </c>
      <c r="U93" s="84"/>
      <c r="V93" s="86" t="str">
        <f>IF(E93="","",SUMIFS('Transaction History'!$G$6:$G$505,'Transaction History'!$D$6:$D$505,E93,'Transaction History'!$F$6:$F$505,"出庫",'Transaction History'!$A$6:$A$505,"&gt;="&amp;'Master Settings'!$B$5-30,'Transaction History'!$A$6:$A$505,"&lt;="&amp;'Master Settings'!$B$5))</f>
      </c>
      <c r="W93" s="86" t="str">
        <f>IF(E93="","",SUMIFS('Transaction History'!$G$6:$G$505,'Transaction History'!$D$6:$D$505,E93,'Transaction History'!$F$6:$F$505,"出庫",'Transaction History'!$A$6:$A$505,"&gt;="&amp;'Master Settings'!$B$5-90,'Transaction History'!$A$6:$A$505,"&lt;="&amp;'Master Settings'!$B$5))</f>
      </c>
      <c r="X93" s="86" t="str">
        <f>IF(E93="","",SUMIFS('Transaction History'!$G$6:$G$505,'Transaction History'!$D$6:$D$505,E93,'Transaction History'!$F$6:$F$505,"出庫",'Transaction History'!$A$6:$A$505,"&gt;="&amp;'Master Settings'!$B$5-180,'Transaction History'!$A$6:$A$505,"&lt;="&amp;'Master Settings'!$B$5))</f>
      </c>
      <c r="Y93" s="86" t="str">
        <f>IF(E93="","",IF(X93&gt;0,X93*365/180,IF(W93&gt;0,W93*365/90,IF(V93&gt;0,V93*365/30,0))))</f>
      </c>
      <c r="Z93" s="88" t="str">
        <f>IF(E93="","",IFERROR(Y93/Q93,0))</f>
      </c>
      <c r="AA93" s="35" t="str">
        <f>IF(E93="","",IF(N93="",0,MAX(0,'Master Settings'!$B$5-N93)))</f>
      </c>
      <c r="AB93" s="35" t="str">
        <f>IF(E93="","",IF(O93="",AA93,MAX(0,'Master Settings'!$B$5-O93)))</f>
      </c>
      <c r="AC93" s="35" t="str">
        <f>IF(E93="","",IFERROR(Q93/Y93*365,9999))</f>
      </c>
      <c r="AD93" s="35" t="str">
        <f>IF(E93="","",IFERROR(INDEX('Master Settings'!$B$11:$B$30,MATCH(H93,'Master Settings'!$A$11:$A$30,0)),'Master Settings'!$B$7))</f>
      </c>
      <c r="AE93" s="35" t="str">
        <f>IF(E93="","",IFERROR(INDEX('Master Settings'!$C$11:$C$30,MATCH(H93,'Master Settings'!$A$11:$A$30,0)),'Master Settings'!$D$7))</f>
      </c>
      <c r="AF93" s="88" t="str">
        <f>IF(E93="","",IFERROR(INDEX('Master Settings'!$D$11:$D$30,MATCH(H93,'Master Settings'!$A$11:$A$30,0)),'Master Settings'!$F$7))</f>
      </c>
      <c r="AG93" s="28" t="str">
        <f>IF(E93="","",IF(Q93&lt;=0,"在庫なし",IF(AND(AB93&gt;=AE93,Y93=0),"重度滞留",IF(OR(AB93&gt;=AD93,AC93&gt;=AD93*2),"注意",IF(Z93&lt;AF93,"回転低下","正常")))))</f>
      </c>
      <c r="AH93" s="28" t="str">
        <f>IF(E93="","",IF(AG93="重度滞留","消費がなく未出庫日数が重度しきい値を超過",IF(AG93="注意","未出庫日数または在庫カバー日数が注意しきい値を超過",IF(AG93="回転低下","回転率が品目カテゴリ目標を下回る",""))))</f>
      </c>
      <c r="AI93" s="28" t="str">
        <f>IF(E93="","",IF(AG93="重度滞留",IF(OR(J93="生産終了/EOL",J93="廃棄待ち"),"廃棄/値引き処理/仕入先返品","重点消費/代替利用/倉庫間移動"),IF(AG93="注意","Required確認/購買停止/倉庫間移動",IF(AG93="回転低下","安全在庫/Required予測/購買ペースの見直し","継続監視"))))</f>
      </c>
      <c r="AJ93" s="21"/>
      <c r="AK93" s="32"/>
      <c r="AL93" s="21"/>
      <c r="AM93" s="21"/>
      <c r="AN93" s="90" t="n">
        <f>IF(AND(E93&lt;&gt;"",AG93&lt;&gt;"正常",AG93&lt;&gt;"在庫なし"),T93+ROW()/1000000,0)</f>
        <v>0</v>
      </c>
    </row>
    <row r="94" ht="22" customHeight="true">
      <c r="A94" s="28" t="str">
        <f>IF(E94="","",ROW()-5)</f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2"/>
      <c r="O94" s="32"/>
      <c r="P94" s="32"/>
      <c r="Q94" s="84"/>
      <c r="R94" s="21"/>
      <c r="S94" s="84"/>
      <c r="T94" s="86" t="str">
        <f>IF(E94="","",IFERROR(Q94*S94,0))</f>
      </c>
      <c r="U94" s="84"/>
      <c r="V94" s="86" t="str">
        <f>IF(E94="","",SUMIFS('Transaction History'!$G$6:$G$505,'Transaction History'!$D$6:$D$505,E94,'Transaction History'!$F$6:$F$505,"出庫",'Transaction History'!$A$6:$A$505,"&gt;="&amp;'Master Settings'!$B$5-30,'Transaction History'!$A$6:$A$505,"&lt;="&amp;'Master Settings'!$B$5))</f>
      </c>
      <c r="W94" s="86" t="str">
        <f>IF(E94="","",SUMIFS('Transaction History'!$G$6:$G$505,'Transaction History'!$D$6:$D$505,E94,'Transaction History'!$F$6:$F$505,"出庫",'Transaction History'!$A$6:$A$505,"&gt;="&amp;'Master Settings'!$B$5-90,'Transaction History'!$A$6:$A$505,"&lt;="&amp;'Master Settings'!$B$5))</f>
      </c>
      <c r="X94" s="86" t="str">
        <f>IF(E94="","",SUMIFS('Transaction History'!$G$6:$G$505,'Transaction History'!$D$6:$D$505,E94,'Transaction History'!$F$6:$F$505,"出庫",'Transaction History'!$A$6:$A$505,"&gt;="&amp;'Master Settings'!$B$5-180,'Transaction History'!$A$6:$A$505,"&lt;="&amp;'Master Settings'!$B$5))</f>
      </c>
      <c r="Y94" s="86" t="str">
        <f>IF(E94="","",IF(X94&gt;0,X94*365/180,IF(W94&gt;0,W94*365/90,IF(V94&gt;0,V94*365/30,0))))</f>
      </c>
      <c r="Z94" s="88" t="str">
        <f>IF(E94="","",IFERROR(Y94/Q94,0))</f>
      </c>
      <c r="AA94" s="35" t="str">
        <f>IF(E94="","",IF(N94="",0,MAX(0,'Master Settings'!$B$5-N94)))</f>
      </c>
      <c r="AB94" s="35" t="str">
        <f>IF(E94="","",IF(O94="",AA94,MAX(0,'Master Settings'!$B$5-O94)))</f>
      </c>
      <c r="AC94" s="35" t="str">
        <f>IF(E94="","",IFERROR(Q94/Y94*365,9999))</f>
      </c>
      <c r="AD94" s="35" t="str">
        <f>IF(E94="","",IFERROR(INDEX('Master Settings'!$B$11:$B$30,MATCH(H94,'Master Settings'!$A$11:$A$30,0)),'Master Settings'!$B$7))</f>
      </c>
      <c r="AE94" s="35" t="str">
        <f>IF(E94="","",IFERROR(INDEX('Master Settings'!$C$11:$C$30,MATCH(H94,'Master Settings'!$A$11:$A$30,0)),'Master Settings'!$D$7))</f>
      </c>
      <c r="AF94" s="88" t="str">
        <f>IF(E94="","",IFERROR(INDEX('Master Settings'!$D$11:$D$30,MATCH(H94,'Master Settings'!$A$11:$A$30,0)),'Master Settings'!$F$7))</f>
      </c>
      <c r="AG94" s="28" t="str">
        <f>IF(E94="","",IF(Q94&lt;=0,"在庫なし",IF(AND(AB94&gt;=AE94,Y94=0),"重度滞留",IF(OR(AB94&gt;=AD94,AC94&gt;=AD94*2),"注意",IF(Z94&lt;AF94,"回転低下","正常")))))</f>
      </c>
      <c r="AH94" s="28" t="str">
        <f>IF(E94="","",IF(AG94="重度滞留","消費がなく未出庫日数が重度しきい値を超過",IF(AG94="注意","未出庫日数または在庫カバー日数が注意しきい値を超過",IF(AG94="回転低下","回転率が品目カテゴリ目標を下回る",""))))</f>
      </c>
      <c r="AI94" s="28" t="str">
        <f>IF(E94="","",IF(AG94="重度滞留",IF(OR(J94="生産終了/EOL",J94="廃棄待ち"),"廃棄/値引き処理/仕入先返品","重点消費/代替利用/倉庫間移動"),IF(AG94="注意","Required確認/購買停止/倉庫間移動",IF(AG94="回転低下","安全在庫/Required予測/購買ペースの見直し","継続監視"))))</f>
      </c>
      <c r="AJ94" s="21"/>
      <c r="AK94" s="32"/>
      <c r="AL94" s="21"/>
      <c r="AM94" s="21"/>
      <c r="AN94" s="90" t="n">
        <f>IF(AND(E94&lt;&gt;"",AG94&lt;&gt;"正常",AG94&lt;&gt;"在庫なし"),T94+ROW()/1000000,0)</f>
        <v>0</v>
      </c>
    </row>
    <row r="95" ht="22" customHeight="true">
      <c r="A95" s="28" t="str">
        <f>IF(E95="","",ROW()-5)</f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32"/>
      <c r="O95" s="32"/>
      <c r="P95" s="32"/>
      <c r="Q95" s="84"/>
      <c r="R95" s="21"/>
      <c r="S95" s="84"/>
      <c r="T95" s="86" t="str">
        <f>IF(E95="","",IFERROR(Q95*S95,0))</f>
      </c>
      <c r="U95" s="84"/>
      <c r="V95" s="86" t="str">
        <f>IF(E95="","",SUMIFS('Transaction History'!$G$6:$G$505,'Transaction History'!$D$6:$D$505,E95,'Transaction History'!$F$6:$F$505,"出庫",'Transaction History'!$A$6:$A$505,"&gt;="&amp;'Master Settings'!$B$5-30,'Transaction History'!$A$6:$A$505,"&lt;="&amp;'Master Settings'!$B$5))</f>
      </c>
      <c r="W95" s="86" t="str">
        <f>IF(E95="","",SUMIFS('Transaction History'!$G$6:$G$505,'Transaction History'!$D$6:$D$505,E95,'Transaction History'!$F$6:$F$505,"出庫",'Transaction History'!$A$6:$A$505,"&gt;="&amp;'Master Settings'!$B$5-90,'Transaction History'!$A$6:$A$505,"&lt;="&amp;'Master Settings'!$B$5))</f>
      </c>
      <c r="X95" s="86" t="str">
        <f>IF(E95="","",SUMIFS('Transaction History'!$G$6:$G$505,'Transaction History'!$D$6:$D$505,E95,'Transaction History'!$F$6:$F$505,"出庫",'Transaction History'!$A$6:$A$505,"&gt;="&amp;'Master Settings'!$B$5-180,'Transaction History'!$A$6:$A$505,"&lt;="&amp;'Master Settings'!$B$5))</f>
      </c>
      <c r="Y95" s="86" t="str">
        <f>IF(E95="","",IF(X95&gt;0,X95*365/180,IF(W95&gt;0,W95*365/90,IF(V95&gt;0,V95*365/30,0))))</f>
      </c>
      <c r="Z95" s="88" t="str">
        <f>IF(E95="","",IFERROR(Y95/Q95,0))</f>
      </c>
      <c r="AA95" s="35" t="str">
        <f>IF(E95="","",IF(N95="",0,MAX(0,'Master Settings'!$B$5-N95)))</f>
      </c>
      <c r="AB95" s="35" t="str">
        <f>IF(E95="","",IF(O95="",AA95,MAX(0,'Master Settings'!$B$5-O95)))</f>
      </c>
      <c r="AC95" s="35" t="str">
        <f>IF(E95="","",IFERROR(Q95/Y95*365,9999))</f>
      </c>
      <c r="AD95" s="35" t="str">
        <f>IF(E95="","",IFERROR(INDEX('Master Settings'!$B$11:$B$30,MATCH(H95,'Master Settings'!$A$11:$A$30,0)),'Master Settings'!$B$7))</f>
      </c>
      <c r="AE95" s="35" t="str">
        <f>IF(E95="","",IFERROR(INDEX('Master Settings'!$C$11:$C$30,MATCH(H95,'Master Settings'!$A$11:$A$30,0)),'Master Settings'!$D$7))</f>
      </c>
      <c r="AF95" s="88" t="str">
        <f>IF(E95="","",IFERROR(INDEX('Master Settings'!$D$11:$D$30,MATCH(H95,'Master Settings'!$A$11:$A$30,0)),'Master Settings'!$F$7))</f>
      </c>
      <c r="AG95" s="28" t="str">
        <f>IF(E95="","",IF(Q95&lt;=0,"在庫なし",IF(AND(AB95&gt;=AE95,Y95=0),"重度滞留",IF(OR(AB95&gt;=AD95,AC95&gt;=AD95*2),"注意",IF(Z95&lt;AF95,"回転低下","正常")))))</f>
      </c>
      <c r="AH95" s="28" t="str">
        <f>IF(E95="","",IF(AG95="重度滞留","消費がなく未出庫日数が重度しきい値を超過",IF(AG95="注意","未出庫日数または在庫カバー日数が注意しきい値を超過",IF(AG95="回転低下","回転率が品目カテゴリ目標を下回る",""))))</f>
      </c>
      <c r="AI95" s="28" t="str">
        <f>IF(E95="","",IF(AG95="重度滞留",IF(OR(J95="生産終了/EOL",J95="廃棄待ち"),"廃棄/値引き処理/仕入先返品","重点消費/代替利用/倉庫間移動"),IF(AG95="注意","Required確認/購買停止/倉庫間移動",IF(AG95="回転低下","安全在庫/Required予測/購買ペースの見直し","継続監視"))))</f>
      </c>
      <c r="AJ95" s="21"/>
      <c r="AK95" s="32"/>
      <c r="AL95" s="21"/>
      <c r="AM95" s="21"/>
      <c r="AN95" s="90" t="n">
        <f>IF(AND(E95&lt;&gt;"",AG95&lt;&gt;"正常",AG95&lt;&gt;"在庫なし"),T95+ROW()/1000000,0)</f>
        <v>0</v>
      </c>
    </row>
    <row r="96" ht="22" customHeight="true">
      <c r="A96" s="28" t="str">
        <f>IF(E96="","",ROW()-5)</f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32"/>
      <c r="O96" s="32"/>
      <c r="P96" s="32"/>
      <c r="Q96" s="84"/>
      <c r="R96" s="21"/>
      <c r="S96" s="84"/>
      <c r="T96" s="86" t="str">
        <f>IF(E96="","",IFERROR(Q96*S96,0))</f>
      </c>
      <c r="U96" s="84"/>
      <c r="V96" s="86" t="str">
        <f>IF(E96="","",SUMIFS('Transaction History'!$G$6:$G$505,'Transaction History'!$D$6:$D$505,E96,'Transaction History'!$F$6:$F$505,"出庫",'Transaction History'!$A$6:$A$505,"&gt;="&amp;'Master Settings'!$B$5-30,'Transaction History'!$A$6:$A$505,"&lt;="&amp;'Master Settings'!$B$5))</f>
      </c>
      <c r="W96" s="86" t="str">
        <f>IF(E96="","",SUMIFS('Transaction History'!$G$6:$G$505,'Transaction History'!$D$6:$D$505,E96,'Transaction History'!$F$6:$F$505,"出庫",'Transaction History'!$A$6:$A$505,"&gt;="&amp;'Master Settings'!$B$5-90,'Transaction History'!$A$6:$A$505,"&lt;="&amp;'Master Settings'!$B$5))</f>
      </c>
      <c r="X96" s="86" t="str">
        <f>IF(E96="","",SUMIFS('Transaction History'!$G$6:$G$505,'Transaction History'!$D$6:$D$505,E96,'Transaction History'!$F$6:$F$505,"出庫",'Transaction History'!$A$6:$A$505,"&gt;="&amp;'Master Settings'!$B$5-180,'Transaction History'!$A$6:$A$505,"&lt;="&amp;'Master Settings'!$B$5))</f>
      </c>
      <c r="Y96" s="86" t="str">
        <f>IF(E96="","",IF(X96&gt;0,X96*365/180,IF(W96&gt;0,W96*365/90,IF(V96&gt;0,V96*365/30,0))))</f>
      </c>
      <c r="Z96" s="88" t="str">
        <f>IF(E96="","",IFERROR(Y96/Q96,0))</f>
      </c>
      <c r="AA96" s="35" t="str">
        <f>IF(E96="","",IF(N96="",0,MAX(0,'Master Settings'!$B$5-N96)))</f>
      </c>
      <c r="AB96" s="35" t="str">
        <f>IF(E96="","",IF(O96="",AA96,MAX(0,'Master Settings'!$B$5-O96)))</f>
      </c>
      <c r="AC96" s="35" t="str">
        <f>IF(E96="","",IFERROR(Q96/Y96*365,9999))</f>
      </c>
      <c r="AD96" s="35" t="str">
        <f>IF(E96="","",IFERROR(INDEX('Master Settings'!$B$11:$B$30,MATCH(H96,'Master Settings'!$A$11:$A$30,0)),'Master Settings'!$B$7))</f>
      </c>
      <c r="AE96" s="35" t="str">
        <f>IF(E96="","",IFERROR(INDEX('Master Settings'!$C$11:$C$30,MATCH(H96,'Master Settings'!$A$11:$A$30,0)),'Master Settings'!$D$7))</f>
      </c>
      <c r="AF96" s="88" t="str">
        <f>IF(E96="","",IFERROR(INDEX('Master Settings'!$D$11:$D$30,MATCH(H96,'Master Settings'!$A$11:$A$30,0)),'Master Settings'!$F$7))</f>
      </c>
      <c r="AG96" s="28" t="str">
        <f>IF(E96="","",IF(Q96&lt;=0,"在庫なし",IF(AND(AB96&gt;=AE96,Y96=0),"重度滞留",IF(OR(AB96&gt;=AD96,AC96&gt;=AD96*2),"注意",IF(Z96&lt;AF96,"回転低下","正常")))))</f>
      </c>
      <c r="AH96" s="28" t="str">
        <f>IF(E96="","",IF(AG96="重度滞留","消費がなく未出庫日数が重度しきい値を超過",IF(AG96="注意","未出庫日数または在庫カバー日数が注意しきい値を超過",IF(AG96="回転低下","回転率が品目カテゴリ目標を下回る",""))))</f>
      </c>
      <c r="AI96" s="28" t="str">
        <f>IF(E96="","",IF(AG96="重度滞留",IF(OR(J96="生産終了/EOL",J96="廃棄待ち"),"廃棄/値引き処理/仕入先返品","重点消費/代替利用/倉庫間移動"),IF(AG96="注意","Required確認/購買停止/倉庫間移動",IF(AG96="回転低下","安全在庫/Required予測/購買ペースの見直し","継続監視"))))</f>
      </c>
      <c r="AJ96" s="21"/>
      <c r="AK96" s="32"/>
      <c r="AL96" s="21"/>
      <c r="AM96" s="21"/>
      <c r="AN96" s="90" t="n">
        <f>IF(AND(E96&lt;&gt;"",AG96&lt;&gt;"正常",AG96&lt;&gt;"在庫なし"),T96+ROW()/1000000,0)</f>
        <v>0</v>
      </c>
    </row>
    <row r="97" ht="22" customHeight="true">
      <c r="A97" s="28" t="str">
        <f>IF(E97="","",ROW()-5)</f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32"/>
      <c r="O97" s="32"/>
      <c r="P97" s="32"/>
      <c r="Q97" s="84"/>
      <c r="R97" s="21"/>
      <c r="S97" s="84"/>
      <c r="T97" s="86" t="str">
        <f>IF(E97="","",IFERROR(Q97*S97,0))</f>
      </c>
      <c r="U97" s="84"/>
      <c r="V97" s="86" t="str">
        <f>IF(E97="","",SUMIFS('Transaction History'!$G$6:$G$505,'Transaction History'!$D$6:$D$505,E97,'Transaction History'!$F$6:$F$505,"出庫",'Transaction History'!$A$6:$A$505,"&gt;="&amp;'Master Settings'!$B$5-30,'Transaction History'!$A$6:$A$505,"&lt;="&amp;'Master Settings'!$B$5))</f>
      </c>
      <c r="W97" s="86" t="str">
        <f>IF(E97="","",SUMIFS('Transaction History'!$G$6:$G$505,'Transaction History'!$D$6:$D$505,E97,'Transaction History'!$F$6:$F$505,"出庫",'Transaction History'!$A$6:$A$505,"&gt;="&amp;'Master Settings'!$B$5-90,'Transaction History'!$A$6:$A$505,"&lt;="&amp;'Master Settings'!$B$5))</f>
      </c>
      <c r="X97" s="86" t="str">
        <f>IF(E97="","",SUMIFS('Transaction History'!$G$6:$G$505,'Transaction History'!$D$6:$D$505,E97,'Transaction History'!$F$6:$F$505,"出庫",'Transaction History'!$A$6:$A$505,"&gt;="&amp;'Master Settings'!$B$5-180,'Transaction History'!$A$6:$A$505,"&lt;="&amp;'Master Settings'!$B$5))</f>
      </c>
      <c r="Y97" s="86" t="str">
        <f>IF(E97="","",IF(X97&gt;0,X97*365/180,IF(W97&gt;0,W97*365/90,IF(V97&gt;0,V97*365/30,0))))</f>
      </c>
      <c r="Z97" s="88" t="str">
        <f>IF(E97="","",IFERROR(Y97/Q97,0))</f>
      </c>
      <c r="AA97" s="35" t="str">
        <f>IF(E97="","",IF(N97="",0,MAX(0,'Master Settings'!$B$5-N97)))</f>
      </c>
      <c r="AB97" s="35" t="str">
        <f>IF(E97="","",IF(O97="",AA97,MAX(0,'Master Settings'!$B$5-O97)))</f>
      </c>
      <c r="AC97" s="35" t="str">
        <f>IF(E97="","",IFERROR(Q97/Y97*365,9999))</f>
      </c>
      <c r="AD97" s="35" t="str">
        <f>IF(E97="","",IFERROR(INDEX('Master Settings'!$B$11:$B$30,MATCH(H97,'Master Settings'!$A$11:$A$30,0)),'Master Settings'!$B$7))</f>
      </c>
      <c r="AE97" s="35" t="str">
        <f>IF(E97="","",IFERROR(INDEX('Master Settings'!$C$11:$C$30,MATCH(H97,'Master Settings'!$A$11:$A$30,0)),'Master Settings'!$D$7))</f>
      </c>
      <c r="AF97" s="88" t="str">
        <f>IF(E97="","",IFERROR(INDEX('Master Settings'!$D$11:$D$30,MATCH(H97,'Master Settings'!$A$11:$A$30,0)),'Master Settings'!$F$7))</f>
      </c>
      <c r="AG97" s="28" t="str">
        <f>IF(E97="","",IF(Q97&lt;=0,"在庫なし",IF(AND(AB97&gt;=AE97,Y97=0),"重度滞留",IF(OR(AB97&gt;=AD97,AC97&gt;=AD97*2),"注意",IF(Z97&lt;AF97,"回転低下","正常")))))</f>
      </c>
      <c r="AH97" s="28" t="str">
        <f>IF(E97="","",IF(AG97="重度滞留","消費がなく未出庫日数が重度しきい値を超過",IF(AG97="注意","未出庫日数または在庫カバー日数が注意しきい値を超過",IF(AG97="回転低下","回転率が品目カテゴリ目標を下回る",""))))</f>
      </c>
      <c r="AI97" s="28" t="str">
        <f>IF(E97="","",IF(AG97="重度滞留",IF(OR(J97="生産終了/EOL",J97="廃棄待ち"),"廃棄/値引き処理/仕入先返品","重点消費/代替利用/倉庫間移動"),IF(AG97="注意","Required確認/購買停止/倉庫間移動",IF(AG97="回転低下","安全在庫/Required予測/購買ペースの見直し","継続監視"))))</f>
      </c>
      <c r="AJ97" s="21"/>
      <c r="AK97" s="32"/>
      <c r="AL97" s="21"/>
      <c r="AM97" s="21"/>
      <c r="AN97" s="90" t="n">
        <f>IF(AND(E97&lt;&gt;"",AG97&lt;&gt;"正常",AG97&lt;&gt;"在庫なし"),T97+ROW()/1000000,0)</f>
        <v>0</v>
      </c>
    </row>
    <row r="98" ht="22" customHeight="true">
      <c r="A98" s="28" t="str">
        <f>IF(E98="","",ROW()-5)</f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32"/>
      <c r="O98" s="32"/>
      <c r="P98" s="32"/>
      <c r="Q98" s="84"/>
      <c r="R98" s="21"/>
      <c r="S98" s="84"/>
      <c r="T98" s="86" t="str">
        <f>IF(E98="","",IFERROR(Q98*S98,0))</f>
      </c>
      <c r="U98" s="84"/>
      <c r="V98" s="86" t="str">
        <f>IF(E98="","",SUMIFS('Transaction History'!$G$6:$G$505,'Transaction History'!$D$6:$D$505,E98,'Transaction History'!$F$6:$F$505,"出庫",'Transaction History'!$A$6:$A$505,"&gt;="&amp;'Master Settings'!$B$5-30,'Transaction History'!$A$6:$A$505,"&lt;="&amp;'Master Settings'!$B$5))</f>
      </c>
      <c r="W98" s="86" t="str">
        <f>IF(E98="","",SUMIFS('Transaction History'!$G$6:$G$505,'Transaction History'!$D$6:$D$505,E98,'Transaction History'!$F$6:$F$505,"出庫",'Transaction History'!$A$6:$A$505,"&gt;="&amp;'Master Settings'!$B$5-90,'Transaction History'!$A$6:$A$505,"&lt;="&amp;'Master Settings'!$B$5))</f>
      </c>
      <c r="X98" s="86" t="str">
        <f>IF(E98="","",SUMIFS('Transaction History'!$G$6:$G$505,'Transaction History'!$D$6:$D$505,E98,'Transaction History'!$F$6:$F$505,"出庫",'Transaction History'!$A$6:$A$505,"&gt;="&amp;'Master Settings'!$B$5-180,'Transaction History'!$A$6:$A$505,"&lt;="&amp;'Master Settings'!$B$5))</f>
      </c>
      <c r="Y98" s="86" t="str">
        <f>IF(E98="","",IF(X98&gt;0,X98*365/180,IF(W98&gt;0,W98*365/90,IF(V98&gt;0,V98*365/30,0))))</f>
      </c>
      <c r="Z98" s="88" t="str">
        <f>IF(E98="","",IFERROR(Y98/Q98,0))</f>
      </c>
      <c r="AA98" s="35" t="str">
        <f>IF(E98="","",IF(N98="",0,MAX(0,'Master Settings'!$B$5-N98)))</f>
      </c>
      <c r="AB98" s="35" t="str">
        <f>IF(E98="","",IF(O98="",AA98,MAX(0,'Master Settings'!$B$5-O98)))</f>
      </c>
      <c r="AC98" s="35" t="str">
        <f>IF(E98="","",IFERROR(Q98/Y98*365,9999))</f>
      </c>
      <c r="AD98" s="35" t="str">
        <f>IF(E98="","",IFERROR(INDEX('Master Settings'!$B$11:$B$30,MATCH(H98,'Master Settings'!$A$11:$A$30,0)),'Master Settings'!$B$7))</f>
      </c>
      <c r="AE98" s="35" t="str">
        <f>IF(E98="","",IFERROR(INDEX('Master Settings'!$C$11:$C$30,MATCH(H98,'Master Settings'!$A$11:$A$30,0)),'Master Settings'!$D$7))</f>
      </c>
      <c r="AF98" s="88" t="str">
        <f>IF(E98="","",IFERROR(INDEX('Master Settings'!$D$11:$D$30,MATCH(H98,'Master Settings'!$A$11:$A$30,0)),'Master Settings'!$F$7))</f>
      </c>
      <c r="AG98" s="28" t="str">
        <f>IF(E98="","",IF(Q98&lt;=0,"在庫なし",IF(AND(AB98&gt;=AE98,Y98=0),"重度滞留",IF(OR(AB98&gt;=AD98,AC98&gt;=AD98*2),"注意",IF(Z98&lt;AF98,"回転低下","正常")))))</f>
      </c>
      <c r="AH98" s="28" t="str">
        <f>IF(E98="","",IF(AG98="重度滞留","消費がなく未出庫日数が重度しきい値を超過",IF(AG98="注意","未出庫日数または在庫カバー日数が注意しきい値を超過",IF(AG98="回転低下","回転率が品目カテゴリ目標を下回る",""))))</f>
      </c>
      <c r="AI98" s="28" t="str">
        <f>IF(E98="","",IF(AG98="重度滞留",IF(OR(J98="生産終了/EOL",J98="廃棄待ち"),"廃棄/値引き処理/仕入先返品","重点消費/代替利用/倉庫間移動"),IF(AG98="注意","Required確認/購買停止/倉庫間移動",IF(AG98="回転低下","安全在庫/Required予測/購買ペースの見直し","継続監視"))))</f>
      </c>
      <c r="AJ98" s="21"/>
      <c r="AK98" s="32"/>
      <c r="AL98" s="21"/>
      <c r="AM98" s="21"/>
      <c r="AN98" s="90" t="n">
        <f>IF(AND(E98&lt;&gt;"",AG98&lt;&gt;"正常",AG98&lt;&gt;"在庫なし"),T98+ROW()/1000000,0)</f>
        <v>0</v>
      </c>
    </row>
    <row r="99" ht="22" customHeight="true">
      <c r="A99" s="28" t="str">
        <f>IF(E99="","",ROW()-5)</f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32"/>
      <c r="O99" s="32"/>
      <c r="P99" s="32"/>
      <c r="Q99" s="84"/>
      <c r="R99" s="21"/>
      <c r="S99" s="84"/>
      <c r="T99" s="86" t="str">
        <f>IF(E99="","",IFERROR(Q99*S99,0))</f>
      </c>
      <c r="U99" s="84"/>
      <c r="V99" s="86" t="str">
        <f>IF(E99="","",SUMIFS('Transaction History'!$G$6:$G$505,'Transaction History'!$D$6:$D$505,E99,'Transaction History'!$F$6:$F$505,"出庫",'Transaction History'!$A$6:$A$505,"&gt;="&amp;'Master Settings'!$B$5-30,'Transaction History'!$A$6:$A$505,"&lt;="&amp;'Master Settings'!$B$5))</f>
      </c>
      <c r="W99" s="86" t="str">
        <f>IF(E99="","",SUMIFS('Transaction History'!$G$6:$G$505,'Transaction History'!$D$6:$D$505,E99,'Transaction History'!$F$6:$F$505,"出庫",'Transaction History'!$A$6:$A$505,"&gt;="&amp;'Master Settings'!$B$5-90,'Transaction History'!$A$6:$A$505,"&lt;="&amp;'Master Settings'!$B$5))</f>
      </c>
      <c r="X99" s="86" t="str">
        <f>IF(E99="","",SUMIFS('Transaction History'!$G$6:$G$505,'Transaction History'!$D$6:$D$505,E99,'Transaction History'!$F$6:$F$505,"出庫",'Transaction History'!$A$6:$A$505,"&gt;="&amp;'Master Settings'!$B$5-180,'Transaction History'!$A$6:$A$505,"&lt;="&amp;'Master Settings'!$B$5))</f>
      </c>
      <c r="Y99" s="86" t="str">
        <f>IF(E99="","",IF(X99&gt;0,X99*365/180,IF(W99&gt;0,W99*365/90,IF(V99&gt;0,V99*365/30,0))))</f>
      </c>
      <c r="Z99" s="88" t="str">
        <f>IF(E99="","",IFERROR(Y99/Q99,0))</f>
      </c>
      <c r="AA99" s="35" t="str">
        <f>IF(E99="","",IF(N99="",0,MAX(0,'Master Settings'!$B$5-N99)))</f>
      </c>
      <c r="AB99" s="35" t="str">
        <f>IF(E99="","",IF(O99="",AA99,MAX(0,'Master Settings'!$B$5-O99)))</f>
      </c>
      <c r="AC99" s="35" t="str">
        <f>IF(E99="","",IFERROR(Q99/Y99*365,9999))</f>
      </c>
      <c r="AD99" s="35" t="str">
        <f>IF(E99="","",IFERROR(INDEX('Master Settings'!$B$11:$B$30,MATCH(H99,'Master Settings'!$A$11:$A$30,0)),'Master Settings'!$B$7))</f>
      </c>
      <c r="AE99" s="35" t="str">
        <f>IF(E99="","",IFERROR(INDEX('Master Settings'!$C$11:$C$30,MATCH(H99,'Master Settings'!$A$11:$A$30,0)),'Master Settings'!$D$7))</f>
      </c>
      <c r="AF99" s="88" t="str">
        <f>IF(E99="","",IFERROR(INDEX('Master Settings'!$D$11:$D$30,MATCH(H99,'Master Settings'!$A$11:$A$30,0)),'Master Settings'!$F$7))</f>
      </c>
      <c r="AG99" s="28" t="str">
        <f>IF(E99="","",IF(Q99&lt;=0,"在庫なし",IF(AND(AB99&gt;=AE99,Y99=0),"重度滞留",IF(OR(AB99&gt;=AD99,AC99&gt;=AD99*2),"注意",IF(Z99&lt;AF99,"回転低下","正常")))))</f>
      </c>
      <c r="AH99" s="28" t="str">
        <f>IF(E99="","",IF(AG99="重度滞留","消費がなく未出庫日数が重度しきい値を超過",IF(AG99="注意","未出庫日数または在庫カバー日数が注意しきい値を超過",IF(AG99="回転低下","回転率が品目カテゴリ目標を下回る",""))))</f>
      </c>
      <c r="AI99" s="28" t="str">
        <f>IF(E99="","",IF(AG99="重度滞留",IF(OR(J99="生産終了/EOL",J99="廃棄待ち"),"廃棄/値引き処理/仕入先返品","重点消費/代替利用/倉庫間移動"),IF(AG99="注意","Required確認/購買停止/倉庫間移動",IF(AG99="回転低下","安全在庫/Required予測/購買ペースの見直し","継続監視"))))</f>
      </c>
      <c r="AJ99" s="21"/>
      <c r="AK99" s="32"/>
      <c r="AL99" s="21"/>
      <c r="AM99" s="21"/>
      <c r="AN99" s="90" t="n">
        <f>IF(AND(E99&lt;&gt;"",AG99&lt;&gt;"正常",AG99&lt;&gt;"在庫なし"),T99+ROW()/1000000,0)</f>
        <v>0</v>
      </c>
    </row>
    <row r="100" ht="22" customHeight="true">
      <c r="A100" s="28" t="str">
        <f>IF(E100="","",ROW()-5)</f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32"/>
      <c r="O100" s="32"/>
      <c r="P100" s="32"/>
      <c r="Q100" s="84"/>
      <c r="R100" s="21"/>
      <c r="S100" s="84"/>
      <c r="T100" s="86" t="str">
        <f>IF(E100="","",IFERROR(Q100*S100,0))</f>
      </c>
      <c r="U100" s="84"/>
      <c r="V100" s="86" t="str">
        <f>IF(E100="","",SUMIFS('Transaction History'!$G$6:$G$505,'Transaction History'!$D$6:$D$505,E100,'Transaction History'!$F$6:$F$505,"出庫",'Transaction History'!$A$6:$A$505,"&gt;="&amp;'Master Settings'!$B$5-30,'Transaction History'!$A$6:$A$505,"&lt;="&amp;'Master Settings'!$B$5))</f>
      </c>
      <c r="W100" s="86" t="str">
        <f>IF(E100="","",SUMIFS('Transaction History'!$G$6:$G$505,'Transaction History'!$D$6:$D$505,E100,'Transaction History'!$F$6:$F$505,"出庫",'Transaction History'!$A$6:$A$505,"&gt;="&amp;'Master Settings'!$B$5-90,'Transaction History'!$A$6:$A$505,"&lt;="&amp;'Master Settings'!$B$5))</f>
      </c>
      <c r="X100" s="86" t="str">
        <f>IF(E100="","",SUMIFS('Transaction History'!$G$6:$G$505,'Transaction History'!$D$6:$D$505,E100,'Transaction History'!$F$6:$F$505,"出庫",'Transaction History'!$A$6:$A$505,"&gt;="&amp;'Master Settings'!$B$5-180,'Transaction History'!$A$6:$A$505,"&lt;="&amp;'Master Settings'!$B$5))</f>
      </c>
      <c r="Y100" s="86" t="str">
        <f>IF(E100="","",IF(X100&gt;0,X100*365/180,IF(W100&gt;0,W100*365/90,IF(V100&gt;0,V100*365/30,0))))</f>
      </c>
      <c r="Z100" s="88" t="str">
        <f>IF(E100="","",IFERROR(Y100/Q100,0))</f>
      </c>
      <c r="AA100" s="35" t="str">
        <f>IF(E100="","",IF(N100="",0,MAX(0,'Master Settings'!$B$5-N100)))</f>
      </c>
      <c r="AB100" s="35" t="str">
        <f>IF(E100="","",IF(O100="",AA100,MAX(0,'Master Settings'!$B$5-O100)))</f>
      </c>
      <c r="AC100" s="35" t="str">
        <f>IF(E100="","",IFERROR(Q100/Y100*365,9999))</f>
      </c>
      <c r="AD100" s="35" t="str">
        <f>IF(E100="","",IFERROR(INDEX('Master Settings'!$B$11:$B$30,MATCH(H100,'Master Settings'!$A$11:$A$30,0)),'Master Settings'!$B$7))</f>
      </c>
      <c r="AE100" s="35" t="str">
        <f>IF(E100="","",IFERROR(INDEX('Master Settings'!$C$11:$C$30,MATCH(H100,'Master Settings'!$A$11:$A$30,0)),'Master Settings'!$D$7))</f>
      </c>
      <c r="AF100" s="88" t="str">
        <f>IF(E100="","",IFERROR(INDEX('Master Settings'!$D$11:$D$30,MATCH(H100,'Master Settings'!$A$11:$A$30,0)),'Master Settings'!$F$7))</f>
      </c>
      <c r="AG100" s="28" t="str">
        <f>IF(E100="","",IF(Q100&lt;=0,"在庫なし",IF(AND(AB100&gt;=AE100,Y100=0),"重度滞留",IF(OR(AB100&gt;=AD100,AC100&gt;=AD100*2),"注意",IF(Z100&lt;AF100,"回転低下","正常")))))</f>
      </c>
      <c r="AH100" s="28" t="str">
        <f>IF(E100="","",IF(AG100="重度滞留","消費がなく未出庫日数が重度しきい値を超過",IF(AG100="注意","未出庫日数または在庫カバー日数が注意しきい値を超過",IF(AG100="回転低下","回転率が品目カテゴリ目標を下回る",""))))</f>
      </c>
      <c r="AI100" s="28" t="str">
        <f>IF(E100="","",IF(AG100="重度滞留",IF(OR(J100="生産終了/EOL",J100="廃棄待ち"),"廃棄/値引き処理/仕入先返品","重点消費/代替利用/倉庫間移動"),IF(AG100="注意","Required確認/購買停止/倉庫間移動",IF(AG100="回転低下","安全在庫/Required予測/購買ペースの見直し","継続監視"))))</f>
      </c>
      <c r="AJ100" s="21"/>
      <c r="AK100" s="32"/>
      <c r="AL100" s="21"/>
      <c r="AM100" s="21"/>
      <c r="AN100" s="90" t="n">
        <f>IF(AND(E100&lt;&gt;"",AG100&lt;&gt;"正常",AG100&lt;&gt;"在庫なし"),T100+ROW()/1000000,0)</f>
        <v>0</v>
      </c>
    </row>
    <row r="101" ht="22" customHeight="true">
      <c r="A101" s="28" t="str">
        <f>IF(E101="","",ROW()-5)</f>
      </c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32"/>
      <c r="O101" s="32"/>
      <c r="P101" s="32"/>
      <c r="Q101" s="84"/>
      <c r="R101" s="21"/>
      <c r="S101" s="84"/>
      <c r="T101" s="86" t="str">
        <f>IF(E101="","",IFERROR(Q101*S101,0))</f>
      </c>
      <c r="U101" s="84"/>
      <c r="V101" s="86" t="str">
        <f>IF(E101="","",SUMIFS('Transaction History'!$G$6:$G$505,'Transaction History'!$D$6:$D$505,E101,'Transaction History'!$F$6:$F$505,"出庫",'Transaction History'!$A$6:$A$505,"&gt;="&amp;'Master Settings'!$B$5-30,'Transaction History'!$A$6:$A$505,"&lt;="&amp;'Master Settings'!$B$5))</f>
      </c>
      <c r="W101" s="86" t="str">
        <f>IF(E101="","",SUMIFS('Transaction History'!$G$6:$G$505,'Transaction History'!$D$6:$D$505,E101,'Transaction History'!$F$6:$F$505,"出庫",'Transaction History'!$A$6:$A$505,"&gt;="&amp;'Master Settings'!$B$5-90,'Transaction History'!$A$6:$A$505,"&lt;="&amp;'Master Settings'!$B$5))</f>
      </c>
      <c r="X101" s="86" t="str">
        <f>IF(E101="","",SUMIFS('Transaction History'!$G$6:$G$505,'Transaction History'!$D$6:$D$505,E101,'Transaction History'!$F$6:$F$505,"出庫",'Transaction History'!$A$6:$A$505,"&gt;="&amp;'Master Settings'!$B$5-180,'Transaction History'!$A$6:$A$505,"&lt;="&amp;'Master Settings'!$B$5))</f>
      </c>
      <c r="Y101" s="86" t="str">
        <f>IF(E101="","",IF(X101&gt;0,X101*365/180,IF(W101&gt;0,W101*365/90,IF(V101&gt;0,V101*365/30,0))))</f>
      </c>
      <c r="Z101" s="88" t="str">
        <f>IF(E101="","",IFERROR(Y101/Q101,0))</f>
      </c>
      <c r="AA101" s="35" t="str">
        <f>IF(E101="","",IF(N101="",0,MAX(0,'Master Settings'!$B$5-N101)))</f>
      </c>
      <c r="AB101" s="35" t="str">
        <f>IF(E101="","",IF(O101="",AA101,MAX(0,'Master Settings'!$B$5-O101)))</f>
      </c>
      <c r="AC101" s="35" t="str">
        <f>IF(E101="","",IFERROR(Q101/Y101*365,9999))</f>
      </c>
      <c r="AD101" s="35" t="str">
        <f>IF(E101="","",IFERROR(INDEX('Master Settings'!$B$11:$B$30,MATCH(H101,'Master Settings'!$A$11:$A$30,0)),'Master Settings'!$B$7))</f>
      </c>
      <c r="AE101" s="35" t="str">
        <f>IF(E101="","",IFERROR(INDEX('Master Settings'!$C$11:$C$30,MATCH(H101,'Master Settings'!$A$11:$A$30,0)),'Master Settings'!$D$7))</f>
      </c>
      <c r="AF101" s="88" t="str">
        <f>IF(E101="","",IFERROR(INDEX('Master Settings'!$D$11:$D$30,MATCH(H101,'Master Settings'!$A$11:$A$30,0)),'Master Settings'!$F$7))</f>
      </c>
      <c r="AG101" s="28" t="str">
        <f>IF(E101="","",IF(Q101&lt;=0,"在庫なし",IF(AND(AB101&gt;=AE101,Y101=0),"重度滞留",IF(OR(AB101&gt;=AD101,AC101&gt;=AD101*2),"注意",IF(Z101&lt;AF101,"回転低下","正常")))))</f>
      </c>
      <c r="AH101" s="28" t="str">
        <f>IF(E101="","",IF(AG101="重度滞留","消費がなく未出庫日数が重度しきい値を超過",IF(AG101="注意","未出庫日数または在庫カバー日数が注意しきい値を超過",IF(AG101="回転低下","回転率が品目カテゴリ目標を下回る",""))))</f>
      </c>
      <c r="AI101" s="28" t="str">
        <f>IF(E101="","",IF(AG101="重度滞留",IF(OR(J101="生産終了/EOL",J101="廃棄待ち"),"廃棄/値引き処理/仕入先返品","重点消費/代替利用/倉庫間移動"),IF(AG101="注意","Required確認/購買停止/倉庫間移動",IF(AG101="回転低下","安全在庫/Required予測/購買ペースの見直し","継続監視"))))</f>
      </c>
      <c r="AJ101" s="21"/>
      <c r="AK101" s="32"/>
      <c r="AL101" s="21"/>
      <c r="AM101" s="21"/>
      <c r="AN101" s="90" t="n">
        <f>IF(AND(E101&lt;&gt;"",AG101&lt;&gt;"正常",AG101&lt;&gt;"在庫なし"),T101+ROW()/1000000,0)</f>
        <v>0</v>
      </c>
    </row>
    <row r="102" ht="22" customHeight="true">
      <c r="A102" s="28" t="str">
        <f>IF(E102="","",ROW()-5)</f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32"/>
      <c r="O102" s="32"/>
      <c r="P102" s="32"/>
      <c r="Q102" s="84"/>
      <c r="R102" s="21"/>
      <c r="S102" s="84"/>
      <c r="T102" s="86" t="str">
        <f>IF(E102="","",IFERROR(Q102*S102,0))</f>
      </c>
      <c r="U102" s="84"/>
      <c r="V102" s="86" t="str">
        <f>IF(E102="","",SUMIFS('Transaction History'!$G$6:$G$505,'Transaction History'!$D$6:$D$505,E102,'Transaction History'!$F$6:$F$505,"出庫",'Transaction History'!$A$6:$A$505,"&gt;="&amp;'Master Settings'!$B$5-30,'Transaction History'!$A$6:$A$505,"&lt;="&amp;'Master Settings'!$B$5))</f>
      </c>
      <c r="W102" s="86" t="str">
        <f>IF(E102="","",SUMIFS('Transaction History'!$G$6:$G$505,'Transaction History'!$D$6:$D$505,E102,'Transaction History'!$F$6:$F$505,"出庫",'Transaction History'!$A$6:$A$505,"&gt;="&amp;'Master Settings'!$B$5-90,'Transaction History'!$A$6:$A$505,"&lt;="&amp;'Master Settings'!$B$5))</f>
      </c>
      <c r="X102" s="86" t="str">
        <f>IF(E102="","",SUMIFS('Transaction History'!$G$6:$G$505,'Transaction History'!$D$6:$D$505,E102,'Transaction History'!$F$6:$F$505,"出庫",'Transaction History'!$A$6:$A$505,"&gt;="&amp;'Master Settings'!$B$5-180,'Transaction History'!$A$6:$A$505,"&lt;="&amp;'Master Settings'!$B$5))</f>
      </c>
      <c r="Y102" s="86" t="str">
        <f>IF(E102="","",IF(X102&gt;0,X102*365/180,IF(W102&gt;0,W102*365/90,IF(V102&gt;0,V102*365/30,0))))</f>
      </c>
      <c r="Z102" s="88" t="str">
        <f>IF(E102="","",IFERROR(Y102/Q102,0))</f>
      </c>
      <c r="AA102" s="35" t="str">
        <f>IF(E102="","",IF(N102="",0,MAX(0,'Master Settings'!$B$5-N102)))</f>
      </c>
      <c r="AB102" s="35" t="str">
        <f>IF(E102="","",IF(O102="",AA102,MAX(0,'Master Settings'!$B$5-O102)))</f>
      </c>
      <c r="AC102" s="35" t="str">
        <f>IF(E102="","",IFERROR(Q102/Y102*365,9999))</f>
      </c>
      <c r="AD102" s="35" t="str">
        <f>IF(E102="","",IFERROR(INDEX('Master Settings'!$B$11:$B$30,MATCH(H102,'Master Settings'!$A$11:$A$30,0)),'Master Settings'!$B$7))</f>
      </c>
      <c r="AE102" s="35" t="str">
        <f>IF(E102="","",IFERROR(INDEX('Master Settings'!$C$11:$C$30,MATCH(H102,'Master Settings'!$A$11:$A$30,0)),'Master Settings'!$D$7))</f>
      </c>
      <c r="AF102" s="88" t="str">
        <f>IF(E102="","",IFERROR(INDEX('Master Settings'!$D$11:$D$30,MATCH(H102,'Master Settings'!$A$11:$A$30,0)),'Master Settings'!$F$7))</f>
      </c>
      <c r="AG102" s="28" t="str">
        <f>IF(E102="","",IF(Q102&lt;=0,"在庫なし",IF(AND(AB102&gt;=AE102,Y102=0),"重度滞留",IF(OR(AB102&gt;=AD102,AC102&gt;=AD102*2),"注意",IF(Z102&lt;AF102,"回転低下","正常")))))</f>
      </c>
      <c r="AH102" s="28" t="str">
        <f>IF(E102="","",IF(AG102="重度滞留","消費がなく未出庫日数が重度しきい値を超過",IF(AG102="注意","未出庫日数または在庫カバー日数が注意しきい値を超過",IF(AG102="回転低下","回転率が品目カテゴリ目標を下回る",""))))</f>
      </c>
      <c r="AI102" s="28" t="str">
        <f>IF(E102="","",IF(AG102="重度滞留",IF(OR(J102="生産終了/EOL",J102="廃棄待ち"),"廃棄/値引き処理/仕入先返品","重点消費/代替利用/倉庫間移動"),IF(AG102="注意","Required確認/購買停止/倉庫間移動",IF(AG102="回転低下","安全在庫/Required予測/購買ペースの見直し","継続監視"))))</f>
      </c>
      <c r="AJ102" s="21"/>
      <c r="AK102" s="32"/>
      <c r="AL102" s="21"/>
      <c r="AM102" s="21"/>
      <c r="AN102" s="90" t="n">
        <f>IF(AND(E102&lt;&gt;"",AG102&lt;&gt;"正常",AG102&lt;&gt;"在庫なし"),T102+ROW()/1000000,0)</f>
        <v>0</v>
      </c>
    </row>
    <row r="103" ht="22" customHeight="true">
      <c r="A103" s="28" t="str">
        <f>IF(E103="","",ROW()-5)</f>
      </c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32"/>
      <c r="O103" s="32"/>
      <c r="P103" s="32"/>
      <c r="Q103" s="84"/>
      <c r="R103" s="21"/>
      <c r="S103" s="84"/>
      <c r="T103" s="86" t="str">
        <f>IF(E103="","",IFERROR(Q103*S103,0))</f>
      </c>
      <c r="U103" s="84"/>
      <c r="V103" s="86" t="str">
        <f>IF(E103="","",SUMIFS('Transaction History'!$G$6:$G$505,'Transaction History'!$D$6:$D$505,E103,'Transaction History'!$F$6:$F$505,"出庫",'Transaction History'!$A$6:$A$505,"&gt;="&amp;'Master Settings'!$B$5-30,'Transaction History'!$A$6:$A$505,"&lt;="&amp;'Master Settings'!$B$5))</f>
      </c>
      <c r="W103" s="86" t="str">
        <f>IF(E103="","",SUMIFS('Transaction History'!$G$6:$G$505,'Transaction History'!$D$6:$D$505,E103,'Transaction History'!$F$6:$F$505,"出庫",'Transaction History'!$A$6:$A$505,"&gt;="&amp;'Master Settings'!$B$5-90,'Transaction History'!$A$6:$A$505,"&lt;="&amp;'Master Settings'!$B$5))</f>
      </c>
      <c r="X103" s="86" t="str">
        <f>IF(E103="","",SUMIFS('Transaction History'!$G$6:$G$505,'Transaction History'!$D$6:$D$505,E103,'Transaction History'!$F$6:$F$505,"出庫",'Transaction History'!$A$6:$A$505,"&gt;="&amp;'Master Settings'!$B$5-180,'Transaction History'!$A$6:$A$505,"&lt;="&amp;'Master Settings'!$B$5))</f>
      </c>
      <c r="Y103" s="86" t="str">
        <f>IF(E103="","",IF(X103&gt;0,X103*365/180,IF(W103&gt;0,W103*365/90,IF(V103&gt;0,V103*365/30,0))))</f>
      </c>
      <c r="Z103" s="88" t="str">
        <f>IF(E103="","",IFERROR(Y103/Q103,0))</f>
      </c>
      <c r="AA103" s="35" t="str">
        <f>IF(E103="","",IF(N103="",0,MAX(0,'Master Settings'!$B$5-N103)))</f>
      </c>
      <c r="AB103" s="35" t="str">
        <f>IF(E103="","",IF(O103="",AA103,MAX(0,'Master Settings'!$B$5-O103)))</f>
      </c>
      <c r="AC103" s="35" t="str">
        <f>IF(E103="","",IFERROR(Q103/Y103*365,9999))</f>
      </c>
      <c r="AD103" s="35" t="str">
        <f>IF(E103="","",IFERROR(INDEX('Master Settings'!$B$11:$B$30,MATCH(H103,'Master Settings'!$A$11:$A$30,0)),'Master Settings'!$B$7))</f>
      </c>
      <c r="AE103" s="35" t="str">
        <f>IF(E103="","",IFERROR(INDEX('Master Settings'!$C$11:$C$30,MATCH(H103,'Master Settings'!$A$11:$A$30,0)),'Master Settings'!$D$7))</f>
      </c>
      <c r="AF103" s="88" t="str">
        <f>IF(E103="","",IFERROR(INDEX('Master Settings'!$D$11:$D$30,MATCH(H103,'Master Settings'!$A$11:$A$30,0)),'Master Settings'!$F$7))</f>
      </c>
      <c r="AG103" s="28" t="str">
        <f>IF(E103="","",IF(Q103&lt;=0,"在庫なし",IF(AND(AB103&gt;=AE103,Y103=0),"重度滞留",IF(OR(AB103&gt;=AD103,AC103&gt;=AD103*2),"注意",IF(Z103&lt;AF103,"回転低下","正常")))))</f>
      </c>
      <c r="AH103" s="28" t="str">
        <f>IF(E103="","",IF(AG103="重度滞留","消費がなく未出庫日数が重度しきい値を超過",IF(AG103="注意","未出庫日数または在庫カバー日数が注意しきい値を超過",IF(AG103="回転低下","回転率が品目カテゴリ目標を下回る",""))))</f>
      </c>
      <c r="AI103" s="28" t="str">
        <f>IF(E103="","",IF(AG103="重度滞留",IF(OR(J103="生産終了/EOL",J103="廃棄待ち"),"廃棄/値引き処理/仕入先返品","重点消費/代替利用/倉庫間移動"),IF(AG103="注意","Required確認/購買停止/倉庫間移動",IF(AG103="回転低下","安全在庫/Required予測/購買ペースの見直し","継続監視"))))</f>
      </c>
      <c r="AJ103" s="21"/>
      <c r="AK103" s="32"/>
      <c r="AL103" s="21"/>
      <c r="AM103" s="21"/>
      <c r="AN103" s="90" t="n">
        <f>IF(AND(E103&lt;&gt;"",AG103&lt;&gt;"正常",AG103&lt;&gt;"在庫なし"),T103+ROW()/1000000,0)</f>
        <v>0</v>
      </c>
    </row>
    <row r="104" ht="22" customHeight="true">
      <c r="A104" s="28" t="str">
        <f>IF(E104="","",ROW()-5)</f>
      </c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32"/>
      <c r="O104" s="32"/>
      <c r="P104" s="32"/>
      <c r="Q104" s="84"/>
      <c r="R104" s="21"/>
      <c r="S104" s="84"/>
      <c r="T104" s="86" t="str">
        <f>IF(E104="","",IFERROR(Q104*S104,0))</f>
      </c>
      <c r="U104" s="84"/>
      <c r="V104" s="86" t="str">
        <f>IF(E104="","",SUMIFS('Transaction History'!$G$6:$G$505,'Transaction History'!$D$6:$D$505,E104,'Transaction History'!$F$6:$F$505,"出庫",'Transaction History'!$A$6:$A$505,"&gt;="&amp;'Master Settings'!$B$5-30,'Transaction History'!$A$6:$A$505,"&lt;="&amp;'Master Settings'!$B$5))</f>
      </c>
      <c r="W104" s="86" t="str">
        <f>IF(E104="","",SUMIFS('Transaction History'!$G$6:$G$505,'Transaction History'!$D$6:$D$505,E104,'Transaction History'!$F$6:$F$505,"出庫",'Transaction History'!$A$6:$A$505,"&gt;="&amp;'Master Settings'!$B$5-90,'Transaction History'!$A$6:$A$505,"&lt;="&amp;'Master Settings'!$B$5))</f>
      </c>
      <c r="X104" s="86" t="str">
        <f>IF(E104="","",SUMIFS('Transaction History'!$G$6:$G$505,'Transaction History'!$D$6:$D$505,E104,'Transaction History'!$F$6:$F$505,"出庫",'Transaction History'!$A$6:$A$505,"&gt;="&amp;'Master Settings'!$B$5-180,'Transaction History'!$A$6:$A$505,"&lt;="&amp;'Master Settings'!$B$5))</f>
      </c>
      <c r="Y104" s="86" t="str">
        <f>IF(E104="","",IF(X104&gt;0,X104*365/180,IF(W104&gt;0,W104*365/90,IF(V104&gt;0,V104*365/30,0))))</f>
      </c>
      <c r="Z104" s="88" t="str">
        <f>IF(E104="","",IFERROR(Y104/Q104,0))</f>
      </c>
      <c r="AA104" s="35" t="str">
        <f>IF(E104="","",IF(N104="",0,MAX(0,'Master Settings'!$B$5-N104)))</f>
      </c>
      <c r="AB104" s="35" t="str">
        <f>IF(E104="","",IF(O104="",AA104,MAX(0,'Master Settings'!$B$5-O104)))</f>
      </c>
      <c r="AC104" s="35" t="str">
        <f>IF(E104="","",IFERROR(Q104/Y104*365,9999))</f>
      </c>
      <c r="AD104" s="35" t="str">
        <f>IF(E104="","",IFERROR(INDEX('Master Settings'!$B$11:$B$30,MATCH(H104,'Master Settings'!$A$11:$A$30,0)),'Master Settings'!$B$7))</f>
      </c>
      <c r="AE104" s="35" t="str">
        <f>IF(E104="","",IFERROR(INDEX('Master Settings'!$C$11:$C$30,MATCH(H104,'Master Settings'!$A$11:$A$30,0)),'Master Settings'!$D$7))</f>
      </c>
      <c r="AF104" s="88" t="str">
        <f>IF(E104="","",IFERROR(INDEX('Master Settings'!$D$11:$D$30,MATCH(H104,'Master Settings'!$A$11:$A$30,0)),'Master Settings'!$F$7))</f>
      </c>
      <c r="AG104" s="28" t="str">
        <f>IF(E104="","",IF(Q104&lt;=0,"在庫なし",IF(AND(AB104&gt;=AE104,Y104=0),"重度滞留",IF(OR(AB104&gt;=AD104,AC104&gt;=AD104*2),"注意",IF(Z104&lt;AF104,"回転低下","正常")))))</f>
      </c>
      <c r="AH104" s="28" t="str">
        <f>IF(E104="","",IF(AG104="重度滞留","消費がなく未出庫日数が重度しきい値を超過",IF(AG104="注意","未出庫日数または在庫カバー日数が注意しきい値を超過",IF(AG104="回転低下","回転率が品目カテゴリ目標を下回る",""))))</f>
      </c>
      <c r="AI104" s="28" t="str">
        <f>IF(E104="","",IF(AG104="重度滞留",IF(OR(J104="生産終了/EOL",J104="廃棄待ち"),"廃棄/値引き処理/仕入先返品","重点消費/代替利用/倉庫間移動"),IF(AG104="注意","Required確認/購買停止/倉庫間移動",IF(AG104="回転低下","安全在庫/Required予測/購買ペースの見直し","継続監視"))))</f>
      </c>
      <c r="AJ104" s="21"/>
      <c r="AK104" s="32"/>
      <c r="AL104" s="21"/>
      <c r="AM104" s="21"/>
      <c r="AN104" s="90" t="n">
        <f>IF(AND(E104&lt;&gt;"",AG104&lt;&gt;"正常",AG104&lt;&gt;"在庫なし"),T104+ROW()/1000000,0)</f>
        <v>0</v>
      </c>
    </row>
    <row r="105" ht="22" customHeight="true">
      <c r="A105" s="28" t="str">
        <f>IF(E105="","",ROW()-5)</f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32"/>
      <c r="O105" s="32"/>
      <c r="P105" s="32"/>
      <c r="Q105" s="84"/>
      <c r="R105" s="21"/>
      <c r="S105" s="84"/>
      <c r="T105" s="86" t="str">
        <f>IF(E105="","",IFERROR(Q105*S105,0))</f>
      </c>
      <c r="U105" s="84"/>
      <c r="V105" s="86" t="str">
        <f>IF(E105="","",SUMIFS('Transaction History'!$G$6:$G$505,'Transaction History'!$D$6:$D$505,E105,'Transaction History'!$F$6:$F$505,"出庫",'Transaction History'!$A$6:$A$505,"&gt;="&amp;'Master Settings'!$B$5-30,'Transaction History'!$A$6:$A$505,"&lt;="&amp;'Master Settings'!$B$5))</f>
      </c>
      <c r="W105" s="86" t="str">
        <f>IF(E105="","",SUMIFS('Transaction History'!$G$6:$G$505,'Transaction History'!$D$6:$D$505,E105,'Transaction History'!$F$6:$F$505,"出庫",'Transaction History'!$A$6:$A$505,"&gt;="&amp;'Master Settings'!$B$5-90,'Transaction History'!$A$6:$A$505,"&lt;="&amp;'Master Settings'!$B$5))</f>
      </c>
      <c r="X105" s="86" t="str">
        <f>IF(E105="","",SUMIFS('Transaction History'!$G$6:$G$505,'Transaction History'!$D$6:$D$505,E105,'Transaction History'!$F$6:$F$505,"出庫",'Transaction History'!$A$6:$A$505,"&gt;="&amp;'Master Settings'!$B$5-180,'Transaction History'!$A$6:$A$505,"&lt;="&amp;'Master Settings'!$B$5))</f>
      </c>
      <c r="Y105" s="86" t="str">
        <f>IF(E105="","",IF(X105&gt;0,X105*365/180,IF(W105&gt;0,W105*365/90,IF(V105&gt;0,V105*365/30,0))))</f>
      </c>
      <c r="Z105" s="88" t="str">
        <f>IF(E105="","",IFERROR(Y105/Q105,0))</f>
      </c>
      <c r="AA105" s="35" t="str">
        <f>IF(E105="","",IF(N105="",0,MAX(0,'Master Settings'!$B$5-N105)))</f>
      </c>
      <c r="AB105" s="35" t="str">
        <f>IF(E105="","",IF(O105="",AA105,MAX(0,'Master Settings'!$B$5-O105)))</f>
      </c>
      <c r="AC105" s="35" t="str">
        <f>IF(E105="","",IFERROR(Q105/Y105*365,9999))</f>
      </c>
      <c r="AD105" s="35" t="str">
        <f>IF(E105="","",IFERROR(INDEX('Master Settings'!$B$11:$B$30,MATCH(H105,'Master Settings'!$A$11:$A$30,0)),'Master Settings'!$B$7))</f>
      </c>
      <c r="AE105" s="35" t="str">
        <f>IF(E105="","",IFERROR(INDEX('Master Settings'!$C$11:$C$30,MATCH(H105,'Master Settings'!$A$11:$A$30,0)),'Master Settings'!$D$7))</f>
      </c>
      <c r="AF105" s="88" t="str">
        <f>IF(E105="","",IFERROR(INDEX('Master Settings'!$D$11:$D$30,MATCH(H105,'Master Settings'!$A$11:$A$30,0)),'Master Settings'!$F$7))</f>
      </c>
      <c r="AG105" s="28" t="str">
        <f>IF(E105="","",IF(Q105&lt;=0,"在庫なし",IF(AND(AB105&gt;=AE105,Y105=0),"重度滞留",IF(OR(AB105&gt;=AD105,AC105&gt;=AD105*2),"注意",IF(Z105&lt;AF105,"回転低下","正常")))))</f>
      </c>
      <c r="AH105" s="28" t="str">
        <f>IF(E105="","",IF(AG105="重度滞留","消費がなく未出庫日数が重度しきい値を超過",IF(AG105="注意","未出庫日数または在庫カバー日数が注意しきい値を超過",IF(AG105="回転低下","回転率が品目カテゴリ目標を下回る",""))))</f>
      </c>
      <c r="AI105" s="28" t="str">
        <f>IF(E105="","",IF(AG105="重度滞留",IF(OR(J105="生産終了/EOL",J105="廃棄待ち"),"廃棄/値引き処理/仕入先返品","重点消費/代替利用/倉庫間移動"),IF(AG105="注意","Required確認/購買停止/倉庫間移動",IF(AG105="回転低下","安全在庫/Required予測/購買ペースの見直し","継続監視"))))</f>
      </c>
      <c r="AJ105" s="21"/>
      <c r="AK105" s="32"/>
      <c r="AL105" s="21"/>
      <c r="AM105" s="21"/>
      <c r="AN105" s="90" t="n">
        <f>IF(AND(E105&lt;&gt;"",AG105&lt;&gt;"正常",AG105&lt;&gt;"在庫なし"),T105+ROW()/1000000,0)</f>
        <v>0</v>
      </c>
    </row>
    <row r="106" ht="22" customHeight="true">
      <c r="A106" s="28" t="str">
        <f>IF(E106="","",ROW()-5)</f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32"/>
      <c r="O106" s="32"/>
      <c r="P106" s="32"/>
      <c r="Q106" s="84"/>
      <c r="R106" s="21"/>
      <c r="S106" s="84"/>
      <c r="T106" s="86" t="str">
        <f>IF(E106="","",IFERROR(Q106*S106,0))</f>
      </c>
      <c r="U106" s="84"/>
      <c r="V106" s="86" t="str">
        <f>IF(E106="","",SUMIFS('Transaction History'!$G$6:$G$505,'Transaction History'!$D$6:$D$505,E106,'Transaction History'!$F$6:$F$505,"出庫",'Transaction History'!$A$6:$A$505,"&gt;="&amp;'Master Settings'!$B$5-30,'Transaction History'!$A$6:$A$505,"&lt;="&amp;'Master Settings'!$B$5))</f>
      </c>
      <c r="W106" s="86" t="str">
        <f>IF(E106="","",SUMIFS('Transaction History'!$G$6:$G$505,'Transaction History'!$D$6:$D$505,E106,'Transaction History'!$F$6:$F$505,"出庫",'Transaction History'!$A$6:$A$505,"&gt;="&amp;'Master Settings'!$B$5-90,'Transaction History'!$A$6:$A$505,"&lt;="&amp;'Master Settings'!$B$5))</f>
      </c>
      <c r="X106" s="86" t="str">
        <f>IF(E106="","",SUMIFS('Transaction History'!$G$6:$G$505,'Transaction History'!$D$6:$D$505,E106,'Transaction History'!$F$6:$F$505,"出庫",'Transaction History'!$A$6:$A$505,"&gt;="&amp;'Master Settings'!$B$5-180,'Transaction History'!$A$6:$A$505,"&lt;="&amp;'Master Settings'!$B$5))</f>
      </c>
      <c r="Y106" s="86" t="str">
        <f>IF(E106="","",IF(X106&gt;0,X106*365/180,IF(W106&gt;0,W106*365/90,IF(V106&gt;0,V106*365/30,0))))</f>
      </c>
      <c r="Z106" s="88" t="str">
        <f>IF(E106="","",IFERROR(Y106/Q106,0))</f>
      </c>
      <c r="AA106" s="35" t="str">
        <f>IF(E106="","",IF(N106="",0,MAX(0,'Master Settings'!$B$5-N106)))</f>
      </c>
      <c r="AB106" s="35" t="str">
        <f>IF(E106="","",IF(O106="",AA106,MAX(0,'Master Settings'!$B$5-O106)))</f>
      </c>
      <c r="AC106" s="35" t="str">
        <f>IF(E106="","",IFERROR(Q106/Y106*365,9999))</f>
      </c>
      <c r="AD106" s="35" t="str">
        <f>IF(E106="","",IFERROR(INDEX('Master Settings'!$B$11:$B$30,MATCH(H106,'Master Settings'!$A$11:$A$30,0)),'Master Settings'!$B$7))</f>
      </c>
      <c r="AE106" s="35" t="str">
        <f>IF(E106="","",IFERROR(INDEX('Master Settings'!$C$11:$C$30,MATCH(H106,'Master Settings'!$A$11:$A$30,0)),'Master Settings'!$D$7))</f>
      </c>
      <c r="AF106" s="88" t="str">
        <f>IF(E106="","",IFERROR(INDEX('Master Settings'!$D$11:$D$30,MATCH(H106,'Master Settings'!$A$11:$A$30,0)),'Master Settings'!$F$7))</f>
      </c>
      <c r="AG106" s="28" t="str">
        <f>IF(E106="","",IF(Q106&lt;=0,"在庫なし",IF(AND(AB106&gt;=AE106,Y106=0),"重度滞留",IF(OR(AB106&gt;=AD106,AC106&gt;=AD106*2),"注意",IF(Z106&lt;AF106,"回転低下","正常")))))</f>
      </c>
      <c r="AH106" s="28" t="str">
        <f>IF(E106="","",IF(AG106="重度滞留","消費がなく未出庫日数が重度しきい値を超過",IF(AG106="注意","未出庫日数または在庫カバー日数が注意しきい値を超過",IF(AG106="回転低下","回転率が品目カテゴリ目標を下回る",""))))</f>
      </c>
      <c r="AI106" s="28" t="str">
        <f>IF(E106="","",IF(AG106="重度滞留",IF(OR(J106="生産終了/EOL",J106="廃棄待ち"),"廃棄/値引き処理/仕入先返品","重点消費/代替利用/倉庫間移動"),IF(AG106="注意","Required確認/購買停止/倉庫間移動",IF(AG106="回転低下","安全在庫/Required予測/購買ペースの見直し","継続監視"))))</f>
      </c>
      <c r="AJ106" s="21"/>
      <c r="AK106" s="32"/>
      <c r="AL106" s="21"/>
      <c r="AM106" s="21"/>
      <c r="AN106" s="90" t="n">
        <f>IF(AND(E106&lt;&gt;"",AG106&lt;&gt;"正常",AG106&lt;&gt;"在庫なし"),T106+ROW()/1000000,0)</f>
        <v>0</v>
      </c>
    </row>
    <row r="107" ht="22" customHeight="true">
      <c r="A107" s="28" t="str">
        <f>IF(E107="","",ROW()-5)</f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32"/>
      <c r="O107" s="32"/>
      <c r="P107" s="32"/>
      <c r="Q107" s="84"/>
      <c r="R107" s="21"/>
      <c r="S107" s="84"/>
      <c r="T107" s="86" t="str">
        <f>IF(E107="","",IFERROR(Q107*S107,0))</f>
      </c>
      <c r="U107" s="84"/>
      <c r="V107" s="86" t="str">
        <f>IF(E107="","",SUMIFS('Transaction History'!$G$6:$G$505,'Transaction History'!$D$6:$D$505,E107,'Transaction History'!$F$6:$F$505,"出庫",'Transaction History'!$A$6:$A$505,"&gt;="&amp;'Master Settings'!$B$5-30,'Transaction History'!$A$6:$A$505,"&lt;="&amp;'Master Settings'!$B$5))</f>
      </c>
      <c r="W107" s="86" t="str">
        <f>IF(E107="","",SUMIFS('Transaction History'!$G$6:$G$505,'Transaction History'!$D$6:$D$505,E107,'Transaction History'!$F$6:$F$505,"出庫",'Transaction History'!$A$6:$A$505,"&gt;="&amp;'Master Settings'!$B$5-90,'Transaction History'!$A$6:$A$505,"&lt;="&amp;'Master Settings'!$B$5))</f>
      </c>
      <c r="X107" s="86" t="str">
        <f>IF(E107="","",SUMIFS('Transaction History'!$G$6:$G$505,'Transaction History'!$D$6:$D$505,E107,'Transaction History'!$F$6:$F$505,"出庫",'Transaction History'!$A$6:$A$505,"&gt;="&amp;'Master Settings'!$B$5-180,'Transaction History'!$A$6:$A$505,"&lt;="&amp;'Master Settings'!$B$5))</f>
      </c>
      <c r="Y107" s="86" t="str">
        <f>IF(E107="","",IF(X107&gt;0,X107*365/180,IF(W107&gt;0,W107*365/90,IF(V107&gt;0,V107*365/30,0))))</f>
      </c>
      <c r="Z107" s="88" t="str">
        <f>IF(E107="","",IFERROR(Y107/Q107,0))</f>
      </c>
      <c r="AA107" s="35" t="str">
        <f>IF(E107="","",IF(N107="",0,MAX(0,'Master Settings'!$B$5-N107)))</f>
      </c>
      <c r="AB107" s="35" t="str">
        <f>IF(E107="","",IF(O107="",AA107,MAX(0,'Master Settings'!$B$5-O107)))</f>
      </c>
      <c r="AC107" s="35" t="str">
        <f>IF(E107="","",IFERROR(Q107/Y107*365,9999))</f>
      </c>
      <c r="AD107" s="35" t="str">
        <f>IF(E107="","",IFERROR(INDEX('Master Settings'!$B$11:$B$30,MATCH(H107,'Master Settings'!$A$11:$A$30,0)),'Master Settings'!$B$7))</f>
      </c>
      <c r="AE107" s="35" t="str">
        <f>IF(E107="","",IFERROR(INDEX('Master Settings'!$C$11:$C$30,MATCH(H107,'Master Settings'!$A$11:$A$30,0)),'Master Settings'!$D$7))</f>
      </c>
      <c r="AF107" s="88" t="str">
        <f>IF(E107="","",IFERROR(INDEX('Master Settings'!$D$11:$D$30,MATCH(H107,'Master Settings'!$A$11:$A$30,0)),'Master Settings'!$F$7))</f>
      </c>
      <c r="AG107" s="28" t="str">
        <f>IF(E107="","",IF(Q107&lt;=0,"在庫なし",IF(AND(AB107&gt;=AE107,Y107=0),"重度滞留",IF(OR(AB107&gt;=AD107,AC107&gt;=AD107*2),"注意",IF(Z107&lt;AF107,"回転低下","正常")))))</f>
      </c>
      <c r="AH107" s="28" t="str">
        <f>IF(E107="","",IF(AG107="重度滞留","消費がなく未出庫日数が重度しきい値を超過",IF(AG107="注意","未出庫日数または在庫カバー日数が注意しきい値を超過",IF(AG107="回転低下","回転率が品目カテゴリ目標を下回る",""))))</f>
      </c>
      <c r="AI107" s="28" t="str">
        <f>IF(E107="","",IF(AG107="重度滞留",IF(OR(J107="生産終了/EOL",J107="廃棄待ち"),"廃棄/値引き処理/仕入先返品","重点消費/代替利用/倉庫間移動"),IF(AG107="注意","Required確認/購買停止/倉庫間移動",IF(AG107="回転低下","安全在庫/Required予測/購買ペースの見直し","継続監視"))))</f>
      </c>
      <c r="AJ107" s="21"/>
      <c r="AK107" s="32"/>
      <c r="AL107" s="21"/>
      <c r="AM107" s="21"/>
      <c r="AN107" s="90" t="n">
        <f>IF(AND(E107&lt;&gt;"",AG107&lt;&gt;"正常",AG107&lt;&gt;"在庫なし"),T107+ROW()/1000000,0)</f>
        <v>0</v>
      </c>
    </row>
    <row r="108" ht="22" customHeight="true">
      <c r="A108" s="28" t="str">
        <f>IF(E108="","",ROW()-5)</f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32"/>
      <c r="O108" s="32"/>
      <c r="P108" s="32"/>
      <c r="Q108" s="84"/>
      <c r="R108" s="21"/>
      <c r="S108" s="84"/>
      <c r="T108" s="86" t="str">
        <f>IF(E108="","",IFERROR(Q108*S108,0))</f>
      </c>
      <c r="U108" s="84"/>
      <c r="V108" s="86" t="str">
        <f>IF(E108="","",SUMIFS('Transaction History'!$G$6:$G$505,'Transaction History'!$D$6:$D$505,E108,'Transaction History'!$F$6:$F$505,"出庫",'Transaction History'!$A$6:$A$505,"&gt;="&amp;'Master Settings'!$B$5-30,'Transaction History'!$A$6:$A$505,"&lt;="&amp;'Master Settings'!$B$5))</f>
      </c>
      <c r="W108" s="86" t="str">
        <f>IF(E108="","",SUMIFS('Transaction History'!$G$6:$G$505,'Transaction History'!$D$6:$D$505,E108,'Transaction History'!$F$6:$F$505,"出庫",'Transaction History'!$A$6:$A$505,"&gt;="&amp;'Master Settings'!$B$5-90,'Transaction History'!$A$6:$A$505,"&lt;="&amp;'Master Settings'!$B$5))</f>
      </c>
      <c r="X108" s="86" t="str">
        <f>IF(E108="","",SUMIFS('Transaction History'!$G$6:$G$505,'Transaction History'!$D$6:$D$505,E108,'Transaction History'!$F$6:$F$505,"出庫",'Transaction History'!$A$6:$A$505,"&gt;="&amp;'Master Settings'!$B$5-180,'Transaction History'!$A$6:$A$505,"&lt;="&amp;'Master Settings'!$B$5))</f>
      </c>
      <c r="Y108" s="86" t="str">
        <f>IF(E108="","",IF(X108&gt;0,X108*365/180,IF(W108&gt;0,W108*365/90,IF(V108&gt;0,V108*365/30,0))))</f>
      </c>
      <c r="Z108" s="88" t="str">
        <f>IF(E108="","",IFERROR(Y108/Q108,0))</f>
      </c>
      <c r="AA108" s="35" t="str">
        <f>IF(E108="","",IF(N108="",0,MAX(0,'Master Settings'!$B$5-N108)))</f>
      </c>
      <c r="AB108" s="35" t="str">
        <f>IF(E108="","",IF(O108="",AA108,MAX(0,'Master Settings'!$B$5-O108)))</f>
      </c>
      <c r="AC108" s="35" t="str">
        <f>IF(E108="","",IFERROR(Q108/Y108*365,9999))</f>
      </c>
      <c r="AD108" s="35" t="str">
        <f>IF(E108="","",IFERROR(INDEX('Master Settings'!$B$11:$B$30,MATCH(H108,'Master Settings'!$A$11:$A$30,0)),'Master Settings'!$B$7))</f>
      </c>
      <c r="AE108" s="35" t="str">
        <f>IF(E108="","",IFERROR(INDEX('Master Settings'!$C$11:$C$30,MATCH(H108,'Master Settings'!$A$11:$A$30,0)),'Master Settings'!$D$7))</f>
      </c>
      <c r="AF108" s="88" t="str">
        <f>IF(E108="","",IFERROR(INDEX('Master Settings'!$D$11:$D$30,MATCH(H108,'Master Settings'!$A$11:$A$30,0)),'Master Settings'!$F$7))</f>
      </c>
      <c r="AG108" s="28" t="str">
        <f>IF(E108="","",IF(Q108&lt;=0,"在庫なし",IF(AND(AB108&gt;=AE108,Y108=0),"重度滞留",IF(OR(AB108&gt;=AD108,AC108&gt;=AD108*2),"注意",IF(Z108&lt;AF108,"回転低下","正常")))))</f>
      </c>
      <c r="AH108" s="28" t="str">
        <f>IF(E108="","",IF(AG108="重度滞留","消費がなく未出庫日数が重度しきい値を超過",IF(AG108="注意","未出庫日数または在庫カバー日数が注意しきい値を超過",IF(AG108="回転低下","回転率が品目カテゴリ目標を下回る",""))))</f>
      </c>
      <c r="AI108" s="28" t="str">
        <f>IF(E108="","",IF(AG108="重度滞留",IF(OR(J108="生産終了/EOL",J108="廃棄待ち"),"廃棄/値引き処理/仕入先返品","重点消費/代替利用/倉庫間移動"),IF(AG108="注意","Required確認/購買停止/倉庫間移動",IF(AG108="回転低下","安全在庫/Required予測/購買ペースの見直し","継続監視"))))</f>
      </c>
      <c r="AJ108" s="21"/>
      <c r="AK108" s="32"/>
      <c r="AL108" s="21"/>
      <c r="AM108" s="21"/>
      <c r="AN108" s="90" t="n">
        <f>IF(AND(E108&lt;&gt;"",AG108&lt;&gt;"正常",AG108&lt;&gt;"在庫なし"),T108+ROW()/1000000,0)</f>
        <v>0</v>
      </c>
    </row>
    <row r="109" ht="22" customHeight="true">
      <c r="A109" s="28" t="str">
        <f>IF(E109="","",ROW()-5)</f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32"/>
      <c r="O109" s="32"/>
      <c r="P109" s="32"/>
      <c r="Q109" s="84"/>
      <c r="R109" s="21"/>
      <c r="S109" s="84"/>
      <c r="T109" s="86" t="str">
        <f>IF(E109="","",IFERROR(Q109*S109,0))</f>
      </c>
      <c r="U109" s="84"/>
      <c r="V109" s="86" t="str">
        <f>IF(E109="","",SUMIFS('Transaction History'!$G$6:$G$505,'Transaction History'!$D$6:$D$505,E109,'Transaction History'!$F$6:$F$505,"出庫",'Transaction History'!$A$6:$A$505,"&gt;="&amp;'Master Settings'!$B$5-30,'Transaction History'!$A$6:$A$505,"&lt;="&amp;'Master Settings'!$B$5))</f>
      </c>
      <c r="W109" s="86" t="str">
        <f>IF(E109="","",SUMIFS('Transaction History'!$G$6:$G$505,'Transaction History'!$D$6:$D$505,E109,'Transaction History'!$F$6:$F$505,"出庫",'Transaction History'!$A$6:$A$505,"&gt;="&amp;'Master Settings'!$B$5-90,'Transaction History'!$A$6:$A$505,"&lt;="&amp;'Master Settings'!$B$5))</f>
      </c>
      <c r="X109" s="86" t="str">
        <f>IF(E109="","",SUMIFS('Transaction History'!$G$6:$G$505,'Transaction History'!$D$6:$D$505,E109,'Transaction History'!$F$6:$F$505,"出庫",'Transaction History'!$A$6:$A$505,"&gt;="&amp;'Master Settings'!$B$5-180,'Transaction History'!$A$6:$A$505,"&lt;="&amp;'Master Settings'!$B$5))</f>
      </c>
      <c r="Y109" s="86" t="str">
        <f>IF(E109="","",IF(X109&gt;0,X109*365/180,IF(W109&gt;0,W109*365/90,IF(V109&gt;0,V109*365/30,0))))</f>
      </c>
      <c r="Z109" s="88" t="str">
        <f>IF(E109="","",IFERROR(Y109/Q109,0))</f>
      </c>
      <c r="AA109" s="35" t="str">
        <f>IF(E109="","",IF(N109="",0,MAX(0,'Master Settings'!$B$5-N109)))</f>
      </c>
      <c r="AB109" s="35" t="str">
        <f>IF(E109="","",IF(O109="",AA109,MAX(0,'Master Settings'!$B$5-O109)))</f>
      </c>
      <c r="AC109" s="35" t="str">
        <f>IF(E109="","",IFERROR(Q109/Y109*365,9999))</f>
      </c>
      <c r="AD109" s="35" t="str">
        <f>IF(E109="","",IFERROR(INDEX('Master Settings'!$B$11:$B$30,MATCH(H109,'Master Settings'!$A$11:$A$30,0)),'Master Settings'!$B$7))</f>
      </c>
      <c r="AE109" s="35" t="str">
        <f>IF(E109="","",IFERROR(INDEX('Master Settings'!$C$11:$C$30,MATCH(H109,'Master Settings'!$A$11:$A$30,0)),'Master Settings'!$D$7))</f>
      </c>
      <c r="AF109" s="88" t="str">
        <f>IF(E109="","",IFERROR(INDEX('Master Settings'!$D$11:$D$30,MATCH(H109,'Master Settings'!$A$11:$A$30,0)),'Master Settings'!$F$7))</f>
      </c>
      <c r="AG109" s="28" t="str">
        <f>IF(E109="","",IF(Q109&lt;=0,"在庫なし",IF(AND(AB109&gt;=AE109,Y109=0),"重度滞留",IF(OR(AB109&gt;=AD109,AC109&gt;=AD109*2),"注意",IF(Z109&lt;AF109,"回転低下","正常")))))</f>
      </c>
      <c r="AH109" s="28" t="str">
        <f>IF(E109="","",IF(AG109="重度滞留","消費がなく未出庫日数が重度しきい値を超過",IF(AG109="注意","未出庫日数または在庫カバー日数が注意しきい値を超過",IF(AG109="回転低下","回転率が品目カテゴリ目標を下回る",""))))</f>
      </c>
      <c r="AI109" s="28" t="str">
        <f>IF(E109="","",IF(AG109="重度滞留",IF(OR(J109="生産終了/EOL",J109="廃棄待ち"),"廃棄/値引き処理/仕入先返品","重点消費/代替利用/倉庫間移動"),IF(AG109="注意","Required確認/購買停止/倉庫間移動",IF(AG109="回転低下","安全在庫/Required予測/購買ペースの見直し","継続監視"))))</f>
      </c>
      <c r="AJ109" s="21"/>
      <c r="AK109" s="32"/>
      <c r="AL109" s="21"/>
      <c r="AM109" s="21"/>
      <c r="AN109" s="90" t="n">
        <f>IF(AND(E109&lt;&gt;"",AG109&lt;&gt;"正常",AG109&lt;&gt;"在庫なし"),T109+ROW()/1000000,0)</f>
        <v>0</v>
      </c>
    </row>
    <row r="110" ht="22" customHeight="true">
      <c r="A110" s="28" t="str">
        <f>IF(E110="","",ROW()-5)</f>
      </c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32"/>
      <c r="O110" s="32"/>
      <c r="P110" s="32"/>
      <c r="Q110" s="84"/>
      <c r="R110" s="21"/>
      <c r="S110" s="84"/>
      <c r="T110" s="86" t="str">
        <f>IF(E110="","",IFERROR(Q110*S110,0))</f>
      </c>
      <c r="U110" s="84"/>
      <c r="V110" s="86" t="str">
        <f>IF(E110="","",SUMIFS('Transaction History'!$G$6:$G$505,'Transaction History'!$D$6:$D$505,E110,'Transaction History'!$F$6:$F$505,"出庫",'Transaction History'!$A$6:$A$505,"&gt;="&amp;'Master Settings'!$B$5-30,'Transaction History'!$A$6:$A$505,"&lt;="&amp;'Master Settings'!$B$5))</f>
      </c>
      <c r="W110" s="86" t="str">
        <f>IF(E110="","",SUMIFS('Transaction History'!$G$6:$G$505,'Transaction History'!$D$6:$D$505,E110,'Transaction History'!$F$6:$F$505,"出庫",'Transaction History'!$A$6:$A$505,"&gt;="&amp;'Master Settings'!$B$5-90,'Transaction History'!$A$6:$A$505,"&lt;="&amp;'Master Settings'!$B$5))</f>
      </c>
      <c r="X110" s="86" t="str">
        <f>IF(E110="","",SUMIFS('Transaction History'!$G$6:$G$505,'Transaction History'!$D$6:$D$505,E110,'Transaction History'!$F$6:$F$505,"出庫",'Transaction History'!$A$6:$A$505,"&gt;="&amp;'Master Settings'!$B$5-180,'Transaction History'!$A$6:$A$505,"&lt;="&amp;'Master Settings'!$B$5))</f>
      </c>
      <c r="Y110" s="86" t="str">
        <f>IF(E110="","",IF(X110&gt;0,X110*365/180,IF(W110&gt;0,W110*365/90,IF(V110&gt;0,V110*365/30,0))))</f>
      </c>
      <c r="Z110" s="88" t="str">
        <f>IF(E110="","",IFERROR(Y110/Q110,0))</f>
      </c>
      <c r="AA110" s="35" t="str">
        <f>IF(E110="","",IF(N110="",0,MAX(0,'Master Settings'!$B$5-N110)))</f>
      </c>
      <c r="AB110" s="35" t="str">
        <f>IF(E110="","",IF(O110="",AA110,MAX(0,'Master Settings'!$B$5-O110)))</f>
      </c>
      <c r="AC110" s="35" t="str">
        <f>IF(E110="","",IFERROR(Q110/Y110*365,9999))</f>
      </c>
      <c r="AD110" s="35" t="str">
        <f>IF(E110="","",IFERROR(INDEX('Master Settings'!$B$11:$B$30,MATCH(H110,'Master Settings'!$A$11:$A$30,0)),'Master Settings'!$B$7))</f>
      </c>
      <c r="AE110" s="35" t="str">
        <f>IF(E110="","",IFERROR(INDEX('Master Settings'!$C$11:$C$30,MATCH(H110,'Master Settings'!$A$11:$A$30,0)),'Master Settings'!$D$7))</f>
      </c>
      <c r="AF110" s="88" t="str">
        <f>IF(E110="","",IFERROR(INDEX('Master Settings'!$D$11:$D$30,MATCH(H110,'Master Settings'!$A$11:$A$30,0)),'Master Settings'!$F$7))</f>
      </c>
      <c r="AG110" s="28" t="str">
        <f>IF(E110="","",IF(Q110&lt;=0,"在庫なし",IF(AND(AB110&gt;=AE110,Y110=0),"重度滞留",IF(OR(AB110&gt;=AD110,AC110&gt;=AD110*2),"注意",IF(Z110&lt;AF110,"回転低下","正常")))))</f>
      </c>
      <c r="AH110" s="28" t="str">
        <f>IF(E110="","",IF(AG110="重度滞留","消費がなく未出庫日数が重度しきい値を超過",IF(AG110="注意","未出庫日数または在庫カバー日数が注意しきい値を超過",IF(AG110="回転低下","回転率が品目カテゴリ目標を下回る",""))))</f>
      </c>
      <c r="AI110" s="28" t="str">
        <f>IF(E110="","",IF(AG110="重度滞留",IF(OR(J110="生産終了/EOL",J110="廃棄待ち"),"廃棄/値引き処理/仕入先返品","重点消費/代替利用/倉庫間移動"),IF(AG110="注意","Required確認/購買停止/倉庫間移動",IF(AG110="回転低下","安全在庫/Required予測/購買ペースの見直し","継続監視"))))</f>
      </c>
      <c r="AJ110" s="21"/>
      <c r="AK110" s="32"/>
      <c r="AL110" s="21"/>
      <c r="AM110" s="21"/>
      <c r="AN110" s="90" t="n">
        <f>IF(AND(E110&lt;&gt;"",AG110&lt;&gt;"正常",AG110&lt;&gt;"在庫なし"),T110+ROW()/1000000,0)</f>
        <v>0</v>
      </c>
    </row>
    <row r="111" ht="22" customHeight="true">
      <c r="A111" s="28" t="str">
        <f>IF(E111="","",ROW()-5)</f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32"/>
      <c r="O111" s="32"/>
      <c r="P111" s="32"/>
      <c r="Q111" s="84"/>
      <c r="R111" s="21"/>
      <c r="S111" s="84"/>
      <c r="T111" s="86" t="str">
        <f>IF(E111="","",IFERROR(Q111*S111,0))</f>
      </c>
      <c r="U111" s="84"/>
      <c r="V111" s="86" t="str">
        <f>IF(E111="","",SUMIFS('Transaction History'!$G$6:$G$505,'Transaction History'!$D$6:$D$505,E111,'Transaction History'!$F$6:$F$505,"出庫",'Transaction History'!$A$6:$A$505,"&gt;="&amp;'Master Settings'!$B$5-30,'Transaction History'!$A$6:$A$505,"&lt;="&amp;'Master Settings'!$B$5))</f>
      </c>
      <c r="W111" s="86" t="str">
        <f>IF(E111="","",SUMIFS('Transaction History'!$G$6:$G$505,'Transaction History'!$D$6:$D$505,E111,'Transaction History'!$F$6:$F$505,"出庫",'Transaction History'!$A$6:$A$505,"&gt;="&amp;'Master Settings'!$B$5-90,'Transaction History'!$A$6:$A$505,"&lt;="&amp;'Master Settings'!$B$5))</f>
      </c>
      <c r="X111" s="86" t="str">
        <f>IF(E111="","",SUMIFS('Transaction History'!$G$6:$G$505,'Transaction History'!$D$6:$D$505,E111,'Transaction History'!$F$6:$F$505,"出庫",'Transaction History'!$A$6:$A$505,"&gt;="&amp;'Master Settings'!$B$5-180,'Transaction History'!$A$6:$A$505,"&lt;="&amp;'Master Settings'!$B$5))</f>
      </c>
      <c r="Y111" s="86" t="str">
        <f>IF(E111="","",IF(X111&gt;0,X111*365/180,IF(W111&gt;0,W111*365/90,IF(V111&gt;0,V111*365/30,0))))</f>
      </c>
      <c r="Z111" s="88" t="str">
        <f>IF(E111="","",IFERROR(Y111/Q111,0))</f>
      </c>
      <c r="AA111" s="35" t="str">
        <f>IF(E111="","",IF(N111="",0,MAX(0,'Master Settings'!$B$5-N111)))</f>
      </c>
      <c r="AB111" s="35" t="str">
        <f>IF(E111="","",IF(O111="",AA111,MAX(0,'Master Settings'!$B$5-O111)))</f>
      </c>
      <c r="AC111" s="35" t="str">
        <f>IF(E111="","",IFERROR(Q111/Y111*365,9999))</f>
      </c>
      <c r="AD111" s="35" t="str">
        <f>IF(E111="","",IFERROR(INDEX('Master Settings'!$B$11:$B$30,MATCH(H111,'Master Settings'!$A$11:$A$30,0)),'Master Settings'!$B$7))</f>
      </c>
      <c r="AE111" s="35" t="str">
        <f>IF(E111="","",IFERROR(INDEX('Master Settings'!$C$11:$C$30,MATCH(H111,'Master Settings'!$A$11:$A$30,0)),'Master Settings'!$D$7))</f>
      </c>
      <c r="AF111" s="88" t="str">
        <f>IF(E111="","",IFERROR(INDEX('Master Settings'!$D$11:$D$30,MATCH(H111,'Master Settings'!$A$11:$A$30,0)),'Master Settings'!$F$7))</f>
      </c>
      <c r="AG111" s="28" t="str">
        <f>IF(E111="","",IF(Q111&lt;=0,"在庫なし",IF(AND(AB111&gt;=AE111,Y111=0),"重度滞留",IF(OR(AB111&gt;=AD111,AC111&gt;=AD111*2),"注意",IF(Z111&lt;AF111,"回転低下","正常")))))</f>
      </c>
      <c r="AH111" s="28" t="str">
        <f>IF(E111="","",IF(AG111="重度滞留","消費がなく未出庫日数が重度しきい値を超過",IF(AG111="注意","未出庫日数または在庫カバー日数が注意しきい値を超過",IF(AG111="回転低下","回転率が品目カテゴリ目標を下回る",""))))</f>
      </c>
      <c r="AI111" s="28" t="str">
        <f>IF(E111="","",IF(AG111="重度滞留",IF(OR(J111="生産終了/EOL",J111="廃棄待ち"),"廃棄/値引き処理/仕入先返品","重点消費/代替利用/倉庫間移動"),IF(AG111="注意","Required確認/購買停止/倉庫間移動",IF(AG111="回転低下","安全在庫/Required予測/購買ペースの見直し","継続監視"))))</f>
      </c>
      <c r="AJ111" s="21"/>
      <c r="AK111" s="32"/>
      <c r="AL111" s="21"/>
      <c r="AM111" s="21"/>
      <c r="AN111" s="90" t="n">
        <f>IF(AND(E111&lt;&gt;"",AG111&lt;&gt;"正常",AG111&lt;&gt;"在庫なし"),T111+ROW()/1000000,0)</f>
        <v>0</v>
      </c>
    </row>
    <row r="112" ht="22" customHeight="true">
      <c r="A112" s="28" t="str">
        <f>IF(E112="","",ROW()-5)</f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32"/>
      <c r="O112" s="32"/>
      <c r="P112" s="32"/>
      <c r="Q112" s="84"/>
      <c r="R112" s="21"/>
      <c r="S112" s="84"/>
      <c r="T112" s="86" t="str">
        <f>IF(E112="","",IFERROR(Q112*S112,0))</f>
      </c>
      <c r="U112" s="84"/>
      <c r="V112" s="86" t="str">
        <f>IF(E112="","",SUMIFS('Transaction History'!$G$6:$G$505,'Transaction History'!$D$6:$D$505,E112,'Transaction History'!$F$6:$F$505,"出庫",'Transaction History'!$A$6:$A$505,"&gt;="&amp;'Master Settings'!$B$5-30,'Transaction History'!$A$6:$A$505,"&lt;="&amp;'Master Settings'!$B$5))</f>
      </c>
      <c r="W112" s="86" t="str">
        <f>IF(E112="","",SUMIFS('Transaction History'!$G$6:$G$505,'Transaction History'!$D$6:$D$505,E112,'Transaction History'!$F$6:$F$505,"出庫",'Transaction History'!$A$6:$A$505,"&gt;="&amp;'Master Settings'!$B$5-90,'Transaction History'!$A$6:$A$505,"&lt;="&amp;'Master Settings'!$B$5))</f>
      </c>
      <c r="X112" s="86" t="str">
        <f>IF(E112="","",SUMIFS('Transaction History'!$G$6:$G$505,'Transaction History'!$D$6:$D$505,E112,'Transaction History'!$F$6:$F$505,"出庫",'Transaction History'!$A$6:$A$505,"&gt;="&amp;'Master Settings'!$B$5-180,'Transaction History'!$A$6:$A$505,"&lt;="&amp;'Master Settings'!$B$5))</f>
      </c>
      <c r="Y112" s="86" t="str">
        <f>IF(E112="","",IF(X112&gt;0,X112*365/180,IF(W112&gt;0,W112*365/90,IF(V112&gt;0,V112*365/30,0))))</f>
      </c>
      <c r="Z112" s="88" t="str">
        <f>IF(E112="","",IFERROR(Y112/Q112,0))</f>
      </c>
      <c r="AA112" s="35" t="str">
        <f>IF(E112="","",IF(N112="",0,MAX(0,'Master Settings'!$B$5-N112)))</f>
      </c>
      <c r="AB112" s="35" t="str">
        <f>IF(E112="","",IF(O112="",AA112,MAX(0,'Master Settings'!$B$5-O112)))</f>
      </c>
      <c r="AC112" s="35" t="str">
        <f>IF(E112="","",IFERROR(Q112/Y112*365,9999))</f>
      </c>
      <c r="AD112" s="35" t="str">
        <f>IF(E112="","",IFERROR(INDEX('Master Settings'!$B$11:$B$30,MATCH(H112,'Master Settings'!$A$11:$A$30,0)),'Master Settings'!$B$7))</f>
      </c>
      <c r="AE112" s="35" t="str">
        <f>IF(E112="","",IFERROR(INDEX('Master Settings'!$C$11:$C$30,MATCH(H112,'Master Settings'!$A$11:$A$30,0)),'Master Settings'!$D$7))</f>
      </c>
      <c r="AF112" s="88" t="str">
        <f>IF(E112="","",IFERROR(INDEX('Master Settings'!$D$11:$D$30,MATCH(H112,'Master Settings'!$A$11:$A$30,0)),'Master Settings'!$F$7))</f>
      </c>
      <c r="AG112" s="28" t="str">
        <f>IF(E112="","",IF(Q112&lt;=0,"在庫なし",IF(AND(AB112&gt;=AE112,Y112=0),"重度滞留",IF(OR(AB112&gt;=AD112,AC112&gt;=AD112*2),"注意",IF(Z112&lt;AF112,"回転低下","正常")))))</f>
      </c>
      <c r="AH112" s="28" t="str">
        <f>IF(E112="","",IF(AG112="重度滞留","消費がなく未出庫日数が重度しきい値を超過",IF(AG112="注意","未出庫日数または在庫カバー日数が注意しきい値を超過",IF(AG112="回転低下","回転率が品目カテゴリ目標を下回る",""))))</f>
      </c>
      <c r="AI112" s="28" t="str">
        <f>IF(E112="","",IF(AG112="重度滞留",IF(OR(J112="生産終了/EOL",J112="廃棄待ち"),"廃棄/値引き処理/仕入先返品","重点消費/代替利用/倉庫間移動"),IF(AG112="注意","Required確認/購買停止/倉庫間移動",IF(AG112="回転低下","安全在庫/Required予測/購買ペースの見直し","継続監視"))))</f>
      </c>
      <c r="AJ112" s="21"/>
      <c r="AK112" s="32"/>
      <c r="AL112" s="21"/>
      <c r="AM112" s="21"/>
      <c r="AN112" s="90" t="n">
        <f>IF(AND(E112&lt;&gt;"",AG112&lt;&gt;"正常",AG112&lt;&gt;"在庫なし"),T112+ROW()/1000000,0)</f>
        <v>0</v>
      </c>
    </row>
    <row r="113" ht="22" customHeight="true">
      <c r="A113" s="28" t="str">
        <f>IF(E113="","",ROW()-5)</f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32"/>
      <c r="O113" s="32"/>
      <c r="P113" s="32"/>
      <c r="Q113" s="84"/>
      <c r="R113" s="21"/>
      <c r="S113" s="84"/>
      <c r="T113" s="86" t="str">
        <f>IF(E113="","",IFERROR(Q113*S113,0))</f>
      </c>
      <c r="U113" s="84"/>
      <c r="V113" s="86" t="str">
        <f>IF(E113="","",SUMIFS('Transaction History'!$G$6:$G$505,'Transaction History'!$D$6:$D$505,E113,'Transaction History'!$F$6:$F$505,"出庫",'Transaction History'!$A$6:$A$505,"&gt;="&amp;'Master Settings'!$B$5-30,'Transaction History'!$A$6:$A$505,"&lt;="&amp;'Master Settings'!$B$5))</f>
      </c>
      <c r="W113" s="86" t="str">
        <f>IF(E113="","",SUMIFS('Transaction History'!$G$6:$G$505,'Transaction History'!$D$6:$D$505,E113,'Transaction History'!$F$6:$F$505,"出庫",'Transaction History'!$A$6:$A$505,"&gt;="&amp;'Master Settings'!$B$5-90,'Transaction History'!$A$6:$A$505,"&lt;="&amp;'Master Settings'!$B$5))</f>
      </c>
      <c r="X113" s="86" t="str">
        <f>IF(E113="","",SUMIFS('Transaction History'!$G$6:$G$505,'Transaction History'!$D$6:$D$505,E113,'Transaction History'!$F$6:$F$505,"出庫",'Transaction History'!$A$6:$A$505,"&gt;="&amp;'Master Settings'!$B$5-180,'Transaction History'!$A$6:$A$505,"&lt;="&amp;'Master Settings'!$B$5))</f>
      </c>
      <c r="Y113" s="86" t="str">
        <f>IF(E113="","",IF(X113&gt;0,X113*365/180,IF(W113&gt;0,W113*365/90,IF(V113&gt;0,V113*365/30,0))))</f>
      </c>
      <c r="Z113" s="88" t="str">
        <f>IF(E113="","",IFERROR(Y113/Q113,0))</f>
      </c>
      <c r="AA113" s="35" t="str">
        <f>IF(E113="","",IF(N113="",0,MAX(0,'Master Settings'!$B$5-N113)))</f>
      </c>
      <c r="AB113" s="35" t="str">
        <f>IF(E113="","",IF(O113="",AA113,MAX(0,'Master Settings'!$B$5-O113)))</f>
      </c>
      <c r="AC113" s="35" t="str">
        <f>IF(E113="","",IFERROR(Q113/Y113*365,9999))</f>
      </c>
      <c r="AD113" s="35" t="str">
        <f>IF(E113="","",IFERROR(INDEX('Master Settings'!$B$11:$B$30,MATCH(H113,'Master Settings'!$A$11:$A$30,0)),'Master Settings'!$B$7))</f>
      </c>
      <c r="AE113" s="35" t="str">
        <f>IF(E113="","",IFERROR(INDEX('Master Settings'!$C$11:$C$30,MATCH(H113,'Master Settings'!$A$11:$A$30,0)),'Master Settings'!$D$7))</f>
      </c>
      <c r="AF113" s="88" t="str">
        <f>IF(E113="","",IFERROR(INDEX('Master Settings'!$D$11:$D$30,MATCH(H113,'Master Settings'!$A$11:$A$30,0)),'Master Settings'!$F$7))</f>
      </c>
      <c r="AG113" s="28" t="str">
        <f>IF(E113="","",IF(Q113&lt;=0,"在庫なし",IF(AND(AB113&gt;=AE113,Y113=0),"重度滞留",IF(OR(AB113&gt;=AD113,AC113&gt;=AD113*2),"注意",IF(Z113&lt;AF113,"回転低下","正常")))))</f>
      </c>
      <c r="AH113" s="28" t="str">
        <f>IF(E113="","",IF(AG113="重度滞留","消費がなく未出庫日数が重度しきい値を超過",IF(AG113="注意","未出庫日数または在庫カバー日数が注意しきい値を超過",IF(AG113="回転低下","回転率が品目カテゴリ目標を下回る",""))))</f>
      </c>
      <c r="AI113" s="28" t="str">
        <f>IF(E113="","",IF(AG113="重度滞留",IF(OR(J113="生産終了/EOL",J113="廃棄待ち"),"廃棄/値引き処理/仕入先返品","重点消費/代替利用/倉庫間移動"),IF(AG113="注意","Required確認/購買停止/倉庫間移動",IF(AG113="回転低下","安全在庫/Required予測/購買ペースの見直し","継続監視"))))</f>
      </c>
      <c r="AJ113" s="21"/>
      <c r="AK113" s="32"/>
      <c r="AL113" s="21"/>
      <c r="AM113" s="21"/>
      <c r="AN113" s="90" t="n">
        <f>IF(AND(E113&lt;&gt;"",AG113&lt;&gt;"正常",AG113&lt;&gt;"在庫なし"),T113+ROW()/1000000,0)</f>
        <v>0</v>
      </c>
    </row>
    <row r="114" ht="22" customHeight="true">
      <c r="A114" s="28" t="str">
        <f>IF(E114="","",ROW()-5)</f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32"/>
      <c r="O114" s="32"/>
      <c r="P114" s="32"/>
      <c r="Q114" s="84"/>
      <c r="R114" s="21"/>
      <c r="S114" s="84"/>
      <c r="T114" s="86" t="str">
        <f>IF(E114="","",IFERROR(Q114*S114,0))</f>
      </c>
      <c r="U114" s="84"/>
      <c r="V114" s="86" t="str">
        <f>IF(E114="","",SUMIFS('Transaction History'!$G$6:$G$505,'Transaction History'!$D$6:$D$505,E114,'Transaction History'!$F$6:$F$505,"出庫",'Transaction History'!$A$6:$A$505,"&gt;="&amp;'Master Settings'!$B$5-30,'Transaction History'!$A$6:$A$505,"&lt;="&amp;'Master Settings'!$B$5))</f>
      </c>
      <c r="W114" s="86" t="str">
        <f>IF(E114="","",SUMIFS('Transaction History'!$G$6:$G$505,'Transaction History'!$D$6:$D$505,E114,'Transaction History'!$F$6:$F$505,"出庫",'Transaction History'!$A$6:$A$505,"&gt;="&amp;'Master Settings'!$B$5-90,'Transaction History'!$A$6:$A$505,"&lt;="&amp;'Master Settings'!$B$5))</f>
      </c>
      <c r="X114" s="86" t="str">
        <f>IF(E114="","",SUMIFS('Transaction History'!$G$6:$G$505,'Transaction History'!$D$6:$D$505,E114,'Transaction History'!$F$6:$F$505,"出庫",'Transaction History'!$A$6:$A$505,"&gt;="&amp;'Master Settings'!$B$5-180,'Transaction History'!$A$6:$A$505,"&lt;="&amp;'Master Settings'!$B$5))</f>
      </c>
      <c r="Y114" s="86" t="str">
        <f>IF(E114="","",IF(X114&gt;0,X114*365/180,IF(W114&gt;0,W114*365/90,IF(V114&gt;0,V114*365/30,0))))</f>
      </c>
      <c r="Z114" s="88" t="str">
        <f>IF(E114="","",IFERROR(Y114/Q114,0))</f>
      </c>
      <c r="AA114" s="35" t="str">
        <f>IF(E114="","",IF(N114="",0,MAX(0,'Master Settings'!$B$5-N114)))</f>
      </c>
      <c r="AB114" s="35" t="str">
        <f>IF(E114="","",IF(O114="",AA114,MAX(0,'Master Settings'!$B$5-O114)))</f>
      </c>
      <c r="AC114" s="35" t="str">
        <f>IF(E114="","",IFERROR(Q114/Y114*365,9999))</f>
      </c>
      <c r="AD114" s="35" t="str">
        <f>IF(E114="","",IFERROR(INDEX('Master Settings'!$B$11:$B$30,MATCH(H114,'Master Settings'!$A$11:$A$30,0)),'Master Settings'!$B$7))</f>
      </c>
      <c r="AE114" s="35" t="str">
        <f>IF(E114="","",IFERROR(INDEX('Master Settings'!$C$11:$C$30,MATCH(H114,'Master Settings'!$A$11:$A$30,0)),'Master Settings'!$D$7))</f>
      </c>
      <c r="AF114" s="88" t="str">
        <f>IF(E114="","",IFERROR(INDEX('Master Settings'!$D$11:$D$30,MATCH(H114,'Master Settings'!$A$11:$A$30,0)),'Master Settings'!$F$7))</f>
      </c>
      <c r="AG114" s="28" t="str">
        <f>IF(E114="","",IF(Q114&lt;=0,"在庫なし",IF(AND(AB114&gt;=AE114,Y114=0),"重度滞留",IF(OR(AB114&gt;=AD114,AC114&gt;=AD114*2),"注意",IF(Z114&lt;AF114,"回転低下","正常")))))</f>
      </c>
      <c r="AH114" s="28" t="str">
        <f>IF(E114="","",IF(AG114="重度滞留","消費がなく未出庫日数が重度しきい値を超過",IF(AG114="注意","未出庫日数または在庫カバー日数が注意しきい値を超過",IF(AG114="回転低下","回転率が品目カテゴリ目標を下回る",""))))</f>
      </c>
      <c r="AI114" s="28" t="str">
        <f>IF(E114="","",IF(AG114="重度滞留",IF(OR(J114="生産終了/EOL",J114="廃棄待ち"),"廃棄/値引き処理/仕入先返品","重点消費/代替利用/倉庫間移動"),IF(AG114="注意","Required確認/購買停止/倉庫間移動",IF(AG114="回転低下","安全在庫/Required予測/購買ペースの見直し","継続監視"))))</f>
      </c>
      <c r="AJ114" s="21"/>
      <c r="AK114" s="32"/>
      <c r="AL114" s="21"/>
      <c r="AM114" s="21"/>
      <c r="AN114" s="90" t="n">
        <f>IF(AND(E114&lt;&gt;"",AG114&lt;&gt;"正常",AG114&lt;&gt;"在庫なし"),T114+ROW()/1000000,0)</f>
        <v>0</v>
      </c>
    </row>
    <row r="115" ht="22" customHeight="true">
      <c r="A115" s="28" t="str">
        <f>IF(E115="","",ROW()-5)</f>
      </c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32"/>
      <c r="O115" s="32"/>
      <c r="P115" s="32"/>
      <c r="Q115" s="84"/>
      <c r="R115" s="21"/>
      <c r="S115" s="84"/>
      <c r="T115" s="86" t="str">
        <f>IF(E115="","",IFERROR(Q115*S115,0))</f>
      </c>
      <c r="U115" s="84"/>
      <c r="V115" s="86" t="str">
        <f>IF(E115="","",SUMIFS('Transaction History'!$G$6:$G$505,'Transaction History'!$D$6:$D$505,E115,'Transaction History'!$F$6:$F$505,"出庫",'Transaction History'!$A$6:$A$505,"&gt;="&amp;'Master Settings'!$B$5-30,'Transaction History'!$A$6:$A$505,"&lt;="&amp;'Master Settings'!$B$5))</f>
      </c>
      <c r="W115" s="86" t="str">
        <f>IF(E115="","",SUMIFS('Transaction History'!$G$6:$G$505,'Transaction History'!$D$6:$D$505,E115,'Transaction History'!$F$6:$F$505,"出庫",'Transaction History'!$A$6:$A$505,"&gt;="&amp;'Master Settings'!$B$5-90,'Transaction History'!$A$6:$A$505,"&lt;="&amp;'Master Settings'!$B$5))</f>
      </c>
      <c r="X115" s="86" t="str">
        <f>IF(E115="","",SUMIFS('Transaction History'!$G$6:$G$505,'Transaction History'!$D$6:$D$505,E115,'Transaction History'!$F$6:$F$505,"出庫",'Transaction History'!$A$6:$A$505,"&gt;="&amp;'Master Settings'!$B$5-180,'Transaction History'!$A$6:$A$505,"&lt;="&amp;'Master Settings'!$B$5))</f>
      </c>
      <c r="Y115" s="86" t="str">
        <f>IF(E115="","",IF(X115&gt;0,X115*365/180,IF(W115&gt;0,W115*365/90,IF(V115&gt;0,V115*365/30,0))))</f>
      </c>
      <c r="Z115" s="88" t="str">
        <f>IF(E115="","",IFERROR(Y115/Q115,0))</f>
      </c>
      <c r="AA115" s="35" t="str">
        <f>IF(E115="","",IF(N115="",0,MAX(0,'Master Settings'!$B$5-N115)))</f>
      </c>
      <c r="AB115" s="35" t="str">
        <f>IF(E115="","",IF(O115="",AA115,MAX(0,'Master Settings'!$B$5-O115)))</f>
      </c>
      <c r="AC115" s="35" t="str">
        <f>IF(E115="","",IFERROR(Q115/Y115*365,9999))</f>
      </c>
      <c r="AD115" s="35" t="str">
        <f>IF(E115="","",IFERROR(INDEX('Master Settings'!$B$11:$B$30,MATCH(H115,'Master Settings'!$A$11:$A$30,0)),'Master Settings'!$B$7))</f>
      </c>
      <c r="AE115" s="35" t="str">
        <f>IF(E115="","",IFERROR(INDEX('Master Settings'!$C$11:$C$30,MATCH(H115,'Master Settings'!$A$11:$A$30,0)),'Master Settings'!$D$7))</f>
      </c>
      <c r="AF115" s="88" t="str">
        <f>IF(E115="","",IFERROR(INDEX('Master Settings'!$D$11:$D$30,MATCH(H115,'Master Settings'!$A$11:$A$30,0)),'Master Settings'!$F$7))</f>
      </c>
      <c r="AG115" s="28" t="str">
        <f>IF(E115="","",IF(Q115&lt;=0,"在庫なし",IF(AND(AB115&gt;=AE115,Y115=0),"重度滞留",IF(OR(AB115&gt;=AD115,AC115&gt;=AD115*2),"注意",IF(Z115&lt;AF115,"回転低下","正常")))))</f>
      </c>
      <c r="AH115" s="28" t="str">
        <f>IF(E115="","",IF(AG115="重度滞留","消費がなく未出庫日数が重度しきい値を超過",IF(AG115="注意","未出庫日数または在庫カバー日数が注意しきい値を超過",IF(AG115="回転低下","回転率が品目カテゴリ目標を下回る",""))))</f>
      </c>
      <c r="AI115" s="28" t="str">
        <f>IF(E115="","",IF(AG115="重度滞留",IF(OR(J115="生産終了/EOL",J115="廃棄待ち"),"廃棄/値引き処理/仕入先返品","重点消費/代替利用/倉庫間移動"),IF(AG115="注意","Required確認/購買停止/倉庫間移動",IF(AG115="回転低下","安全在庫/Required予測/購買ペースの見直し","継続監視"))))</f>
      </c>
      <c r="AJ115" s="21"/>
      <c r="AK115" s="32"/>
      <c r="AL115" s="21"/>
      <c r="AM115" s="21"/>
      <c r="AN115" s="90" t="n">
        <f>IF(AND(E115&lt;&gt;"",AG115&lt;&gt;"正常",AG115&lt;&gt;"在庫なし"),T115+ROW()/1000000,0)</f>
        <v>0</v>
      </c>
    </row>
    <row r="116" ht="22" customHeight="true">
      <c r="A116" s="28" t="str">
        <f>IF(E116="","",ROW()-5)</f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32"/>
      <c r="O116" s="32"/>
      <c r="P116" s="32"/>
      <c r="Q116" s="84"/>
      <c r="R116" s="21"/>
      <c r="S116" s="84"/>
      <c r="T116" s="86" t="str">
        <f>IF(E116="","",IFERROR(Q116*S116,0))</f>
      </c>
      <c r="U116" s="84"/>
      <c r="V116" s="86" t="str">
        <f>IF(E116="","",SUMIFS('Transaction History'!$G$6:$G$505,'Transaction History'!$D$6:$D$505,E116,'Transaction History'!$F$6:$F$505,"出庫",'Transaction History'!$A$6:$A$505,"&gt;="&amp;'Master Settings'!$B$5-30,'Transaction History'!$A$6:$A$505,"&lt;="&amp;'Master Settings'!$B$5))</f>
      </c>
      <c r="W116" s="86" t="str">
        <f>IF(E116="","",SUMIFS('Transaction History'!$G$6:$G$505,'Transaction History'!$D$6:$D$505,E116,'Transaction History'!$F$6:$F$505,"出庫",'Transaction History'!$A$6:$A$505,"&gt;="&amp;'Master Settings'!$B$5-90,'Transaction History'!$A$6:$A$505,"&lt;="&amp;'Master Settings'!$B$5))</f>
      </c>
      <c r="X116" s="86" t="str">
        <f>IF(E116="","",SUMIFS('Transaction History'!$G$6:$G$505,'Transaction History'!$D$6:$D$505,E116,'Transaction History'!$F$6:$F$505,"出庫",'Transaction History'!$A$6:$A$505,"&gt;="&amp;'Master Settings'!$B$5-180,'Transaction History'!$A$6:$A$505,"&lt;="&amp;'Master Settings'!$B$5))</f>
      </c>
      <c r="Y116" s="86" t="str">
        <f>IF(E116="","",IF(X116&gt;0,X116*365/180,IF(W116&gt;0,W116*365/90,IF(V116&gt;0,V116*365/30,0))))</f>
      </c>
      <c r="Z116" s="88" t="str">
        <f>IF(E116="","",IFERROR(Y116/Q116,0))</f>
      </c>
      <c r="AA116" s="35" t="str">
        <f>IF(E116="","",IF(N116="",0,MAX(0,'Master Settings'!$B$5-N116)))</f>
      </c>
      <c r="AB116" s="35" t="str">
        <f>IF(E116="","",IF(O116="",AA116,MAX(0,'Master Settings'!$B$5-O116)))</f>
      </c>
      <c r="AC116" s="35" t="str">
        <f>IF(E116="","",IFERROR(Q116/Y116*365,9999))</f>
      </c>
      <c r="AD116" s="35" t="str">
        <f>IF(E116="","",IFERROR(INDEX('Master Settings'!$B$11:$B$30,MATCH(H116,'Master Settings'!$A$11:$A$30,0)),'Master Settings'!$B$7))</f>
      </c>
      <c r="AE116" s="35" t="str">
        <f>IF(E116="","",IFERROR(INDEX('Master Settings'!$C$11:$C$30,MATCH(H116,'Master Settings'!$A$11:$A$30,0)),'Master Settings'!$D$7))</f>
      </c>
      <c r="AF116" s="88" t="str">
        <f>IF(E116="","",IFERROR(INDEX('Master Settings'!$D$11:$D$30,MATCH(H116,'Master Settings'!$A$11:$A$30,0)),'Master Settings'!$F$7))</f>
      </c>
      <c r="AG116" s="28" t="str">
        <f>IF(E116="","",IF(Q116&lt;=0,"在庫なし",IF(AND(AB116&gt;=AE116,Y116=0),"重度滞留",IF(OR(AB116&gt;=AD116,AC116&gt;=AD116*2),"注意",IF(Z116&lt;AF116,"回転低下","正常")))))</f>
      </c>
      <c r="AH116" s="28" t="str">
        <f>IF(E116="","",IF(AG116="重度滞留","消費がなく未出庫日数が重度しきい値を超過",IF(AG116="注意","未出庫日数または在庫カバー日数が注意しきい値を超過",IF(AG116="回転低下","回転率が品目カテゴリ目標を下回る",""))))</f>
      </c>
      <c r="AI116" s="28" t="str">
        <f>IF(E116="","",IF(AG116="重度滞留",IF(OR(J116="生産終了/EOL",J116="廃棄待ち"),"廃棄/値引き処理/仕入先返品","重点消費/代替利用/倉庫間移動"),IF(AG116="注意","Required確認/購買停止/倉庫間移動",IF(AG116="回転低下","安全在庫/Required予測/購買ペースの見直し","継続監視"))))</f>
      </c>
      <c r="AJ116" s="21"/>
      <c r="AK116" s="32"/>
      <c r="AL116" s="21"/>
      <c r="AM116" s="21"/>
      <c r="AN116" s="90" t="n">
        <f>IF(AND(E116&lt;&gt;"",AG116&lt;&gt;"正常",AG116&lt;&gt;"在庫なし"),T116+ROW()/1000000,0)</f>
        <v>0</v>
      </c>
    </row>
    <row r="117" ht="22" customHeight="true">
      <c r="A117" s="28" t="str">
        <f>IF(E117="","",ROW()-5)</f>
      </c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32"/>
      <c r="O117" s="32"/>
      <c r="P117" s="32"/>
      <c r="Q117" s="84"/>
      <c r="R117" s="21"/>
      <c r="S117" s="84"/>
      <c r="T117" s="86" t="str">
        <f>IF(E117="","",IFERROR(Q117*S117,0))</f>
      </c>
      <c r="U117" s="84"/>
      <c r="V117" s="86" t="str">
        <f>IF(E117="","",SUMIFS('Transaction History'!$G$6:$G$505,'Transaction History'!$D$6:$D$505,E117,'Transaction History'!$F$6:$F$505,"出庫",'Transaction History'!$A$6:$A$505,"&gt;="&amp;'Master Settings'!$B$5-30,'Transaction History'!$A$6:$A$505,"&lt;="&amp;'Master Settings'!$B$5))</f>
      </c>
      <c r="W117" s="86" t="str">
        <f>IF(E117="","",SUMIFS('Transaction History'!$G$6:$G$505,'Transaction History'!$D$6:$D$505,E117,'Transaction History'!$F$6:$F$505,"出庫",'Transaction History'!$A$6:$A$505,"&gt;="&amp;'Master Settings'!$B$5-90,'Transaction History'!$A$6:$A$505,"&lt;="&amp;'Master Settings'!$B$5))</f>
      </c>
      <c r="X117" s="86" t="str">
        <f>IF(E117="","",SUMIFS('Transaction History'!$G$6:$G$505,'Transaction History'!$D$6:$D$505,E117,'Transaction History'!$F$6:$F$505,"出庫",'Transaction History'!$A$6:$A$505,"&gt;="&amp;'Master Settings'!$B$5-180,'Transaction History'!$A$6:$A$505,"&lt;="&amp;'Master Settings'!$B$5))</f>
      </c>
      <c r="Y117" s="86" t="str">
        <f>IF(E117="","",IF(X117&gt;0,X117*365/180,IF(W117&gt;0,W117*365/90,IF(V117&gt;0,V117*365/30,0))))</f>
      </c>
      <c r="Z117" s="88" t="str">
        <f>IF(E117="","",IFERROR(Y117/Q117,0))</f>
      </c>
      <c r="AA117" s="35" t="str">
        <f>IF(E117="","",IF(N117="",0,MAX(0,'Master Settings'!$B$5-N117)))</f>
      </c>
      <c r="AB117" s="35" t="str">
        <f>IF(E117="","",IF(O117="",AA117,MAX(0,'Master Settings'!$B$5-O117)))</f>
      </c>
      <c r="AC117" s="35" t="str">
        <f>IF(E117="","",IFERROR(Q117/Y117*365,9999))</f>
      </c>
      <c r="AD117" s="35" t="str">
        <f>IF(E117="","",IFERROR(INDEX('Master Settings'!$B$11:$B$30,MATCH(H117,'Master Settings'!$A$11:$A$30,0)),'Master Settings'!$B$7))</f>
      </c>
      <c r="AE117" s="35" t="str">
        <f>IF(E117="","",IFERROR(INDEX('Master Settings'!$C$11:$C$30,MATCH(H117,'Master Settings'!$A$11:$A$30,0)),'Master Settings'!$D$7))</f>
      </c>
      <c r="AF117" s="88" t="str">
        <f>IF(E117="","",IFERROR(INDEX('Master Settings'!$D$11:$D$30,MATCH(H117,'Master Settings'!$A$11:$A$30,0)),'Master Settings'!$F$7))</f>
      </c>
      <c r="AG117" s="28" t="str">
        <f>IF(E117="","",IF(Q117&lt;=0,"在庫なし",IF(AND(AB117&gt;=AE117,Y117=0),"重度滞留",IF(OR(AB117&gt;=AD117,AC117&gt;=AD117*2),"注意",IF(Z117&lt;AF117,"回転低下","正常")))))</f>
      </c>
      <c r="AH117" s="28" t="str">
        <f>IF(E117="","",IF(AG117="重度滞留","消費がなく未出庫日数が重度しきい値を超過",IF(AG117="注意","未出庫日数または在庫カバー日数が注意しきい値を超過",IF(AG117="回転低下","回転率が品目カテゴリ目標を下回る",""))))</f>
      </c>
      <c r="AI117" s="28" t="str">
        <f>IF(E117="","",IF(AG117="重度滞留",IF(OR(J117="生産終了/EOL",J117="廃棄待ち"),"廃棄/値引き処理/仕入先返品","重点消費/代替利用/倉庫間移動"),IF(AG117="注意","Required確認/購買停止/倉庫間移動",IF(AG117="回転低下","安全在庫/Required予測/購買ペースの見直し","継続監視"))))</f>
      </c>
      <c r="AJ117" s="21"/>
      <c r="AK117" s="32"/>
      <c r="AL117" s="21"/>
      <c r="AM117" s="21"/>
      <c r="AN117" s="90" t="n">
        <f>IF(AND(E117&lt;&gt;"",AG117&lt;&gt;"正常",AG117&lt;&gt;"在庫なし"),T117+ROW()/1000000,0)</f>
        <v>0</v>
      </c>
    </row>
    <row r="118" ht="22" customHeight="true">
      <c r="A118" s="28" t="str">
        <f>IF(E118="","",ROW()-5)</f>
      </c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32"/>
      <c r="O118" s="32"/>
      <c r="P118" s="32"/>
      <c r="Q118" s="84"/>
      <c r="R118" s="21"/>
      <c r="S118" s="84"/>
      <c r="T118" s="86" t="str">
        <f>IF(E118="","",IFERROR(Q118*S118,0))</f>
      </c>
      <c r="U118" s="84"/>
      <c r="V118" s="86" t="str">
        <f>IF(E118="","",SUMIFS('Transaction History'!$G$6:$G$505,'Transaction History'!$D$6:$D$505,E118,'Transaction History'!$F$6:$F$505,"出庫",'Transaction History'!$A$6:$A$505,"&gt;="&amp;'Master Settings'!$B$5-30,'Transaction History'!$A$6:$A$505,"&lt;="&amp;'Master Settings'!$B$5))</f>
      </c>
      <c r="W118" s="86" t="str">
        <f>IF(E118="","",SUMIFS('Transaction History'!$G$6:$G$505,'Transaction History'!$D$6:$D$505,E118,'Transaction History'!$F$6:$F$505,"出庫",'Transaction History'!$A$6:$A$505,"&gt;="&amp;'Master Settings'!$B$5-90,'Transaction History'!$A$6:$A$505,"&lt;="&amp;'Master Settings'!$B$5))</f>
      </c>
      <c r="X118" s="86" t="str">
        <f>IF(E118="","",SUMIFS('Transaction History'!$G$6:$G$505,'Transaction History'!$D$6:$D$505,E118,'Transaction History'!$F$6:$F$505,"出庫",'Transaction History'!$A$6:$A$505,"&gt;="&amp;'Master Settings'!$B$5-180,'Transaction History'!$A$6:$A$505,"&lt;="&amp;'Master Settings'!$B$5))</f>
      </c>
      <c r="Y118" s="86" t="str">
        <f>IF(E118="","",IF(X118&gt;0,X118*365/180,IF(W118&gt;0,W118*365/90,IF(V118&gt;0,V118*365/30,0))))</f>
      </c>
      <c r="Z118" s="88" t="str">
        <f>IF(E118="","",IFERROR(Y118/Q118,0))</f>
      </c>
      <c r="AA118" s="35" t="str">
        <f>IF(E118="","",IF(N118="",0,MAX(0,'Master Settings'!$B$5-N118)))</f>
      </c>
      <c r="AB118" s="35" t="str">
        <f>IF(E118="","",IF(O118="",AA118,MAX(0,'Master Settings'!$B$5-O118)))</f>
      </c>
      <c r="AC118" s="35" t="str">
        <f>IF(E118="","",IFERROR(Q118/Y118*365,9999))</f>
      </c>
      <c r="AD118" s="35" t="str">
        <f>IF(E118="","",IFERROR(INDEX('Master Settings'!$B$11:$B$30,MATCH(H118,'Master Settings'!$A$11:$A$30,0)),'Master Settings'!$B$7))</f>
      </c>
      <c r="AE118" s="35" t="str">
        <f>IF(E118="","",IFERROR(INDEX('Master Settings'!$C$11:$C$30,MATCH(H118,'Master Settings'!$A$11:$A$30,0)),'Master Settings'!$D$7))</f>
      </c>
      <c r="AF118" s="88" t="str">
        <f>IF(E118="","",IFERROR(INDEX('Master Settings'!$D$11:$D$30,MATCH(H118,'Master Settings'!$A$11:$A$30,0)),'Master Settings'!$F$7))</f>
      </c>
      <c r="AG118" s="28" t="str">
        <f>IF(E118="","",IF(Q118&lt;=0,"在庫なし",IF(AND(AB118&gt;=AE118,Y118=0),"重度滞留",IF(OR(AB118&gt;=AD118,AC118&gt;=AD118*2),"注意",IF(Z118&lt;AF118,"回転低下","正常")))))</f>
      </c>
      <c r="AH118" s="28" t="str">
        <f>IF(E118="","",IF(AG118="重度滞留","消費がなく未出庫日数が重度しきい値を超過",IF(AG118="注意","未出庫日数または在庫カバー日数が注意しきい値を超過",IF(AG118="回転低下","回転率が品目カテゴリ目標を下回る",""))))</f>
      </c>
      <c r="AI118" s="28" t="str">
        <f>IF(E118="","",IF(AG118="重度滞留",IF(OR(J118="生産終了/EOL",J118="廃棄待ち"),"廃棄/値引き処理/仕入先返品","重点消費/代替利用/倉庫間移動"),IF(AG118="注意","Required確認/購買停止/倉庫間移動",IF(AG118="回転低下","安全在庫/Required予測/購買ペースの見直し","継続監視"))))</f>
      </c>
      <c r="AJ118" s="21"/>
      <c r="AK118" s="32"/>
      <c r="AL118" s="21"/>
      <c r="AM118" s="21"/>
      <c r="AN118" s="90" t="n">
        <f>IF(AND(E118&lt;&gt;"",AG118&lt;&gt;"正常",AG118&lt;&gt;"在庫なし"),T118+ROW()/1000000,0)</f>
        <v>0</v>
      </c>
    </row>
    <row r="119" ht="22" customHeight="true">
      <c r="A119" s="28" t="str">
        <f>IF(E119="","",ROW()-5)</f>
      </c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32"/>
      <c r="O119" s="32"/>
      <c r="P119" s="32"/>
      <c r="Q119" s="84"/>
      <c r="R119" s="21"/>
      <c r="S119" s="84"/>
      <c r="T119" s="86" t="str">
        <f>IF(E119="","",IFERROR(Q119*S119,0))</f>
      </c>
      <c r="U119" s="84"/>
      <c r="V119" s="86" t="str">
        <f>IF(E119="","",SUMIFS('Transaction History'!$G$6:$G$505,'Transaction History'!$D$6:$D$505,E119,'Transaction History'!$F$6:$F$505,"出庫",'Transaction History'!$A$6:$A$505,"&gt;="&amp;'Master Settings'!$B$5-30,'Transaction History'!$A$6:$A$505,"&lt;="&amp;'Master Settings'!$B$5))</f>
      </c>
      <c r="W119" s="86" t="str">
        <f>IF(E119="","",SUMIFS('Transaction History'!$G$6:$G$505,'Transaction History'!$D$6:$D$505,E119,'Transaction History'!$F$6:$F$505,"出庫",'Transaction History'!$A$6:$A$505,"&gt;="&amp;'Master Settings'!$B$5-90,'Transaction History'!$A$6:$A$505,"&lt;="&amp;'Master Settings'!$B$5))</f>
      </c>
      <c r="X119" s="86" t="str">
        <f>IF(E119="","",SUMIFS('Transaction History'!$G$6:$G$505,'Transaction History'!$D$6:$D$505,E119,'Transaction History'!$F$6:$F$505,"出庫",'Transaction History'!$A$6:$A$505,"&gt;="&amp;'Master Settings'!$B$5-180,'Transaction History'!$A$6:$A$505,"&lt;="&amp;'Master Settings'!$B$5))</f>
      </c>
      <c r="Y119" s="86" t="str">
        <f>IF(E119="","",IF(X119&gt;0,X119*365/180,IF(W119&gt;0,W119*365/90,IF(V119&gt;0,V119*365/30,0))))</f>
      </c>
      <c r="Z119" s="88" t="str">
        <f>IF(E119="","",IFERROR(Y119/Q119,0))</f>
      </c>
      <c r="AA119" s="35" t="str">
        <f>IF(E119="","",IF(N119="",0,MAX(0,'Master Settings'!$B$5-N119)))</f>
      </c>
      <c r="AB119" s="35" t="str">
        <f>IF(E119="","",IF(O119="",AA119,MAX(0,'Master Settings'!$B$5-O119)))</f>
      </c>
      <c r="AC119" s="35" t="str">
        <f>IF(E119="","",IFERROR(Q119/Y119*365,9999))</f>
      </c>
      <c r="AD119" s="35" t="str">
        <f>IF(E119="","",IFERROR(INDEX('Master Settings'!$B$11:$B$30,MATCH(H119,'Master Settings'!$A$11:$A$30,0)),'Master Settings'!$B$7))</f>
      </c>
      <c r="AE119" s="35" t="str">
        <f>IF(E119="","",IFERROR(INDEX('Master Settings'!$C$11:$C$30,MATCH(H119,'Master Settings'!$A$11:$A$30,0)),'Master Settings'!$D$7))</f>
      </c>
      <c r="AF119" s="88" t="str">
        <f>IF(E119="","",IFERROR(INDEX('Master Settings'!$D$11:$D$30,MATCH(H119,'Master Settings'!$A$11:$A$30,0)),'Master Settings'!$F$7))</f>
      </c>
      <c r="AG119" s="28" t="str">
        <f>IF(E119="","",IF(Q119&lt;=0,"在庫なし",IF(AND(AB119&gt;=AE119,Y119=0),"重度滞留",IF(OR(AB119&gt;=AD119,AC119&gt;=AD119*2),"注意",IF(Z119&lt;AF119,"回転低下","正常")))))</f>
      </c>
      <c r="AH119" s="28" t="str">
        <f>IF(E119="","",IF(AG119="重度滞留","消費がなく未出庫日数が重度しきい値を超過",IF(AG119="注意","未出庫日数または在庫カバー日数が注意しきい値を超過",IF(AG119="回転低下","回転率が品目カテゴリ目標を下回る",""))))</f>
      </c>
      <c r="AI119" s="28" t="str">
        <f>IF(E119="","",IF(AG119="重度滞留",IF(OR(J119="生産終了/EOL",J119="廃棄待ち"),"廃棄/値引き処理/仕入先返品","重点消費/代替利用/倉庫間移動"),IF(AG119="注意","Required確認/購買停止/倉庫間移動",IF(AG119="回転低下","安全在庫/Required予測/購買ペースの見直し","継続監視"))))</f>
      </c>
      <c r="AJ119" s="21"/>
      <c r="AK119" s="32"/>
      <c r="AL119" s="21"/>
      <c r="AM119" s="21"/>
      <c r="AN119" s="90" t="n">
        <f>IF(AND(E119&lt;&gt;"",AG119&lt;&gt;"正常",AG119&lt;&gt;"在庫なし"),T119+ROW()/1000000,0)</f>
        <v>0</v>
      </c>
    </row>
    <row r="120" ht="22" customHeight="true">
      <c r="A120" s="28" t="str">
        <f>IF(E120="","",ROW()-5)</f>
      </c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32"/>
      <c r="O120" s="32"/>
      <c r="P120" s="32"/>
      <c r="Q120" s="84"/>
      <c r="R120" s="21"/>
      <c r="S120" s="84"/>
      <c r="T120" s="86" t="str">
        <f>IF(E120="","",IFERROR(Q120*S120,0))</f>
      </c>
      <c r="U120" s="84"/>
      <c r="V120" s="86" t="str">
        <f>IF(E120="","",SUMIFS('Transaction History'!$G$6:$G$505,'Transaction History'!$D$6:$D$505,E120,'Transaction History'!$F$6:$F$505,"出庫",'Transaction History'!$A$6:$A$505,"&gt;="&amp;'Master Settings'!$B$5-30,'Transaction History'!$A$6:$A$505,"&lt;="&amp;'Master Settings'!$B$5))</f>
      </c>
      <c r="W120" s="86" t="str">
        <f>IF(E120="","",SUMIFS('Transaction History'!$G$6:$G$505,'Transaction History'!$D$6:$D$505,E120,'Transaction History'!$F$6:$F$505,"出庫",'Transaction History'!$A$6:$A$505,"&gt;="&amp;'Master Settings'!$B$5-90,'Transaction History'!$A$6:$A$505,"&lt;="&amp;'Master Settings'!$B$5))</f>
      </c>
      <c r="X120" s="86" t="str">
        <f>IF(E120="","",SUMIFS('Transaction History'!$G$6:$G$505,'Transaction History'!$D$6:$D$505,E120,'Transaction History'!$F$6:$F$505,"出庫",'Transaction History'!$A$6:$A$505,"&gt;="&amp;'Master Settings'!$B$5-180,'Transaction History'!$A$6:$A$505,"&lt;="&amp;'Master Settings'!$B$5))</f>
      </c>
      <c r="Y120" s="86" t="str">
        <f>IF(E120="","",IF(X120&gt;0,X120*365/180,IF(W120&gt;0,W120*365/90,IF(V120&gt;0,V120*365/30,0))))</f>
      </c>
      <c r="Z120" s="88" t="str">
        <f>IF(E120="","",IFERROR(Y120/Q120,0))</f>
      </c>
      <c r="AA120" s="35" t="str">
        <f>IF(E120="","",IF(N120="",0,MAX(0,'Master Settings'!$B$5-N120)))</f>
      </c>
      <c r="AB120" s="35" t="str">
        <f>IF(E120="","",IF(O120="",AA120,MAX(0,'Master Settings'!$B$5-O120)))</f>
      </c>
      <c r="AC120" s="35" t="str">
        <f>IF(E120="","",IFERROR(Q120/Y120*365,9999))</f>
      </c>
      <c r="AD120" s="35" t="str">
        <f>IF(E120="","",IFERROR(INDEX('Master Settings'!$B$11:$B$30,MATCH(H120,'Master Settings'!$A$11:$A$30,0)),'Master Settings'!$B$7))</f>
      </c>
      <c r="AE120" s="35" t="str">
        <f>IF(E120="","",IFERROR(INDEX('Master Settings'!$C$11:$C$30,MATCH(H120,'Master Settings'!$A$11:$A$30,0)),'Master Settings'!$D$7))</f>
      </c>
      <c r="AF120" s="88" t="str">
        <f>IF(E120="","",IFERROR(INDEX('Master Settings'!$D$11:$D$30,MATCH(H120,'Master Settings'!$A$11:$A$30,0)),'Master Settings'!$F$7))</f>
      </c>
      <c r="AG120" s="28" t="str">
        <f>IF(E120="","",IF(Q120&lt;=0,"在庫なし",IF(AND(AB120&gt;=AE120,Y120=0),"重度滞留",IF(OR(AB120&gt;=AD120,AC120&gt;=AD120*2),"注意",IF(Z120&lt;AF120,"回転低下","正常")))))</f>
      </c>
      <c r="AH120" s="28" t="str">
        <f>IF(E120="","",IF(AG120="重度滞留","消費がなく未出庫日数が重度しきい値を超過",IF(AG120="注意","未出庫日数または在庫カバー日数が注意しきい値を超過",IF(AG120="回転低下","回転率が品目カテゴリ目標を下回る",""))))</f>
      </c>
      <c r="AI120" s="28" t="str">
        <f>IF(E120="","",IF(AG120="重度滞留",IF(OR(J120="生産終了/EOL",J120="廃棄待ち"),"廃棄/値引き処理/仕入先返品","重点消費/代替利用/倉庫間移動"),IF(AG120="注意","Required確認/購買停止/倉庫間移動",IF(AG120="回転低下","安全在庫/Required予測/購買ペースの見直し","継続監視"))))</f>
      </c>
      <c r="AJ120" s="21"/>
      <c r="AK120" s="32"/>
      <c r="AL120" s="21"/>
      <c r="AM120" s="21"/>
      <c r="AN120" s="90" t="n">
        <f>IF(AND(E120&lt;&gt;"",AG120&lt;&gt;"正常",AG120&lt;&gt;"在庫なし"),T120+ROW()/1000000,0)</f>
        <v>0</v>
      </c>
    </row>
    <row r="121" ht="22" customHeight="true">
      <c r="A121" s="28" t="str">
        <f>IF(E121="","",ROW()-5)</f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32"/>
      <c r="O121" s="32"/>
      <c r="P121" s="32"/>
      <c r="Q121" s="84"/>
      <c r="R121" s="21"/>
      <c r="S121" s="84"/>
      <c r="T121" s="86" t="str">
        <f>IF(E121="","",IFERROR(Q121*S121,0))</f>
      </c>
      <c r="U121" s="84"/>
      <c r="V121" s="86" t="str">
        <f>IF(E121="","",SUMIFS('Transaction History'!$G$6:$G$505,'Transaction History'!$D$6:$D$505,E121,'Transaction History'!$F$6:$F$505,"出庫",'Transaction History'!$A$6:$A$505,"&gt;="&amp;'Master Settings'!$B$5-30,'Transaction History'!$A$6:$A$505,"&lt;="&amp;'Master Settings'!$B$5))</f>
      </c>
      <c r="W121" s="86" t="str">
        <f>IF(E121="","",SUMIFS('Transaction History'!$G$6:$G$505,'Transaction History'!$D$6:$D$505,E121,'Transaction History'!$F$6:$F$505,"出庫",'Transaction History'!$A$6:$A$505,"&gt;="&amp;'Master Settings'!$B$5-90,'Transaction History'!$A$6:$A$505,"&lt;="&amp;'Master Settings'!$B$5))</f>
      </c>
      <c r="X121" s="86" t="str">
        <f>IF(E121="","",SUMIFS('Transaction History'!$G$6:$G$505,'Transaction History'!$D$6:$D$505,E121,'Transaction History'!$F$6:$F$505,"出庫",'Transaction History'!$A$6:$A$505,"&gt;="&amp;'Master Settings'!$B$5-180,'Transaction History'!$A$6:$A$505,"&lt;="&amp;'Master Settings'!$B$5))</f>
      </c>
      <c r="Y121" s="86" t="str">
        <f>IF(E121="","",IF(X121&gt;0,X121*365/180,IF(W121&gt;0,W121*365/90,IF(V121&gt;0,V121*365/30,0))))</f>
      </c>
      <c r="Z121" s="88" t="str">
        <f>IF(E121="","",IFERROR(Y121/Q121,0))</f>
      </c>
      <c r="AA121" s="35" t="str">
        <f>IF(E121="","",IF(N121="",0,MAX(0,'Master Settings'!$B$5-N121)))</f>
      </c>
      <c r="AB121" s="35" t="str">
        <f>IF(E121="","",IF(O121="",AA121,MAX(0,'Master Settings'!$B$5-O121)))</f>
      </c>
      <c r="AC121" s="35" t="str">
        <f>IF(E121="","",IFERROR(Q121/Y121*365,9999))</f>
      </c>
      <c r="AD121" s="35" t="str">
        <f>IF(E121="","",IFERROR(INDEX('Master Settings'!$B$11:$B$30,MATCH(H121,'Master Settings'!$A$11:$A$30,0)),'Master Settings'!$B$7))</f>
      </c>
      <c r="AE121" s="35" t="str">
        <f>IF(E121="","",IFERROR(INDEX('Master Settings'!$C$11:$C$30,MATCH(H121,'Master Settings'!$A$11:$A$30,0)),'Master Settings'!$D$7))</f>
      </c>
      <c r="AF121" s="88" t="str">
        <f>IF(E121="","",IFERROR(INDEX('Master Settings'!$D$11:$D$30,MATCH(H121,'Master Settings'!$A$11:$A$30,0)),'Master Settings'!$F$7))</f>
      </c>
      <c r="AG121" s="28" t="str">
        <f>IF(E121="","",IF(Q121&lt;=0,"在庫なし",IF(AND(AB121&gt;=AE121,Y121=0),"重度滞留",IF(OR(AB121&gt;=AD121,AC121&gt;=AD121*2),"注意",IF(Z121&lt;AF121,"回転低下","正常")))))</f>
      </c>
      <c r="AH121" s="28" t="str">
        <f>IF(E121="","",IF(AG121="重度滞留","消費がなく未出庫日数が重度しきい値を超過",IF(AG121="注意","未出庫日数または在庫カバー日数が注意しきい値を超過",IF(AG121="回転低下","回転率が品目カテゴリ目標を下回る",""))))</f>
      </c>
      <c r="AI121" s="28" t="str">
        <f>IF(E121="","",IF(AG121="重度滞留",IF(OR(J121="生産終了/EOL",J121="廃棄待ち"),"廃棄/値引き処理/仕入先返品","重点消費/代替利用/倉庫間移動"),IF(AG121="注意","Required確認/購買停止/倉庫間移動",IF(AG121="回転低下","安全在庫/Required予測/購買ペースの見直し","継続監視"))))</f>
      </c>
      <c r="AJ121" s="21"/>
      <c r="AK121" s="32"/>
      <c r="AL121" s="21"/>
      <c r="AM121" s="21"/>
      <c r="AN121" s="90" t="n">
        <f>IF(AND(E121&lt;&gt;"",AG121&lt;&gt;"正常",AG121&lt;&gt;"在庫なし"),T121+ROW()/1000000,0)</f>
        <v>0</v>
      </c>
    </row>
    <row r="122" ht="22" customHeight="true">
      <c r="A122" s="28" t="str">
        <f>IF(E122="","",ROW()-5)</f>
      </c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32"/>
      <c r="O122" s="32"/>
      <c r="P122" s="32"/>
      <c r="Q122" s="84"/>
      <c r="R122" s="21"/>
      <c r="S122" s="84"/>
      <c r="T122" s="86" t="str">
        <f>IF(E122="","",IFERROR(Q122*S122,0))</f>
      </c>
      <c r="U122" s="84"/>
      <c r="V122" s="86" t="str">
        <f>IF(E122="","",SUMIFS('Transaction History'!$G$6:$G$505,'Transaction History'!$D$6:$D$505,E122,'Transaction History'!$F$6:$F$505,"出庫",'Transaction History'!$A$6:$A$505,"&gt;="&amp;'Master Settings'!$B$5-30,'Transaction History'!$A$6:$A$505,"&lt;="&amp;'Master Settings'!$B$5))</f>
      </c>
      <c r="W122" s="86" t="str">
        <f>IF(E122="","",SUMIFS('Transaction History'!$G$6:$G$505,'Transaction History'!$D$6:$D$505,E122,'Transaction History'!$F$6:$F$505,"出庫",'Transaction History'!$A$6:$A$505,"&gt;="&amp;'Master Settings'!$B$5-90,'Transaction History'!$A$6:$A$505,"&lt;="&amp;'Master Settings'!$B$5))</f>
      </c>
      <c r="X122" s="86" t="str">
        <f>IF(E122="","",SUMIFS('Transaction History'!$G$6:$G$505,'Transaction History'!$D$6:$D$505,E122,'Transaction History'!$F$6:$F$505,"出庫",'Transaction History'!$A$6:$A$505,"&gt;="&amp;'Master Settings'!$B$5-180,'Transaction History'!$A$6:$A$505,"&lt;="&amp;'Master Settings'!$B$5))</f>
      </c>
      <c r="Y122" s="86" t="str">
        <f>IF(E122="","",IF(X122&gt;0,X122*365/180,IF(W122&gt;0,W122*365/90,IF(V122&gt;0,V122*365/30,0))))</f>
      </c>
      <c r="Z122" s="88" t="str">
        <f>IF(E122="","",IFERROR(Y122/Q122,0))</f>
      </c>
      <c r="AA122" s="35" t="str">
        <f>IF(E122="","",IF(N122="",0,MAX(0,'Master Settings'!$B$5-N122)))</f>
      </c>
      <c r="AB122" s="35" t="str">
        <f>IF(E122="","",IF(O122="",AA122,MAX(0,'Master Settings'!$B$5-O122)))</f>
      </c>
      <c r="AC122" s="35" t="str">
        <f>IF(E122="","",IFERROR(Q122/Y122*365,9999))</f>
      </c>
      <c r="AD122" s="35" t="str">
        <f>IF(E122="","",IFERROR(INDEX('Master Settings'!$B$11:$B$30,MATCH(H122,'Master Settings'!$A$11:$A$30,0)),'Master Settings'!$B$7))</f>
      </c>
      <c r="AE122" s="35" t="str">
        <f>IF(E122="","",IFERROR(INDEX('Master Settings'!$C$11:$C$30,MATCH(H122,'Master Settings'!$A$11:$A$30,0)),'Master Settings'!$D$7))</f>
      </c>
      <c r="AF122" s="88" t="str">
        <f>IF(E122="","",IFERROR(INDEX('Master Settings'!$D$11:$D$30,MATCH(H122,'Master Settings'!$A$11:$A$30,0)),'Master Settings'!$F$7))</f>
      </c>
      <c r="AG122" s="28" t="str">
        <f>IF(E122="","",IF(Q122&lt;=0,"在庫なし",IF(AND(AB122&gt;=AE122,Y122=0),"重度滞留",IF(OR(AB122&gt;=AD122,AC122&gt;=AD122*2),"注意",IF(Z122&lt;AF122,"回転低下","正常")))))</f>
      </c>
      <c r="AH122" s="28" t="str">
        <f>IF(E122="","",IF(AG122="重度滞留","消費がなく未出庫日数が重度しきい値を超過",IF(AG122="注意","未出庫日数または在庫カバー日数が注意しきい値を超過",IF(AG122="回転低下","回転率が品目カテゴリ目標を下回る",""))))</f>
      </c>
      <c r="AI122" s="28" t="str">
        <f>IF(E122="","",IF(AG122="重度滞留",IF(OR(J122="生産終了/EOL",J122="廃棄待ち"),"廃棄/値引き処理/仕入先返品","重点消費/代替利用/倉庫間移動"),IF(AG122="注意","Required確認/購買停止/倉庫間移動",IF(AG122="回転低下","安全在庫/Required予測/購買ペースの見直し","継続監視"))))</f>
      </c>
      <c r="AJ122" s="21"/>
      <c r="AK122" s="32"/>
      <c r="AL122" s="21"/>
      <c r="AM122" s="21"/>
      <c r="AN122" s="90" t="n">
        <f>IF(AND(E122&lt;&gt;"",AG122&lt;&gt;"正常",AG122&lt;&gt;"在庫なし"),T122+ROW()/1000000,0)</f>
        <v>0</v>
      </c>
    </row>
    <row r="123" ht="22" customHeight="true">
      <c r="A123" s="28" t="str">
        <f>IF(E123="","",ROW()-5)</f>
      </c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32"/>
      <c r="O123" s="32"/>
      <c r="P123" s="32"/>
      <c r="Q123" s="84"/>
      <c r="R123" s="21"/>
      <c r="S123" s="84"/>
      <c r="T123" s="86" t="str">
        <f>IF(E123="","",IFERROR(Q123*S123,0))</f>
      </c>
      <c r="U123" s="84"/>
      <c r="V123" s="86" t="str">
        <f>IF(E123="","",SUMIFS('Transaction History'!$G$6:$G$505,'Transaction History'!$D$6:$D$505,E123,'Transaction History'!$F$6:$F$505,"出庫",'Transaction History'!$A$6:$A$505,"&gt;="&amp;'Master Settings'!$B$5-30,'Transaction History'!$A$6:$A$505,"&lt;="&amp;'Master Settings'!$B$5))</f>
      </c>
      <c r="W123" s="86" t="str">
        <f>IF(E123="","",SUMIFS('Transaction History'!$G$6:$G$505,'Transaction History'!$D$6:$D$505,E123,'Transaction History'!$F$6:$F$505,"出庫",'Transaction History'!$A$6:$A$505,"&gt;="&amp;'Master Settings'!$B$5-90,'Transaction History'!$A$6:$A$505,"&lt;="&amp;'Master Settings'!$B$5))</f>
      </c>
      <c r="X123" s="86" t="str">
        <f>IF(E123="","",SUMIFS('Transaction History'!$G$6:$G$505,'Transaction History'!$D$6:$D$505,E123,'Transaction History'!$F$6:$F$505,"出庫",'Transaction History'!$A$6:$A$505,"&gt;="&amp;'Master Settings'!$B$5-180,'Transaction History'!$A$6:$A$505,"&lt;="&amp;'Master Settings'!$B$5))</f>
      </c>
      <c r="Y123" s="86" t="str">
        <f>IF(E123="","",IF(X123&gt;0,X123*365/180,IF(W123&gt;0,W123*365/90,IF(V123&gt;0,V123*365/30,0))))</f>
      </c>
      <c r="Z123" s="88" t="str">
        <f>IF(E123="","",IFERROR(Y123/Q123,0))</f>
      </c>
      <c r="AA123" s="35" t="str">
        <f>IF(E123="","",IF(N123="",0,MAX(0,'Master Settings'!$B$5-N123)))</f>
      </c>
      <c r="AB123" s="35" t="str">
        <f>IF(E123="","",IF(O123="",AA123,MAX(0,'Master Settings'!$B$5-O123)))</f>
      </c>
      <c r="AC123" s="35" t="str">
        <f>IF(E123="","",IFERROR(Q123/Y123*365,9999))</f>
      </c>
      <c r="AD123" s="35" t="str">
        <f>IF(E123="","",IFERROR(INDEX('Master Settings'!$B$11:$B$30,MATCH(H123,'Master Settings'!$A$11:$A$30,0)),'Master Settings'!$B$7))</f>
      </c>
      <c r="AE123" s="35" t="str">
        <f>IF(E123="","",IFERROR(INDEX('Master Settings'!$C$11:$C$30,MATCH(H123,'Master Settings'!$A$11:$A$30,0)),'Master Settings'!$D$7))</f>
      </c>
      <c r="AF123" s="88" t="str">
        <f>IF(E123="","",IFERROR(INDEX('Master Settings'!$D$11:$D$30,MATCH(H123,'Master Settings'!$A$11:$A$30,0)),'Master Settings'!$F$7))</f>
      </c>
      <c r="AG123" s="28" t="str">
        <f>IF(E123="","",IF(Q123&lt;=0,"在庫なし",IF(AND(AB123&gt;=AE123,Y123=0),"重度滞留",IF(OR(AB123&gt;=AD123,AC123&gt;=AD123*2),"注意",IF(Z123&lt;AF123,"回転低下","正常")))))</f>
      </c>
      <c r="AH123" s="28" t="str">
        <f>IF(E123="","",IF(AG123="重度滞留","消費がなく未出庫日数が重度しきい値を超過",IF(AG123="注意","未出庫日数または在庫カバー日数が注意しきい値を超過",IF(AG123="回転低下","回転率が品目カテゴリ目標を下回る",""))))</f>
      </c>
      <c r="AI123" s="28" t="str">
        <f>IF(E123="","",IF(AG123="重度滞留",IF(OR(J123="生産終了/EOL",J123="廃棄待ち"),"廃棄/値引き処理/仕入先返品","重点消費/代替利用/倉庫間移動"),IF(AG123="注意","Required確認/購買停止/倉庫間移動",IF(AG123="回転低下","安全在庫/Required予測/購買ペースの見直し","継続監視"))))</f>
      </c>
      <c r="AJ123" s="21"/>
      <c r="AK123" s="32"/>
      <c r="AL123" s="21"/>
      <c r="AM123" s="21"/>
      <c r="AN123" s="90" t="n">
        <f>IF(AND(E123&lt;&gt;"",AG123&lt;&gt;"正常",AG123&lt;&gt;"在庫なし"),T123+ROW()/1000000,0)</f>
        <v>0</v>
      </c>
    </row>
    <row r="124" ht="22" customHeight="true">
      <c r="A124" s="28" t="str">
        <f>IF(E124="","",ROW()-5)</f>
      </c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32"/>
      <c r="O124" s="32"/>
      <c r="P124" s="32"/>
      <c r="Q124" s="84"/>
      <c r="R124" s="21"/>
      <c r="S124" s="84"/>
      <c r="T124" s="86" t="str">
        <f>IF(E124="","",IFERROR(Q124*S124,0))</f>
      </c>
      <c r="U124" s="84"/>
      <c r="V124" s="86" t="str">
        <f>IF(E124="","",SUMIFS('Transaction History'!$G$6:$G$505,'Transaction History'!$D$6:$D$505,E124,'Transaction History'!$F$6:$F$505,"出庫",'Transaction History'!$A$6:$A$505,"&gt;="&amp;'Master Settings'!$B$5-30,'Transaction History'!$A$6:$A$505,"&lt;="&amp;'Master Settings'!$B$5))</f>
      </c>
      <c r="W124" s="86" t="str">
        <f>IF(E124="","",SUMIFS('Transaction History'!$G$6:$G$505,'Transaction History'!$D$6:$D$505,E124,'Transaction History'!$F$6:$F$505,"出庫",'Transaction History'!$A$6:$A$505,"&gt;="&amp;'Master Settings'!$B$5-90,'Transaction History'!$A$6:$A$505,"&lt;="&amp;'Master Settings'!$B$5))</f>
      </c>
      <c r="X124" s="86" t="str">
        <f>IF(E124="","",SUMIFS('Transaction History'!$G$6:$G$505,'Transaction History'!$D$6:$D$505,E124,'Transaction History'!$F$6:$F$505,"出庫",'Transaction History'!$A$6:$A$505,"&gt;="&amp;'Master Settings'!$B$5-180,'Transaction History'!$A$6:$A$505,"&lt;="&amp;'Master Settings'!$B$5))</f>
      </c>
      <c r="Y124" s="86" t="str">
        <f>IF(E124="","",IF(X124&gt;0,X124*365/180,IF(W124&gt;0,W124*365/90,IF(V124&gt;0,V124*365/30,0))))</f>
      </c>
      <c r="Z124" s="88" t="str">
        <f>IF(E124="","",IFERROR(Y124/Q124,0))</f>
      </c>
      <c r="AA124" s="35" t="str">
        <f>IF(E124="","",IF(N124="",0,MAX(0,'Master Settings'!$B$5-N124)))</f>
      </c>
      <c r="AB124" s="35" t="str">
        <f>IF(E124="","",IF(O124="",AA124,MAX(0,'Master Settings'!$B$5-O124)))</f>
      </c>
      <c r="AC124" s="35" t="str">
        <f>IF(E124="","",IFERROR(Q124/Y124*365,9999))</f>
      </c>
      <c r="AD124" s="35" t="str">
        <f>IF(E124="","",IFERROR(INDEX('Master Settings'!$B$11:$B$30,MATCH(H124,'Master Settings'!$A$11:$A$30,0)),'Master Settings'!$B$7))</f>
      </c>
      <c r="AE124" s="35" t="str">
        <f>IF(E124="","",IFERROR(INDEX('Master Settings'!$C$11:$C$30,MATCH(H124,'Master Settings'!$A$11:$A$30,0)),'Master Settings'!$D$7))</f>
      </c>
      <c r="AF124" s="88" t="str">
        <f>IF(E124="","",IFERROR(INDEX('Master Settings'!$D$11:$D$30,MATCH(H124,'Master Settings'!$A$11:$A$30,0)),'Master Settings'!$F$7))</f>
      </c>
      <c r="AG124" s="28" t="str">
        <f>IF(E124="","",IF(Q124&lt;=0,"在庫なし",IF(AND(AB124&gt;=AE124,Y124=0),"重度滞留",IF(OR(AB124&gt;=AD124,AC124&gt;=AD124*2),"注意",IF(Z124&lt;AF124,"回転低下","正常")))))</f>
      </c>
      <c r="AH124" s="28" t="str">
        <f>IF(E124="","",IF(AG124="重度滞留","消費がなく未出庫日数が重度しきい値を超過",IF(AG124="注意","未出庫日数または在庫カバー日数が注意しきい値を超過",IF(AG124="回転低下","回転率が品目カテゴリ目標を下回る",""))))</f>
      </c>
      <c r="AI124" s="28" t="str">
        <f>IF(E124="","",IF(AG124="重度滞留",IF(OR(J124="生産終了/EOL",J124="廃棄待ち"),"廃棄/値引き処理/仕入先返品","重点消費/代替利用/倉庫間移動"),IF(AG124="注意","Required確認/購買停止/倉庫間移動",IF(AG124="回転低下","安全在庫/Required予測/購買ペースの見直し","継続監視"))))</f>
      </c>
      <c r="AJ124" s="21"/>
      <c r="AK124" s="32"/>
      <c r="AL124" s="21"/>
      <c r="AM124" s="21"/>
      <c r="AN124" s="90" t="n">
        <f>IF(AND(E124&lt;&gt;"",AG124&lt;&gt;"正常",AG124&lt;&gt;"在庫なし"),T124+ROW()/1000000,0)</f>
        <v>0</v>
      </c>
    </row>
    <row r="125" ht="22" customHeight="true">
      <c r="A125" s="28" t="str">
        <f>IF(E125="","",ROW()-5)</f>
      </c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32"/>
      <c r="O125" s="32"/>
      <c r="P125" s="32"/>
      <c r="Q125" s="84"/>
      <c r="R125" s="21"/>
      <c r="S125" s="84"/>
      <c r="T125" s="86" t="str">
        <f>IF(E125="","",IFERROR(Q125*S125,0))</f>
      </c>
      <c r="U125" s="84"/>
      <c r="V125" s="86" t="str">
        <f>IF(E125="","",SUMIFS('Transaction History'!$G$6:$G$505,'Transaction History'!$D$6:$D$505,E125,'Transaction History'!$F$6:$F$505,"出庫",'Transaction History'!$A$6:$A$505,"&gt;="&amp;'Master Settings'!$B$5-30,'Transaction History'!$A$6:$A$505,"&lt;="&amp;'Master Settings'!$B$5))</f>
      </c>
      <c r="W125" s="86" t="str">
        <f>IF(E125="","",SUMIFS('Transaction History'!$G$6:$G$505,'Transaction History'!$D$6:$D$505,E125,'Transaction History'!$F$6:$F$505,"出庫",'Transaction History'!$A$6:$A$505,"&gt;="&amp;'Master Settings'!$B$5-90,'Transaction History'!$A$6:$A$505,"&lt;="&amp;'Master Settings'!$B$5))</f>
      </c>
      <c r="X125" s="86" t="str">
        <f>IF(E125="","",SUMIFS('Transaction History'!$G$6:$G$505,'Transaction History'!$D$6:$D$505,E125,'Transaction History'!$F$6:$F$505,"出庫",'Transaction History'!$A$6:$A$505,"&gt;="&amp;'Master Settings'!$B$5-180,'Transaction History'!$A$6:$A$505,"&lt;="&amp;'Master Settings'!$B$5))</f>
      </c>
      <c r="Y125" s="86" t="str">
        <f>IF(E125="","",IF(X125&gt;0,X125*365/180,IF(W125&gt;0,W125*365/90,IF(V125&gt;0,V125*365/30,0))))</f>
      </c>
      <c r="Z125" s="88" t="str">
        <f>IF(E125="","",IFERROR(Y125/Q125,0))</f>
      </c>
      <c r="AA125" s="35" t="str">
        <f>IF(E125="","",IF(N125="",0,MAX(0,'Master Settings'!$B$5-N125)))</f>
      </c>
      <c r="AB125" s="35" t="str">
        <f>IF(E125="","",IF(O125="",AA125,MAX(0,'Master Settings'!$B$5-O125)))</f>
      </c>
      <c r="AC125" s="35" t="str">
        <f>IF(E125="","",IFERROR(Q125/Y125*365,9999))</f>
      </c>
      <c r="AD125" s="35" t="str">
        <f>IF(E125="","",IFERROR(INDEX('Master Settings'!$B$11:$B$30,MATCH(H125,'Master Settings'!$A$11:$A$30,0)),'Master Settings'!$B$7))</f>
      </c>
      <c r="AE125" s="35" t="str">
        <f>IF(E125="","",IFERROR(INDEX('Master Settings'!$C$11:$C$30,MATCH(H125,'Master Settings'!$A$11:$A$30,0)),'Master Settings'!$D$7))</f>
      </c>
      <c r="AF125" s="88" t="str">
        <f>IF(E125="","",IFERROR(INDEX('Master Settings'!$D$11:$D$30,MATCH(H125,'Master Settings'!$A$11:$A$30,0)),'Master Settings'!$F$7))</f>
      </c>
      <c r="AG125" s="28" t="str">
        <f>IF(E125="","",IF(Q125&lt;=0,"在庫なし",IF(AND(AB125&gt;=AE125,Y125=0),"重度滞留",IF(OR(AB125&gt;=AD125,AC125&gt;=AD125*2),"注意",IF(Z125&lt;AF125,"回転低下","正常")))))</f>
      </c>
      <c r="AH125" s="28" t="str">
        <f>IF(E125="","",IF(AG125="重度滞留","消費がなく未出庫日数が重度しきい値を超過",IF(AG125="注意","未出庫日数または在庫カバー日数が注意しきい値を超過",IF(AG125="回転低下","回転率が品目カテゴリ目標を下回る",""))))</f>
      </c>
      <c r="AI125" s="28" t="str">
        <f>IF(E125="","",IF(AG125="重度滞留",IF(OR(J125="生産終了/EOL",J125="廃棄待ち"),"廃棄/値引き処理/仕入先返品","重点消費/代替利用/倉庫間移動"),IF(AG125="注意","Required確認/購買停止/倉庫間移動",IF(AG125="回転低下","安全在庫/Required予測/購買ペースの見直し","継続監視"))))</f>
      </c>
      <c r="AJ125" s="21"/>
      <c r="AK125" s="32"/>
      <c r="AL125" s="21"/>
      <c r="AM125" s="21"/>
      <c r="AN125" s="90" t="n">
        <f>IF(AND(E125&lt;&gt;"",AG125&lt;&gt;"正常",AG125&lt;&gt;"在庫なし"),T125+ROW()/1000000,0)</f>
        <v>0</v>
      </c>
    </row>
    <row r="126" ht="22" customHeight="true">
      <c r="A126" s="28" t="str">
        <f>IF(E126="","",ROW()-5)</f>
      </c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32"/>
      <c r="O126" s="32"/>
      <c r="P126" s="32"/>
      <c r="Q126" s="84"/>
      <c r="R126" s="21"/>
      <c r="S126" s="84"/>
      <c r="T126" s="86" t="str">
        <f>IF(E126="","",IFERROR(Q126*S126,0))</f>
      </c>
      <c r="U126" s="84"/>
      <c r="V126" s="86" t="str">
        <f>IF(E126="","",SUMIFS('Transaction History'!$G$6:$G$505,'Transaction History'!$D$6:$D$505,E126,'Transaction History'!$F$6:$F$505,"出庫",'Transaction History'!$A$6:$A$505,"&gt;="&amp;'Master Settings'!$B$5-30,'Transaction History'!$A$6:$A$505,"&lt;="&amp;'Master Settings'!$B$5))</f>
      </c>
      <c r="W126" s="86" t="str">
        <f>IF(E126="","",SUMIFS('Transaction History'!$G$6:$G$505,'Transaction History'!$D$6:$D$505,E126,'Transaction History'!$F$6:$F$505,"出庫",'Transaction History'!$A$6:$A$505,"&gt;="&amp;'Master Settings'!$B$5-90,'Transaction History'!$A$6:$A$505,"&lt;="&amp;'Master Settings'!$B$5))</f>
      </c>
      <c r="X126" s="86" t="str">
        <f>IF(E126="","",SUMIFS('Transaction History'!$G$6:$G$505,'Transaction History'!$D$6:$D$505,E126,'Transaction History'!$F$6:$F$505,"出庫",'Transaction History'!$A$6:$A$505,"&gt;="&amp;'Master Settings'!$B$5-180,'Transaction History'!$A$6:$A$505,"&lt;="&amp;'Master Settings'!$B$5))</f>
      </c>
      <c r="Y126" s="86" t="str">
        <f>IF(E126="","",IF(X126&gt;0,X126*365/180,IF(W126&gt;0,W126*365/90,IF(V126&gt;0,V126*365/30,0))))</f>
      </c>
      <c r="Z126" s="88" t="str">
        <f>IF(E126="","",IFERROR(Y126/Q126,0))</f>
      </c>
      <c r="AA126" s="35" t="str">
        <f>IF(E126="","",IF(N126="",0,MAX(0,'Master Settings'!$B$5-N126)))</f>
      </c>
      <c r="AB126" s="35" t="str">
        <f>IF(E126="","",IF(O126="",AA126,MAX(0,'Master Settings'!$B$5-O126)))</f>
      </c>
      <c r="AC126" s="35" t="str">
        <f>IF(E126="","",IFERROR(Q126/Y126*365,9999))</f>
      </c>
      <c r="AD126" s="35" t="str">
        <f>IF(E126="","",IFERROR(INDEX('Master Settings'!$B$11:$B$30,MATCH(H126,'Master Settings'!$A$11:$A$30,0)),'Master Settings'!$B$7))</f>
      </c>
      <c r="AE126" s="35" t="str">
        <f>IF(E126="","",IFERROR(INDEX('Master Settings'!$C$11:$C$30,MATCH(H126,'Master Settings'!$A$11:$A$30,0)),'Master Settings'!$D$7))</f>
      </c>
      <c r="AF126" s="88" t="str">
        <f>IF(E126="","",IFERROR(INDEX('Master Settings'!$D$11:$D$30,MATCH(H126,'Master Settings'!$A$11:$A$30,0)),'Master Settings'!$F$7))</f>
      </c>
      <c r="AG126" s="28" t="str">
        <f>IF(E126="","",IF(Q126&lt;=0,"在庫なし",IF(AND(AB126&gt;=AE126,Y126=0),"重度滞留",IF(OR(AB126&gt;=AD126,AC126&gt;=AD126*2),"注意",IF(Z126&lt;AF126,"回転低下","正常")))))</f>
      </c>
      <c r="AH126" s="28" t="str">
        <f>IF(E126="","",IF(AG126="重度滞留","消費がなく未出庫日数が重度しきい値を超過",IF(AG126="注意","未出庫日数または在庫カバー日数が注意しきい値を超過",IF(AG126="回転低下","回転率が品目カテゴリ目標を下回る",""))))</f>
      </c>
      <c r="AI126" s="28" t="str">
        <f>IF(E126="","",IF(AG126="重度滞留",IF(OR(J126="生産終了/EOL",J126="廃棄待ち"),"廃棄/値引き処理/仕入先返品","重点消費/代替利用/倉庫間移動"),IF(AG126="注意","Required確認/購買停止/倉庫間移動",IF(AG126="回転低下","安全在庫/Required予測/購買ペースの見直し","継続監視"))))</f>
      </c>
      <c r="AJ126" s="21"/>
      <c r="AK126" s="32"/>
      <c r="AL126" s="21"/>
      <c r="AM126" s="21"/>
      <c r="AN126" s="90" t="n">
        <f>IF(AND(E126&lt;&gt;"",AG126&lt;&gt;"正常",AG126&lt;&gt;"在庫なし"),T126+ROW()/1000000,0)</f>
        <v>0</v>
      </c>
    </row>
    <row r="127" ht="22" customHeight="true">
      <c r="A127" s="28" t="str">
        <f>IF(E127="","",ROW()-5)</f>
      </c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32"/>
      <c r="O127" s="32"/>
      <c r="P127" s="32"/>
      <c r="Q127" s="84"/>
      <c r="R127" s="21"/>
      <c r="S127" s="84"/>
      <c r="T127" s="86" t="str">
        <f>IF(E127="","",IFERROR(Q127*S127,0))</f>
      </c>
      <c r="U127" s="84"/>
      <c r="V127" s="86" t="str">
        <f>IF(E127="","",SUMIFS('Transaction History'!$G$6:$G$505,'Transaction History'!$D$6:$D$505,E127,'Transaction History'!$F$6:$F$505,"出庫",'Transaction History'!$A$6:$A$505,"&gt;="&amp;'Master Settings'!$B$5-30,'Transaction History'!$A$6:$A$505,"&lt;="&amp;'Master Settings'!$B$5))</f>
      </c>
      <c r="W127" s="86" t="str">
        <f>IF(E127="","",SUMIFS('Transaction History'!$G$6:$G$505,'Transaction History'!$D$6:$D$505,E127,'Transaction History'!$F$6:$F$505,"出庫",'Transaction History'!$A$6:$A$505,"&gt;="&amp;'Master Settings'!$B$5-90,'Transaction History'!$A$6:$A$505,"&lt;="&amp;'Master Settings'!$B$5))</f>
      </c>
      <c r="X127" s="86" t="str">
        <f>IF(E127="","",SUMIFS('Transaction History'!$G$6:$G$505,'Transaction History'!$D$6:$D$505,E127,'Transaction History'!$F$6:$F$505,"出庫",'Transaction History'!$A$6:$A$505,"&gt;="&amp;'Master Settings'!$B$5-180,'Transaction History'!$A$6:$A$505,"&lt;="&amp;'Master Settings'!$B$5))</f>
      </c>
      <c r="Y127" s="86" t="str">
        <f>IF(E127="","",IF(X127&gt;0,X127*365/180,IF(W127&gt;0,W127*365/90,IF(V127&gt;0,V127*365/30,0))))</f>
      </c>
      <c r="Z127" s="88" t="str">
        <f>IF(E127="","",IFERROR(Y127/Q127,0))</f>
      </c>
      <c r="AA127" s="35" t="str">
        <f>IF(E127="","",IF(N127="",0,MAX(0,'Master Settings'!$B$5-N127)))</f>
      </c>
      <c r="AB127" s="35" t="str">
        <f>IF(E127="","",IF(O127="",AA127,MAX(0,'Master Settings'!$B$5-O127)))</f>
      </c>
      <c r="AC127" s="35" t="str">
        <f>IF(E127="","",IFERROR(Q127/Y127*365,9999))</f>
      </c>
      <c r="AD127" s="35" t="str">
        <f>IF(E127="","",IFERROR(INDEX('Master Settings'!$B$11:$B$30,MATCH(H127,'Master Settings'!$A$11:$A$30,0)),'Master Settings'!$B$7))</f>
      </c>
      <c r="AE127" s="35" t="str">
        <f>IF(E127="","",IFERROR(INDEX('Master Settings'!$C$11:$C$30,MATCH(H127,'Master Settings'!$A$11:$A$30,0)),'Master Settings'!$D$7))</f>
      </c>
      <c r="AF127" s="88" t="str">
        <f>IF(E127="","",IFERROR(INDEX('Master Settings'!$D$11:$D$30,MATCH(H127,'Master Settings'!$A$11:$A$30,0)),'Master Settings'!$F$7))</f>
      </c>
      <c r="AG127" s="28" t="str">
        <f>IF(E127="","",IF(Q127&lt;=0,"在庫なし",IF(AND(AB127&gt;=AE127,Y127=0),"重度滞留",IF(OR(AB127&gt;=AD127,AC127&gt;=AD127*2),"注意",IF(Z127&lt;AF127,"回転低下","正常")))))</f>
      </c>
      <c r="AH127" s="28" t="str">
        <f>IF(E127="","",IF(AG127="重度滞留","消費がなく未出庫日数が重度しきい値を超過",IF(AG127="注意","未出庫日数または在庫カバー日数が注意しきい値を超過",IF(AG127="回転低下","回転率が品目カテゴリ目標を下回る",""))))</f>
      </c>
      <c r="AI127" s="28" t="str">
        <f>IF(E127="","",IF(AG127="重度滞留",IF(OR(J127="生産終了/EOL",J127="廃棄待ち"),"廃棄/値引き処理/仕入先返品","重点消費/代替利用/倉庫間移動"),IF(AG127="注意","Required確認/購買停止/倉庫間移動",IF(AG127="回転低下","安全在庫/Required予測/購買ペースの見直し","継続監視"))))</f>
      </c>
      <c r="AJ127" s="21"/>
      <c r="AK127" s="32"/>
      <c r="AL127" s="21"/>
      <c r="AM127" s="21"/>
      <c r="AN127" s="90" t="n">
        <f>IF(AND(E127&lt;&gt;"",AG127&lt;&gt;"正常",AG127&lt;&gt;"在庫なし"),T127+ROW()/1000000,0)</f>
        <v>0</v>
      </c>
    </row>
    <row r="128" ht="22" customHeight="true">
      <c r="A128" s="28" t="str">
        <f>IF(E128="","",ROW()-5)</f>
      </c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32"/>
      <c r="O128" s="32"/>
      <c r="P128" s="32"/>
      <c r="Q128" s="84"/>
      <c r="R128" s="21"/>
      <c r="S128" s="84"/>
      <c r="T128" s="86" t="str">
        <f>IF(E128="","",IFERROR(Q128*S128,0))</f>
      </c>
      <c r="U128" s="84"/>
      <c r="V128" s="86" t="str">
        <f>IF(E128="","",SUMIFS('Transaction History'!$G$6:$G$505,'Transaction History'!$D$6:$D$505,E128,'Transaction History'!$F$6:$F$505,"出庫",'Transaction History'!$A$6:$A$505,"&gt;="&amp;'Master Settings'!$B$5-30,'Transaction History'!$A$6:$A$505,"&lt;="&amp;'Master Settings'!$B$5))</f>
      </c>
      <c r="W128" s="86" t="str">
        <f>IF(E128="","",SUMIFS('Transaction History'!$G$6:$G$505,'Transaction History'!$D$6:$D$505,E128,'Transaction History'!$F$6:$F$505,"出庫",'Transaction History'!$A$6:$A$505,"&gt;="&amp;'Master Settings'!$B$5-90,'Transaction History'!$A$6:$A$505,"&lt;="&amp;'Master Settings'!$B$5))</f>
      </c>
      <c r="X128" s="86" t="str">
        <f>IF(E128="","",SUMIFS('Transaction History'!$G$6:$G$505,'Transaction History'!$D$6:$D$505,E128,'Transaction History'!$F$6:$F$505,"出庫",'Transaction History'!$A$6:$A$505,"&gt;="&amp;'Master Settings'!$B$5-180,'Transaction History'!$A$6:$A$505,"&lt;="&amp;'Master Settings'!$B$5))</f>
      </c>
      <c r="Y128" s="86" t="str">
        <f>IF(E128="","",IF(X128&gt;0,X128*365/180,IF(W128&gt;0,W128*365/90,IF(V128&gt;0,V128*365/30,0))))</f>
      </c>
      <c r="Z128" s="88" t="str">
        <f>IF(E128="","",IFERROR(Y128/Q128,0))</f>
      </c>
      <c r="AA128" s="35" t="str">
        <f>IF(E128="","",IF(N128="",0,MAX(0,'Master Settings'!$B$5-N128)))</f>
      </c>
      <c r="AB128" s="35" t="str">
        <f>IF(E128="","",IF(O128="",AA128,MAX(0,'Master Settings'!$B$5-O128)))</f>
      </c>
      <c r="AC128" s="35" t="str">
        <f>IF(E128="","",IFERROR(Q128/Y128*365,9999))</f>
      </c>
      <c r="AD128" s="35" t="str">
        <f>IF(E128="","",IFERROR(INDEX('Master Settings'!$B$11:$B$30,MATCH(H128,'Master Settings'!$A$11:$A$30,0)),'Master Settings'!$B$7))</f>
      </c>
      <c r="AE128" s="35" t="str">
        <f>IF(E128="","",IFERROR(INDEX('Master Settings'!$C$11:$C$30,MATCH(H128,'Master Settings'!$A$11:$A$30,0)),'Master Settings'!$D$7))</f>
      </c>
      <c r="AF128" s="88" t="str">
        <f>IF(E128="","",IFERROR(INDEX('Master Settings'!$D$11:$D$30,MATCH(H128,'Master Settings'!$A$11:$A$30,0)),'Master Settings'!$F$7))</f>
      </c>
      <c r="AG128" s="28" t="str">
        <f>IF(E128="","",IF(Q128&lt;=0,"在庫なし",IF(AND(AB128&gt;=AE128,Y128=0),"重度滞留",IF(OR(AB128&gt;=AD128,AC128&gt;=AD128*2),"注意",IF(Z128&lt;AF128,"回転低下","正常")))))</f>
      </c>
      <c r="AH128" s="28" t="str">
        <f>IF(E128="","",IF(AG128="重度滞留","消費がなく未出庫日数が重度しきい値を超過",IF(AG128="注意","未出庫日数または在庫カバー日数が注意しきい値を超過",IF(AG128="回転低下","回転率が品目カテゴリ目標を下回る",""))))</f>
      </c>
      <c r="AI128" s="28" t="str">
        <f>IF(E128="","",IF(AG128="重度滞留",IF(OR(J128="生産終了/EOL",J128="廃棄待ち"),"廃棄/値引き処理/仕入先返品","重点消費/代替利用/倉庫間移動"),IF(AG128="注意","Required確認/購買停止/倉庫間移動",IF(AG128="回転低下","安全在庫/Required予測/購買ペースの見直し","継続監視"))))</f>
      </c>
      <c r="AJ128" s="21"/>
      <c r="AK128" s="32"/>
      <c r="AL128" s="21"/>
      <c r="AM128" s="21"/>
      <c r="AN128" s="90" t="n">
        <f>IF(AND(E128&lt;&gt;"",AG128&lt;&gt;"正常",AG128&lt;&gt;"在庫なし"),T128+ROW()/1000000,0)</f>
        <v>0</v>
      </c>
    </row>
    <row r="129" ht="22" customHeight="true">
      <c r="A129" s="28" t="str">
        <f>IF(E129="","",ROW()-5)</f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32"/>
      <c r="O129" s="32"/>
      <c r="P129" s="32"/>
      <c r="Q129" s="84"/>
      <c r="R129" s="21"/>
      <c r="S129" s="84"/>
      <c r="T129" s="86" t="str">
        <f>IF(E129="","",IFERROR(Q129*S129,0))</f>
      </c>
      <c r="U129" s="84"/>
      <c r="V129" s="86" t="str">
        <f>IF(E129="","",SUMIFS('Transaction History'!$G$6:$G$505,'Transaction History'!$D$6:$D$505,E129,'Transaction History'!$F$6:$F$505,"出庫",'Transaction History'!$A$6:$A$505,"&gt;="&amp;'Master Settings'!$B$5-30,'Transaction History'!$A$6:$A$505,"&lt;="&amp;'Master Settings'!$B$5))</f>
      </c>
      <c r="W129" s="86" t="str">
        <f>IF(E129="","",SUMIFS('Transaction History'!$G$6:$G$505,'Transaction History'!$D$6:$D$505,E129,'Transaction History'!$F$6:$F$505,"出庫",'Transaction History'!$A$6:$A$505,"&gt;="&amp;'Master Settings'!$B$5-90,'Transaction History'!$A$6:$A$505,"&lt;="&amp;'Master Settings'!$B$5))</f>
      </c>
      <c r="X129" s="86" t="str">
        <f>IF(E129="","",SUMIFS('Transaction History'!$G$6:$G$505,'Transaction History'!$D$6:$D$505,E129,'Transaction History'!$F$6:$F$505,"出庫",'Transaction History'!$A$6:$A$505,"&gt;="&amp;'Master Settings'!$B$5-180,'Transaction History'!$A$6:$A$505,"&lt;="&amp;'Master Settings'!$B$5))</f>
      </c>
      <c r="Y129" s="86" t="str">
        <f>IF(E129="","",IF(X129&gt;0,X129*365/180,IF(W129&gt;0,W129*365/90,IF(V129&gt;0,V129*365/30,0))))</f>
      </c>
      <c r="Z129" s="88" t="str">
        <f>IF(E129="","",IFERROR(Y129/Q129,0))</f>
      </c>
      <c r="AA129" s="35" t="str">
        <f>IF(E129="","",IF(N129="",0,MAX(0,'Master Settings'!$B$5-N129)))</f>
      </c>
      <c r="AB129" s="35" t="str">
        <f>IF(E129="","",IF(O129="",AA129,MAX(0,'Master Settings'!$B$5-O129)))</f>
      </c>
      <c r="AC129" s="35" t="str">
        <f>IF(E129="","",IFERROR(Q129/Y129*365,9999))</f>
      </c>
      <c r="AD129" s="35" t="str">
        <f>IF(E129="","",IFERROR(INDEX('Master Settings'!$B$11:$B$30,MATCH(H129,'Master Settings'!$A$11:$A$30,0)),'Master Settings'!$B$7))</f>
      </c>
      <c r="AE129" s="35" t="str">
        <f>IF(E129="","",IFERROR(INDEX('Master Settings'!$C$11:$C$30,MATCH(H129,'Master Settings'!$A$11:$A$30,0)),'Master Settings'!$D$7))</f>
      </c>
      <c r="AF129" s="88" t="str">
        <f>IF(E129="","",IFERROR(INDEX('Master Settings'!$D$11:$D$30,MATCH(H129,'Master Settings'!$A$11:$A$30,0)),'Master Settings'!$F$7))</f>
      </c>
      <c r="AG129" s="28" t="str">
        <f>IF(E129="","",IF(Q129&lt;=0,"在庫なし",IF(AND(AB129&gt;=AE129,Y129=0),"重度滞留",IF(OR(AB129&gt;=AD129,AC129&gt;=AD129*2),"注意",IF(Z129&lt;AF129,"回転低下","正常")))))</f>
      </c>
      <c r="AH129" s="28" t="str">
        <f>IF(E129="","",IF(AG129="重度滞留","消費がなく未出庫日数が重度しきい値を超過",IF(AG129="注意","未出庫日数または在庫カバー日数が注意しきい値を超過",IF(AG129="回転低下","回転率が品目カテゴリ目標を下回る",""))))</f>
      </c>
      <c r="AI129" s="28" t="str">
        <f>IF(E129="","",IF(AG129="重度滞留",IF(OR(J129="生産終了/EOL",J129="廃棄待ち"),"廃棄/値引き処理/仕入先返品","重点消費/代替利用/倉庫間移動"),IF(AG129="注意","Required確認/購買停止/倉庫間移動",IF(AG129="回転低下","安全在庫/Required予測/購買ペースの見直し","継続監視"))))</f>
      </c>
      <c r="AJ129" s="21"/>
      <c r="AK129" s="32"/>
      <c r="AL129" s="21"/>
      <c r="AM129" s="21"/>
      <c r="AN129" s="90" t="n">
        <f>IF(AND(E129&lt;&gt;"",AG129&lt;&gt;"正常",AG129&lt;&gt;"在庫なし"),T129+ROW()/1000000,0)</f>
        <v>0</v>
      </c>
    </row>
    <row r="130" ht="22" customHeight="true">
      <c r="A130" s="28" t="str">
        <f>IF(E130="","",ROW()-5)</f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32"/>
      <c r="O130" s="32"/>
      <c r="P130" s="32"/>
      <c r="Q130" s="84"/>
      <c r="R130" s="21"/>
      <c r="S130" s="84"/>
      <c r="T130" s="86" t="str">
        <f>IF(E130="","",IFERROR(Q130*S130,0))</f>
      </c>
      <c r="U130" s="84"/>
      <c r="V130" s="86" t="str">
        <f>IF(E130="","",SUMIFS('Transaction History'!$G$6:$G$505,'Transaction History'!$D$6:$D$505,E130,'Transaction History'!$F$6:$F$505,"出庫",'Transaction History'!$A$6:$A$505,"&gt;="&amp;'Master Settings'!$B$5-30,'Transaction History'!$A$6:$A$505,"&lt;="&amp;'Master Settings'!$B$5))</f>
      </c>
      <c r="W130" s="86" t="str">
        <f>IF(E130="","",SUMIFS('Transaction History'!$G$6:$G$505,'Transaction History'!$D$6:$D$505,E130,'Transaction History'!$F$6:$F$505,"出庫",'Transaction History'!$A$6:$A$505,"&gt;="&amp;'Master Settings'!$B$5-90,'Transaction History'!$A$6:$A$505,"&lt;="&amp;'Master Settings'!$B$5))</f>
      </c>
      <c r="X130" s="86" t="str">
        <f>IF(E130="","",SUMIFS('Transaction History'!$G$6:$G$505,'Transaction History'!$D$6:$D$505,E130,'Transaction History'!$F$6:$F$505,"出庫",'Transaction History'!$A$6:$A$505,"&gt;="&amp;'Master Settings'!$B$5-180,'Transaction History'!$A$6:$A$505,"&lt;="&amp;'Master Settings'!$B$5))</f>
      </c>
      <c r="Y130" s="86" t="str">
        <f>IF(E130="","",IF(X130&gt;0,X130*365/180,IF(W130&gt;0,W130*365/90,IF(V130&gt;0,V130*365/30,0))))</f>
      </c>
      <c r="Z130" s="88" t="str">
        <f>IF(E130="","",IFERROR(Y130/Q130,0))</f>
      </c>
      <c r="AA130" s="35" t="str">
        <f>IF(E130="","",IF(N130="",0,MAX(0,'Master Settings'!$B$5-N130)))</f>
      </c>
      <c r="AB130" s="35" t="str">
        <f>IF(E130="","",IF(O130="",AA130,MAX(0,'Master Settings'!$B$5-O130)))</f>
      </c>
      <c r="AC130" s="35" t="str">
        <f>IF(E130="","",IFERROR(Q130/Y130*365,9999))</f>
      </c>
      <c r="AD130" s="35" t="str">
        <f>IF(E130="","",IFERROR(INDEX('Master Settings'!$B$11:$B$30,MATCH(H130,'Master Settings'!$A$11:$A$30,0)),'Master Settings'!$B$7))</f>
      </c>
      <c r="AE130" s="35" t="str">
        <f>IF(E130="","",IFERROR(INDEX('Master Settings'!$C$11:$C$30,MATCH(H130,'Master Settings'!$A$11:$A$30,0)),'Master Settings'!$D$7))</f>
      </c>
      <c r="AF130" s="88" t="str">
        <f>IF(E130="","",IFERROR(INDEX('Master Settings'!$D$11:$D$30,MATCH(H130,'Master Settings'!$A$11:$A$30,0)),'Master Settings'!$F$7))</f>
      </c>
      <c r="AG130" s="28" t="str">
        <f>IF(E130="","",IF(Q130&lt;=0,"在庫なし",IF(AND(AB130&gt;=AE130,Y130=0),"重度滞留",IF(OR(AB130&gt;=AD130,AC130&gt;=AD130*2),"注意",IF(Z130&lt;AF130,"回転低下","正常")))))</f>
      </c>
      <c r="AH130" s="28" t="str">
        <f>IF(E130="","",IF(AG130="重度滞留","消費がなく未出庫日数が重度しきい値を超過",IF(AG130="注意","未出庫日数または在庫カバー日数が注意しきい値を超過",IF(AG130="回転低下","回転率が品目カテゴリ目標を下回る",""))))</f>
      </c>
      <c r="AI130" s="28" t="str">
        <f>IF(E130="","",IF(AG130="重度滞留",IF(OR(J130="生産終了/EOL",J130="廃棄待ち"),"廃棄/値引き処理/仕入先返品","重点消費/代替利用/倉庫間移動"),IF(AG130="注意","Required確認/購買停止/倉庫間移動",IF(AG130="回転低下","安全在庫/Required予測/購買ペースの見直し","継続監視"))))</f>
      </c>
      <c r="AJ130" s="21"/>
      <c r="AK130" s="32"/>
      <c r="AL130" s="21"/>
      <c r="AM130" s="21"/>
      <c r="AN130" s="90" t="n">
        <f>IF(AND(E130&lt;&gt;"",AG130&lt;&gt;"正常",AG130&lt;&gt;"在庫なし"),T130+ROW()/1000000,0)</f>
        <v>0</v>
      </c>
    </row>
    <row r="131" ht="22" customHeight="true">
      <c r="A131" s="28" t="str">
        <f>IF(E131="","",ROW()-5)</f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32"/>
      <c r="O131" s="32"/>
      <c r="P131" s="32"/>
      <c r="Q131" s="84"/>
      <c r="R131" s="21"/>
      <c r="S131" s="84"/>
      <c r="T131" s="86" t="str">
        <f>IF(E131="","",IFERROR(Q131*S131,0))</f>
      </c>
      <c r="U131" s="84"/>
      <c r="V131" s="86" t="str">
        <f>IF(E131="","",SUMIFS('Transaction History'!$G$6:$G$505,'Transaction History'!$D$6:$D$505,E131,'Transaction History'!$F$6:$F$505,"出庫",'Transaction History'!$A$6:$A$505,"&gt;="&amp;'Master Settings'!$B$5-30,'Transaction History'!$A$6:$A$505,"&lt;="&amp;'Master Settings'!$B$5))</f>
      </c>
      <c r="W131" s="86" t="str">
        <f>IF(E131="","",SUMIFS('Transaction History'!$G$6:$G$505,'Transaction History'!$D$6:$D$505,E131,'Transaction History'!$F$6:$F$505,"出庫",'Transaction History'!$A$6:$A$505,"&gt;="&amp;'Master Settings'!$B$5-90,'Transaction History'!$A$6:$A$505,"&lt;="&amp;'Master Settings'!$B$5))</f>
      </c>
      <c r="X131" s="86" t="str">
        <f>IF(E131="","",SUMIFS('Transaction History'!$G$6:$G$505,'Transaction History'!$D$6:$D$505,E131,'Transaction History'!$F$6:$F$505,"出庫",'Transaction History'!$A$6:$A$505,"&gt;="&amp;'Master Settings'!$B$5-180,'Transaction History'!$A$6:$A$505,"&lt;="&amp;'Master Settings'!$B$5))</f>
      </c>
      <c r="Y131" s="86" t="str">
        <f>IF(E131="","",IF(X131&gt;0,X131*365/180,IF(W131&gt;0,W131*365/90,IF(V131&gt;0,V131*365/30,0))))</f>
      </c>
      <c r="Z131" s="88" t="str">
        <f>IF(E131="","",IFERROR(Y131/Q131,0))</f>
      </c>
      <c r="AA131" s="35" t="str">
        <f>IF(E131="","",IF(N131="",0,MAX(0,'Master Settings'!$B$5-N131)))</f>
      </c>
      <c r="AB131" s="35" t="str">
        <f>IF(E131="","",IF(O131="",AA131,MAX(0,'Master Settings'!$B$5-O131)))</f>
      </c>
      <c r="AC131" s="35" t="str">
        <f>IF(E131="","",IFERROR(Q131/Y131*365,9999))</f>
      </c>
      <c r="AD131" s="35" t="str">
        <f>IF(E131="","",IFERROR(INDEX('Master Settings'!$B$11:$B$30,MATCH(H131,'Master Settings'!$A$11:$A$30,0)),'Master Settings'!$B$7))</f>
      </c>
      <c r="AE131" s="35" t="str">
        <f>IF(E131="","",IFERROR(INDEX('Master Settings'!$C$11:$C$30,MATCH(H131,'Master Settings'!$A$11:$A$30,0)),'Master Settings'!$D$7))</f>
      </c>
      <c r="AF131" s="88" t="str">
        <f>IF(E131="","",IFERROR(INDEX('Master Settings'!$D$11:$D$30,MATCH(H131,'Master Settings'!$A$11:$A$30,0)),'Master Settings'!$F$7))</f>
      </c>
      <c r="AG131" s="28" t="str">
        <f>IF(E131="","",IF(Q131&lt;=0,"在庫なし",IF(AND(AB131&gt;=AE131,Y131=0),"重度滞留",IF(OR(AB131&gt;=AD131,AC131&gt;=AD131*2),"注意",IF(Z131&lt;AF131,"回転低下","正常")))))</f>
      </c>
      <c r="AH131" s="28" t="str">
        <f>IF(E131="","",IF(AG131="重度滞留","消費がなく未出庫日数が重度しきい値を超過",IF(AG131="注意","未出庫日数または在庫カバー日数が注意しきい値を超過",IF(AG131="回転低下","回転率が品目カテゴリ目標を下回る",""))))</f>
      </c>
      <c r="AI131" s="28" t="str">
        <f>IF(E131="","",IF(AG131="重度滞留",IF(OR(J131="生産終了/EOL",J131="廃棄待ち"),"廃棄/値引き処理/仕入先返品","重点消費/代替利用/倉庫間移動"),IF(AG131="注意","Required確認/購買停止/倉庫間移動",IF(AG131="回転低下","安全在庫/Required予測/購買ペースの見直し","継続監視"))))</f>
      </c>
      <c r="AJ131" s="21"/>
      <c r="AK131" s="32"/>
      <c r="AL131" s="21"/>
      <c r="AM131" s="21"/>
      <c r="AN131" s="90" t="n">
        <f>IF(AND(E131&lt;&gt;"",AG131&lt;&gt;"正常",AG131&lt;&gt;"在庫なし"),T131+ROW()/1000000,0)</f>
        <v>0</v>
      </c>
    </row>
    <row r="132" ht="22" customHeight="true">
      <c r="A132" s="28" t="str">
        <f>IF(E132="","",ROW()-5)</f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32"/>
      <c r="O132" s="32"/>
      <c r="P132" s="32"/>
      <c r="Q132" s="84"/>
      <c r="R132" s="21"/>
      <c r="S132" s="84"/>
      <c r="T132" s="86" t="str">
        <f>IF(E132="","",IFERROR(Q132*S132,0))</f>
      </c>
      <c r="U132" s="84"/>
      <c r="V132" s="86" t="str">
        <f>IF(E132="","",SUMIFS('Transaction History'!$G$6:$G$505,'Transaction History'!$D$6:$D$505,E132,'Transaction History'!$F$6:$F$505,"出庫",'Transaction History'!$A$6:$A$505,"&gt;="&amp;'Master Settings'!$B$5-30,'Transaction History'!$A$6:$A$505,"&lt;="&amp;'Master Settings'!$B$5))</f>
      </c>
      <c r="W132" s="86" t="str">
        <f>IF(E132="","",SUMIFS('Transaction History'!$G$6:$G$505,'Transaction History'!$D$6:$D$505,E132,'Transaction History'!$F$6:$F$505,"出庫",'Transaction History'!$A$6:$A$505,"&gt;="&amp;'Master Settings'!$B$5-90,'Transaction History'!$A$6:$A$505,"&lt;="&amp;'Master Settings'!$B$5))</f>
      </c>
      <c r="X132" s="86" t="str">
        <f>IF(E132="","",SUMIFS('Transaction History'!$G$6:$G$505,'Transaction History'!$D$6:$D$505,E132,'Transaction History'!$F$6:$F$505,"出庫",'Transaction History'!$A$6:$A$505,"&gt;="&amp;'Master Settings'!$B$5-180,'Transaction History'!$A$6:$A$505,"&lt;="&amp;'Master Settings'!$B$5))</f>
      </c>
      <c r="Y132" s="86" t="str">
        <f>IF(E132="","",IF(X132&gt;0,X132*365/180,IF(W132&gt;0,W132*365/90,IF(V132&gt;0,V132*365/30,0))))</f>
      </c>
      <c r="Z132" s="88" t="str">
        <f>IF(E132="","",IFERROR(Y132/Q132,0))</f>
      </c>
      <c r="AA132" s="35" t="str">
        <f>IF(E132="","",IF(N132="",0,MAX(0,'Master Settings'!$B$5-N132)))</f>
      </c>
      <c r="AB132" s="35" t="str">
        <f>IF(E132="","",IF(O132="",AA132,MAX(0,'Master Settings'!$B$5-O132)))</f>
      </c>
      <c r="AC132" s="35" t="str">
        <f>IF(E132="","",IFERROR(Q132/Y132*365,9999))</f>
      </c>
      <c r="AD132" s="35" t="str">
        <f>IF(E132="","",IFERROR(INDEX('Master Settings'!$B$11:$B$30,MATCH(H132,'Master Settings'!$A$11:$A$30,0)),'Master Settings'!$B$7))</f>
      </c>
      <c r="AE132" s="35" t="str">
        <f>IF(E132="","",IFERROR(INDEX('Master Settings'!$C$11:$C$30,MATCH(H132,'Master Settings'!$A$11:$A$30,0)),'Master Settings'!$D$7))</f>
      </c>
      <c r="AF132" s="88" t="str">
        <f>IF(E132="","",IFERROR(INDEX('Master Settings'!$D$11:$D$30,MATCH(H132,'Master Settings'!$A$11:$A$30,0)),'Master Settings'!$F$7))</f>
      </c>
      <c r="AG132" s="28" t="str">
        <f>IF(E132="","",IF(Q132&lt;=0,"在庫なし",IF(AND(AB132&gt;=AE132,Y132=0),"重度滞留",IF(OR(AB132&gt;=AD132,AC132&gt;=AD132*2),"注意",IF(Z132&lt;AF132,"回転低下","正常")))))</f>
      </c>
      <c r="AH132" s="28" t="str">
        <f>IF(E132="","",IF(AG132="重度滞留","消費がなく未出庫日数が重度しきい値を超過",IF(AG132="注意","未出庫日数または在庫カバー日数が注意しきい値を超過",IF(AG132="回転低下","回転率が品目カテゴリ目標を下回る",""))))</f>
      </c>
      <c r="AI132" s="28" t="str">
        <f>IF(E132="","",IF(AG132="重度滞留",IF(OR(J132="生産終了/EOL",J132="廃棄待ち"),"廃棄/値引き処理/仕入先返品","重点消費/代替利用/倉庫間移動"),IF(AG132="注意","Required確認/購買停止/倉庫間移動",IF(AG132="回転低下","安全在庫/Required予測/購買ペースの見直し","継続監視"))))</f>
      </c>
      <c r="AJ132" s="21"/>
      <c r="AK132" s="32"/>
      <c r="AL132" s="21"/>
      <c r="AM132" s="21"/>
      <c r="AN132" s="90" t="n">
        <f>IF(AND(E132&lt;&gt;"",AG132&lt;&gt;"正常",AG132&lt;&gt;"在庫なし"),T132+ROW()/1000000,0)</f>
        <v>0</v>
      </c>
    </row>
    <row r="133" ht="22" customHeight="true">
      <c r="A133" s="28" t="str">
        <f>IF(E133="","",ROW()-5)</f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32"/>
      <c r="O133" s="32"/>
      <c r="P133" s="32"/>
      <c r="Q133" s="84"/>
      <c r="R133" s="21"/>
      <c r="S133" s="84"/>
      <c r="T133" s="86" t="str">
        <f>IF(E133="","",IFERROR(Q133*S133,0))</f>
      </c>
      <c r="U133" s="84"/>
      <c r="V133" s="86" t="str">
        <f>IF(E133="","",SUMIFS('Transaction History'!$G$6:$G$505,'Transaction History'!$D$6:$D$505,E133,'Transaction History'!$F$6:$F$505,"出庫",'Transaction History'!$A$6:$A$505,"&gt;="&amp;'Master Settings'!$B$5-30,'Transaction History'!$A$6:$A$505,"&lt;="&amp;'Master Settings'!$B$5))</f>
      </c>
      <c r="W133" s="86" t="str">
        <f>IF(E133="","",SUMIFS('Transaction History'!$G$6:$G$505,'Transaction History'!$D$6:$D$505,E133,'Transaction History'!$F$6:$F$505,"出庫",'Transaction History'!$A$6:$A$505,"&gt;="&amp;'Master Settings'!$B$5-90,'Transaction History'!$A$6:$A$505,"&lt;="&amp;'Master Settings'!$B$5))</f>
      </c>
      <c r="X133" s="86" t="str">
        <f>IF(E133="","",SUMIFS('Transaction History'!$G$6:$G$505,'Transaction History'!$D$6:$D$505,E133,'Transaction History'!$F$6:$F$505,"出庫",'Transaction History'!$A$6:$A$505,"&gt;="&amp;'Master Settings'!$B$5-180,'Transaction History'!$A$6:$A$505,"&lt;="&amp;'Master Settings'!$B$5))</f>
      </c>
      <c r="Y133" s="86" t="str">
        <f>IF(E133="","",IF(X133&gt;0,X133*365/180,IF(W133&gt;0,W133*365/90,IF(V133&gt;0,V133*365/30,0))))</f>
      </c>
      <c r="Z133" s="88" t="str">
        <f>IF(E133="","",IFERROR(Y133/Q133,0))</f>
      </c>
      <c r="AA133" s="35" t="str">
        <f>IF(E133="","",IF(N133="",0,MAX(0,'Master Settings'!$B$5-N133)))</f>
      </c>
      <c r="AB133" s="35" t="str">
        <f>IF(E133="","",IF(O133="",AA133,MAX(0,'Master Settings'!$B$5-O133)))</f>
      </c>
      <c r="AC133" s="35" t="str">
        <f>IF(E133="","",IFERROR(Q133/Y133*365,9999))</f>
      </c>
      <c r="AD133" s="35" t="str">
        <f>IF(E133="","",IFERROR(INDEX('Master Settings'!$B$11:$B$30,MATCH(H133,'Master Settings'!$A$11:$A$30,0)),'Master Settings'!$B$7))</f>
      </c>
      <c r="AE133" s="35" t="str">
        <f>IF(E133="","",IFERROR(INDEX('Master Settings'!$C$11:$C$30,MATCH(H133,'Master Settings'!$A$11:$A$30,0)),'Master Settings'!$D$7))</f>
      </c>
      <c r="AF133" s="88" t="str">
        <f>IF(E133="","",IFERROR(INDEX('Master Settings'!$D$11:$D$30,MATCH(H133,'Master Settings'!$A$11:$A$30,0)),'Master Settings'!$F$7))</f>
      </c>
      <c r="AG133" s="28" t="str">
        <f>IF(E133="","",IF(Q133&lt;=0,"在庫なし",IF(AND(AB133&gt;=AE133,Y133=0),"重度滞留",IF(OR(AB133&gt;=AD133,AC133&gt;=AD133*2),"注意",IF(Z133&lt;AF133,"回転低下","正常")))))</f>
      </c>
      <c r="AH133" s="28" t="str">
        <f>IF(E133="","",IF(AG133="重度滞留","消費がなく未出庫日数が重度しきい値を超過",IF(AG133="注意","未出庫日数または在庫カバー日数が注意しきい値を超過",IF(AG133="回転低下","回転率が品目カテゴリ目標を下回る",""))))</f>
      </c>
      <c r="AI133" s="28" t="str">
        <f>IF(E133="","",IF(AG133="重度滞留",IF(OR(J133="生産終了/EOL",J133="廃棄待ち"),"廃棄/値引き処理/仕入先返品","重点消費/代替利用/倉庫間移動"),IF(AG133="注意","Required確認/購買停止/倉庫間移動",IF(AG133="回転低下","安全在庫/Required予測/購買ペースの見直し","継続監視"))))</f>
      </c>
      <c r="AJ133" s="21"/>
      <c r="AK133" s="32"/>
      <c r="AL133" s="21"/>
      <c r="AM133" s="21"/>
      <c r="AN133" s="90" t="n">
        <f>IF(AND(E133&lt;&gt;"",AG133&lt;&gt;"正常",AG133&lt;&gt;"在庫なし"),T133+ROW()/1000000,0)</f>
        <v>0</v>
      </c>
    </row>
    <row r="134" ht="22" customHeight="true">
      <c r="A134" s="28" t="str">
        <f>IF(E134="","",ROW()-5)</f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32"/>
      <c r="O134" s="32"/>
      <c r="P134" s="32"/>
      <c r="Q134" s="84"/>
      <c r="R134" s="21"/>
      <c r="S134" s="84"/>
      <c r="T134" s="86" t="str">
        <f>IF(E134="","",IFERROR(Q134*S134,0))</f>
      </c>
      <c r="U134" s="84"/>
      <c r="V134" s="86" t="str">
        <f>IF(E134="","",SUMIFS('Transaction History'!$G$6:$G$505,'Transaction History'!$D$6:$D$505,E134,'Transaction History'!$F$6:$F$505,"出庫",'Transaction History'!$A$6:$A$505,"&gt;="&amp;'Master Settings'!$B$5-30,'Transaction History'!$A$6:$A$505,"&lt;="&amp;'Master Settings'!$B$5))</f>
      </c>
      <c r="W134" s="86" t="str">
        <f>IF(E134="","",SUMIFS('Transaction History'!$G$6:$G$505,'Transaction History'!$D$6:$D$505,E134,'Transaction History'!$F$6:$F$505,"出庫",'Transaction History'!$A$6:$A$505,"&gt;="&amp;'Master Settings'!$B$5-90,'Transaction History'!$A$6:$A$505,"&lt;="&amp;'Master Settings'!$B$5))</f>
      </c>
      <c r="X134" s="86" t="str">
        <f>IF(E134="","",SUMIFS('Transaction History'!$G$6:$G$505,'Transaction History'!$D$6:$D$505,E134,'Transaction History'!$F$6:$F$505,"出庫",'Transaction History'!$A$6:$A$505,"&gt;="&amp;'Master Settings'!$B$5-180,'Transaction History'!$A$6:$A$505,"&lt;="&amp;'Master Settings'!$B$5))</f>
      </c>
      <c r="Y134" s="86" t="str">
        <f>IF(E134="","",IF(X134&gt;0,X134*365/180,IF(W134&gt;0,W134*365/90,IF(V134&gt;0,V134*365/30,0))))</f>
      </c>
      <c r="Z134" s="88" t="str">
        <f>IF(E134="","",IFERROR(Y134/Q134,0))</f>
      </c>
      <c r="AA134" s="35" t="str">
        <f>IF(E134="","",IF(N134="",0,MAX(0,'Master Settings'!$B$5-N134)))</f>
      </c>
      <c r="AB134" s="35" t="str">
        <f>IF(E134="","",IF(O134="",AA134,MAX(0,'Master Settings'!$B$5-O134)))</f>
      </c>
      <c r="AC134" s="35" t="str">
        <f>IF(E134="","",IFERROR(Q134/Y134*365,9999))</f>
      </c>
      <c r="AD134" s="35" t="str">
        <f>IF(E134="","",IFERROR(INDEX('Master Settings'!$B$11:$B$30,MATCH(H134,'Master Settings'!$A$11:$A$30,0)),'Master Settings'!$B$7))</f>
      </c>
      <c r="AE134" s="35" t="str">
        <f>IF(E134="","",IFERROR(INDEX('Master Settings'!$C$11:$C$30,MATCH(H134,'Master Settings'!$A$11:$A$30,0)),'Master Settings'!$D$7))</f>
      </c>
      <c r="AF134" s="88" t="str">
        <f>IF(E134="","",IFERROR(INDEX('Master Settings'!$D$11:$D$30,MATCH(H134,'Master Settings'!$A$11:$A$30,0)),'Master Settings'!$F$7))</f>
      </c>
      <c r="AG134" s="28" t="str">
        <f>IF(E134="","",IF(Q134&lt;=0,"在庫なし",IF(AND(AB134&gt;=AE134,Y134=0),"重度滞留",IF(OR(AB134&gt;=AD134,AC134&gt;=AD134*2),"注意",IF(Z134&lt;AF134,"回転低下","正常")))))</f>
      </c>
      <c r="AH134" s="28" t="str">
        <f>IF(E134="","",IF(AG134="重度滞留","消費がなく未出庫日数が重度しきい値を超過",IF(AG134="注意","未出庫日数または在庫カバー日数が注意しきい値を超過",IF(AG134="回転低下","回転率が品目カテゴリ目標を下回る",""))))</f>
      </c>
      <c r="AI134" s="28" t="str">
        <f>IF(E134="","",IF(AG134="重度滞留",IF(OR(J134="生産終了/EOL",J134="廃棄待ち"),"廃棄/値引き処理/仕入先返品","重点消費/代替利用/倉庫間移動"),IF(AG134="注意","Required確認/購買停止/倉庫間移動",IF(AG134="回転低下","安全在庫/Required予測/購買ペースの見直し","継続監視"))))</f>
      </c>
      <c r="AJ134" s="21"/>
      <c r="AK134" s="32"/>
      <c r="AL134" s="21"/>
      <c r="AM134" s="21"/>
      <c r="AN134" s="90" t="n">
        <f>IF(AND(E134&lt;&gt;"",AG134&lt;&gt;"正常",AG134&lt;&gt;"在庫なし"),T134+ROW()/1000000,0)</f>
        <v>0</v>
      </c>
    </row>
    <row r="135" ht="22" customHeight="true">
      <c r="A135" s="28" t="str">
        <f>IF(E135="","",ROW()-5)</f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32"/>
      <c r="O135" s="32"/>
      <c r="P135" s="32"/>
      <c r="Q135" s="84"/>
      <c r="R135" s="21"/>
      <c r="S135" s="84"/>
      <c r="T135" s="86" t="str">
        <f>IF(E135="","",IFERROR(Q135*S135,0))</f>
      </c>
      <c r="U135" s="84"/>
      <c r="V135" s="86" t="str">
        <f>IF(E135="","",SUMIFS('Transaction History'!$G$6:$G$505,'Transaction History'!$D$6:$D$505,E135,'Transaction History'!$F$6:$F$505,"出庫",'Transaction History'!$A$6:$A$505,"&gt;="&amp;'Master Settings'!$B$5-30,'Transaction History'!$A$6:$A$505,"&lt;="&amp;'Master Settings'!$B$5))</f>
      </c>
      <c r="W135" s="86" t="str">
        <f>IF(E135="","",SUMIFS('Transaction History'!$G$6:$G$505,'Transaction History'!$D$6:$D$505,E135,'Transaction History'!$F$6:$F$505,"出庫",'Transaction History'!$A$6:$A$505,"&gt;="&amp;'Master Settings'!$B$5-90,'Transaction History'!$A$6:$A$505,"&lt;="&amp;'Master Settings'!$B$5))</f>
      </c>
      <c r="X135" s="86" t="str">
        <f>IF(E135="","",SUMIFS('Transaction History'!$G$6:$G$505,'Transaction History'!$D$6:$D$505,E135,'Transaction History'!$F$6:$F$505,"出庫",'Transaction History'!$A$6:$A$505,"&gt;="&amp;'Master Settings'!$B$5-180,'Transaction History'!$A$6:$A$505,"&lt;="&amp;'Master Settings'!$B$5))</f>
      </c>
      <c r="Y135" s="86" t="str">
        <f>IF(E135="","",IF(X135&gt;0,X135*365/180,IF(W135&gt;0,W135*365/90,IF(V135&gt;0,V135*365/30,0))))</f>
      </c>
      <c r="Z135" s="88" t="str">
        <f>IF(E135="","",IFERROR(Y135/Q135,0))</f>
      </c>
      <c r="AA135" s="35" t="str">
        <f>IF(E135="","",IF(N135="",0,MAX(0,'Master Settings'!$B$5-N135)))</f>
      </c>
      <c r="AB135" s="35" t="str">
        <f>IF(E135="","",IF(O135="",AA135,MAX(0,'Master Settings'!$B$5-O135)))</f>
      </c>
      <c r="AC135" s="35" t="str">
        <f>IF(E135="","",IFERROR(Q135/Y135*365,9999))</f>
      </c>
      <c r="AD135" s="35" t="str">
        <f>IF(E135="","",IFERROR(INDEX('Master Settings'!$B$11:$B$30,MATCH(H135,'Master Settings'!$A$11:$A$30,0)),'Master Settings'!$B$7))</f>
      </c>
      <c r="AE135" s="35" t="str">
        <f>IF(E135="","",IFERROR(INDEX('Master Settings'!$C$11:$C$30,MATCH(H135,'Master Settings'!$A$11:$A$30,0)),'Master Settings'!$D$7))</f>
      </c>
      <c r="AF135" s="88" t="str">
        <f>IF(E135="","",IFERROR(INDEX('Master Settings'!$D$11:$D$30,MATCH(H135,'Master Settings'!$A$11:$A$30,0)),'Master Settings'!$F$7))</f>
      </c>
      <c r="AG135" s="28" t="str">
        <f>IF(E135="","",IF(Q135&lt;=0,"在庫なし",IF(AND(AB135&gt;=AE135,Y135=0),"重度滞留",IF(OR(AB135&gt;=AD135,AC135&gt;=AD135*2),"注意",IF(Z135&lt;AF135,"回転低下","正常")))))</f>
      </c>
      <c r="AH135" s="28" t="str">
        <f>IF(E135="","",IF(AG135="重度滞留","消費がなく未出庫日数が重度しきい値を超過",IF(AG135="注意","未出庫日数または在庫カバー日数が注意しきい値を超過",IF(AG135="回転低下","回転率が品目カテゴリ目標を下回る",""))))</f>
      </c>
      <c r="AI135" s="28" t="str">
        <f>IF(E135="","",IF(AG135="重度滞留",IF(OR(J135="生産終了/EOL",J135="廃棄待ち"),"廃棄/値引き処理/仕入先返品","重点消費/代替利用/倉庫間移動"),IF(AG135="注意","Required確認/購買停止/倉庫間移動",IF(AG135="回転低下","安全在庫/Required予測/購買ペースの見直し","継続監視"))))</f>
      </c>
      <c r="AJ135" s="21"/>
      <c r="AK135" s="32"/>
      <c r="AL135" s="21"/>
      <c r="AM135" s="21"/>
      <c r="AN135" s="90" t="n">
        <f>IF(AND(E135&lt;&gt;"",AG135&lt;&gt;"正常",AG135&lt;&gt;"在庫なし"),T135+ROW()/1000000,0)</f>
        <v>0</v>
      </c>
    </row>
    <row r="136" ht="22" customHeight="true">
      <c r="A136" s="28" t="str">
        <f>IF(E136="","",ROW()-5)</f>
      </c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32"/>
      <c r="O136" s="32"/>
      <c r="P136" s="32"/>
      <c r="Q136" s="84"/>
      <c r="R136" s="21"/>
      <c r="S136" s="84"/>
      <c r="T136" s="86" t="str">
        <f>IF(E136="","",IFERROR(Q136*S136,0))</f>
      </c>
      <c r="U136" s="84"/>
      <c r="V136" s="86" t="str">
        <f>IF(E136="","",SUMIFS('Transaction History'!$G$6:$G$505,'Transaction History'!$D$6:$D$505,E136,'Transaction History'!$F$6:$F$505,"出庫",'Transaction History'!$A$6:$A$505,"&gt;="&amp;'Master Settings'!$B$5-30,'Transaction History'!$A$6:$A$505,"&lt;="&amp;'Master Settings'!$B$5))</f>
      </c>
      <c r="W136" s="86" t="str">
        <f>IF(E136="","",SUMIFS('Transaction History'!$G$6:$G$505,'Transaction History'!$D$6:$D$505,E136,'Transaction History'!$F$6:$F$505,"出庫",'Transaction History'!$A$6:$A$505,"&gt;="&amp;'Master Settings'!$B$5-90,'Transaction History'!$A$6:$A$505,"&lt;="&amp;'Master Settings'!$B$5))</f>
      </c>
      <c r="X136" s="86" t="str">
        <f>IF(E136="","",SUMIFS('Transaction History'!$G$6:$G$505,'Transaction History'!$D$6:$D$505,E136,'Transaction History'!$F$6:$F$505,"出庫",'Transaction History'!$A$6:$A$505,"&gt;="&amp;'Master Settings'!$B$5-180,'Transaction History'!$A$6:$A$505,"&lt;="&amp;'Master Settings'!$B$5))</f>
      </c>
      <c r="Y136" s="86" t="str">
        <f>IF(E136="","",IF(X136&gt;0,X136*365/180,IF(W136&gt;0,W136*365/90,IF(V136&gt;0,V136*365/30,0))))</f>
      </c>
      <c r="Z136" s="88" t="str">
        <f>IF(E136="","",IFERROR(Y136/Q136,0))</f>
      </c>
      <c r="AA136" s="35" t="str">
        <f>IF(E136="","",IF(N136="",0,MAX(0,'Master Settings'!$B$5-N136)))</f>
      </c>
      <c r="AB136" s="35" t="str">
        <f>IF(E136="","",IF(O136="",AA136,MAX(0,'Master Settings'!$B$5-O136)))</f>
      </c>
      <c r="AC136" s="35" t="str">
        <f>IF(E136="","",IFERROR(Q136/Y136*365,9999))</f>
      </c>
      <c r="AD136" s="35" t="str">
        <f>IF(E136="","",IFERROR(INDEX('Master Settings'!$B$11:$B$30,MATCH(H136,'Master Settings'!$A$11:$A$30,0)),'Master Settings'!$B$7))</f>
      </c>
      <c r="AE136" s="35" t="str">
        <f>IF(E136="","",IFERROR(INDEX('Master Settings'!$C$11:$C$30,MATCH(H136,'Master Settings'!$A$11:$A$30,0)),'Master Settings'!$D$7))</f>
      </c>
      <c r="AF136" s="88" t="str">
        <f>IF(E136="","",IFERROR(INDEX('Master Settings'!$D$11:$D$30,MATCH(H136,'Master Settings'!$A$11:$A$30,0)),'Master Settings'!$F$7))</f>
      </c>
      <c r="AG136" s="28" t="str">
        <f>IF(E136="","",IF(Q136&lt;=0,"在庫なし",IF(AND(AB136&gt;=AE136,Y136=0),"重度滞留",IF(OR(AB136&gt;=AD136,AC136&gt;=AD136*2),"注意",IF(Z136&lt;AF136,"回転低下","正常")))))</f>
      </c>
      <c r="AH136" s="28" t="str">
        <f>IF(E136="","",IF(AG136="重度滞留","消費がなく未出庫日数が重度しきい値を超過",IF(AG136="注意","未出庫日数または在庫カバー日数が注意しきい値を超過",IF(AG136="回転低下","回転率が品目カテゴリ目標を下回る",""))))</f>
      </c>
      <c r="AI136" s="28" t="str">
        <f>IF(E136="","",IF(AG136="重度滞留",IF(OR(J136="生産終了/EOL",J136="廃棄待ち"),"廃棄/値引き処理/仕入先返品","重点消費/代替利用/倉庫間移動"),IF(AG136="注意","Required確認/購買停止/倉庫間移動",IF(AG136="回転低下","安全在庫/Required予測/購買ペースの見直し","継続監視"))))</f>
      </c>
      <c r="AJ136" s="21"/>
      <c r="AK136" s="32"/>
      <c r="AL136" s="21"/>
      <c r="AM136" s="21"/>
      <c r="AN136" s="90" t="n">
        <f>IF(AND(E136&lt;&gt;"",AG136&lt;&gt;"正常",AG136&lt;&gt;"在庫なし"),T136+ROW()/1000000,0)</f>
        <v>0</v>
      </c>
    </row>
    <row r="137" ht="22" customHeight="true">
      <c r="A137" s="28" t="str">
        <f>IF(E137="","",ROW()-5)</f>
      </c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32"/>
      <c r="O137" s="32"/>
      <c r="P137" s="32"/>
      <c r="Q137" s="84"/>
      <c r="R137" s="21"/>
      <c r="S137" s="84"/>
      <c r="T137" s="86" t="str">
        <f>IF(E137="","",IFERROR(Q137*S137,0))</f>
      </c>
      <c r="U137" s="84"/>
      <c r="V137" s="86" t="str">
        <f>IF(E137="","",SUMIFS('Transaction History'!$G$6:$G$505,'Transaction History'!$D$6:$D$505,E137,'Transaction History'!$F$6:$F$505,"出庫",'Transaction History'!$A$6:$A$505,"&gt;="&amp;'Master Settings'!$B$5-30,'Transaction History'!$A$6:$A$505,"&lt;="&amp;'Master Settings'!$B$5))</f>
      </c>
      <c r="W137" s="86" t="str">
        <f>IF(E137="","",SUMIFS('Transaction History'!$G$6:$G$505,'Transaction History'!$D$6:$D$505,E137,'Transaction History'!$F$6:$F$505,"出庫",'Transaction History'!$A$6:$A$505,"&gt;="&amp;'Master Settings'!$B$5-90,'Transaction History'!$A$6:$A$505,"&lt;="&amp;'Master Settings'!$B$5))</f>
      </c>
      <c r="X137" s="86" t="str">
        <f>IF(E137="","",SUMIFS('Transaction History'!$G$6:$G$505,'Transaction History'!$D$6:$D$505,E137,'Transaction History'!$F$6:$F$505,"出庫",'Transaction History'!$A$6:$A$505,"&gt;="&amp;'Master Settings'!$B$5-180,'Transaction History'!$A$6:$A$505,"&lt;="&amp;'Master Settings'!$B$5))</f>
      </c>
      <c r="Y137" s="86" t="str">
        <f>IF(E137="","",IF(X137&gt;0,X137*365/180,IF(W137&gt;0,W137*365/90,IF(V137&gt;0,V137*365/30,0))))</f>
      </c>
      <c r="Z137" s="88" t="str">
        <f>IF(E137="","",IFERROR(Y137/Q137,0))</f>
      </c>
      <c r="AA137" s="35" t="str">
        <f>IF(E137="","",IF(N137="",0,MAX(0,'Master Settings'!$B$5-N137)))</f>
      </c>
      <c r="AB137" s="35" t="str">
        <f>IF(E137="","",IF(O137="",AA137,MAX(0,'Master Settings'!$B$5-O137)))</f>
      </c>
      <c r="AC137" s="35" t="str">
        <f>IF(E137="","",IFERROR(Q137/Y137*365,9999))</f>
      </c>
      <c r="AD137" s="35" t="str">
        <f>IF(E137="","",IFERROR(INDEX('Master Settings'!$B$11:$B$30,MATCH(H137,'Master Settings'!$A$11:$A$30,0)),'Master Settings'!$B$7))</f>
      </c>
      <c r="AE137" s="35" t="str">
        <f>IF(E137="","",IFERROR(INDEX('Master Settings'!$C$11:$C$30,MATCH(H137,'Master Settings'!$A$11:$A$30,0)),'Master Settings'!$D$7))</f>
      </c>
      <c r="AF137" s="88" t="str">
        <f>IF(E137="","",IFERROR(INDEX('Master Settings'!$D$11:$D$30,MATCH(H137,'Master Settings'!$A$11:$A$30,0)),'Master Settings'!$F$7))</f>
      </c>
      <c r="AG137" s="28" t="str">
        <f>IF(E137="","",IF(Q137&lt;=0,"在庫なし",IF(AND(AB137&gt;=AE137,Y137=0),"重度滞留",IF(OR(AB137&gt;=AD137,AC137&gt;=AD137*2),"注意",IF(Z137&lt;AF137,"回転低下","正常")))))</f>
      </c>
      <c r="AH137" s="28" t="str">
        <f>IF(E137="","",IF(AG137="重度滞留","消費がなく未出庫日数が重度しきい値を超過",IF(AG137="注意","未出庫日数または在庫カバー日数が注意しきい値を超過",IF(AG137="回転低下","回転率が品目カテゴリ目標を下回る",""))))</f>
      </c>
      <c r="AI137" s="28" t="str">
        <f>IF(E137="","",IF(AG137="重度滞留",IF(OR(J137="生産終了/EOL",J137="廃棄待ち"),"廃棄/値引き処理/仕入先返品","重点消費/代替利用/倉庫間移動"),IF(AG137="注意","Required確認/購買停止/倉庫間移動",IF(AG137="回転低下","安全在庫/Required予測/購買ペースの見直し","継続監視"))))</f>
      </c>
      <c r="AJ137" s="21"/>
      <c r="AK137" s="32"/>
      <c r="AL137" s="21"/>
      <c r="AM137" s="21"/>
      <c r="AN137" s="90" t="n">
        <f>IF(AND(E137&lt;&gt;"",AG137&lt;&gt;"正常",AG137&lt;&gt;"在庫なし"),T137+ROW()/1000000,0)</f>
        <v>0</v>
      </c>
    </row>
    <row r="138" ht="22" customHeight="true">
      <c r="A138" s="28" t="str">
        <f>IF(E138="","",ROW()-5)</f>
      </c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32"/>
      <c r="O138" s="32"/>
      <c r="P138" s="32"/>
      <c r="Q138" s="84"/>
      <c r="R138" s="21"/>
      <c r="S138" s="84"/>
      <c r="T138" s="86" t="str">
        <f>IF(E138="","",IFERROR(Q138*S138,0))</f>
      </c>
      <c r="U138" s="84"/>
      <c r="V138" s="86" t="str">
        <f>IF(E138="","",SUMIFS('Transaction History'!$G$6:$G$505,'Transaction History'!$D$6:$D$505,E138,'Transaction History'!$F$6:$F$505,"出庫",'Transaction History'!$A$6:$A$505,"&gt;="&amp;'Master Settings'!$B$5-30,'Transaction History'!$A$6:$A$505,"&lt;="&amp;'Master Settings'!$B$5))</f>
      </c>
      <c r="W138" s="86" t="str">
        <f>IF(E138="","",SUMIFS('Transaction History'!$G$6:$G$505,'Transaction History'!$D$6:$D$505,E138,'Transaction History'!$F$6:$F$505,"出庫",'Transaction History'!$A$6:$A$505,"&gt;="&amp;'Master Settings'!$B$5-90,'Transaction History'!$A$6:$A$505,"&lt;="&amp;'Master Settings'!$B$5))</f>
      </c>
      <c r="X138" s="86" t="str">
        <f>IF(E138="","",SUMIFS('Transaction History'!$G$6:$G$505,'Transaction History'!$D$6:$D$505,E138,'Transaction History'!$F$6:$F$505,"出庫",'Transaction History'!$A$6:$A$505,"&gt;="&amp;'Master Settings'!$B$5-180,'Transaction History'!$A$6:$A$505,"&lt;="&amp;'Master Settings'!$B$5))</f>
      </c>
      <c r="Y138" s="86" t="str">
        <f>IF(E138="","",IF(X138&gt;0,X138*365/180,IF(W138&gt;0,W138*365/90,IF(V138&gt;0,V138*365/30,0))))</f>
      </c>
      <c r="Z138" s="88" t="str">
        <f>IF(E138="","",IFERROR(Y138/Q138,0))</f>
      </c>
      <c r="AA138" s="35" t="str">
        <f>IF(E138="","",IF(N138="",0,MAX(0,'Master Settings'!$B$5-N138)))</f>
      </c>
      <c r="AB138" s="35" t="str">
        <f>IF(E138="","",IF(O138="",AA138,MAX(0,'Master Settings'!$B$5-O138)))</f>
      </c>
      <c r="AC138" s="35" t="str">
        <f>IF(E138="","",IFERROR(Q138/Y138*365,9999))</f>
      </c>
      <c r="AD138" s="35" t="str">
        <f>IF(E138="","",IFERROR(INDEX('Master Settings'!$B$11:$B$30,MATCH(H138,'Master Settings'!$A$11:$A$30,0)),'Master Settings'!$B$7))</f>
      </c>
      <c r="AE138" s="35" t="str">
        <f>IF(E138="","",IFERROR(INDEX('Master Settings'!$C$11:$C$30,MATCH(H138,'Master Settings'!$A$11:$A$30,0)),'Master Settings'!$D$7))</f>
      </c>
      <c r="AF138" s="88" t="str">
        <f>IF(E138="","",IFERROR(INDEX('Master Settings'!$D$11:$D$30,MATCH(H138,'Master Settings'!$A$11:$A$30,0)),'Master Settings'!$F$7))</f>
      </c>
      <c r="AG138" s="28" t="str">
        <f>IF(E138="","",IF(Q138&lt;=0,"在庫なし",IF(AND(AB138&gt;=AE138,Y138=0),"重度滞留",IF(OR(AB138&gt;=AD138,AC138&gt;=AD138*2),"注意",IF(Z138&lt;AF138,"回転低下","正常")))))</f>
      </c>
      <c r="AH138" s="28" t="str">
        <f>IF(E138="","",IF(AG138="重度滞留","消費がなく未出庫日数が重度しきい値を超過",IF(AG138="注意","未出庫日数または在庫カバー日数が注意しきい値を超過",IF(AG138="回転低下","回転率が品目カテゴリ目標を下回る",""))))</f>
      </c>
      <c r="AI138" s="28" t="str">
        <f>IF(E138="","",IF(AG138="重度滞留",IF(OR(J138="生産終了/EOL",J138="廃棄待ち"),"廃棄/値引き処理/仕入先返品","重点消費/代替利用/倉庫間移動"),IF(AG138="注意","Required確認/購買停止/倉庫間移動",IF(AG138="回転低下","安全在庫/Required予測/購買ペースの見直し","継続監視"))))</f>
      </c>
      <c r="AJ138" s="21"/>
      <c r="AK138" s="32"/>
      <c r="AL138" s="21"/>
      <c r="AM138" s="21"/>
      <c r="AN138" s="90" t="n">
        <f>IF(AND(E138&lt;&gt;"",AG138&lt;&gt;"正常",AG138&lt;&gt;"在庫なし"),T138+ROW()/1000000,0)</f>
        <v>0</v>
      </c>
    </row>
    <row r="139" ht="22" customHeight="true">
      <c r="A139" s="28" t="str">
        <f>IF(E139="","",ROW()-5)</f>
      </c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32"/>
      <c r="O139" s="32"/>
      <c r="P139" s="32"/>
      <c r="Q139" s="84"/>
      <c r="R139" s="21"/>
      <c r="S139" s="84"/>
      <c r="T139" s="86" t="str">
        <f>IF(E139="","",IFERROR(Q139*S139,0))</f>
      </c>
      <c r="U139" s="84"/>
      <c r="V139" s="86" t="str">
        <f>IF(E139="","",SUMIFS('Transaction History'!$G$6:$G$505,'Transaction History'!$D$6:$D$505,E139,'Transaction History'!$F$6:$F$505,"出庫",'Transaction History'!$A$6:$A$505,"&gt;="&amp;'Master Settings'!$B$5-30,'Transaction History'!$A$6:$A$505,"&lt;="&amp;'Master Settings'!$B$5))</f>
      </c>
      <c r="W139" s="86" t="str">
        <f>IF(E139="","",SUMIFS('Transaction History'!$G$6:$G$505,'Transaction History'!$D$6:$D$505,E139,'Transaction History'!$F$6:$F$505,"出庫",'Transaction History'!$A$6:$A$505,"&gt;="&amp;'Master Settings'!$B$5-90,'Transaction History'!$A$6:$A$505,"&lt;="&amp;'Master Settings'!$B$5))</f>
      </c>
      <c r="X139" s="86" t="str">
        <f>IF(E139="","",SUMIFS('Transaction History'!$G$6:$G$505,'Transaction History'!$D$6:$D$505,E139,'Transaction History'!$F$6:$F$505,"出庫",'Transaction History'!$A$6:$A$505,"&gt;="&amp;'Master Settings'!$B$5-180,'Transaction History'!$A$6:$A$505,"&lt;="&amp;'Master Settings'!$B$5))</f>
      </c>
      <c r="Y139" s="86" t="str">
        <f>IF(E139="","",IF(X139&gt;0,X139*365/180,IF(W139&gt;0,W139*365/90,IF(V139&gt;0,V139*365/30,0))))</f>
      </c>
      <c r="Z139" s="88" t="str">
        <f>IF(E139="","",IFERROR(Y139/Q139,0))</f>
      </c>
      <c r="AA139" s="35" t="str">
        <f>IF(E139="","",IF(N139="",0,MAX(0,'Master Settings'!$B$5-N139)))</f>
      </c>
      <c r="AB139" s="35" t="str">
        <f>IF(E139="","",IF(O139="",AA139,MAX(0,'Master Settings'!$B$5-O139)))</f>
      </c>
      <c r="AC139" s="35" t="str">
        <f>IF(E139="","",IFERROR(Q139/Y139*365,9999))</f>
      </c>
      <c r="AD139" s="35" t="str">
        <f>IF(E139="","",IFERROR(INDEX('Master Settings'!$B$11:$B$30,MATCH(H139,'Master Settings'!$A$11:$A$30,0)),'Master Settings'!$B$7))</f>
      </c>
      <c r="AE139" s="35" t="str">
        <f>IF(E139="","",IFERROR(INDEX('Master Settings'!$C$11:$C$30,MATCH(H139,'Master Settings'!$A$11:$A$30,0)),'Master Settings'!$D$7))</f>
      </c>
      <c r="AF139" s="88" t="str">
        <f>IF(E139="","",IFERROR(INDEX('Master Settings'!$D$11:$D$30,MATCH(H139,'Master Settings'!$A$11:$A$30,0)),'Master Settings'!$F$7))</f>
      </c>
      <c r="AG139" s="28" t="str">
        <f>IF(E139="","",IF(Q139&lt;=0,"在庫なし",IF(AND(AB139&gt;=AE139,Y139=0),"重度滞留",IF(OR(AB139&gt;=AD139,AC139&gt;=AD139*2),"注意",IF(Z139&lt;AF139,"回転低下","正常")))))</f>
      </c>
      <c r="AH139" s="28" t="str">
        <f>IF(E139="","",IF(AG139="重度滞留","消費がなく未出庫日数が重度しきい値を超過",IF(AG139="注意","未出庫日数または在庫カバー日数が注意しきい値を超過",IF(AG139="回転低下","回転率が品目カテゴリ目標を下回る",""))))</f>
      </c>
      <c r="AI139" s="28" t="str">
        <f>IF(E139="","",IF(AG139="重度滞留",IF(OR(J139="生産終了/EOL",J139="廃棄待ち"),"廃棄/値引き処理/仕入先返品","重点消費/代替利用/倉庫間移動"),IF(AG139="注意","Required確認/購買停止/倉庫間移動",IF(AG139="回転低下","安全在庫/Required予測/購買ペースの見直し","継続監視"))))</f>
      </c>
      <c r="AJ139" s="21"/>
      <c r="AK139" s="32"/>
      <c r="AL139" s="21"/>
      <c r="AM139" s="21"/>
      <c r="AN139" s="90" t="n">
        <f>IF(AND(E139&lt;&gt;"",AG139&lt;&gt;"正常",AG139&lt;&gt;"在庫なし"),T139+ROW()/1000000,0)</f>
        <v>0</v>
      </c>
    </row>
    <row r="140" ht="22" customHeight="true">
      <c r="A140" s="28" t="str">
        <f>IF(E140="","",ROW()-5)</f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32"/>
      <c r="O140" s="32"/>
      <c r="P140" s="32"/>
      <c r="Q140" s="84"/>
      <c r="R140" s="21"/>
      <c r="S140" s="84"/>
      <c r="T140" s="86" t="str">
        <f>IF(E140="","",IFERROR(Q140*S140,0))</f>
      </c>
      <c r="U140" s="84"/>
      <c r="V140" s="86" t="str">
        <f>IF(E140="","",SUMIFS('Transaction History'!$G$6:$G$505,'Transaction History'!$D$6:$D$505,E140,'Transaction History'!$F$6:$F$505,"出庫",'Transaction History'!$A$6:$A$505,"&gt;="&amp;'Master Settings'!$B$5-30,'Transaction History'!$A$6:$A$505,"&lt;="&amp;'Master Settings'!$B$5))</f>
      </c>
      <c r="W140" s="86" t="str">
        <f>IF(E140="","",SUMIFS('Transaction History'!$G$6:$G$505,'Transaction History'!$D$6:$D$505,E140,'Transaction History'!$F$6:$F$505,"出庫",'Transaction History'!$A$6:$A$505,"&gt;="&amp;'Master Settings'!$B$5-90,'Transaction History'!$A$6:$A$505,"&lt;="&amp;'Master Settings'!$B$5))</f>
      </c>
      <c r="X140" s="86" t="str">
        <f>IF(E140="","",SUMIFS('Transaction History'!$G$6:$G$505,'Transaction History'!$D$6:$D$505,E140,'Transaction History'!$F$6:$F$505,"出庫",'Transaction History'!$A$6:$A$505,"&gt;="&amp;'Master Settings'!$B$5-180,'Transaction History'!$A$6:$A$505,"&lt;="&amp;'Master Settings'!$B$5))</f>
      </c>
      <c r="Y140" s="86" t="str">
        <f>IF(E140="","",IF(X140&gt;0,X140*365/180,IF(W140&gt;0,W140*365/90,IF(V140&gt;0,V140*365/30,0))))</f>
      </c>
      <c r="Z140" s="88" t="str">
        <f>IF(E140="","",IFERROR(Y140/Q140,0))</f>
      </c>
      <c r="AA140" s="35" t="str">
        <f>IF(E140="","",IF(N140="",0,MAX(0,'Master Settings'!$B$5-N140)))</f>
      </c>
      <c r="AB140" s="35" t="str">
        <f>IF(E140="","",IF(O140="",AA140,MAX(0,'Master Settings'!$B$5-O140)))</f>
      </c>
      <c r="AC140" s="35" t="str">
        <f>IF(E140="","",IFERROR(Q140/Y140*365,9999))</f>
      </c>
      <c r="AD140" s="35" t="str">
        <f>IF(E140="","",IFERROR(INDEX('Master Settings'!$B$11:$B$30,MATCH(H140,'Master Settings'!$A$11:$A$30,0)),'Master Settings'!$B$7))</f>
      </c>
      <c r="AE140" s="35" t="str">
        <f>IF(E140="","",IFERROR(INDEX('Master Settings'!$C$11:$C$30,MATCH(H140,'Master Settings'!$A$11:$A$30,0)),'Master Settings'!$D$7))</f>
      </c>
      <c r="AF140" s="88" t="str">
        <f>IF(E140="","",IFERROR(INDEX('Master Settings'!$D$11:$D$30,MATCH(H140,'Master Settings'!$A$11:$A$30,0)),'Master Settings'!$F$7))</f>
      </c>
      <c r="AG140" s="28" t="str">
        <f>IF(E140="","",IF(Q140&lt;=0,"在庫なし",IF(AND(AB140&gt;=AE140,Y140=0),"重度滞留",IF(OR(AB140&gt;=AD140,AC140&gt;=AD140*2),"注意",IF(Z140&lt;AF140,"回転低下","正常")))))</f>
      </c>
      <c r="AH140" s="28" t="str">
        <f>IF(E140="","",IF(AG140="重度滞留","消費がなく未出庫日数が重度しきい値を超過",IF(AG140="注意","未出庫日数または在庫カバー日数が注意しきい値を超過",IF(AG140="回転低下","回転率が品目カテゴリ目標を下回る",""))))</f>
      </c>
      <c r="AI140" s="28" t="str">
        <f>IF(E140="","",IF(AG140="重度滞留",IF(OR(J140="生産終了/EOL",J140="廃棄待ち"),"廃棄/値引き処理/仕入先返品","重点消費/代替利用/倉庫間移動"),IF(AG140="注意","Required確認/購買停止/倉庫間移動",IF(AG140="回転低下","安全在庫/Required予測/購買ペースの見直し","継続監視"))))</f>
      </c>
      <c r="AJ140" s="21"/>
      <c r="AK140" s="32"/>
      <c r="AL140" s="21"/>
      <c r="AM140" s="21"/>
      <c r="AN140" s="90" t="n">
        <f>IF(AND(E140&lt;&gt;"",AG140&lt;&gt;"正常",AG140&lt;&gt;"在庫なし"),T140+ROW()/1000000,0)</f>
        <v>0</v>
      </c>
    </row>
    <row r="141" ht="22" customHeight="true">
      <c r="A141" s="28" t="str">
        <f>IF(E141="","",ROW()-5)</f>
      </c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32"/>
      <c r="O141" s="32"/>
      <c r="P141" s="32"/>
      <c r="Q141" s="84"/>
      <c r="R141" s="21"/>
      <c r="S141" s="84"/>
      <c r="T141" s="86" t="str">
        <f>IF(E141="","",IFERROR(Q141*S141,0))</f>
      </c>
      <c r="U141" s="84"/>
      <c r="V141" s="86" t="str">
        <f>IF(E141="","",SUMIFS('Transaction History'!$G$6:$G$505,'Transaction History'!$D$6:$D$505,E141,'Transaction History'!$F$6:$F$505,"出庫",'Transaction History'!$A$6:$A$505,"&gt;="&amp;'Master Settings'!$B$5-30,'Transaction History'!$A$6:$A$505,"&lt;="&amp;'Master Settings'!$B$5))</f>
      </c>
      <c r="W141" s="86" t="str">
        <f>IF(E141="","",SUMIFS('Transaction History'!$G$6:$G$505,'Transaction History'!$D$6:$D$505,E141,'Transaction History'!$F$6:$F$505,"出庫",'Transaction History'!$A$6:$A$505,"&gt;="&amp;'Master Settings'!$B$5-90,'Transaction History'!$A$6:$A$505,"&lt;="&amp;'Master Settings'!$B$5))</f>
      </c>
      <c r="X141" s="86" t="str">
        <f>IF(E141="","",SUMIFS('Transaction History'!$G$6:$G$505,'Transaction History'!$D$6:$D$505,E141,'Transaction History'!$F$6:$F$505,"出庫",'Transaction History'!$A$6:$A$505,"&gt;="&amp;'Master Settings'!$B$5-180,'Transaction History'!$A$6:$A$505,"&lt;="&amp;'Master Settings'!$B$5))</f>
      </c>
      <c r="Y141" s="86" t="str">
        <f>IF(E141="","",IF(X141&gt;0,X141*365/180,IF(W141&gt;0,W141*365/90,IF(V141&gt;0,V141*365/30,0))))</f>
      </c>
      <c r="Z141" s="88" t="str">
        <f>IF(E141="","",IFERROR(Y141/Q141,0))</f>
      </c>
      <c r="AA141" s="35" t="str">
        <f>IF(E141="","",IF(N141="",0,MAX(0,'Master Settings'!$B$5-N141)))</f>
      </c>
      <c r="AB141" s="35" t="str">
        <f>IF(E141="","",IF(O141="",AA141,MAX(0,'Master Settings'!$B$5-O141)))</f>
      </c>
      <c r="AC141" s="35" t="str">
        <f>IF(E141="","",IFERROR(Q141/Y141*365,9999))</f>
      </c>
      <c r="AD141" s="35" t="str">
        <f>IF(E141="","",IFERROR(INDEX('Master Settings'!$B$11:$B$30,MATCH(H141,'Master Settings'!$A$11:$A$30,0)),'Master Settings'!$B$7))</f>
      </c>
      <c r="AE141" s="35" t="str">
        <f>IF(E141="","",IFERROR(INDEX('Master Settings'!$C$11:$C$30,MATCH(H141,'Master Settings'!$A$11:$A$30,0)),'Master Settings'!$D$7))</f>
      </c>
      <c r="AF141" s="88" t="str">
        <f>IF(E141="","",IFERROR(INDEX('Master Settings'!$D$11:$D$30,MATCH(H141,'Master Settings'!$A$11:$A$30,0)),'Master Settings'!$F$7))</f>
      </c>
      <c r="AG141" s="28" t="str">
        <f>IF(E141="","",IF(Q141&lt;=0,"在庫なし",IF(AND(AB141&gt;=AE141,Y141=0),"重度滞留",IF(OR(AB141&gt;=AD141,AC141&gt;=AD141*2),"注意",IF(Z141&lt;AF141,"回転低下","正常")))))</f>
      </c>
      <c r="AH141" s="28" t="str">
        <f>IF(E141="","",IF(AG141="重度滞留","消費がなく未出庫日数が重度しきい値を超過",IF(AG141="注意","未出庫日数または在庫カバー日数が注意しきい値を超過",IF(AG141="回転低下","回転率が品目カテゴリ目標を下回る",""))))</f>
      </c>
      <c r="AI141" s="28" t="str">
        <f>IF(E141="","",IF(AG141="重度滞留",IF(OR(J141="生産終了/EOL",J141="廃棄待ち"),"廃棄/値引き処理/仕入先返品","重点消費/代替利用/倉庫間移動"),IF(AG141="注意","Required確認/購買停止/倉庫間移動",IF(AG141="回転低下","安全在庫/Required予測/購買ペースの見直し","継続監視"))))</f>
      </c>
      <c r="AJ141" s="21"/>
      <c r="AK141" s="32"/>
      <c r="AL141" s="21"/>
      <c r="AM141" s="21"/>
      <c r="AN141" s="90" t="n">
        <f>IF(AND(E141&lt;&gt;"",AG141&lt;&gt;"正常",AG141&lt;&gt;"在庫なし"),T141+ROW()/1000000,0)</f>
        <v>0</v>
      </c>
    </row>
    <row r="142" ht="22" customHeight="true">
      <c r="A142" s="28" t="str">
        <f>IF(E142="","",ROW()-5)</f>
      </c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32"/>
      <c r="O142" s="32"/>
      <c r="P142" s="32"/>
      <c r="Q142" s="84"/>
      <c r="R142" s="21"/>
      <c r="S142" s="84"/>
      <c r="T142" s="86" t="str">
        <f>IF(E142="","",IFERROR(Q142*S142,0))</f>
      </c>
      <c r="U142" s="84"/>
      <c r="V142" s="86" t="str">
        <f>IF(E142="","",SUMIFS('Transaction History'!$G$6:$G$505,'Transaction History'!$D$6:$D$505,E142,'Transaction History'!$F$6:$F$505,"出庫",'Transaction History'!$A$6:$A$505,"&gt;="&amp;'Master Settings'!$B$5-30,'Transaction History'!$A$6:$A$505,"&lt;="&amp;'Master Settings'!$B$5))</f>
      </c>
      <c r="W142" s="86" t="str">
        <f>IF(E142="","",SUMIFS('Transaction History'!$G$6:$G$505,'Transaction History'!$D$6:$D$505,E142,'Transaction History'!$F$6:$F$505,"出庫",'Transaction History'!$A$6:$A$505,"&gt;="&amp;'Master Settings'!$B$5-90,'Transaction History'!$A$6:$A$505,"&lt;="&amp;'Master Settings'!$B$5))</f>
      </c>
      <c r="X142" s="86" t="str">
        <f>IF(E142="","",SUMIFS('Transaction History'!$G$6:$G$505,'Transaction History'!$D$6:$D$505,E142,'Transaction History'!$F$6:$F$505,"出庫",'Transaction History'!$A$6:$A$505,"&gt;="&amp;'Master Settings'!$B$5-180,'Transaction History'!$A$6:$A$505,"&lt;="&amp;'Master Settings'!$B$5))</f>
      </c>
      <c r="Y142" s="86" t="str">
        <f>IF(E142="","",IF(X142&gt;0,X142*365/180,IF(W142&gt;0,W142*365/90,IF(V142&gt;0,V142*365/30,0))))</f>
      </c>
      <c r="Z142" s="88" t="str">
        <f>IF(E142="","",IFERROR(Y142/Q142,0))</f>
      </c>
      <c r="AA142" s="35" t="str">
        <f>IF(E142="","",IF(N142="",0,MAX(0,'Master Settings'!$B$5-N142)))</f>
      </c>
      <c r="AB142" s="35" t="str">
        <f>IF(E142="","",IF(O142="",AA142,MAX(0,'Master Settings'!$B$5-O142)))</f>
      </c>
      <c r="AC142" s="35" t="str">
        <f>IF(E142="","",IFERROR(Q142/Y142*365,9999))</f>
      </c>
      <c r="AD142" s="35" t="str">
        <f>IF(E142="","",IFERROR(INDEX('Master Settings'!$B$11:$B$30,MATCH(H142,'Master Settings'!$A$11:$A$30,0)),'Master Settings'!$B$7))</f>
      </c>
      <c r="AE142" s="35" t="str">
        <f>IF(E142="","",IFERROR(INDEX('Master Settings'!$C$11:$C$30,MATCH(H142,'Master Settings'!$A$11:$A$30,0)),'Master Settings'!$D$7))</f>
      </c>
      <c r="AF142" s="88" t="str">
        <f>IF(E142="","",IFERROR(INDEX('Master Settings'!$D$11:$D$30,MATCH(H142,'Master Settings'!$A$11:$A$30,0)),'Master Settings'!$F$7))</f>
      </c>
      <c r="AG142" s="28" t="str">
        <f>IF(E142="","",IF(Q142&lt;=0,"在庫なし",IF(AND(AB142&gt;=AE142,Y142=0),"重度滞留",IF(OR(AB142&gt;=AD142,AC142&gt;=AD142*2),"注意",IF(Z142&lt;AF142,"回転低下","正常")))))</f>
      </c>
      <c r="AH142" s="28" t="str">
        <f>IF(E142="","",IF(AG142="重度滞留","消費がなく未出庫日数が重度しきい値を超過",IF(AG142="注意","未出庫日数または在庫カバー日数が注意しきい値を超過",IF(AG142="回転低下","回転率が品目カテゴリ目標を下回る",""))))</f>
      </c>
      <c r="AI142" s="28" t="str">
        <f>IF(E142="","",IF(AG142="重度滞留",IF(OR(J142="生産終了/EOL",J142="廃棄待ち"),"廃棄/値引き処理/仕入先返品","重点消費/代替利用/倉庫間移動"),IF(AG142="注意","Required確認/購買停止/倉庫間移動",IF(AG142="回転低下","安全在庫/Required予測/購買ペースの見直し","継続監視"))))</f>
      </c>
      <c r="AJ142" s="21"/>
      <c r="AK142" s="32"/>
      <c r="AL142" s="21"/>
      <c r="AM142" s="21"/>
      <c r="AN142" s="90" t="n">
        <f>IF(AND(E142&lt;&gt;"",AG142&lt;&gt;"正常",AG142&lt;&gt;"在庫なし"),T142+ROW()/1000000,0)</f>
        <v>0</v>
      </c>
    </row>
    <row r="143" ht="22" customHeight="true">
      <c r="A143" s="28" t="str">
        <f>IF(E143="","",ROW()-5)</f>
      </c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32"/>
      <c r="O143" s="32"/>
      <c r="P143" s="32"/>
      <c r="Q143" s="84"/>
      <c r="R143" s="21"/>
      <c r="S143" s="84"/>
      <c r="T143" s="86" t="str">
        <f>IF(E143="","",IFERROR(Q143*S143,0))</f>
      </c>
      <c r="U143" s="84"/>
      <c r="V143" s="86" t="str">
        <f>IF(E143="","",SUMIFS('Transaction History'!$G$6:$G$505,'Transaction History'!$D$6:$D$505,E143,'Transaction History'!$F$6:$F$505,"出庫",'Transaction History'!$A$6:$A$505,"&gt;="&amp;'Master Settings'!$B$5-30,'Transaction History'!$A$6:$A$505,"&lt;="&amp;'Master Settings'!$B$5))</f>
      </c>
      <c r="W143" s="86" t="str">
        <f>IF(E143="","",SUMIFS('Transaction History'!$G$6:$G$505,'Transaction History'!$D$6:$D$505,E143,'Transaction History'!$F$6:$F$505,"出庫",'Transaction History'!$A$6:$A$505,"&gt;="&amp;'Master Settings'!$B$5-90,'Transaction History'!$A$6:$A$505,"&lt;="&amp;'Master Settings'!$B$5))</f>
      </c>
      <c r="X143" s="86" t="str">
        <f>IF(E143="","",SUMIFS('Transaction History'!$G$6:$G$505,'Transaction History'!$D$6:$D$505,E143,'Transaction History'!$F$6:$F$505,"出庫",'Transaction History'!$A$6:$A$505,"&gt;="&amp;'Master Settings'!$B$5-180,'Transaction History'!$A$6:$A$505,"&lt;="&amp;'Master Settings'!$B$5))</f>
      </c>
      <c r="Y143" s="86" t="str">
        <f>IF(E143="","",IF(X143&gt;0,X143*365/180,IF(W143&gt;0,W143*365/90,IF(V143&gt;0,V143*365/30,0))))</f>
      </c>
      <c r="Z143" s="88" t="str">
        <f>IF(E143="","",IFERROR(Y143/Q143,0))</f>
      </c>
      <c r="AA143" s="35" t="str">
        <f>IF(E143="","",IF(N143="",0,MAX(0,'Master Settings'!$B$5-N143)))</f>
      </c>
      <c r="AB143" s="35" t="str">
        <f>IF(E143="","",IF(O143="",AA143,MAX(0,'Master Settings'!$B$5-O143)))</f>
      </c>
      <c r="AC143" s="35" t="str">
        <f>IF(E143="","",IFERROR(Q143/Y143*365,9999))</f>
      </c>
      <c r="AD143" s="35" t="str">
        <f>IF(E143="","",IFERROR(INDEX('Master Settings'!$B$11:$B$30,MATCH(H143,'Master Settings'!$A$11:$A$30,0)),'Master Settings'!$B$7))</f>
      </c>
      <c r="AE143" s="35" t="str">
        <f>IF(E143="","",IFERROR(INDEX('Master Settings'!$C$11:$C$30,MATCH(H143,'Master Settings'!$A$11:$A$30,0)),'Master Settings'!$D$7))</f>
      </c>
      <c r="AF143" s="88" t="str">
        <f>IF(E143="","",IFERROR(INDEX('Master Settings'!$D$11:$D$30,MATCH(H143,'Master Settings'!$A$11:$A$30,0)),'Master Settings'!$F$7))</f>
      </c>
      <c r="AG143" s="28" t="str">
        <f>IF(E143="","",IF(Q143&lt;=0,"在庫なし",IF(AND(AB143&gt;=AE143,Y143=0),"重度滞留",IF(OR(AB143&gt;=AD143,AC143&gt;=AD143*2),"注意",IF(Z143&lt;AF143,"回転低下","正常")))))</f>
      </c>
      <c r="AH143" s="28" t="str">
        <f>IF(E143="","",IF(AG143="重度滞留","消費がなく未出庫日数が重度しきい値を超過",IF(AG143="注意","未出庫日数または在庫カバー日数が注意しきい値を超過",IF(AG143="回転低下","回転率が品目カテゴリ目標を下回る",""))))</f>
      </c>
      <c r="AI143" s="28" t="str">
        <f>IF(E143="","",IF(AG143="重度滞留",IF(OR(J143="生産終了/EOL",J143="廃棄待ち"),"廃棄/値引き処理/仕入先返品","重点消費/代替利用/倉庫間移動"),IF(AG143="注意","Required確認/購買停止/倉庫間移動",IF(AG143="回転低下","安全在庫/Required予測/購買ペースの見直し","継続監視"))))</f>
      </c>
      <c r="AJ143" s="21"/>
      <c r="AK143" s="32"/>
      <c r="AL143" s="21"/>
      <c r="AM143" s="21"/>
      <c r="AN143" s="90" t="n">
        <f>IF(AND(E143&lt;&gt;"",AG143&lt;&gt;"正常",AG143&lt;&gt;"在庫なし"),T143+ROW()/1000000,0)</f>
        <v>0</v>
      </c>
    </row>
    <row r="144" ht="22" customHeight="true">
      <c r="A144" s="28" t="str">
        <f>IF(E144="","",ROW()-5)</f>
      </c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32"/>
      <c r="O144" s="32"/>
      <c r="P144" s="32"/>
      <c r="Q144" s="84"/>
      <c r="R144" s="21"/>
      <c r="S144" s="84"/>
      <c r="T144" s="86" t="str">
        <f>IF(E144="","",IFERROR(Q144*S144,0))</f>
      </c>
      <c r="U144" s="84"/>
      <c r="V144" s="86" t="str">
        <f>IF(E144="","",SUMIFS('Transaction History'!$G$6:$G$505,'Transaction History'!$D$6:$D$505,E144,'Transaction History'!$F$6:$F$505,"出庫",'Transaction History'!$A$6:$A$505,"&gt;="&amp;'Master Settings'!$B$5-30,'Transaction History'!$A$6:$A$505,"&lt;="&amp;'Master Settings'!$B$5))</f>
      </c>
      <c r="W144" s="86" t="str">
        <f>IF(E144="","",SUMIFS('Transaction History'!$G$6:$G$505,'Transaction History'!$D$6:$D$505,E144,'Transaction History'!$F$6:$F$505,"出庫",'Transaction History'!$A$6:$A$505,"&gt;="&amp;'Master Settings'!$B$5-90,'Transaction History'!$A$6:$A$505,"&lt;="&amp;'Master Settings'!$B$5))</f>
      </c>
      <c r="X144" s="86" t="str">
        <f>IF(E144="","",SUMIFS('Transaction History'!$G$6:$G$505,'Transaction History'!$D$6:$D$505,E144,'Transaction History'!$F$6:$F$505,"出庫",'Transaction History'!$A$6:$A$505,"&gt;="&amp;'Master Settings'!$B$5-180,'Transaction History'!$A$6:$A$505,"&lt;="&amp;'Master Settings'!$B$5))</f>
      </c>
      <c r="Y144" s="86" t="str">
        <f>IF(E144="","",IF(X144&gt;0,X144*365/180,IF(W144&gt;0,W144*365/90,IF(V144&gt;0,V144*365/30,0))))</f>
      </c>
      <c r="Z144" s="88" t="str">
        <f>IF(E144="","",IFERROR(Y144/Q144,0))</f>
      </c>
      <c r="AA144" s="35" t="str">
        <f>IF(E144="","",IF(N144="",0,MAX(0,'Master Settings'!$B$5-N144)))</f>
      </c>
      <c r="AB144" s="35" t="str">
        <f>IF(E144="","",IF(O144="",AA144,MAX(0,'Master Settings'!$B$5-O144)))</f>
      </c>
      <c r="AC144" s="35" t="str">
        <f>IF(E144="","",IFERROR(Q144/Y144*365,9999))</f>
      </c>
      <c r="AD144" s="35" t="str">
        <f>IF(E144="","",IFERROR(INDEX('Master Settings'!$B$11:$B$30,MATCH(H144,'Master Settings'!$A$11:$A$30,0)),'Master Settings'!$B$7))</f>
      </c>
      <c r="AE144" s="35" t="str">
        <f>IF(E144="","",IFERROR(INDEX('Master Settings'!$C$11:$C$30,MATCH(H144,'Master Settings'!$A$11:$A$30,0)),'Master Settings'!$D$7))</f>
      </c>
      <c r="AF144" s="88" t="str">
        <f>IF(E144="","",IFERROR(INDEX('Master Settings'!$D$11:$D$30,MATCH(H144,'Master Settings'!$A$11:$A$30,0)),'Master Settings'!$F$7))</f>
      </c>
      <c r="AG144" s="28" t="str">
        <f>IF(E144="","",IF(Q144&lt;=0,"在庫なし",IF(AND(AB144&gt;=AE144,Y144=0),"重度滞留",IF(OR(AB144&gt;=AD144,AC144&gt;=AD144*2),"注意",IF(Z144&lt;AF144,"回転低下","正常")))))</f>
      </c>
      <c r="AH144" s="28" t="str">
        <f>IF(E144="","",IF(AG144="重度滞留","消費がなく未出庫日数が重度しきい値を超過",IF(AG144="注意","未出庫日数または在庫カバー日数が注意しきい値を超過",IF(AG144="回転低下","回転率が品目カテゴリ目標を下回る",""))))</f>
      </c>
      <c r="AI144" s="28" t="str">
        <f>IF(E144="","",IF(AG144="重度滞留",IF(OR(J144="生産終了/EOL",J144="廃棄待ち"),"廃棄/値引き処理/仕入先返品","重点消費/代替利用/倉庫間移動"),IF(AG144="注意","Required確認/購買停止/倉庫間移動",IF(AG144="回転低下","安全在庫/Required予測/購買ペースの見直し","継続監視"))))</f>
      </c>
      <c r="AJ144" s="21"/>
      <c r="AK144" s="32"/>
      <c r="AL144" s="21"/>
      <c r="AM144" s="21"/>
      <c r="AN144" s="90" t="n">
        <f>IF(AND(E144&lt;&gt;"",AG144&lt;&gt;"正常",AG144&lt;&gt;"在庫なし"),T144+ROW()/1000000,0)</f>
        <v>0</v>
      </c>
    </row>
    <row r="145" ht="22" customHeight="true">
      <c r="A145" s="28" t="str">
        <f>IF(E145="","",ROW()-5)</f>
      </c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32"/>
      <c r="O145" s="32"/>
      <c r="P145" s="32"/>
      <c r="Q145" s="84"/>
      <c r="R145" s="21"/>
      <c r="S145" s="84"/>
      <c r="T145" s="86" t="str">
        <f>IF(E145="","",IFERROR(Q145*S145,0))</f>
      </c>
      <c r="U145" s="84"/>
      <c r="V145" s="86" t="str">
        <f>IF(E145="","",SUMIFS('Transaction History'!$G$6:$G$505,'Transaction History'!$D$6:$D$505,E145,'Transaction History'!$F$6:$F$505,"出庫",'Transaction History'!$A$6:$A$505,"&gt;="&amp;'Master Settings'!$B$5-30,'Transaction History'!$A$6:$A$505,"&lt;="&amp;'Master Settings'!$B$5))</f>
      </c>
      <c r="W145" s="86" t="str">
        <f>IF(E145="","",SUMIFS('Transaction History'!$G$6:$G$505,'Transaction History'!$D$6:$D$505,E145,'Transaction History'!$F$6:$F$505,"出庫",'Transaction History'!$A$6:$A$505,"&gt;="&amp;'Master Settings'!$B$5-90,'Transaction History'!$A$6:$A$505,"&lt;="&amp;'Master Settings'!$B$5))</f>
      </c>
      <c r="X145" s="86" t="str">
        <f>IF(E145="","",SUMIFS('Transaction History'!$G$6:$G$505,'Transaction History'!$D$6:$D$505,E145,'Transaction History'!$F$6:$F$505,"出庫",'Transaction History'!$A$6:$A$505,"&gt;="&amp;'Master Settings'!$B$5-180,'Transaction History'!$A$6:$A$505,"&lt;="&amp;'Master Settings'!$B$5))</f>
      </c>
      <c r="Y145" s="86" t="str">
        <f>IF(E145="","",IF(X145&gt;0,X145*365/180,IF(W145&gt;0,W145*365/90,IF(V145&gt;0,V145*365/30,0))))</f>
      </c>
      <c r="Z145" s="88" t="str">
        <f>IF(E145="","",IFERROR(Y145/Q145,0))</f>
      </c>
      <c r="AA145" s="35" t="str">
        <f>IF(E145="","",IF(N145="",0,MAX(0,'Master Settings'!$B$5-N145)))</f>
      </c>
      <c r="AB145" s="35" t="str">
        <f>IF(E145="","",IF(O145="",AA145,MAX(0,'Master Settings'!$B$5-O145)))</f>
      </c>
      <c r="AC145" s="35" t="str">
        <f>IF(E145="","",IFERROR(Q145/Y145*365,9999))</f>
      </c>
      <c r="AD145" s="35" t="str">
        <f>IF(E145="","",IFERROR(INDEX('Master Settings'!$B$11:$B$30,MATCH(H145,'Master Settings'!$A$11:$A$30,0)),'Master Settings'!$B$7))</f>
      </c>
      <c r="AE145" s="35" t="str">
        <f>IF(E145="","",IFERROR(INDEX('Master Settings'!$C$11:$C$30,MATCH(H145,'Master Settings'!$A$11:$A$30,0)),'Master Settings'!$D$7))</f>
      </c>
      <c r="AF145" s="88" t="str">
        <f>IF(E145="","",IFERROR(INDEX('Master Settings'!$D$11:$D$30,MATCH(H145,'Master Settings'!$A$11:$A$30,0)),'Master Settings'!$F$7))</f>
      </c>
      <c r="AG145" s="28" t="str">
        <f>IF(E145="","",IF(Q145&lt;=0,"在庫なし",IF(AND(AB145&gt;=AE145,Y145=0),"重度滞留",IF(OR(AB145&gt;=AD145,AC145&gt;=AD145*2),"注意",IF(Z145&lt;AF145,"回転低下","正常")))))</f>
      </c>
      <c r="AH145" s="28" t="str">
        <f>IF(E145="","",IF(AG145="重度滞留","消費がなく未出庫日数が重度しきい値を超過",IF(AG145="注意","未出庫日数または在庫カバー日数が注意しきい値を超過",IF(AG145="回転低下","回転率が品目カテゴリ目標を下回る",""))))</f>
      </c>
      <c r="AI145" s="28" t="str">
        <f>IF(E145="","",IF(AG145="重度滞留",IF(OR(J145="生産終了/EOL",J145="廃棄待ち"),"廃棄/値引き処理/仕入先返品","重点消費/代替利用/倉庫間移動"),IF(AG145="注意","Required確認/購買停止/倉庫間移動",IF(AG145="回転低下","安全在庫/Required予測/購買ペースの見直し","継続監視"))))</f>
      </c>
      <c r="AJ145" s="21"/>
      <c r="AK145" s="32"/>
      <c r="AL145" s="21"/>
      <c r="AM145" s="21"/>
      <c r="AN145" s="90" t="n">
        <f>IF(AND(E145&lt;&gt;"",AG145&lt;&gt;"正常",AG145&lt;&gt;"在庫なし"),T145+ROW()/1000000,0)</f>
        <v>0</v>
      </c>
    </row>
    <row r="146" ht="22" customHeight="true">
      <c r="A146" s="28" t="str">
        <f>IF(E146="","",ROW()-5)</f>
      </c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32"/>
      <c r="O146" s="32"/>
      <c r="P146" s="32"/>
      <c r="Q146" s="84"/>
      <c r="R146" s="21"/>
      <c r="S146" s="84"/>
      <c r="T146" s="86" t="str">
        <f>IF(E146="","",IFERROR(Q146*S146,0))</f>
      </c>
      <c r="U146" s="84"/>
      <c r="V146" s="86" t="str">
        <f>IF(E146="","",SUMIFS('Transaction History'!$G$6:$G$505,'Transaction History'!$D$6:$D$505,E146,'Transaction History'!$F$6:$F$505,"出庫",'Transaction History'!$A$6:$A$505,"&gt;="&amp;'Master Settings'!$B$5-30,'Transaction History'!$A$6:$A$505,"&lt;="&amp;'Master Settings'!$B$5))</f>
      </c>
      <c r="W146" s="86" t="str">
        <f>IF(E146="","",SUMIFS('Transaction History'!$G$6:$G$505,'Transaction History'!$D$6:$D$505,E146,'Transaction History'!$F$6:$F$505,"出庫",'Transaction History'!$A$6:$A$505,"&gt;="&amp;'Master Settings'!$B$5-90,'Transaction History'!$A$6:$A$505,"&lt;="&amp;'Master Settings'!$B$5))</f>
      </c>
      <c r="X146" s="86" t="str">
        <f>IF(E146="","",SUMIFS('Transaction History'!$G$6:$G$505,'Transaction History'!$D$6:$D$505,E146,'Transaction History'!$F$6:$F$505,"出庫",'Transaction History'!$A$6:$A$505,"&gt;="&amp;'Master Settings'!$B$5-180,'Transaction History'!$A$6:$A$505,"&lt;="&amp;'Master Settings'!$B$5))</f>
      </c>
      <c r="Y146" s="86" t="str">
        <f>IF(E146="","",IF(X146&gt;0,X146*365/180,IF(W146&gt;0,W146*365/90,IF(V146&gt;0,V146*365/30,0))))</f>
      </c>
      <c r="Z146" s="88" t="str">
        <f>IF(E146="","",IFERROR(Y146/Q146,0))</f>
      </c>
      <c r="AA146" s="35" t="str">
        <f>IF(E146="","",IF(N146="",0,MAX(0,'Master Settings'!$B$5-N146)))</f>
      </c>
      <c r="AB146" s="35" t="str">
        <f>IF(E146="","",IF(O146="",AA146,MAX(0,'Master Settings'!$B$5-O146)))</f>
      </c>
      <c r="AC146" s="35" t="str">
        <f>IF(E146="","",IFERROR(Q146/Y146*365,9999))</f>
      </c>
      <c r="AD146" s="35" t="str">
        <f>IF(E146="","",IFERROR(INDEX('Master Settings'!$B$11:$B$30,MATCH(H146,'Master Settings'!$A$11:$A$30,0)),'Master Settings'!$B$7))</f>
      </c>
      <c r="AE146" s="35" t="str">
        <f>IF(E146="","",IFERROR(INDEX('Master Settings'!$C$11:$C$30,MATCH(H146,'Master Settings'!$A$11:$A$30,0)),'Master Settings'!$D$7))</f>
      </c>
      <c r="AF146" s="88" t="str">
        <f>IF(E146="","",IFERROR(INDEX('Master Settings'!$D$11:$D$30,MATCH(H146,'Master Settings'!$A$11:$A$30,0)),'Master Settings'!$F$7))</f>
      </c>
      <c r="AG146" s="28" t="str">
        <f>IF(E146="","",IF(Q146&lt;=0,"在庫なし",IF(AND(AB146&gt;=AE146,Y146=0),"重度滞留",IF(OR(AB146&gt;=AD146,AC146&gt;=AD146*2),"注意",IF(Z146&lt;AF146,"回転低下","正常")))))</f>
      </c>
      <c r="AH146" s="28" t="str">
        <f>IF(E146="","",IF(AG146="重度滞留","消費がなく未出庫日数が重度しきい値を超過",IF(AG146="注意","未出庫日数または在庫カバー日数が注意しきい値を超過",IF(AG146="回転低下","回転率が品目カテゴリ目標を下回る",""))))</f>
      </c>
      <c r="AI146" s="28" t="str">
        <f>IF(E146="","",IF(AG146="重度滞留",IF(OR(J146="生産終了/EOL",J146="廃棄待ち"),"廃棄/値引き処理/仕入先返品","重点消費/代替利用/倉庫間移動"),IF(AG146="注意","Required確認/購買停止/倉庫間移動",IF(AG146="回転低下","安全在庫/Required予測/購買ペースの見直し","継続監視"))))</f>
      </c>
      <c r="AJ146" s="21"/>
      <c r="AK146" s="32"/>
      <c r="AL146" s="21"/>
      <c r="AM146" s="21"/>
      <c r="AN146" s="90" t="n">
        <f>IF(AND(E146&lt;&gt;"",AG146&lt;&gt;"正常",AG146&lt;&gt;"在庫なし"),T146+ROW()/1000000,0)</f>
        <v>0</v>
      </c>
    </row>
    <row r="147" ht="22" customHeight="true">
      <c r="A147" s="28" t="str">
        <f>IF(E147="","",ROW()-5)</f>
      </c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32"/>
      <c r="O147" s="32"/>
      <c r="P147" s="32"/>
      <c r="Q147" s="84"/>
      <c r="R147" s="21"/>
      <c r="S147" s="84"/>
      <c r="T147" s="86" t="str">
        <f>IF(E147="","",IFERROR(Q147*S147,0))</f>
      </c>
      <c r="U147" s="84"/>
      <c r="V147" s="86" t="str">
        <f>IF(E147="","",SUMIFS('Transaction History'!$G$6:$G$505,'Transaction History'!$D$6:$D$505,E147,'Transaction History'!$F$6:$F$505,"出庫",'Transaction History'!$A$6:$A$505,"&gt;="&amp;'Master Settings'!$B$5-30,'Transaction History'!$A$6:$A$505,"&lt;="&amp;'Master Settings'!$B$5))</f>
      </c>
      <c r="W147" s="86" t="str">
        <f>IF(E147="","",SUMIFS('Transaction History'!$G$6:$G$505,'Transaction History'!$D$6:$D$505,E147,'Transaction History'!$F$6:$F$505,"出庫",'Transaction History'!$A$6:$A$505,"&gt;="&amp;'Master Settings'!$B$5-90,'Transaction History'!$A$6:$A$505,"&lt;="&amp;'Master Settings'!$B$5))</f>
      </c>
      <c r="X147" s="86" t="str">
        <f>IF(E147="","",SUMIFS('Transaction History'!$G$6:$G$505,'Transaction History'!$D$6:$D$505,E147,'Transaction History'!$F$6:$F$505,"出庫",'Transaction History'!$A$6:$A$505,"&gt;="&amp;'Master Settings'!$B$5-180,'Transaction History'!$A$6:$A$505,"&lt;="&amp;'Master Settings'!$B$5))</f>
      </c>
      <c r="Y147" s="86" t="str">
        <f>IF(E147="","",IF(X147&gt;0,X147*365/180,IF(W147&gt;0,W147*365/90,IF(V147&gt;0,V147*365/30,0))))</f>
      </c>
      <c r="Z147" s="88" t="str">
        <f>IF(E147="","",IFERROR(Y147/Q147,0))</f>
      </c>
      <c r="AA147" s="35" t="str">
        <f>IF(E147="","",IF(N147="",0,MAX(0,'Master Settings'!$B$5-N147)))</f>
      </c>
      <c r="AB147" s="35" t="str">
        <f>IF(E147="","",IF(O147="",AA147,MAX(0,'Master Settings'!$B$5-O147)))</f>
      </c>
      <c r="AC147" s="35" t="str">
        <f>IF(E147="","",IFERROR(Q147/Y147*365,9999))</f>
      </c>
      <c r="AD147" s="35" t="str">
        <f>IF(E147="","",IFERROR(INDEX('Master Settings'!$B$11:$B$30,MATCH(H147,'Master Settings'!$A$11:$A$30,0)),'Master Settings'!$B$7))</f>
      </c>
      <c r="AE147" s="35" t="str">
        <f>IF(E147="","",IFERROR(INDEX('Master Settings'!$C$11:$C$30,MATCH(H147,'Master Settings'!$A$11:$A$30,0)),'Master Settings'!$D$7))</f>
      </c>
      <c r="AF147" s="88" t="str">
        <f>IF(E147="","",IFERROR(INDEX('Master Settings'!$D$11:$D$30,MATCH(H147,'Master Settings'!$A$11:$A$30,0)),'Master Settings'!$F$7))</f>
      </c>
      <c r="AG147" s="28" t="str">
        <f>IF(E147="","",IF(Q147&lt;=0,"在庫なし",IF(AND(AB147&gt;=AE147,Y147=0),"重度滞留",IF(OR(AB147&gt;=AD147,AC147&gt;=AD147*2),"注意",IF(Z147&lt;AF147,"回転低下","正常")))))</f>
      </c>
      <c r="AH147" s="28" t="str">
        <f>IF(E147="","",IF(AG147="重度滞留","消費がなく未出庫日数が重度しきい値を超過",IF(AG147="注意","未出庫日数または在庫カバー日数が注意しきい値を超過",IF(AG147="回転低下","回転率が品目カテゴリ目標を下回る",""))))</f>
      </c>
      <c r="AI147" s="28" t="str">
        <f>IF(E147="","",IF(AG147="重度滞留",IF(OR(J147="生産終了/EOL",J147="廃棄待ち"),"廃棄/値引き処理/仕入先返品","重点消費/代替利用/倉庫間移動"),IF(AG147="注意","Required確認/購買停止/倉庫間移動",IF(AG147="回転低下","安全在庫/Required予測/購買ペースの見直し","継続監視"))))</f>
      </c>
      <c r="AJ147" s="21"/>
      <c r="AK147" s="32"/>
      <c r="AL147" s="21"/>
      <c r="AM147" s="21"/>
      <c r="AN147" s="90" t="n">
        <f>IF(AND(E147&lt;&gt;"",AG147&lt;&gt;"正常",AG147&lt;&gt;"在庫なし"),T147+ROW()/1000000,0)</f>
        <v>0</v>
      </c>
    </row>
    <row r="148" ht="22" customHeight="true">
      <c r="A148" s="28" t="str">
        <f>IF(E148="","",ROW()-5)</f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32"/>
      <c r="O148" s="32"/>
      <c r="P148" s="32"/>
      <c r="Q148" s="84"/>
      <c r="R148" s="21"/>
      <c r="S148" s="84"/>
      <c r="T148" s="86" t="str">
        <f>IF(E148="","",IFERROR(Q148*S148,0))</f>
      </c>
      <c r="U148" s="84"/>
      <c r="V148" s="86" t="str">
        <f>IF(E148="","",SUMIFS('Transaction History'!$G$6:$G$505,'Transaction History'!$D$6:$D$505,E148,'Transaction History'!$F$6:$F$505,"出庫",'Transaction History'!$A$6:$A$505,"&gt;="&amp;'Master Settings'!$B$5-30,'Transaction History'!$A$6:$A$505,"&lt;="&amp;'Master Settings'!$B$5))</f>
      </c>
      <c r="W148" s="86" t="str">
        <f>IF(E148="","",SUMIFS('Transaction History'!$G$6:$G$505,'Transaction History'!$D$6:$D$505,E148,'Transaction History'!$F$6:$F$505,"出庫",'Transaction History'!$A$6:$A$505,"&gt;="&amp;'Master Settings'!$B$5-90,'Transaction History'!$A$6:$A$505,"&lt;="&amp;'Master Settings'!$B$5))</f>
      </c>
      <c r="X148" s="86" t="str">
        <f>IF(E148="","",SUMIFS('Transaction History'!$G$6:$G$505,'Transaction History'!$D$6:$D$505,E148,'Transaction History'!$F$6:$F$505,"出庫",'Transaction History'!$A$6:$A$505,"&gt;="&amp;'Master Settings'!$B$5-180,'Transaction History'!$A$6:$A$505,"&lt;="&amp;'Master Settings'!$B$5))</f>
      </c>
      <c r="Y148" s="86" t="str">
        <f>IF(E148="","",IF(X148&gt;0,X148*365/180,IF(W148&gt;0,W148*365/90,IF(V148&gt;0,V148*365/30,0))))</f>
      </c>
      <c r="Z148" s="88" t="str">
        <f>IF(E148="","",IFERROR(Y148/Q148,0))</f>
      </c>
      <c r="AA148" s="35" t="str">
        <f>IF(E148="","",IF(N148="",0,MAX(0,'Master Settings'!$B$5-N148)))</f>
      </c>
      <c r="AB148" s="35" t="str">
        <f>IF(E148="","",IF(O148="",AA148,MAX(0,'Master Settings'!$B$5-O148)))</f>
      </c>
      <c r="AC148" s="35" t="str">
        <f>IF(E148="","",IFERROR(Q148/Y148*365,9999))</f>
      </c>
      <c r="AD148" s="35" t="str">
        <f>IF(E148="","",IFERROR(INDEX('Master Settings'!$B$11:$B$30,MATCH(H148,'Master Settings'!$A$11:$A$30,0)),'Master Settings'!$B$7))</f>
      </c>
      <c r="AE148" s="35" t="str">
        <f>IF(E148="","",IFERROR(INDEX('Master Settings'!$C$11:$C$30,MATCH(H148,'Master Settings'!$A$11:$A$30,0)),'Master Settings'!$D$7))</f>
      </c>
      <c r="AF148" s="88" t="str">
        <f>IF(E148="","",IFERROR(INDEX('Master Settings'!$D$11:$D$30,MATCH(H148,'Master Settings'!$A$11:$A$30,0)),'Master Settings'!$F$7))</f>
      </c>
      <c r="AG148" s="28" t="str">
        <f>IF(E148="","",IF(Q148&lt;=0,"在庫なし",IF(AND(AB148&gt;=AE148,Y148=0),"重度滞留",IF(OR(AB148&gt;=AD148,AC148&gt;=AD148*2),"注意",IF(Z148&lt;AF148,"回転低下","正常")))))</f>
      </c>
      <c r="AH148" s="28" t="str">
        <f>IF(E148="","",IF(AG148="重度滞留","消費がなく未出庫日数が重度しきい値を超過",IF(AG148="注意","未出庫日数または在庫カバー日数が注意しきい値を超過",IF(AG148="回転低下","回転率が品目カテゴリ目標を下回る",""))))</f>
      </c>
      <c r="AI148" s="28" t="str">
        <f>IF(E148="","",IF(AG148="重度滞留",IF(OR(J148="生産終了/EOL",J148="廃棄待ち"),"廃棄/値引き処理/仕入先返品","重点消費/代替利用/倉庫間移動"),IF(AG148="注意","Required確認/購買停止/倉庫間移動",IF(AG148="回転低下","安全在庫/Required予測/購買ペースの見直し","継続監視"))))</f>
      </c>
      <c r="AJ148" s="21"/>
      <c r="AK148" s="32"/>
      <c r="AL148" s="21"/>
      <c r="AM148" s="21"/>
      <c r="AN148" s="90" t="n">
        <f>IF(AND(E148&lt;&gt;"",AG148&lt;&gt;"正常",AG148&lt;&gt;"在庫なし"),T148+ROW()/1000000,0)</f>
        <v>0</v>
      </c>
    </row>
    <row r="149" ht="22" customHeight="true">
      <c r="A149" s="28" t="str">
        <f>IF(E149="","",ROW()-5)</f>
      </c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32"/>
      <c r="O149" s="32"/>
      <c r="P149" s="32"/>
      <c r="Q149" s="84"/>
      <c r="R149" s="21"/>
      <c r="S149" s="84"/>
      <c r="T149" s="86" t="str">
        <f>IF(E149="","",IFERROR(Q149*S149,0))</f>
      </c>
      <c r="U149" s="84"/>
      <c r="V149" s="86" t="str">
        <f>IF(E149="","",SUMIFS('Transaction History'!$G$6:$G$505,'Transaction History'!$D$6:$D$505,E149,'Transaction History'!$F$6:$F$505,"出庫",'Transaction History'!$A$6:$A$505,"&gt;="&amp;'Master Settings'!$B$5-30,'Transaction History'!$A$6:$A$505,"&lt;="&amp;'Master Settings'!$B$5))</f>
      </c>
      <c r="W149" s="86" t="str">
        <f>IF(E149="","",SUMIFS('Transaction History'!$G$6:$G$505,'Transaction History'!$D$6:$D$505,E149,'Transaction History'!$F$6:$F$505,"出庫",'Transaction History'!$A$6:$A$505,"&gt;="&amp;'Master Settings'!$B$5-90,'Transaction History'!$A$6:$A$505,"&lt;="&amp;'Master Settings'!$B$5))</f>
      </c>
      <c r="X149" s="86" t="str">
        <f>IF(E149="","",SUMIFS('Transaction History'!$G$6:$G$505,'Transaction History'!$D$6:$D$505,E149,'Transaction History'!$F$6:$F$505,"出庫",'Transaction History'!$A$6:$A$505,"&gt;="&amp;'Master Settings'!$B$5-180,'Transaction History'!$A$6:$A$505,"&lt;="&amp;'Master Settings'!$B$5))</f>
      </c>
      <c r="Y149" s="86" t="str">
        <f>IF(E149="","",IF(X149&gt;0,X149*365/180,IF(W149&gt;0,W149*365/90,IF(V149&gt;0,V149*365/30,0))))</f>
      </c>
      <c r="Z149" s="88" t="str">
        <f>IF(E149="","",IFERROR(Y149/Q149,0))</f>
      </c>
      <c r="AA149" s="35" t="str">
        <f>IF(E149="","",IF(N149="",0,MAX(0,'Master Settings'!$B$5-N149)))</f>
      </c>
      <c r="AB149" s="35" t="str">
        <f>IF(E149="","",IF(O149="",AA149,MAX(0,'Master Settings'!$B$5-O149)))</f>
      </c>
      <c r="AC149" s="35" t="str">
        <f>IF(E149="","",IFERROR(Q149/Y149*365,9999))</f>
      </c>
      <c r="AD149" s="35" t="str">
        <f>IF(E149="","",IFERROR(INDEX('Master Settings'!$B$11:$B$30,MATCH(H149,'Master Settings'!$A$11:$A$30,0)),'Master Settings'!$B$7))</f>
      </c>
      <c r="AE149" s="35" t="str">
        <f>IF(E149="","",IFERROR(INDEX('Master Settings'!$C$11:$C$30,MATCH(H149,'Master Settings'!$A$11:$A$30,0)),'Master Settings'!$D$7))</f>
      </c>
      <c r="AF149" s="88" t="str">
        <f>IF(E149="","",IFERROR(INDEX('Master Settings'!$D$11:$D$30,MATCH(H149,'Master Settings'!$A$11:$A$30,0)),'Master Settings'!$F$7))</f>
      </c>
      <c r="AG149" s="28" t="str">
        <f>IF(E149="","",IF(Q149&lt;=0,"在庫なし",IF(AND(AB149&gt;=AE149,Y149=0),"重度滞留",IF(OR(AB149&gt;=AD149,AC149&gt;=AD149*2),"注意",IF(Z149&lt;AF149,"回転低下","正常")))))</f>
      </c>
      <c r="AH149" s="28" t="str">
        <f>IF(E149="","",IF(AG149="重度滞留","消費がなく未出庫日数が重度しきい値を超過",IF(AG149="注意","未出庫日数または在庫カバー日数が注意しきい値を超過",IF(AG149="回転低下","回転率が品目カテゴリ目標を下回る",""))))</f>
      </c>
      <c r="AI149" s="28" t="str">
        <f>IF(E149="","",IF(AG149="重度滞留",IF(OR(J149="生産終了/EOL",J149="廃棄待ち"),"廃棄/値引き処理/仕入先返品","重点消費/代替利用/倉庫間移動"),IF(AG149="注意","Required確認/購買停止/倉庫間移動",IF(AG149="回転低下","安全在庫/Required予測/購買ペースの見直し","継続監視"))))</f>
      </c>
      <c r="AJ149" s="21"/>
      <c r="AK149" s="32"/>
      <c r="AL149" s="21"/>
      <c r="AM149" s="21"/>
      <c r="AN149" s="90" t="n">
        <f>IF(AND(E149&lt;&gt;"",AG149&lt;&gt;"正常",AG149&lt;&gt;"在庫なし"),T149+ROW()/1000000,0)</f>
        <v>0</v>
      </c>
    </row>
    <row r="150" ht="22" customHeight="true">
      <c r="A150" s="28" t="str">
        <f>IF(E150="","",ROW()-5)</f>
      </c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32"/>
      <c r="O150" s="32"/>
      <c r="P150" s="32"/>
      <c r="Q150" s="84"/>
      <c r="R150" s="21"/>
      <c r="S150" s="84"/>
      <c r="T150" s="86" t="str">
        <f>IF(E150="","",IFERROR(Q150*S150,0))</f>
      </c>
      <c r="U150" s="84"/>
      <c r="V150" s="86" t="str">
        <f>IF(E150="","",SUMIFS('Transaction History'!$G$6:$G$505,'Transaction History'!$D$6:$D$505,E150,'Transaction History'!$F$6:$F$505,"出庫",'Transaction History'!$A$6:$A$505,"&gt;="&amp;'Master Settings'!$B$5-30,'Transaction History'!$A$6:$A$505,"&lt;="&amp;'Master Settings'!$B$5))</f>
      </c>
      <c r="W150" s="86" t="str">
        <f>IF(E150="","",SUMIFS('Transaction History'!$G$6:$G$505,'Transaction History'!$D$6:$D$505,E150,'Transaction History'!$F$6:$F$505,"出庫",'Transaction History'!$A$6:$A$505,"&gt;="&amp;'Master Settings'!$B$5-90,'Transaction History'!$A$6:$A$505,"&lt;="&amp;'Master Settings'!$B$5))</f>
      </c>
      <c r="X150" s="86" t="str">
        <f>IF(E150="","",SUMIFS('Transaction History'!$G$6:$G$505,'Transaction History'!$D$6:$D$505,E150,'Transaction History'!$F$6:$F$505,"出庫",'Transaction History'!$A$6:$A$505,"&gt;="&amp;'Master Settings'!$B$5-180,'Transaction History'!$A$6:$A$505,"&lt;="&amp;'Master Settings'!$B$5))</f>
      </c>
      <c r="Y150" s="86" t="str">
        <f>IF(E150="","",IF(X150&gt;0,X150*365/180,IF(W150&gt;0,W150*365/90,IF(V150&gt;0,V150*365/30,0))))</f>
      </c>
      <c r="Z150" s="88" t="str">
        <f>IF(E150="","",IFERROR(Y150/Q150,0))</f>
      </c>
      <c r="AA150" s="35" t="str">
        <f>IF(E150="","",IF(N150="",0,MAX(0,'Master Settings'!$B$5-N150)))</f>
      </c>
      <c r="AB150" s="35" t="str">
        <f>IF(E150="","",IF(O150="",AA150,MAX(0,'Master Settings'!$B$5-O150)))</f>
      </c>
      <c r="AC150" s="35" t="str">
        <f>IF(E150="","",IFERROR(Q150/Y150*365,9999))</f>
      </c>
      <c r="AD150" s="35" t="str">
        <f>IF(E150="","",IFERROR(INDEX('Master Settings'!$B$11:$B$30,MATCH(H150,'Master Settings'!$A$11:$A$30,0)),'Master Settings'!$B$7))</f>
      </c>
      <c r="AE150" s="35" t="str">
        <f>IF(E150="","",IFERROR(INDEX('Master Settings'!$C$11:$C$30,MATCH(H150,'Master Settings'!$A$11:$A$30,0)),'Master Settings'!$D$7))</f>
      </c>
      <c r="AF150" s="88" t="str">
        <f>IF(E150="","",IFERROR(INDEX('Master Settings'!$D$11:$D$30,MATCH(H150,'Master Settings'!$A$11:$A$30,0)),'Master Settings'!$F$7))</f>
      </c>
      <c r="AG150" s="28" t="str">
        <f>IF(E150="","",IF(Q150&lt;=0,"在庫なし",IF(AND(AB150&gt;=AE150,Y150=0),"重度滞留",IF(OR(AB150&gt;=AD150,AC150&gt;=AD150*2),"注意",IF(Z150&lt;AF150,"回転低下","正常")))))</f>
      </c>
      <c r="AH150" s="28" t="str">
        <f>IF(E150="","",IF(AG150="重度滞留","消費がなく未出庫日数が重度しきい値を超過",IF(AG150="注意","未出庫日数または在庫カバー日数が注意しきい値を超過",IF(AG150="回転低下","回転率が品目カテゴリ目標を下回る",""))))</f>
      </c>
      <c r="AI150" s="28" t="str">
        <f>IF(E150="","",IF(AG150="重度滞留",IF(OR(J150="生産終了/EOL",J150="廃棄待ち"),"廃棄/値引き処理/仕入先返品","重点消費/代替利用/倉庫間移動"),IF(AG150="注意","Required確認/購買停止/倉庫間移動",IF(AG150="回転低下","安全在庫/Required予測/購買ペースの見直し","継続監視"))))</f>
      </c>
      <c r="AJ150" s="21"/>
      <c r="AK150" s="32"/>
      <c r="AL150" s="21"/>
      <c r="AM150" s="21"/>
      <c r="AN150" s="90" t="n">
        <f>IF(AND(E150&lt;&gt;"",AG150&lt;&gt;"正常",AG150&lt;&gt;"在庫なし"),T150+ROW()/1000000,0)</f>
        <v>0</v>
      </c>
    </row>
    <row r="151" ht="22" customHeight="true">
      <c r="A151" s="28" t="str">
        <f>IF(E151="","",ROW()-5)</f>
      </c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32"/>
      <c r="O151" s="32"/>
      <c r="P151" s="32"/>
      <c r="Q151" s="84"/>
      <c r="R151" s="21"/>
      <c r="S151" s="84"/>
      <c r="T151" s="86" t="str">
        <f>IF(E151="","",IFERROR(Q151*S151,0))</f>
      </c>
      <c r="U151" s="84"/>
      <c r="V151" s="86" t="str">
        <f>IF(E151="","",SUMIFS('Transaction History'!$G$6:$G$505,'Transaction History'!$D$6:$D$505,E151,'Transaction History'!$F$6:$F$505,"出庫",'Transaction History'!$A$6:$A$505,"&gt;="&amp;'Master Settings'!$B$5-30,'Transaction History'!$A$6:$A$505,"&lt;="&amp;'Master Settings'!$B$5))</f>
      </c>
      <c r="W151" s="86" t="str">
        <f>IF(E151="","",SUMIFS('Transaction History'!$G$6:$G$505,'Transaction History'!$D$6:$D$505,E151,'Transaction History'!$F$6:$F$505,"出庫",'Transaction History'!$A$6:$A$505,"&gt;="&amp;'Master Settings'!$B$5-90,'Transaction History'!$A$6:$A$505,"&lt;="&amp;'Master Settings'!$B$5))</f>
      </c>
      <c r="X151" s="86" t="str">
        <f>IF(E151="","",SUMIFS('Transaction History'!$G$6:$G$505,'Transaction History'!$D$6:$D$505,E151,'Transaction History'!$F$6:$F$505,"出庫",'Transaction History'!$A$6:$A$505,"&gt;="&amp;'Master Settings'!$B$5-180,'Transaction History'!$A$6:$A$505,"&lt;="&amp;'Master Settings'!$B$5))</f>
      </c>
      <c r="Y151" s="86" t="str">
        <f>IF(E151="","",IF(X151&gt;0,X151*365/180,IF(W151&gt;0,W151*365/90,IF(V151&gt;0,V151*365/30,0))))</f>
      </c>
      <c r="Z151" s="88" t="str">
        <f>IF(E151="","",IFERROR(Y151/Q151,0))</f>
      </c>
      <c r="AA151" s="35" t="str">
        <f>IF(E151="","",IF(N151="",0,MAX(0,'Master Settings'!$B$5-N151)))</f>
      </c>
      <c r="AB151" s="35" t="str">
        <f>IF(E151="","",IF(O151="",AA151,MAX(0,'Master Settings'!$B$5-O151)))</f>
      </c>
      <c r="AC151" s="35" t="str">
        <f>IF(E151="","",IFERROR(Q151/Y151*365,9999))</f>
      </c>
      <c r="AD151" s="35" t="str">
        <f>IF(E151="","",IFERROR(INDEX('Master Settings'!$B$11:$B$30,MATCH(H151,'Master Settings'!$A$11:$A$30,0)),'Master Settings'!$B$7))</f>
      </c>
      <c r="AE151" s="35" t="str">
        <f>IF(E151="","",IFERROR(INDEX('Master Settings'!$C$11:$C$30,MATCH(H151,'Master Settings'!$A$11:$A$30,0)),'Master Settings'!$D$7))</f>
      </c>
      <c r="AF151" s="88" t="str">
        <f>IF(E151="","",IFERROR(INDEX('Master Settings'!$D$11:$D$30,MATCH(H151,'Master Settings'!$A$11:$A$30,0)),'Master Settings'!$F$7))</f>
      </c>
      <c r="AG151" s="28" t="str">
        <f>IF(E151="","",IF(Q151&lt;=0,"在庫なし",IF(AND(AB151&gt;=AE151,Y151=0),"重度滞留",IF(OR(AB151&gt;=AD151,AC151&gt;=AD151*2),"注意",IF(Z151&lt;AF151,"回転低下","正常")))))</f>
      </c>
      <c r="AH151" s="28" t="str">
        <f>IF(E151="","",IF(AG151="重度滞留","消費がなく未出庫日数が重度しきい値を超過",IF(AG151="注意","未出庫日数または在庫カバー日数が注意しきい値を超過",IF(AG151="回転低下","回転率が品目カテゴリ目標を下回る",""))))</f>
      </c>
      <c r="AI151" s="28" t="str">
        <f>IF(E151="","",IF(AG151="重度滞留",IF(OR(J151="生産終了/EOL",J151="廃棄待ち"),"廃棄/値引き処理/仕入先返品","重点消費/代替利用/倉庫間移動"),IF(AG151="注意","Required確認/購買停止/倉庫間移動",IF(AG151="回転低下","安全在庫/Required予測/購買ペースの見直し","継続監視"))))</f>
      </c>
      <c r="AJ151" s="21"/>
      <c r="AK151" s="32"/>
      <c r="AL151" s="21"/>
      <c r="AM151" s="21"/>
      <c r="AN151" s="90" t="n">
        <f>IF(AND(E151&lt;&gt;"",AG151&lt;&gt;"正常",AG151&lt;&gt;"在庫なし"),T151+ROW()/1000000,0)</f>
        <v>0</v>
      </c>
    </row>
    <row r="152" ht="22" customHeight="true">
      <c r="A152" s="28" t="str">
        <f>IF(E152="","",ROW()-5)</f>
      </c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32"/>
      <c r="O152" s="32"/>
      <c r="P152" s="32"/>
      <c r="Q152" s="84"/>
      <c r="R152" s="21"/>
      <c r="S152" s="84"/>
      <c r="T152" s="86" t="str">
        <f>IF(E152="","",IFERROR(Q152*S152,0))</f>
      </c>
      <c r="U152" s="84"/>
      <c r="V152" s="86" t="str">
        <f>IF(E152="","",SUMIFS('Transaction History'!$G$6:$G$505,'Transaction History'!$D$6:$D$505,E152,'Transaction History'!$F$6:$F$505,"出庫",'Transaction History'!$A$6:$A$505,"&gt;="&amp;'Master Settings'!$B$5-30,'Transaction History'!$A$6:$A$505,"&lt;="&amp;'Master Settings'!$B$5))</f>
      </c>
      <c r="W152" s="86" t="str">
        <f>IF(E152="","",SUMIFS('Transaction History'!$G$6:$G$505,'Transaction History'!$D$6:$D$505,E152,'Transaction History'!$F$6:$F$505,"出庫",'Transaction History'!$A$6:$A$505,"&gt;="&amp;'Master Settings'!$B$5-90,'Transaction History'!$A$6:$A$505,"&lt;="&amp;'Master Settings'!$B$5))</f>
      </c>
      <c r="X152" s="86" t="str">
        <f>IF(E152="","",SUMIFS('Transaction History'!$G$6:$G$505,'Transaction History'!$D$6:$D$505,E152,'Transaction History'!$F$6:$F$505,"出庫",'Transaction History'!$A$6:$A$505,"&gt;="&amp;'Master Settings'!$B$5-180,'Transaction History'!$A$6:$A$505,"&lt;="&amp;'Master Settings'!$B$5))</f>
      </c>
      <c r="Y152" s="86" t="str">
        <f>IF(E152="","",IF(X152&gt;0,X152*365/180,IF(W152&gt;0,W152*365/90,IF(V152&gt;0,V152*365/30,0))))</f>
      </c>
      <c r="Z152" s="88" t="str">
        <f>IF(E152="","",IFERROR(Y152/Q152,0))</f>
      </c>
      <c r="AA152" s="35" t="str">
        <f>IF(E152="","",IF(N152="",0,MAX(0,'Master Settings'!$B$5-N152)))</f>
      </c>
      <c r="AB152" s="35" t="str">
        <f>IF(E152="","",IF(O152="",AA152,MAX(0,'Master Settings'!$B$5-O152)))</f>
      </c>
      <c r="AC152" s="35" t="str">
        <f>IF(E152="","",IFERROR(Q152/Y152*365,9999))</f>
      </c>
      <c r="AD152" s="35" t="str">
        <f>IF(E152="","",IFERROR(INDEX('Master Settings'!$B$11:$B$30,MATCH(H152,'Master Settings'!$A$11:$A$30,0)),'Master Settings'!$B$7))</f>
      </c>
      <c r="AE152" s="35" t="str">
        <f>IF(E152="","",IFERROR(INDEX('Master Settings'!$C$11:$C$30,MATCH(H152,'Master Settings'!$A$11:$A$30,0)),'Master Settings'!$D$7))</f>
      </c>
      <c r="AF152" s="88" t="str">
        <f>IF(E152="","",IFERROR(INDEX('Master Settings'!$D$11:$D$30,MATCH(H152,'Master Settings'!$A$11:$A$30,0)),'Master Settings'!$F$7))</f>
      </c>
      <c r="AG152" s="28" t="str">
        <f>IF(E152="","",IF(Q152&lt;=0,"在庫なし",IF(AND(AB152&gt;=AE152,Y152=0),"重度滞留",IF(OR(AB152&gt;=AD152,AC152&gt;=AD152*2),"注意",IF(Z152&lt;AF152,"回転低下","正常")))))</f>
      </c>
      <c r="AH152" s="28" t="str">
        <f>IF(E152="","",IF(AG152="重度滞留","消費がなく未出庫日数が重度しきい値を超過",IF(AG152="注意","未出庫日数または在庫カバー日数が注意しきい値を超過",IF(AG152="回転低下","回転率が品目カテゴリ目標を下回る",""))))</f>
      </c>
      <c r="AI152" s="28" t="str">
        <f>IF(E152="","",IF(AG152="重度滞留",IF(OR(J152="生産終了/EOL",J152="廃棄待ち"),"廃棄/値引き処理/仕入先返品","重点消費/代替利用/倉庫間移動"),IF(AG152="注意","Required確認/購買停止/倉庫間移動",IF(AG152="回転低下","安全在庫/Required予測/購買ペースの見直し","継続監視"))))</f>
      </c>
      <c r="AJ152" s="21"/>
      <c r="AK152" s="32"/>
      <c r="AL152" s="21"/>
      <c r="AM152" s="21"/>
      <c r="AN152" s="90" t="n">
        <f>IF(AND(E152&lt;&gt;"",AG152&lt;&gt;"正常",AG152&lt;&gt;"在庫なし"),T152+ROW()/1000000,0)</f>
        <v>0</v>
      </c>
    </row>
    <row r="153" ht="22" customHeight="true">
      <c r="A153" s="28" t="str">
        <f>IF(E153="","",ROW()-5)</f>
      </c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32"/>
      <c r="O153" s="32"/>
      <c r="P153" s="32"/>
      <c r="Q153" s="84"/>
      <c r="R153" s="21"/>
      <c r="S153" s="84"/>
      <c r="T153" s="86" t="str">
        <f>IF(E153="","",IFERROR(Q153*S153,0))</f>
      </c>
      <c r="U153" s="84"/>
      <c r="V153" s="86" t="str">
        <f>IF(E153="","",SUMIFS('Transaction History'!$G$6:$G$505,'Transaction History'!$D$6:$D$505,E153,'Transaction History'!$F$6:$F$505,"出庫",'Transaction History'!$A$6:$A$505,"&gt;="&amp;'Master Settings'!$B$5-30,'Transaction History'!$A$6:$A$505,"&lt;="&amp;'Master Settings'!$B$5))</f>
      </c>
      <c r="W153" s="86" t="str">
        <f>IF(E153="","",SUMIFS('Transaction History'!$G$6:$G$505,'Transaction History'!$D$6:$D$505,E153,'Transaction History'!$F$6:$F$505,"出庫",'Transaction History'!$A$6:$A$505,"&gt;="&amp;'Master Settings'!$B$5-90,'Transaction History'!$A$6:$A$505,"&lt;="&amp;'Master Settings'!$B$5))</f>
      </c>
      <c r="X153" s="86" t="str">
        <f>IF(E153="","",SUMIFS('Transaction History'!$G$6:$G$505,'Transaction History'!$D$6:$D$505,E153,'Transaction History'!$F$6:$F$505,"出庫",'Transaction History'!$A$6:$A$505,"&gt;="&amp;'Master Settings'!$B$5-180,'Transaction History'!$A$6:$A$505,"&lt;="&amp;'Master Settings'!$B$5))</f>
      </c>
      <c r="Y153" s="86" t="str">
        <f>IF(E153="","",IF(X153&gt;0,X153*365/180,IF(W153&gt;0,W153*365/90,IF(V153&gt;0,V153*365/30,0))))</f>
      </c>
      <c r="Z153" s="88" t="str">
        <f>IF(E153="","",IFERROR(Y153/Q153,0))</f>
      </c>
      <c r="AA153" s="35" t="str">
        <f>IF(E153="","",IF(N153="",0,MAX(0,'Master Settings'!$B$5-N153)))</f>
      </c>
      <c r="AB153" s="35" t="str">
        <f>IF(E153="","",IF(O153="",AA153,MAX(0,'Master Settings'!$B$5-O153)))</f>
      </c>
      <c r="AC153" s="35" t="str">
        <f>IF(E153="","",IFERROR(Q153/Y153*365,9999))</f>
      </c>
      <c r="AD153" s="35" t="str">
        <f>IF(E153="","",IFERROR(INDEX('Master Settings'!$B$11:$B$30,MATCH(H153,'Master Settings'!$A$11:$A$30,0)),'Master Settings'!$B$7))</f>
      </c>
      <c r="AE153" s="35" t="str">
        <f>IF(E153="","",IFERROR(INDEX('Master Settings'!$C$11:$C$30,MATCH(H153,'Master Settings'!$A$11:$A$30,0)),'Master Settings'!$D$7))</f>
      </c>
      <c r="AF153" s="88" t="str">
        <f>IF(E153="","",IFERROR(INDEX('Master Settings'!$D$11:$D$30,MATCH(H153,'Master Settings'!$A$11:$A$30,0)),'Master Settings'!$F$7))</f>
      </c>
      <c r="AG153" s="28" t="str">
        <f>IF(E153="","",IF(Q153&lt;=0,"在庫なし",IF(AND(AB153&gt;=AE153,Y153=0),"重度滞留",IF(OR(AB153&gt;=AD153,AC153&gt;=AD153*2),"注意",IF(Z153&lt;AF153,"回転低下","正常")))))</f>
      </c>
      <c r="AH153" s="28" t="str">
        <f>IF(E153="","",IF(AG153="重度滞留","消費がなく未出庫日数が重度しきい値を超過",IF(AG153="注意","未出庫日数または在庫カバー日数が注意しきい値を超過",IF(AG153="回転低下","回転率が品目カテゴリ目標を下回る",""))))</f>
      </c>
      <c r="AI153" s="28" t="str">
        <f>IF(E153="","",IF(AG153="重度滞留",IF(OR(J153="生産終了/EOL",J153="廃棄待ち"),"廃棄/値引き処理/仕入先返品","重点消費/代替利用/倉庫間移動"),IF(AG153="注意","Required確認/購買停止/倉庫間移動",IF(AG153="回転低下","安全在庫/Required予測/購買ペースの見直し","継続監視"))))</f>
      </c>
      <c r="AJ153" s="21"/>
      <c r="AK153" s="32"/>
      <c r="AL153" s="21"/>
      <c r="AM153" s="21"/>
      <c r="AN153" s="90" t="n">
        <f>IF(AND(E153&lt;&gt;"",AG153&lt;&gt;"正常",AG153&lt;&gt;"在庫なし"),T153+ROW()/1000000,0)</f>
        <v>0</v>
      </c>
    </row>
    <row r="154" ht="22" customHeight="true">
      <c r="A154" s="28" t="str">
        <f>IF(E154="","",ROW()-5)</f>
      </c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32"/>
      <c r="O154" s="32"/>
      <c r="P154" s="32"/>
      <c r="Q154" s="84"/>
      <c r="R154" s="21"/>
      <c r="S154" s="84"/>
      <c r="T154" s="86" t="str">
        <f>IF(E154="","",IFERROR(Q154*S154,0))</f>
      </c>
      <c r="U154" s="84"/>
      <c r="V154" s="86" t="str">
        <f>IF(E154="","",SUMIFS('Transaction History'!$G$6:$G$505,'Transaction History'!$D$6:$D$505,E154,'Transaction History'!$F$6:$F$505,"出庫",'Transaction History'!$A$6:$A$505,"&gt;="&amp;'Master Settings'!$B$5-30,'Transaction History'!$A$6:$A$505,"&lt;="&amp;'Master Settings'!$B$5))</f>
      </c>
      <c r="W154" s="86" t="str">
        <f>IF(E154="","",SUMIFS('Transaction History'!$G$6:$G$505,'Transaction History'!$D$6:$D$505,E154,'Transaction History'!$F$6:$F$505,"出庫",'Transaction History'!$A$6:$A$505,"&gt;="&amp;'Master Settings'!$B$5-90,'Transaction History'!$A$6:$A$505,"&lt;="&amp;'Master Settings'!$B$5))</f>
      </c>
      <c r="X154" s="86" t="str">
        <f>IF(E154="","",SUMIFS('Transaction History'!$G$6:$G$505,'Transaction History'!$D$6:$D$505,E154,'Transaction History'!$F$6:$F$505,"出庫",'Transaction History'!$A$6:$A$505,"&gt;="&amp;'Master Settings'!$B$5-180,'Transaction History'!$A$6:$A$505,"&lt;="&amp;'Master Settings'!$B$5))</f>
      </c>
      <c r="Y154" s="86" t="str">
        <f>IF(E154="","",IF(X154&gt;0,X154*365/180,IF(W154&gt;0,W154*365/90,IF(V154&gt;0,V154*365/30,0))))</f>
      </c>
      <c r="Z154" s="88" t="str">
        <f>IF(E154="","",IFERROR(Y154/Q154,0))</f>
      </c>
      <c r="AA154" s="35" t="str">
        <f>IF(E154="","",IF(N154="",0,MAX(0,'Master Settings'!$B$5-N154)))</f>
      </c>
      <c r="AB154" s="35" t="str">
        <f>IF(E154="","",IF(O154="",AA154,MAX(0,'Master Settings'!$B$5-O154)))</f>
      </c>
      <c r="AC154" s="35" t="str">
        <f>IF(E154="","",IFERROR(Q154/Y154*365,9999))</f>
      </c>
      <c r="AD154" s="35" t="str">
        <f>IF(E154="","",IFERROR(INDEX('Master Settings'!$B$11:$B$30,MATCH(H154,'Master Settings'!$A$11:$A$30,0)),'Master Settings'!$B$7))</f>
      </c>
      <c r="AE154" s="35" t="str">
        <f>IF(E154="","",IFERROR(INDEX('Master Settings'!$C$11:$C$30,MATCH(H154,'Master Settings'!$A$11:$A$30,0)),'Master Settings'!$D$7))</f>
      </c>
      <c r="AF154" s="88" t="str">
        <f>IF(E154="","",IFERROR(INDEX('Master Settings'!$D$11:$D$30,MATCH(H154,'Master Settings'!$A$11:$A$30,0)),'Master Settings'!$F$7))</f>
      </c>
      <c r="AG154" s="28" t="str">
        <f>IF(E154="","",IF(Q154&lt;=0,"在庫なし",IF(AND(AB154&gt;=AE154,Y154=0),"重度滞留",IF(OR(AB154&gt;=AD154,AC154&gt;=AD154*2),"注意",IF(Z154&lt;AF154,"回転低下","正常")))))</f>
      </c>
      <c r="AH154" s="28" t="str">
        <f>IF(E154="","",IF(AG154="重度滞留","消費がなく未出庫日数が重度しきい値を超過",IF(AG154="注意","未出庫日数または在庫カバー日数が注意しきい値を超過",IF(AG154="回転低下","回転率が品目カテゴリ目標を下回る",""))))</f>
      </c>
      <c r="AI154" s="28" t="str">
        <f>IF(E154="","",IF(AG154="重度滞留",IF(OR(J154="生産終了/EOL",J154="廃棄待ち"),"廃棄/値引き処理/仕入先返品","重点消費/代替利用/倉庫間移動"),IF(AG154="注意","Required確認/購買停止/倉庫間移動",IF(AG154="回転低下","安全在庫/Required予測/購買ペースの見直し","継続監視"))))</f>
      </c>
      <c r="AJ154" s="21"/>
      <c r="AK154" s="32"/>
      <c r="AL154" s="21"/>
      <c r="AM154" s="21"/>
      <c r="AN154" s="90" t="n">
        <f>IF(AND(E154&lt;&gt;"",AG154&lt;&gt;"正常",AG154&lt;&gt;"在庫なし"),T154+ROW()/1000000,0)</f>
        <v>0</v>
      </c>
    </row>
    <row r="155" ht="22" customHeight="true">
      <c r="A155" s="28" t="str">
        <f>IF(E155="","",ROW()-5)</f>
      </c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32"/>
      <c r="O155" s="32"/>
      <c r="P155" s="32"/>
      <c r="Q155" s="84"/>
      <c r="R155" s="21"/>
      <c r="S155" s="84"/>
      <c r="T155" s="86" t="str">
        <f>IF(E155="","",IFERROR(Q155*S155,0))</f>
      </c>
      <c r="U155" s="84"/>
      <c r="V155" s="86" t="str">
        <f>IF(E155="","",SUMIFS('Transaction History'!$G$6:$G$505,'Transaction History'!$D$6:$D$505,E155,'Transaction History'!$F$6:$F$505,"出庫",'Transaction History'!$A$6:$A$505,"&gt;="&amp;'Master Settings'!$B$5-30,'Transaction History'!$A$6:$A$505,"&lt;="&amp;'Master Settings'!$B$5))</f>
      </c>
      <c r="W155" s="86" t="str">
        <f>IF(E155="","",SUMIFS('Transaction History'!$G$6:$G$505,'Transaction History'!$D$6:$D$505,E155,'Transaction History'!$F$6:$F$505,"出庫",'Transaction History'!$A$6:$A$505,"&gt;="&amp;'Master Settings'!$B$5-90,'Transaction History'!$A$6:$A$505,"&lt;="&amp;'Master Settings'!$B$5))</f>
      </c>
      <c r="X155" s="86" t="str">
        <f>IF(E155="","",SUMIFS('Transaction History'!$G$6:$G$505,'Transaction History'!$D$6:$D$505,E155,'Transaction History'!$F$6:$F$505,"出庫",'Transaction History'!$A$6:$A$505,"&gt;="&amp;'Master Settings'!$B$5-180,'Transaction History'!$A$6:$A$505,"&lt;="&amp;'Master Settings'!$B$5))</f>
      </c>
      <c r="Y155" s="86" t="str">
        <f>IF(E155="","",IF(X155&gt;0,X155*365/180,IF(W155&gt;0,W155*365/90,IF(V155&gt;0,V155*365/30,0))))</f>
      </c>
      <c r="Z155" s="88" t="str">
        <f>IF(E155="","",IFERROR(Y155/Q155,0))</f>
      </c>
      <c r="AA155" s="35" t="str">
        <f>IF(E155="","",IF(N155="",0,MAX(0,'Master Settings'!$B$5-N155)))</f>
      </c>
      <c r="AB155" s="35" t="str">
        <f>IF(E155="","",IF(O155="",AA155,MAX(0,'Master Settings'!$B$5-O155)))</f>
      </c>
      <c r="AC155" s="35" t="str">
        <f>IF(E155="","",IFERROR(Q155/Y155*365,9999))</f>
      </c>
      <c r="AD155" s="35" t="str">
        <f>IF(E155="","",IFERROR(INDEX('Master Settings'!$B$11:$B$30,MATCH(H155,'Master Settings'!$A$11:$A$30,0)),'Master Settings'!$B$7))</f>
      </c>
      <c r="AE155" s="35" t="str">
        <f>IF(E155="","",IFERROR(INDEX('Master Settings'!$C$11:$C$30,MATCH(H155,'Master Settings'!$A$11:$A$30,0)),'Master Settings'!$D$7))</f>
      </c>
      <c r="AF155" s="88" t="str">
        <f>IF(E155="","",IFERROR(INDEX('Master Settings'!$D$11:$D$30,MATCH(H155,'Master Settings'!$A$11:$A$30,0)),'Master Settings'!$F$7))</f>
      </c>
      <c r="AG155" s="28" t="str">
        <f>IF(E155="","",IF(Q155&lt;=0,"在庫なし",IF(AND(AB155&gt;=AE155,Y155=0),"重度滞留",IF(OR(AB155&gt;=AD155,AC155&gt;=AD155*2),"注意",IF(Z155&lt;AF155,"回転低下","正常")))))</f>
      </c>
      <c r="AH155" s="28" t="str">
        <f>IF(E155="","",IF(AG155="重度滞留","消費がなく未出庫日数が重度しきい値を超過",IF(AG155="注意","未出庫日数または在庫カバー日数が注意しきい値を超過",IF(AG155="回転低下","回転率が品目カテゴリ目標を下回る",""))))</f>
      </c>
      <c r="AI155" s="28" t="str">
        <f>IF(E155="","",IF(AG155="重度滞留",IF(OR(J155="生産終了/EOL",J155="廃棄待ち"),"廃棄/値引き処理/仕入先返品","重点消費/代替利用/倉庫間移動"),IF(AG155="注意","Required確認/購買停止/倉庫間移動",IF(AG155="回転低下","安全在庫/Required予測/購買ペースの見直し","継続監視"))))</f>
      </c>
      <c r="AJ155" s="21"/>
      <c r="AK155" s="32"/>
      <c r="AL155" s="21"/>
      <c r="AM155" s="21"/>
      <c r="AN155" s="90" t="n">
        <f>IF(AND(E155&lt;&gt;"",AG155&lt;&gt;"正常",AG155&lt;&gt;"在庫なし"),T155+ROW()/1000000,0)</f>
        <v>0</v>
      </c>
    </row>
    <row r="156" ht="22" customHeight="true">
      <c r="A156" s="28" t="str">
        <f>IF(E156="","",ROW()-5)</f>
      </c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32"/>
      <c r="O156" s="32"/>
      <c r="P156" s="32"/>
      <c r="Q156" s="84"/>
      <c r="R156" s="21"/>
      <c r="S156" s="84"/>
      <c r="T156" s="86" t="str">
        <f>IF(E156="","",IFERROR(Q156*S156,0))</f>
      </c>
      <c r="U156" s="84"/>
      <c r="V156" s="86" t="str">
        <f>IF(E156="","",SUMIFS('Transaction History'!$G$6:$G$505,'Transaction History'!$D$6:$D$505,E156,'Transaction History'!$F$6:$F$505,"出庫",'Transaction History'!$A$6:$A$505,"&gt;="&amp;'Master Settings'!$B$5-30,'Transaction History'!$A$6:$A$505,"&lt;="&amp;'Master Settings'!$B$5))</f>
      </c>
      <c r="W156" s="86" t="str">
        <f>IF(E156="","",SUMIFS('Transaction History'!$G$6:$G$505,'Transaction History'!$D$6:$D$505,E156,'Transaction History'!$F$6:$F$505,"出庫",'Transaction History'!$A$6:$A$505,"&gt;="&amp;'Master Settings'!$B$5-90,'Transaction History'!$A$6:$A$505,"&lt;="&amp;'Master Settings'!$B$5))</f>
      </c>
      <c r="X156" s="86" t="str">
        <f>IF(E156="","",SUMIFS('Transaction History'!$G$6:$G$505,'Transaction History'!$D$6:$D$505,E156,'Transaction History'!$F$6:$F$505,"出庫",'Transaction History'!$A$6:$A$505,"&gt;="&amp;'Master Settings'!$B$5-180,'Transaction History'!$A$6:$A$505,"&lt;="&amp;'Master Settings'!$B$5))</f>
      </c>
      <c r="Y156" s="86" t="str">
        <f>IF(E156="","",IF(X156&gt;0,X156*365/180,IF(W156&gt;0,W156*365/90,IF(V156&gt;0,V156*365/30,0))))</f>
      </c>
      <c r="Z156" s="88" t="str">
        <f>IF(E156="","",IFERROR(Y156/Q156,0))</f>
      </c>
      <c r="AA156" s="35" t="str">
        <f>IF(E156="","",IF(N156="",0,MAX(0,'Master Settings'!$B$5-N156)))</f>
      </c>
      <c r="AB156" s="35" t="str">
        <f>IF(E156="","",IF(O156="",AA156,MAX(0,'Master Settings'!$B$5-O156)))</f>
      </c>
      <c r="AC156" s="35" t="str">
        <f>IF(E156="","",IFERROR(Q156/Y156*365,9999))</f>
      </c>
      <c r="AD156" s="35" t="str">
        <f>IF(E156="","",IFERROR(INDEX('Master Settings'!$B$11:$B$30,MATCH(H156,'Master Settings'!$A$11:$A$30,0)),'Master Settings'!$B$7))</f>
      </c>
      <c r="AE156" s="35" t="str">
        <f>IF(E156="","",IFERROR(INDEX('Master Settings'!$C$11:$C$30,MATCH(H156,'Master Settings'!$A$11:$A$30,0)),'Master Settings'!$D$7))</f>
      </c>
      <c r="AF156" s="88" t="str">
        <f>IF(E156="","",IFERROR(INDEX('Master Settings'!$D$11:$D$30,MATCH(H156,'Master Settings'!$A$11:$A$30,0)),'Master Settings'!$F$7))</f>
      </c>
      <c r="AG156" s="28" t="str">
        <f>IF(E156="","",IF(Q156&lt;=0,"在庫なし",IF(AND(AB156&gt;=AE156,Y156=0),"重度滞留",IF(OR(AB156&gt;=AD156,AC156&gt;=AD156*2),"注意",IF(Z156&lt;AF156,"回転低下","正常")))))</f>
      </c>
      <c r="AH156" s="28" t="str">
        <f>IF(E156="","",IF(AG156="重度滞留","消費がなく未出庫日数が重度しきい値を超過",IF(AG156="注意","未出庫日数または在庫カバー日数が注意しきい値を超過",IF(AG156="回転低下","回転率が品目カテゴリ目標を下回る",""))))</f>
      </c>
      <c r="AI156" s="28" t="str">
        <f>IF(E156="","",IF(AG156="重度滞留",IF(OR(J156="生産終了/EOL",J156="廃棄待ち"),"廃棄/値引き処理/仕入先返品","重点消費/代替利用/倉庫間移動"),IF(AG156="注意","Required確認/購買停止/倉庫間移動",IF(AG156="回転低下","安全在庫/Required予測/購買ペースの見直し","継続監視"))))</f>
      </c>
      <c r="AJ156" s="21"/>
      <c r="AK156" s="32"/>
      <c r="AL156" s="21"/>
      <c r="AM156" s="21"/>
      <c r="AN156" s="90" t="n">
        <f>IF(AND(E156&lt;&gt;"",AG156&lt;&gt;"正常",AG156&lt;&gt;"在庫なし"),T156+ROW()/1000000,0)</f>
        <v>0</v>
      </c>
    </row>
    <row r="157" ht="22" customHeight="true">
      <c r="A157" s="28" t="str">
        <f>IF(E157="","",ROW()-5)</f>
      </c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32"/>
      <c r="O157" s="32"/>
      <c r="P157" s="32"/>
      <c r="Q157" s="84"/>
      <c r="R157" s="21"/>
      <c r="S157" s="84"/>
      <c r="T157" s="86" t="str">
        <f>IF(E157="","",IFERROR(Q157*S157,0))</f>
      </c>
      <c r="U157" s="84"/>
      <c r="V157" s="86" t="str">
        <f>IF(E157="","",SUMIFS('Transaction History'!$G$6:$G$505,'Transaction History'!$D$6:$D$505,E157,'Transaction History'!$F$6:$F$505,"出庫",'Transaction History'!$A$6:$A$505,"&gt;="&amp;'Master Settings'!$B$5-30,'Transaction History'!$A$6:$A$505,"&lt;="&amp;'Master Settings'!$B$5))</f>
      </c>
      <c r="W157" s="86" t="str">
        <f>IF(E157="","",SUMIFS('Transaction History'!$G$6:$G$505,'Transaction History'!$D$6:$D$505,E157,'Transaction History'!$F$6:$F$505,"出庫",'Transaction History'!$A$6:$A$505,"&gt;="&amp;'Master Settings'!$B$5-90,'Transaction History'!$A$6:$A$505,"&lt;="&amp;'Master Settings'!$B$5))</f>
      </c>
      <c r="X157" s="86" t="str">
        <f>IF(E157="","",SUMIFS('Transaction History'!$G$6:$G$505,'Transaction History'!$D$6:$D$505,E157,'Transaction History'!$F$6:$F$505,"出庫",'Transaction History'!$A$6:$A$505,"&gt;="&amp;'Master Settings'!$B$5-180,'Transaction History'!$A$6:$A$505,"&lt;="&amp;'Master Settings'!$B$5))</f>
      </c>
      <c r="Y157" s="86" t="str">
        <f>IF(E157="","",IF(X157&gt;0,X157*365/180,IF(W157&gt;0,W157*365/90,IF(V157&gt;0,V157*365/30,0))))</f>
      </c>
      <c r="Z157" s="88" t="str">
        <f>IF(E157="","",IFERROR(Y157/Q157,0))</f>
      </c>
      <c r="AA157" s="35" t="str">
        <f>IF(E157="","",IF(N157="",0,MAX(0,'Master Settings'!$B$5-N157)))</f>
      </c>
      <c r="AB157" s="35" t="str">
        <f>IF(E157="","",IF(O157="",AA157,MAX(0,'Master Settings'!$B$5-O157)))</f>
      </c>
      <c r="AC157" s="35" t="str">
        <f>IF(E157="","",IFERROR(Q157/Y157*365,9999))</f>
      </c>
      <c r="AD157" s="35" t="str">
        <f>IF(E157="","",IFERROR(INDEX('Master Settings'!$B$11:$B$30,MATCH(H157,'Master Settings'!$A$11:$A$30,0)),'Master Settings'!$B$7))</f>
      </c>
      <c r="AE157" s="35" t="str">
        <f>IF(E157="","",IFERROR(INDEX('Master Settings'!$C$11:$C$30,MATCH(H157,'Master Settings'!$A$11:$A$30,0)),'Master Settings'!$D$7))</f>
      </c>
      <c r="AF157" s="88" t="str">
        <f>IF(E157="","",IFERROR(INDEX('Master Settings'!$D$11:$D$30,MATCH(H157,'Master Settings'!$A$11:$A$30,0)),'Master Settings'!$F$7))</f>
      </c>
      <c r="AG157" s="28" t="str">
        <f>IF(E157="","",IF(Q157&lt;=0,"在庫なし",IF(AND(AB157&gt;=AE157,Y157=0),"重度滞留",IF(OR(AB157&gt;=AD157,AC157&gt;=AD157*2),"注意",IF(Z157&lt;AF157,"回転低下","正常")))))</f>
      </c>
      <c r="AH157" s="28" t="str">
        <f>IF(E157="","",IF(AG157="重度滞留","消費がなく未出庫日数が重度しきい値を超過",IF(AG157="注意","未出庫日数または在庫カバー日数が注意しきい値を超過",IF(AG157="回転低下","回転率が品目カテゴリ目標を下回る",""))))</f>
      </c>
      <c r="AI157" s="28" t="str">
        <f>IF(E157="","",IF(AG157="重度滞留",IF(OR(J157="生産終了/EOL",J157="廃棄待ち"),"廃棄/値引き処理/仕入先返品","重点消費/代替利用/倉庫間移動"),IF(AG157="注意","Required確認/購買停止/倉庫間移動",IF(AG157="回転低下","安全在庫/Required予測/購買ペースの見直し","継続監視"))))</f>
      </c>
      <c r="AJ157" s="21"/>
      <c r="AK157" s="32"/>
      <c r="AL157" s="21"/>
      <c r="AM157" s="21"/>
      <c r="AN157" s="90" t="n">
        <f>IF(AND(E157&lt;&gt;"",AG157&lt;&gt;"正常",AG157&lt;&gt;"在庫なし"),T157+ROW()/1000000,0)</f>
        <v>0</v>
      </c>
    </row>
    <row r="158" ht="22" customHeight="true">
      <c r="A158" s="28" t="str">
        <f>IF(E158="","",ROW()-5)</f>
      </c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32"/>
      <c r="O158" s="32"/>
      <c r="P158" s="32"/>
      <c r="Q158" s="84"/>
      <c r="R158" s="21"/>
      <c r="S158" s="84"/>
      <c r="T158" s="86" t="str">
        <f>IF(E158="","",IFERROR(Q158*S158,0))</f>
      </c>
      <c r="U158" s="84"/>
      <c r="V158" s="86" t="str">
        <f>IF(E158="","",SUMIFS('Transaction History'!$G$6:$G$505,'Transaction History'!$D$6:$D$505,E158,'Transaction History'!$F$6:$F$505,"出庫",'Transaction History'!$A$6:$A$505,"&gt;="&amp;'Master Settings'!$B$5-30,'Transaction History'!$A$6:$A$505,"&lt;="&amp;'Master Settings'!$B$5))</f>
      </c>
      <c r="W158" s="86" t="str">
        <f>IF(E158="","",SUMIFS('Transaction History'!$G$6:$G$505,'Transaction History'!$D$6:$D$505,E158,'Transaction History'!$F$6:$F$505,"出庫",'Transaction History'!$A$6:$A$505,"&gt;="&amp;'Master Settings'!$B$5-90,'Transaction History'!$A$6:$A$505,"&lt;="&amp;'Master Settings'!$B$5))</f>
      </c>
      <c r="X158" s="86" t="str">
        <f>IF(E158="","",SUMIFS('Transaction History'!$G$6:$G$505,'Transaction History'!$D$6:$D$505,E158,'Transaction History'!$F$6:$F$505,"出庫",'Transaction History'!$A$6:$A$505,"&gt;="&amp;'Master Settings'!$B$5-180,'Transaction History'!$A$6:$A$505,"&lt;="&amp;'Master Settings'!$B$5))</f>
      </c>
      <c r="Y158" s="86" t="str">
        <f>IF(E158="","",IF(X158&gt;0,X158*365/180,IF(W158&gt;0,W158*365/90,IF(V158&gt;0,V158*365/30,0))))</f>
      </c>
      <c r="Z158" s="88" t="str">
        <f>IF(E158="","",IFERROR(Y158/Q158,0))</f>
      </c>
      <c r="AA158" s="35" t="str">
        <f>IF(E158="","",IF(N158="",0,MAX(0,'Master Settings'!$B$5-N158)))</f>
      </c>
      <c r="AB158" s="35" t="str">
        <f>IF(E158="","",IF(O158="",AA158,MAX(0,'Master Settings'!$B$5-O158)))</f>
      </c>
      <c r="AC158" s="35" t="str">
        <f>IF(E158="","",IFERROR(Q158/Y158*365,9999))</f>
      </c>
      <c r="AD158" s="35" t="str">
        <f>IF(E158="","",IFERROR(INDEX('Master Settings'!$B$11:$B$30,MATCH(H158,'Master Settings'!$A$11:$A$30,0)),'Master Settings'!$B$7))</f>
      </c>
      <c r="AE158" s="35" t="str">
        <f>IF(E158="","",IFERROR(INDEX('Master Settings'!$C$11:$C$30,MATCH(H158,'Master Settings'!$A$11:$A$30,0)),'Master Settings'!$D$7))</f>
      </c>
      <c r="AF158" s="88" t="str">
        <f>IF(E158="","",IFERROR(INDEX('Master Settings'!$D$11:$D$30,MATCH(H158,'Master Settings'!$A$11:$A$30,0)),'Master Settings'!$F$7))</f>
      </c>
      <c r="AG158" s="28" t="str">
        <f>IF(E158="","",IF(Q158&lt;=0,"在庫なし",IF(AND(AB158&gt;=AE158,Y158=0),"重度滞留",IF(OR(AB158&gt;=AD158,AC158&gt;=AD158*2),"注意",IF(Z158&lt;AF158,"回転低下","正常")))))</f>
      </c>
      <c r="AH158" s="28" t="str">
        <f>IF(E158="","",IF(AG158="重度滞留","消費がなく未出庫日数が重度しきい値を超過",IF(AG158="注意","未出庫日数または在庫カバー日数が注意しきい値を超過",IF(AG158="回転低下","回転率が品目カテゴリ目標を下回る",""))))</f>
      </c>
      <c r="AI158" s="28" t="str">
        <f>IF(E158="","",IF(AG158="重度滞留",IF(OR(J158="生産終了/EOL",J158="廃棄待ち"),"廃棄/値引き処理/仕入先返品","重点消費/代替利用/倉庫間移動"),IF(AG158="注意","Required確認/購買停止/倉庫間移動",IF(AG158="回転低下","安全在庫/Required予測/購買ペースの見直し","継続監視"))))</f>
      </c>
      <c r="AJ158" s="21"/>
      <c r="AK158" s="32"/>
      <c r="AL158" s="21"/>
      <c r="AM158" s="21"/>
      <c r="AN158" s="90" t="n">
        <f>IF(AND(E158&lt;&gt;"",AG158&lt;&gt;"正常",AG158&lt;&gt;"在庫なし"),T158+ROW()/1000000,0)</f>
        <v>0</v>
      </c>
    </row>
    <row r="159" ht="22" customHeight="true">
      <c r="A159" s="28" t="str">
        <f>IF(E159="","",ROW()-5)</f>
      </c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32"/>
      <c r="O159" s="32"/>
      <c r="P159" s="32"/>
      <c r="Q159" s="84"/>
      <c r="R159" s="21"/>
      <c r="S159" s="84"/>
      <c r="T159" s="86" t="str">
        <f>IF(E159="","",IFERROR(Q159*S159,0))</f>
      </c>
      <c r="U159" s="84"/>
      <c r="V159" s="86" t="str">
        <f>IF(E159="","",SUMIFS('Transaction History'!$G$6:$G$505,'Transaction History'!$D$6:$D$505,E159,'Transaction History'!$F$6:$F$505,"出庫",'Transaction History'!$A$6:$A$505,"&gt;="&amp;'Master Settings'!$B$5-30,'Transaction History'!$A$6:$A$505,"&lt;="&amp;'Master Settings'!$B$5))</f>
      </c>
      <c r="W159" s="86" t="str">
        <f>IF(E159="","",SUMIFS('Transaction History'!$G$6:$G$505,'Transaction History'!$D$6:$D$505,E159,'Transaction History'!$F$6:$F$505,"出庫",'Transaction History'!$A$6:$A$505,"&gt;="&amp;'Master Settings'!$B$5-90,'Transaction History'!$A$6:$A$505,"&lt;="&amp;'Master Settings'!$B$5))</f>
      </c>
      <c r="X159" s="86" t="str">
        <f>IF(E159="","",SUMIFS('Transaction History'!$G$6:$G$505,'Transaction History'!$D$6:$D$505,E159,'Transaction History'!$F$6:$F$505,"出庫",'Transaction History'!$A$6:$A$505,"&gt;="&amp;'Master Settings'!$B$5-180,'Transaction History'!$A$6:$A$505,"&lt;="&amp;'Master Settings'!$B$5))</f>
      </c>
      <c r="Y159" s="86" t="str">
        <f>IF(E159="","",IF(X159&gt;0,X159*365/180,IF(W159&gt;0,W159*365/90,IF(V159&gt;0,V159*365/30,0))))</f>
      </c>
      <c r="Z159" s="88" t="str">
        <f>IF(E159="","",IFERROR(Y159/Q159,0))</f>
      </c>
      <c r="AA159" s="35" t="str">
        <f>IF(E159="","",IF(N159="",0,MAX(0,'Master Settings'!$B$5-N159)))</f>
      </c>
      <c r="AB159" s="35" t="str">
        <f>IF(E159="","",IF(O159="",AA159,MAX(0,'Master Settings'!$B$5-O159)))</f>
      </c>
      <c r="AC159" s="35" t="str">
        <f>IF(E159="","",IFERROR(Q159/Y159*365,9999))</f>
      </c>
      <c r="AD159" s="35" t="str">
        <f>IF(E159="","",IFERROR(INDEX('Master Settings'!$B$11:$B$30,MATCH(H159,'Master Settings'!$A$11:$A$30,0)),'Master Settings'!$B$7))</f>
      </c>
      <c r="AE159" s="35" t="str">
        <f>IF(E159="","",IFERROR(INDEX('Master Settings'!$C$11:$C$30,MATCH(H159,'Master Settings'!$A$11:$A$30,0)),'Master Settings'!$D$7))</f>
      </c>
      <c r="AF159" s="88" t="str">
        <f>IF(E159="","",IFERROR(INDEX('Master Settings'!$D$11:$D$30,MATCH(H159,'Master Settings'!$A$11:$A$30,0)),'Master Settings'!$F$7))</f>
      </c>
      <c r="AG159" s="28" t="str">
        <f>IF(E159="","",IF(Q159&lt;=0,"在庫なし",IF(AND(AB159&gt;=AE159,Y159=0),"重度滞留",IF(OR(AB159&gt;=AD159,AC159&gt;=AD159*2),"注意",IF(Z159&lt;AF159,"回転低下","正常")))))</f>
      </c>
      <c r="AH159" s="28" t="str">
        <f>IF(E159="","",IF(AG159="重度滞留","消費がなく未出庫日数が重度しきい値を超過",IF(AG159="注意","未出庫日数または在庫カバー日数が注意しきい値を超過",IF(AG159="回転低下","回転率が品目カテゴリ目標を下回る",""))))</f>
      </c>
      <c r="AI159" s="28" t="str">
        <f>IF(E159="","",IF(AG159="重度滞留",IF(OR(J159="生産終了/EOL",J159="廃棄待ち"),"廃棄/値引き処理/仕入先返品","重点消費/代替利用/倉庫間移動"),IF(AG159="注意","Required確認/購買停止/倉庫間移動",IF(AG159="回転低下","安全在庫/Required予測/購買ペースの見直し","継続監視"))))</f>
      </c>
      <c r="AJ159" s="21"/>
      <c r="AK159" s="32"/>
      <c r="AL159" s="21"/>
      <c r="AM159" s="21"/>
      <c r="AN159" s="90" t="n">
        <f>IF(AND(E159&lt;&gt;"",AG159&lt;&gt;"正常",AG159&lt;&gt;"在庫なし"),T159+ROW()/1000000,0)</f>
        <v>0</v>
      </c>
    </row>
    <row r="160" ht="22" customHeight="true">
      <c r="A160" s="28" t="str">
        <f>IF(E160="","",ROW()-5)</f>
      </c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32"/>
      <c r="O160" s="32"/>
      <c r="P160" s="32"/>
      <c r="Q160" s="84"/>
      <c r="R160" s="21"/>
      <c r="S160" s="84"/>
      <c r="T160" s="86" t="str">
        <f>IF(E160="","",IFERROR(Q160*S160,0))</f>
      </c>
      <c r="U160" s="84"/>
      <c r="V160" s="86" t="str">
        <f>IF(E160="","",SUMIFS('Transaction History'!$G$6:$G$505,'Transaction History'!$D$6:$D$505,E160,'Transaction History'!$F$6:$F$505,"出庫",'Transaction History'!$A$6:$A$505,"&gt;="&amp;'Master Settings'!$B$5-30,'Transaction History'!$A$6:$A$505,"&lt;="&amp;'Master Settings'!$B$5))</f>
      </c>
      <c r="W160" s="86" t="str">
        <f>IF(E160="","",SUMIFS('Transaction History'!$G$6:$G$505,'Transaction History'!$D$6:$D$505,E160,'Transaction History'!$F$6:$F$505,"出庫",'Transaction History'!$A$6:$A$505,"&gt;="&amp;'Master Settings'!$B$5-90,'Transaction History'!$A$6:$A$505,"&lt;="&amp;'Master Settings'!$B$5))</f>
      </c>
      <c r="X160" s="86" t="str">
        <f>IF(E160="","",SUMIFS('Transaction History'!$G$6:$G$505,'Transaction History'!$D$6:$D$505,E160,'Transaction History'!$F$6:$F$505,"出庫",'Transaction History'!$A$6:$A$505,"&gt;="&amp;'Master Settings'!$B$5-180,'Transaction History'!$A$6:$A$505,"&lt;="&amp;'Master Settings'!$B$5))</f>
      </c>
      <c r="Y160" s="86" t="str">
        <f>IF(E160="","",IF(X160&gt;0,X160*365/180,IF(W160&gt;0,W160*365/90,IF(V160&gt;0,V160*365/30,0))))</f>
      </c>
      <c r="Z160" s="88" t="str">
        <f>IF(E160="","",IFERROR(Y160/Q160,0))</f>
      </c>
      <c r="AA160" s="35" t="str">
        <f>IF(E160="","",IF(N160="",0,MAX(0,'Master Settings'!$B$5-N160)))</f>
      </c>
      <c r="AB160" s="35" t="str">
        <f>IF(E160="","",IF(O160="",AA160,MAX(0,'Master Settings'!$B$5-O160)))</f>
      </c>
      <c r="AC160" s="35" t="str">
        <f>IF(E160="","",IFERROR(Q160/Y160*365,9999))</f>
      </c>
      <c r="AD160" s="35" t="str">
        <f>IF(E160="","",IFERROR(INDEX('Master Settings'!$B$11:$B$30,MATCH(H160,'Master Settings'!$A$11:$A$30,0)),'Master Settings'!$B$7))</f>
      </c>
      <c r="AE160" s="35" t="str">
        <f>IF(E160="","",IFERROR(INDEX('Master Settings'!$C$11:$C$30,MATCH(H160,'Master Settings'!$A$11:$A$30,0)),'Master Settings'!$D$7))</f>
      </c>
      <c r="AF160" s="88" t="str">
        <f>IF(E160="","",IFERROR(INDEX('Master Settings'!$D$11:$D$30,MATCH(H160,'Master Settings'!$A$11:$A$30,0)),'Master Settings'!$F$7))</f>
      </c>
      <c r="AG160" s="28" t="str">
        <f>IF(E160="","",IF(Q160&lt;=0,"在庫なし",IF(AND(AB160&gt;=AE160,Y160=0),"重度滞留",IF(OR(AB160&gt;=AD160,AC160&gt;=AD160*2),"注意",IF(Z160&lt;AF160,"回転低下","正常")))))</f>
      </c>
      <c r="AH160" s="28" t="str">
        <f>IF(E160="","",IF(AG160="重度滞留","消費がなく未出庫日数が重度しきい値を超過",IF(AG160="注意","未出庫日数または在庫カバー日数が注意しきい値を超過",IF(AG160="回転低下","回転率が品目カテゴリ目標を下回る",""))))</f>
      </c>
      <c r="AI160" s="28" t="str">
        <f>IF(E160="","",IF(AG160="重度滞留",IF(OR(J160="生産終了/EOL",J160="廃棄待ち"),"廃棄/値引き処理/仕入先返品","重点消費/代替利用/倉庫間移動"),IF(AG160="注意","Required確認/購買停止/倉庫間移動",IF(AG160="回転低下","安全在庫/Required予測/購買ペースの見直し","継続監視"))))</f>
      </c>
      <c r="AJ160" s="21"/>
      <c r="AK160" s="32"/>
      <c r="AL160" s="21"/>
      <c r="AM160" s="21"/>
      <c r="AN160" s="90" t="n">
        <f>IF(AND(E160&lt;&gt;"",AG160&lt;&gt;"正常",AG160&lt;&gt;"在庫なし"),T160+ROW()/1000000,0)</f>
        <v>0</v>
      </c>
    </row>
    <row r="161" ht="22" customHeight="true">
      <c r="A161" s="28" t="str">
        <f>IF(E161="","",ROW()-5)</f>
      </c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32"/>
      <c r="O161" s="32"/>
      <c r="P161" s="32"/>
      <c r="Q161" s="84"/>
      <c r="R161" s="21"/>
      <c r="S161" s="84"/>
      <c r="T161" s="86" t="str">
        <f>IF(E161="","",IFERROR(Q161*S161,0))</f>
      </c>
      <c r="U161" s="84"/>
      <c r="V161" s="86" t="str">
        <f>IF(E161="","",SUMIFS('Transaction History'!$G$6:$G$505,'Transaction History'!$D$6:$D$505,E161,'Transaction History'!$F$6:$F$505,"出庫",'Transaction History'!$A$6:$A$505,"&gt;="&amp;'Master Settings'!$B$5-30,'Transaction History'!$A$6:$A$505,"&lt;="&amp;'Master Settings'!$B$5))</f>
      </c>
      <c r="W161" s="86" t="str">
        <f>IF(E161="","",SUMIFS('Transaction History'!$G$6:$G$505,'Transaction History'!$D$6:$D$505,E161,'Transaction History'!$F$6:$F$505,"出庫",'Transaction History'!$A$6:$A$505,"&gt;="&amp;'Master Settings'!$B$5-90,'Transaction History'!$A$6:$A$505,"&lt;="&amp;'Master Settings'!$B$5))</f>
      </c>
      <c r="X161" s="86" t="str">
        <f>IF(E161="","",SUMIFS('Transaction History'!$G$6:$G$505,'Transaction History'!$D$6:$D$505,E161,'Transaction History'!$F$6:$F$505,"出庫",'Transaction History'!$A$6:$A$505,"&gt;="&amp;'Master Settings'!$B$5-180,'Transaction History'!$A$6:$A$505,"&lt;="&amp;'Master Settings'!$B$5))</f>
      </c>
      <c r="Y161" s="86" t="str">
        <f>IF(E161="","",IF(X161&gt;0,X161*365/180,IF(W161&gt;0,W161*365/90,IF(V161&gt;0,V161*365/30,0))))</f>
      </c>
      <c r="Z161" s="88" t="str">
        <f>IF(E161="","",IFERROR(Y161/Q161,0))</f>
      </c>
      <c r="AA161" s="35" t="str">
        <f>IF(E161="","",IF(N161="",0,MAX(0,'Master Settings'!$B$5-N161)))</f>
      </c>
      <c r="AB161" s="35" t="str">
        <f>IF(E161="","",IF(O161="",AA161,MAX(0,'Master Settings'!$B$5-O161)))</f>
      </c>
      <c r="AC161" s="35" t="str">
        <f>IF(E161="","",IFERROR(Q161/Y161*365,9999))</f>
      </c>
      <c r="AD161" s="35" t="str">
        <f>IF(E161="","",IFERROR(INDEX('Master Settings'!$B$11:$B$30,MATCH(H161,'Master Settings'!$A$11:$A$30,0)),'Master Settings'!$B$7))</f>
      </c>
      <c r="AE161" s="35" t="str">
        <f>IF(E161="","",IFERROR(INDEX('Master Settings'!$C$11:$C$30,MATCH(H161,'Master Settings'!$A$11:$A$30,0)),'Master Settings'!$D$7))</f>
      </c>
      <c r="AF161" s="88" t="str">
        <f>IF(E161="","",IFERROR(INDEX('Master Settings'!$D$11:$D$30,MATCH(H161,'Master Settings'!$A$11:$A$30,0)),'Master Settings'!$F$7))</f>
      </c>
      <c r="AG161" s="28" t="str">
        <f>IF(E161="","",IF(Q161&lt;=0,"在庫なし",IF(AND(AB161&gt;=AE161,Y161=0),"重度滞留",IF(OR(AB161&gt;=AD161,AC161&gt;=AD161*2),"注意",IF(Z161&lt;AF161,"回転低下","正常")))))</f>
      </c>
      <c r="AH161" s="28" t="str">
        <f>IF(E161="","",IF(AG161="重度滞留","消費がなく未出庫日数が重度しきい値を超過",IF(AG161="注意","未出庫日数または在庫カバー日数が注意しきい値を超過",IF(AG161="回転低下","回転率が品目カテゴリ目標を下回る",""))))</f>
      </c>
      <c r="AI161" s="28" t="str">
        <f>IF(E161="","",IF(AG161="重度滞留",IF(OR(J161="生産終了/EOL",J161="廃棄待ち"),"廃棄/値引き処理/仕入先返品","重点消費/代替利用/倉庫間移動"),IF(AG161="注意","Required確認/購買停止/倉庫間移動",IF(AG161="回転低下","安全在庫/Required予測/購買ペースの見直し","継続監視"))))</f>
      </c>
      <c r="AJ161" s="21"/>
      <c r="AK161" s="32"/>
      <c r="AL161" s="21"/>
      <c r="AM161" s="21"/>
      <c r="AN161" s="90" t="n">
        <f>IF(AND(E161&lt;&gt;"",AG161&lt;&gt;"正常",AG161&lt;&gt;"在庫なし"),T161+ROW()/1000000,0)</f>
        <v>0</v>
      </c>
    </row>
    <row r="162" ht="22" customHeight="true">
      <c r="A162" s="28" t="str">
        <f>IF(E162="","",ROW()-5)</f>
      </c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32"/>
      <c r="O162" s="32"/>
      <c r="P162" s="32"/>
      <c r="Q162" s="84"/>
      <c r="R162" s="21"/>
      <c r="S162" s="84"/>
      <c r="T162" s="86" t="str">
        <f>IF(E162="","",IFERROR(Q162*S162,0))</f>
      </c>
      <c r="U162" s="84"/>
      <c r="V162" s="86" t="str">
        <f>IF(E162="","",SUMIFS('Transaction History'!$G$6:$G$505,'Transaction History'!$D$6:$D$505,E162,'Transaction History'!$F$6:$F$505,"出庫",'Transaction History'!$A$6:$A$505,"&gt;="&amp;'Master Settings'!$B$5-30,'Transaction History'!$A$6:$A$505,"&lt;="&amp;'Master Settings'!$B$5))</f>
      </c>
      <c r="W162" s="86" t="str">
        <f>IF(E162="","",SUMIFS('Transaction History'!$G$6:$G$505,'Transaction History'!$D$6:$D$505,E162,'Transaction History'!$F$6:$F$505,"出庫",'Transaction History'!$A$6:$A$505,"&gt;="&amp;'Master Settings'!$B$5-90,'Transaction History'!$A$6:$A$505,"&lt;="&amp;'Master Settings'!$B$5))</f>
      </c>
      <c r="X162" s="86" t="str">
        <f>IF(E162="","",SUMIFS('Transaction History'!$G$6:$G$505,'Transaction History'!$D$6:$D$505,E162,'Transaction History'!$F$6:$F$505,"出庫",'Transaction History'!$A$6:$A$505,"&gt;="&amp;'Master Settings'!$B$5-180,'Transaction History'!$A$6:$A$505,"&lt;="&amp;'Master Settings'!$B$5))</f>
      </c>
      <c r="Y162" s="86" t="str">
        <f>IF(E162="","",IF(X162&gt;0,X162*365/180,IF(W162&gt;0,W162*365/90,IF(V162&gt;0,V162*365/30,0))))</f>
      </c>
      <c r="Z162" s="88" t="str">
        <f>IF(E162="","",IFERROR(Y162/Q162,0))</f>
      </c>
      <c r="AA162" s="35" t="str">
        <f>IF(E162="","",IF(N162="",0,MAX(0,'Master Settings'!$B$5-N162)))</f>
      </c>
      <c r="AB162" s="35" t="str">
        <f>IF(E162="","",IF(O162="",AA162,MAX(0,'Master Settings'!$B$5-O162)))</f>
      </c>
      <c r="AC162" s="35" t="str">
        <f>IF(E162="","",IFERROR(Q162/Y162*365,9999))</f>
      </c>
      <c r="AD162" s="35" t="str">
        <f>IF(E162="","",IFERROR(INDEX('Master Settings'!$B$11:$B$30,MATCH(H162,'Master Settings'!$A$11:$A$30,0)),'Master Settings'!$B$7))</f>
      </c>
      <c r="AE162" s="35" t="str">
        <f>IF(E162="","",IFERROR(INDEX('Master Settings'!$C$11:$C$30,MATCH(H162,'Master Settings'!$A$11:$A$30,0)),'Master Settings'!$D$7))</f>
      </c>
      <c r="AF162" s="88" t="str">
        <f>IF(E162="","",IFERROR(INDEX('Master Settings'!$D$11:$D$30,MATCH(H162,'Master Settings'!$A$11:$A$30,0)),'Master Settings'!$F$7))</f>
      </c>
      <c r="AG162" s="28" t="str">
        <f>IF(E162="","",IF(Q162&lt;=0,"在庫なし",IF(AND(AB162&gt;=AE162,Y162=0),"重度滞留",IF(OR(AB162&gt;=AD162,AC162&gt;=AD162*2),"注意",IF(Z162&lt;AF162,"回転低下","正常")))))</f>
      </c>
      <c r="AH162" s="28" t="str">
        <f>IF(E162="","",IF(AG162="重度滞留","消費がなく未出庫日数が重度しきい値を超過",IF(AG162="注意","未出庫日数または在庫カバー日数が注意しきい値を超過",IF(AG162="回転低下","回転率が品目カテゴリ目標を下回る",""))))</f>
      </c>
      <c r="AI162" s="28" t="str">
        <f>IF(E162="","",IF(AG162="重度滞留",IF(OR(J162="生産終了/EOL",J162="廃棄待ち"),"廃棄/値引き処理/仕入先返品","重点消費/代替利用/倉庫間移動"),IF(AG162="注意","Required確認/購買停止/倉庫間移動",IF(AG162="回転低下","安全在庫/Required予測/購買ペースの見直し","継続監視"))))</f>
      </c>
      <c r="AJ162" s="21"/>
      <c r="AK162" s="32"/>
      <c r="AL162" s="21"/>
      <c r="AM162" s="21"/>
      <c r="AN162" s="90" t="n">
        <f>IF(AND(E162&lt;&gt;"",AG162&lt;&gt;"正常",AG162&lt;&gt;"在庫なし"),T162+ROW()/1000000,0)</f>
        <v>0</v>
      </c>
    </row>
    <row r="163" ht="22" customHeight="true">
      <c r="A163" s="28" t="str">
        <f>IF(E163="","",ROW()-5)</f>
      </c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32"/>
      <c r="O163" s="32"/>
      <c r="P163" s="32"/>
      <c r="Q163" s="84"/>
      <c r="R163" s="21"/>
      <c r="S163" s="84"/>
      <c r="T163" s="86" t="str">
        <f>IF(E163="","",IFERROR(Q163*S163,0))</f>
      </c>
      <c r="U163" s="84"/>
      <c r="V163" s="86" t="str">
        <f>IF(E163="","",SUMIFS('Transaction History'!$G$6:$G$505,'Transaction History'!$D$6:$D$505,E163,'Transaction History'!$F$6:$F$505,"出庫",'Transaction History'!$A$6:$A$505,"&gt;="&amp;'Master Settings'!$B$5-30,'Transaction History'!$A$6:$A$505,"&lt;="&amp;'Master Settings'!$B$5))</f>
      </c>
      <c r="W163" s="86" t="str">
        <f>IF(E163="","",SUMIFS('Transaction History'!$G$6:$G$505,'Transaction History'!$D$6:$D$505,E163,'Transaction History'!$F$6:$F$505,"出庫",'Transaction History'!$A$6:$A$505,"&gt;="&amp;'Master Settings'!$B$5-90,'Transaction History'!$A$6:$A$505,"&lt;="&amp;'Master Settings'!$B$5))</f>
      </c>
      <c r="X163" s="86" t="str">
        <f>IF(E163="","",SUMIFS('Transaction History'!$G$6:$G$505,'Transaction History'!$D$6:$D$505,E163,'Transaction History'!$F$6:$F$505,"出庫",'Transaction History'!$A$6:$A$505,"&gt;="&amp;'Master Settings'!$B$5-180,'Transaction History'!$A$6:$A$505,"&lt;="&amp;'Master Settings'!$B$5))</f>
      </c>
      <c r="Y163" s="86" t="str">
        <f>IF(E163="","",IF(X163&gt;0,X163*365/180,IF(W163&gt;0,W163*365/90,IF(V163&gt;0,V163*365/30,0))))</f>
      </c>
      <c r="Z163" s="88" t="str">
        <f>IF(E163="","",IFERROR(Y163/Q163,0))</f>
      </c>
      <c r="AA163" s="35" t="str">
        <f>IF(E163="","",IF(N163="",0,MAX(0,'Master Settings'!$B$5-N163)))</f>
      </c>
      <c r="AB163" s="35" t="str">
        <f>IF(E163="","",IF(O163="",AA163,MAX(0,'Master Settings'!$B$5-O163)))</f>
      </c>
      <c r="AC163" s="35" t="str">
        <f>IF(E163="","",IFERROR(Q163/Y163*365,9999))</f>
      </c>
      <c r="AD163" s="35" t="str">
        <f>IF(E163="","",IFERROR(INDEX('Master Settings'!$B$11:$B$30,MATCH(H163,'Master Settings'!$A$11:$A$30,0)),'Master Settings'!$B$7))</f>
      </c>
      <c r="AE163" s="35" t="str">
        <f>IF(E163="","",IFERROR(INDEX('Master Settings'!$C$11:$C$30,MATCH(H163,'Master Settings'!$A$11:$A$30,0)),'Master Settings'!$D$7))</f>
      </c>
      <c r="AF163" s="88" t="str">
        <f>IF(E163="","",IFERROR(INDEX('Master Settings'!$D$11:$D$30,MATCH(H163,'Master Settings'!$A$11:$A$30,0)),'Master Settings'!$F$7))</f>
      </c>
      <c r="AG163" s="28" t="str">
        <f>IF(E163="","",IF(Q163&lt;=0,"在庫なし",IF(AND(AB163&gt;=AE163,Y163=0),"重度滞留",IF(OR(AB163&gt;=AD163,AC163&gt;=AD163*2),"注意",IF(Z163&lt;AF163,"回転低下","正常")))))</f>
      </c>
      <c r="AH163" s="28" t="str">
        <f>IF(E163="","",IF(AG163="重度滞留","消費がなく未出庫日数が重度しきい値を超過",IF(AG163="注意","未出庫日数または在庫カバー日数が注意しきい値を超過",IF(AG163="回転低下","回転率が品目カテゴリ目標を下回る",""))))</f>
      </c>
      <c r="AI163" s="28" t="str">
        <f>IF(E163="","",IF(AG163="重度滞留",IF(OR(J163="生産終了/EOL",J163="廃棄待ち"),"廃棄/値引き処理/仕入先返品","重点消費/代替利用/倉庫間移動"),IF(AG163="注意","Required確認/購買停止/倉庫間移動",IF(AG163="回転低下","安全在庫/Required予測/購買ペースの見直し","継続監視"))))</f>
      </c>
      <c r="AJ163" s="21"/>
      <c r="AK163" s="32"/>
      <c r="AL163" s="21"/>
      <c r="AM163" s="21"/>
      <c r="AN163" s="90" t="n">
        <f>IF(AND(E163&lt;&gt;"",AG163&lt;&gt;"正常",AG163&lt;&gt;"在庫なし"),T163+ROW()/1000000,0)</f>
        <v>0</v>
      </c>
    </row>
    <row r="164" ht="22" customHeight="true">
      <c r="A164" s="28" t="str">
        <f>IF(E164="","",ROW()-5)</f>
      </c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32"/>
      <c r="O164" s="32"/>
      <c r="P164" s="32"/>
      <c r="Q164" s="84"/>
      <c r="R164" s="21"/>
      <c r="S164" s="84"/>
      <c r="T164" s="86" t="str">
        <f>IF(E164="","",IFERROR(Q164*S164,0))</f>
      </c>
      <c r="U164" s="84"/>
      <c r="V164" s="86" t="str">
        <f>IF(E164="","",SUMIFS('Transaction History'!$G$6:$G$505,'Transaction History'!$D$6:$D$505,E164,'Transaction History'!$F$6:$F$505,"出庫",'Transaction History'!$A$6:$A$505,"&gt;="&amp;'Master Settings'!$B$5-30,'Transaction History'!$A$6:$A$505,"&lt;="&amp;'Master Settings'!$B$5))</f>
      </c>
      <c r="W164" s="86" t="str">
        <f>IF(E164="","",SUMIFS('Transaction History'!$G$6:$G$505,'Transaction History'!$D$6:$D$505,E164,'Transaction History'!$F$6:$F$505,"出庫",'Transaction History'!$A$6:$A$505,"&gt;="&amp;'Master Settings'!$B$5-90,'Transaction History'!$A$6:$A$505,"&lt;="&amp;'Master Settings'!$B$5))</f>
      </c>
      <c r="X164" s="86" t="str">
        <f>IF(E164="","",SUMIFS('Transaction History'!$G$6:$G$505,'Transaction History'!$D$6:$D$505,E164,'Transaction History'!$F$6:$F$505,"出庫",'Transaction History'!$A$6:$A$505,"&gt;="&amp;'Master Settings'!$B$5-180,'Transaction History'!$A$6:$A$505,"&lt;="&amp;'Master Settings'!$B$5))</f>
      </c>
      <c r="Y164" s="86" t="str">
        <f>IF(E164="","",IF(X164&gt;0,X164*365/180,IF(W164&gt;0,W164*365/90,IF(V164&gt;0,V164*365/30,0))))</f>
      </c>
      <c r="Z164" s="88" t="str">
        <f>IF(E164="","",IFERROR(Y164/Q164,0))</f>
      </c>
      <c r="AA164" s="35" t="str">
        <f>IF(E164="","",IF(N164="",0,MAX(0,'Master Settings'!$B$5-N164)))</f>
      </c>
      <c r="AB164" s="35" t="str">
        <f>IF(E164="","",IF(O164="",AA164,MAX(0,'Master Settings'!$B$5-O164)))</f>
      </c>
      <c r="AC164" s="35" t="str">
        <f>IF(E164="","",IFERROR(Q164/Y164*365,9999))</f>
      </c>
      <c r="AD164" s="35" t="str">
        <f>IF(E164="","",IFERROR(INDEX('Master Settings'!$B$11:$B$30,MATCH(H164,'Master Settings'!$A$11:$A$30,0)),'Master Settings'!$B$7))</f>
      </c>
      <c r="AE164" s="35" t="str">
        <f>IF(E164="","",IFERROR(INDEX('Master Settings'!$C$11:$C$30,MATCH(H164,'Master Settings'!$A$11:$A$30,0)),'Master Settings'!$D$7))</f>
      </c>
      <c r="AF164" s="88" t="str">
        <f>IF(E164="","",IFERROR(INDEX('Master Settings'!$D$11:$D$30,MATCH(H164,'Master Settings'!$A$11:$A$30,0)),'Master Settings'!$F$7))</f>
      </c>
      <c r="AG164" s="28" t="str">
        <f>IF(E164="","",IF(Q164&lt;=0,"在庫なし",IF(AND(AB164&gt;=AE164,Y164=0),"重度滞留",IF(OR(AB164&gt;=AD164,AC164&gt;=AD164*2),"注意",IF(Z164&lt;AF164,"回転低下","正常")))))</f>
      </c>
      <c r="AH164" s="28" t="str">
        <f>IF(E164="","",IF(AG164="重度滞留","消費がなく未出庫日数が重度しきい値を超過",IF(AG164="注意","未出庫日数または在庫カバー日数が注意しきい値を超過",IF(AG164="回転低下","回転率が品目カテゴリ目標を下回る",""))))</f>
      </c>
      <c r="AI164" s="28" t="str">
        <f>IF(E164="","",IF(AG164="重度滞留",IF(OR(J164="生産終了/EOL",J164="廃棄待ち"),"廃棄/値引き処理/仕入先返品","重点消費/代替利用/倉庫間移動"),IF(AG164="注意","Required確認/購買停止/倉庫間移動",IF(AG164="回転低下","安全在庫/Required予測/購買ペースの見直し","継続監視"))))</f>
      </c>
      <c r="AJ164" s="21"/>
      <c r="AK164" s="32"/>
      <c r="AL164" s="21"/>
      <c r="AM164" s="21"/>
      <c r="AN164" s="90" t="n">
        <f>IF(AND(E164&lt;&gt;"",AG164&lt;&gt;"正常",AG164&lt;&gt;"在庫なし"),T164+ROW()/1000000,0)</f>
        <v>0</v>
      </c>
    </row>
    <row r="165" ht="22" customHeight="true">
      <c r="A165" s="28" t="str">
        <f>IF(E165="","",ROW()-5)</f>
      </c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32"/>
      <c r="O165" s="32"/>
      <c r="P165" s="32"/>
      <c r="Q165" s="84"/>
      <c r="R165" s="21"/>
      <c r="S165" s="84"/>
      <c r="T165" s="86" t="str">
        <f>IF(E165="","",IFERROR(Q165*S165,0))</f>
      </c>
      <c r="U165" s="84"/>
      <c r="V165" s="86" t="str">
        <f>IF(E165="","",SUMIFS('Transaction History'!$G$6:$G$505,'Transaction History'!$D$6:$D$505,E165,'Transaction History'!$F$6:$F$505,"出庫",'Transaction History'!$A$6:$A$505,"&gt;="&amp;'Master Settings'!$B$5-30,'Transaction History'!$A$6:$A$505,"&lt;="&amp;'Master Settings'!$B$5))</f>
      </c>
      <c r="W165" s="86" t="str">
        <f>IF(E165="","",SUMIFS('Transaction History'!$G$6:$G$505,'Transaction History'!$D$6:$D$505,E165,'Transaction History'!$F$6:$F$505,"出庫",'Transaction History'!$A$6:$A$505,"&gt;="&amp;'Master Settings'!$B$5-90,'Transaction History'!$A$6:$A$505,"&lt;="&amp;'Master Settings'!$B$5))</f>
      </c>
      <c r="X165" s="86" t="str">
        <f>IF(E165="","",SUMIFS('Transaction History'!$G$6:$G$505,'Transaction History'!$D$6:$D$505,E165,'Transaction History'!$F$6:$F$505,"出庫",'Transaction History'!$A$6:$A$505,"&gt;="&amp;'Master Settings'!$B$5-180,'Transaction History'!$A$6:$A$505,"&lt;="&amp;'Master Settings'!$B$5))</f>
      </c>
      <c r="Y165" s="86" t="str">
        <f>IF(E165="","",IF(X165&gt;0,X165*365/180,IF(W165&gt;0,W165*365/90,IF(V165&gt;0,V165*365/30,0))))</f>
      </c>
      <c r="Z165" s="88" t="str">
        <f>IF(E165="","",IFERROR(Y165/Q165,0))</f>
      </c>
      <c r="AA165" s="35" t="str">
        <f>IF(E165="","",IF(N165="",0,MAX(0,'Master Settings'!$B$5-N165)))</f>
      </c>
      <c r="AB165" s="35" t="str">
        <f>IF(E165="","",IF(O165="",AA165,MAX(0,'Master Settings'!$B$5-O165)))</f>
      </c>
      <c r="AC165" s="35" t="str">
        <f>IF(E165="","",IFERROR(Q165/Y165*365,9999))</f>
      </c>
      <c r="AD165" s="35" t="str">
        <f>IF(E165="","",IFERROR(INDEX('Master Settings'!$B$11:$B$30,MATCH(H165,'Master Settings'!$A$11:$A$30,0)),'Master Settings'!$B$7))</f>
      </c>
      <c r="AE165" s="35" t="str">
        <f>IF(E165="","",IFERROR(INDEX('Master Settings'!$C$11:$C$30,MATCH(H165,'Master Settings'!$A$11:$A$30,0)),'Master Settings'!$D$7))</f>
      </c>
      <c r="AF165" s="88" t="str">
        <f>IF(E165="","",IFERROR(INDEX('Master Settings'!$D$11:$D$30,MATCH(H165,'Master Settings'!$A$11:$A$30,0)),'Master Settings'!$F$7))</f>
      </c>
      <c r="AG165" s="28" t="str">
        <f>IF(E165="","",IF(Q165&lt;=0,"在庫なし",IF(AND(AB165&gt;=AE165,Y165=0),"重度滞留",IF(OR(AB165&gt;=AD165,AC165&gt;=AD165*2),"注意",IF(Z165&lt;AF165,"回転低下","正常")))))</f>
      </c>
      <c r="AH165" s="28" t="str">
        <f>IF(E165="","",IF(AG165="重度滞留","消費がなく未出庫日数が重度しきい値を超過",IF(AG165="注意","未出庫日数または在庫カバー日数が注意しきい値を超過",IF(AG165="回転低下","回転率が品目カテゴリ目標を下回る",""))))</f>
      </c>
      <c r="AI165" s="28" t="str">
        <f>IF(E165="","",IF(AG165="重度滞留",IF(OR(J165="生産終了/EOL",J165="廃棄待ち"),"廃棄/値引き処理/仕入先返品","重点消費/代替利用/倉庫間移動"),IF(AG165="注意","Required確認/購買停止/倉庫間移動",IF(AG165="回転低下","安全在庫/Required予測/購買ペースの見直し","継続監視"))))</f>
      </c>
      <c r="AJ165" s="21"/>
      <c r="AK165" s="32"/>
      <c r="AL165" s="21"/>
      <c r="AM165" s="21"/>
      <c r="AN165" s="90" t="n">
        <f>IF(AND(E165&lt;&gt;"",AG165&lt;&gt;"正常",AG165&lt;&gt;"在庫なし"),T165+ROW()/1000000,0)</f>
        <v>0</v>
      </c>
    </row>
    <row r="166" ht="22" customHeight="true">
      <c r="A166" s="28" t="str">
        <f>IF(E166="","",ROW()-5)</f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32"/>
      <c r="O166" s="32"/>
      <c r="P166" s="32"/>
      <c r="Q166" s="84"/>
      <c r="R166" s="21"/>
      <c r="S166" s="84"/>
      <c r="T166" s="86" t="str">
        <f>IF(E166="","",IFERROR(Q166*S166,0))</f>
      </c>
      <c r="U166" s="84"/>
      <c r="V166" s="86" t="str">
        <f>IF(E166="","",SUMIFS('Transaction History'!$G$6:$G$505,'Transaction History'!$D$6:$D$505,E166,'Transaction History'!$F$6:$F$505,"出庫",'Transaction History'!$A$6:$A$505,"&gt;="&amp;'Master Settings'!$B$5-30,'Transaction History'!$A$6:$A$505,"&lt;="&amp;'Master Settings'!$B$5))</f>
      </c>
      <c r="W166" s="86" t="str">
        <f>IF(E166="","",SUMIFS('Transaction History'!$G$6:$G$505,'Transaction History'!$D$6:$D$505,E166,'Transaction History'!$F$6:$F$505,"出庫",'Transaction History'!$A$6:$A$505,"&gt;="&amp;'Master Settings'!$B$5-90,'Transaction History'!$A$6:$A$505,"&lt;="&amp;'Master Settings'!$B$5))</f>
      </c>
      <c r="X166" s="86" t="str">
        <f>IF(E166="","",SUMIFS('Transaction History'!$G$6:$G$505,'Transaction History'!$D$6:$D$505,E166,'Transaction History'!$F$6:$F$505,"出庫",'Transaction History'!$A$6:$A$505,"&gt;="&amp;'Master Settings'!$B$5-180,'Transaction History'!$A$6:$A$505,"&lt;="&amp;'Master Settings'!$B$5))</f>
      </c>
      <c r="Y166" s="86" t="str">
        <f>IF(E166="","",IF(X166&gt;0,X166*365/180,IF(W166&gt;0,W166*365/90,IF(V166&gt;0,V166*365/30,0))))</f>
      </c>
      <c r="Z166" s="88" t="str">
        <f>IF(E166="","",IFERROR(Y166/Q166,0))</f>
      </c>
      <c r="AA166" s="35" t="str">
        <f>IF(E166="","",IF(N166="",0,MAX(0,'Master Settings'!$B$5-N166)))</f>
      </c>
      <c r="AB166" s="35" t="str">
        <f>IF(E166="","",IF(O166="",AA166,MAX(0,'Master Settings'!$B$5-O166)))</f>
      </c>
      <c r="AC166" s="35" t="str">
        <f>IF(E166="","",IFERROR(Q166/Y166*365,9999))</f>
      </c>
      <c r="AD166" s="35" t="str">
        <f>IF(E166="","",IFERROR(INDEX('Master Settings'!$B$11:$B$30,MATCH(H166,'Master Settings'!$A$11:$A$30,0)),'Master Settings'!$B$7))</f>
      </c>
      <c r="AE166" s="35" t="str">
        <f>IF(E166="","",IFERROR(INDEX('Master Settings'!$C$11:$C$30,MATCH(H166,'Master Settings'!$A$11:$A$30,0)),'Master Settings'!$D$7))</f>
      </c>
      <c r="AF166" s="88" t="str">
        <f>IF(E166="","",IFERROR(INDEX('Master Settings'!$D$11:$D$30,MATCH(H166,'Master Settings'!$A$11:$A$30,0)),'Master Settings'!$F$7))</f>
      </c>
      <c r="AG166" s="28" t="str">
        <f>IF(E166="","",IF(Q166&lt;=0,"在庫なし",IF(AND(AB166&gt;=AE166,Y166=0),"重度滞留",IF(OR(AB166&gt;=AD166,AC166&gt;=AD166*2),"注意",IF(Z166&lt;AF166,"回転低下","正常")))))</f>
      </c>
      <c r="AH166" s="28" t="str">
        <f>IF(E166="","",IF(AG166="重度滞留","消費がなく未出庫日数が重度しきい値を超過",IF(AG166="注意","未出庫日数または在庫カバー日数が注意しきい値を超過",IF(AG166="回転低下","回転率が品目カテゴリ目標を下回る",""))))</f>
      </c>
      <c r="AI166" s="28" t="str">
        <f>IF(E166="","",IF(AG166="重度滞留",IF(OR(J166="生産終了/EOL",J166="廃棄待ち"),"廃棄/値引き処理/仕入先返品","重点消費/代替利用/倉庫間移動"),IF(AG166="注意","Required確認/購買停止/倉庫間移動",IF(AG166="回転低下","安全在庫/Required予測/購買ペースの見直し","継続監視"))))</f>
      </c>
      <c r="AJ166" s="21"/>
      <c r="AK166" s="32"/>
      <c r="AL166" s="21"/>
      <c r="AM166" s="21"/>
      <c r="AN166" s="90" t="n">
        <f>IF(AND(E166&lt;&gt;"",AG166&lt;&gt;"正常",AG166&lt;&gt;"在庫なし"),T166+ROW()/1000000,0)</f>
        <v>0</v>
      </c>
    </row>
    <row r="167" ht="22" customHeight="true">
      <c r="A167" s="28" t="str">
        <f>IF(E167="","",ROW()-5)</f>
      </c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32"/>
      <c r="O167" s="32"/>
      <c r="P167" s="32"/>
      <c r="Q167" s="84"/>
      <c r="R167" s="21"/>
      <c r="S167" s="84"/>
      <c r="T167" s="86" t="str">
        <f>IF(E167="","",IFERROR(Q167*S167,0))</f>
      </c>
      <c r="U167" s="84"/>
      <c r="V167" s="86" t="str">
        <f>IF(E167="","",SUMIFS('Transaction History'!$G$6:$G$505,'Transaction History'!$D$6:$D$505,E167,'Transaction History'!$F$6:$F$505,"出庫",'Transaction History'!$A$6:$A$505,"&gt;="&amp;'Master Settings'!$B$5-30,'Transaction History'!$A$6:$A$505,"&lt;="&amp;'Master Settings'!$B$5))</f>
      </c>
      <c r="W167" s="86" t="str">
        <f>IF(E167="","",SUMIFS('Transaction History'!$G$6:$G$505,'Transaction History'!$D$6:$D$505,E167,'Transaction History'!$F$6:$F$505,"出庫",'Transaction History'!$A$6:$A$505,"&gt;="&amp;'Master Settings'!$B$5-90,'Transaction History'!$A$6:$A$505,"&lt;="&amp;'Master Settings'!$B$5))</f>
      </c>
      <c r="X167" s="86" t="str">
        <f>IF(E167="","",SUMIFS('Transaction History'!$G$6:$G$505,'Transaction History'!$D$6:$D$505,E167,'Transaction History'!$F$6:$F$505,"出庫",'Transaction History'!$A$6:$A$505,"&gt;="&amp;'Master Settings'!$B$5-180,'Transaction History'!$A$6:$A$505,"&lt;="&amp;'Master Settings'!$B$5))</f>
      </c>
      <c r="Y167" s="86" t="str">
        <f>IF(E167="","",IF(X167&gt;0,X167*365/180,IF(W167&gt;0,W167*365/90,IF(V167&gt;0,V167*365/30,0))))</f>
      </c>
      <c r="Z167" s="88" t="str">
        <f>IF(E167="","",IFERROR(Y167/Q167,0))</f>
      </c>
      <c r="AA167" s="35" t="str">
        <f>IF(E167="","",IF(N167="",0,MAX(0,'Master Settings'!$B$5-N167)))</f>
      </c>
      <c r="AB167" s="35" t="str">
        <f>IF(E167="","",IF(O167="",AA167,MAX(0,'Master Settings'!$B$5-O167)))</f>
      </c>
      <c r="AC167" s="35" t="str">
        <f>IF(E167="","",IFERROR(Q167/Y167*365,9999))</f>
      </c>
      <c r="AD167" s="35" t="str">
        <f>IF(E167="","",IFERROR(INDEX('Master Settings'!$B$11:$B$30,MATCH(H167,'Master Settings'!$A$11:$A$30,0)),'Master Settings'!$B$7))</f>
      </c>
      <c r="AE167" s="35" t="str">
        <f>IF(E167="","",IFERROR(INDEX('Master Settings'!$C$11:$C$30,MATCH(H167,'Master Settings'!$A$11:$A$30,0)),'Master Settings'!$D$7))</f>
      </c>
      <c r="AF167" s="88" t="str">
        <f>IF(E167="","",IFERROR(INDEX('Master Settings'!$D$11:$D$30,MATCH(H167,'Master Settings'!$A$11:$A$30,0)),'Master Settings'!$F$7))</f>
      </c>
      <c r="AG167" s="28" t="str">
        <f>IF(E167="","",IF(Q167&lt;=0,"在庫なし",IF(AND(AB167&gt;=AE167,Y167=0),"重度滞留",IF(OR(AB167&gt;=AD167,AC167&gt;=AD167*2),"注意",IF(Z167&lt;AF167,"回転低下","正常")))))</f>
      </c>
      <c r="AH167" s="28" t="str">
        <f>IF(E167="","",IF(AG167="重度滞留","消費がなく未出庫日数が重度しきい値を超過",IF(AG167="注意","未出庫日数または在庫カバー日数が注意しきい値を超過",IF(AG167="回転低下","回転率が品目カテゴリ目標を下回る",""))))</f>
      </c>
      <c r="AI167" s="28" t="str">
        <f>IF(E167="","",IF(AG167="重度滞留",IF(OR(J167="生産終了/EOL",J167="廃棄待ち"),"廃棄/値引き処理/仕入先返品","重点消費/代替利用/倉庫間移動"),IF(AG167="注意","Required確認/購買停止/倉庫間移動",IF(AG167="回転低下","安全在庫/Required予測/購買ペースの見直し","継続監視"))))</f>
      </c>
      <c r="AJ167" s="21"/>
      <c r="AK167" s="32"/>
      <c r="AL167" s="21"/>
      <c r="AM167" s="21"/>
      <c r="AN167" s="90" t="n">
        <f>IF(AND(E167&lt;&gt;"",AG167&lt;&gt;"正常",AG167&lt;&gt;"在庫なし"),T167+ROW()/1000000,0)</f>
        <v>0</v>
      </c>
    </row>
    <row r="168" ht="22" customHeight="true">
      <c r="A168" s="28" t="str">
        <f>IF(E168="","",ROW()-5)</f>
      </c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32"/>
      <c r="O168" s="32"/>
      <c r="P168" s="32"/>
      <c r="Q168" s="84"/>
      <c r="R168" s="21"/>
      <c r="S168" s="84"/>
      <c r="T168" s="86" t="str">
        <f>IF(E168="","",IFERROR(Q168*S168,0))</f>
      </c>
      <c r="U168" s="84"/>
      <c r="V168" s="86" t="str">
        <f>IF(E168="","",SUMIFS('Transaction History'!$G$6:$G$505,'Transaction History'!$D$6:$D$505,E168,'Transaction History'!$F$6:$F$505,"出庫",'Transaction History'!$A$6:$A$505,"&gt;="&amp;'Master Settings'!$B$5-30,'Transaction History'!$A$6:$A$505,"&lt;="&amp;'Master Settings'!$B$5))</f>
      </c>
      <c r="W168" s="86" t="str">
        <f>IF(E168="","",SUMIFS('Transaction History'!$G$6:$G$505,'Transaction History'!$D$6:$D$505,E168,'Transaction History'!$F$6:$F$505,"出庫",'Transaction History'!$A$6:$A$505,"&gt;="&amp;'Master Settings'!$B$5-90,'Transaction History'!$A$6:$A$505,"&lt;="&amp;'Master Settings'!$B$5))</f>
      </c>
      <c r="X168" s="86" t="str">
        <f>IF(E168="","",SUMIFS('Transaction History'!$G$6:$G$505,'Transaction History'!$D$6:$D$505,E168,'Transaction History'!$F$6:$F$505,"出庫",'Transaction History'!$A$6:$A$505,"&gt;="&amp;'Master Settings'!$B$5-180,'Transaction History'!$A$6:$A$505,"&lt;="&amp;'Master Settings'!$B$5))</f>
      </c>
      <c r="Y168" s="86" t="str">
        <f>IF(E168="","",IF(X168&gt;0,X168*365/180,IF(W168&gt;0,W168*365/90,IF(V168&gt;0,V168*365/30,0))))</f>
      </c>
      <c r="Z168" s="88" t="str">
        <f>IF(E168="","",IFERROR(Y168/Q168,0))</f>
      </c>
      <c r="AA168" s="35" t="str">
        <f>IF(E168="","",IF(N168="",0,MAX(0,'Master Settings'!$B$5-N168)))</f>
      </c>
      <c r="AB168" s="35" t="str">
        <f>IF(E168="","",IF(O168="",AA168,MAX(0,'Master Settings'!$B$5-O168)))</f>
      </c>
      <c r="AC168" s="35" t="str">
        <f>IF(E168="","",IFERROR(Q168/Y168*365,9999))</f>
      </c>
      <c r="AD168" s="35" t="str">
        <f>IF(E168="","",IFERROR(INDEX('Master Settings'!$B$11:$B$30,MATCH(H168,'Master Settings'!$A$11:$A$30,0)),'Master Settings'!$B$7))</f>
      </c>
      <c r="AE168" s="35" t="str">
        <f>IF(E168="","",IFERROR(INDEX('Master Settings'!$C$11:$C$30,MATCH(H168,'Master Settings'!$A$11:$A$30,0)),'Master Settings'!$D$7))</f>
      </c>
      <c r="AF168" s="88" t="str">
        <f>IF(E168="","",IFERROR(INDEX('Master Settings'!$D$11:$D$30,MATCH(H168,'Master Settings'!$A$11:$A$30,0)),'Master Settings'!$F$7))</f>
      </c>
      <c r="AG168" s="28" t="str">
        <f>IF(E168="","",IF(Q168&lt;=0,"在庫なし",IF(AND(AB168&gt;=AE168,Y168=0),"重度滞留",IF(OR(AB168&gt;=AD168,AC168&gt;=AD168*2),"注意",IF(Z168&lt;AF168,"回転低下","正常")))))</f>
      </c>
      <c r="AH168" s="28" t="str">
        <f>IF(E168="","",IF(AG168="重度滞留","消費がなく未出庫日数が重度しきい値を超過",IF(AG168="注意","未出庫日数または在庫カバー日数が注意しきい値を超過",IF(AG168="回転低下","回転率が品目カテゴリ目標を下回る",""))))</f>
      </c>
      <c r="AI168" s="28" t="str">
        <f>IF(E168="","",IF(AG168="重度滞留",IF(OR(J168="生産終了/EOL",J168="廃棄待ち"),"廃棄/値引き処理/仕入先返品","重点消費/代替利用/倉庫間移動"),IF(AG168="注意","Required確認/購買停止/倉庫間移動",IF(AG168="回転低下","安全在庫/Required予測/購買ペースの見直し","継続監視"))))</f>
      </c>
      <c r="AJ168" s="21"/>
      <c r="AK168" s="32"/>
      <c r="AL168" s="21"/>
      <c r="AM168" s="21"/>
      <c r="AN168" s="90" t="n">
        <f>IF(AND(E168&lt;&gt;"",AG168&lt;&gt;"正常",AG168&lt;&gt;"在庫なし"),T168+ROW()/1000000,0)</f>
        <v>0</v>
      </c>
    </row>
    <row r="169" ht="22" customHeight="true">
      <c r="A169" s="28" t="str">
        <f>IF(E169="","",ROW()-5)</f>
      </c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32"/>
      <c r="O169" s="32"/>
      <c r="P169" s="32"/>
      <c r="Q169" s="84"/>
      <c r="R169" s="21"/>
      <c r="S169" s="84"/>
      <c r="T169" s="86" t="str">
        <f>IF(E169="","",IFERROR(Q169*S169,0))</f>
      </c>
      <c r="U169" s="84"/>
      <c r="V169" s="86" t="str">
        <f>IF(E169="","",SUMIFS('Transaction History'!$G$6:$G$505,'Transaction History'!$D$6:$D$505,E169,'Transaction History'!$F$6:$F$505,"出庫",'Transaction History'!$A$6:$A$505,"&gt;="&amp;'Master Settings'!$B$5-30,'Transaction History'!$A$6:$A$505,"&lt;="&amp;'Master Settings'!$B$5))</f>
      </c>
      <c r="W169" s="86" t="str">
        <f>IF(E169="","",SUMIFS('Transaction History'!$G$6:$G$505,'Transaction History'!$D$6:$D$505,E169,'Transaction History'!$F$6:$F$505,"出庫",'Transaction History'!$A$6:$A$505,"&gt;="&amp;'Master Settings'!$B$5-90,'Transaction History'!$A$6:$A$505,"&lt;="&amp;'Master Settings'!$B$5))</f>
      </c>
      <c r="X169" s="86" t="str">
        <f>IF(E169="","",SUMIFS('Transaction History'!$G$6:$G$505,'Transaction History'!$D$6:$D$505,E169,'Transaction History'!$F$6:$F$505,"出庫",'Transaction History'!$A$6:$A$505,"&gt;="&amp;'Master Settings'!$B$5-180,'Transaction History'!$A$6:$A$505,"&lt;="&amp;'Master Settings'!$B$5))</f>
      </c>
      <c r="Y169" s="86" t="str">
        <f>IF(E169="","",IF(X169&gt;0,X169*365/180,IF(W169&gt;0,W169*365/90,IF(V169&gt;0,V169*365/30,0))))</f>
      </c>
      <c r="Z169" s="88" t="str">
        <f>IF(E169="","",IFERROR(Y169/Q169,0))</f>
      </c>
      <c r="AA169" s="35" t="str">
        <f>IF(E169="","",IF(N169="",0,MAX(0,'Master Settings'!$B$5-N169)))</f>
      </c>
      <c r="AB169" s="35" t="str">
        <f>IF(E169="","",IF(O169="",AA169,MAX(0,'Master Settings'!$B$5-O169)))</f>
      </c>
      <c r="AC169" s="35" t="str">
        <f>IF(E169="","",IFERROR(Q169/Y169*365,9999))</f>
      </c>
      <c r="AD169" s="35" t="str">
        <f>IF(E169="","",IFERROR(INDEX('Master Settings'!$B$11:$B$30,MATCH(H169,'Master Settings'!$A$11:$A$30,0)),'Master Settings'!$B$7))</f>
      </c>
      <c r="AE169" s="35" t="str">
        <f>IF(E169="","",IFERROR(INDEX('Master Settings'!$C$11:$C$30,MATCH(H169,'Master Settings'!$A$11:$A$30,0)),'Master Settings'!$D$7))</f>
      </c>
      <c r="AF169" s="88" t="str">
        <f>IF(E169="","",IFERROR(INDEX('Master Settings'!$D$11:$D$30,MATCH(H169,'Master Settings'!$A$11:$A$30,0)),'Master Settings'!$F$7))</f>
      </c>
      <c r="AG169" s="28" t="str">
        <f>IF(E169="","",IF(Q169&lt;=0,"在庫なし",IF(AND(AB169&gt;=AE169,Y169=0),"重度滞留",IF(OR(AB169&gt;=AD169,AC169&gt;=AD169*2),"注意",IF(Z169&lt;AF169,"回転低下","正常")))))</f>
      </c>
      <c r="AH169" s="28" t="str">
        <f>IF(E169="","",IF(AG169="重度滞留","消費がなく未出庫日数が重度しきい値を超過",IF(AG169="注意","未出庫日数または在庫カバー日数が注意しきい値を超過",IF(AG169="回転低下","回転率が品目カテゴリ目標を下回る",""))))</f>
      </c>
      <c r="AI169" s="28" t="str">
        <f>IF(E169="","",IF(AG169="重度滞留",IF(OR(J169="生産終了/EOL",J169="廃棄待ち"),"廃棄/値引き処理/仕入先返品","重点消費/代替利用/倉庫間移動"),IF(AG169="注意","Required確認/購買停止/倉庫間移動",IF(AG169="回転低下","安全在庫/Required予測/購買ペースの見直し","継続監視"))))</f>
      </c>
      <c r="AJ169" s="21"/>
      <c r="AK169" s="32"/>
      <c r="AL169" s="21"/>
      <c r="AM169" s="21"/>
      <c r="AN169" s="90" t="n">
        <f>IF(AND(E169&lt;&gt;"",AG169&lt;&gt;"正常",AG169&lt;&gt;"在庫なし"),T169+ROW()/1000000,0)</f>
        <v>0</v>
      </c>
    </row>
    <row r="170" ht="22" customHeight="true">
      <c r="A170" s="28" t="str">
        <f>IF(E170="","",ROW()-5)</f>
      </c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32"/>
      <c r="O170" s="32"/>
      <c r="P170" s="32"/>
      <c r="Q170" s="84"/>
      <c r="R170" s="21"/>
      <c r="S170" s="84"/>
      <c r="T170" s="86" t="str">
        <f>IF(E170="","",IFERROR(Q170*S170,0))</f>
      </c>
      <c r="U170" s="84"/>
      <c r="V170" s="86" t="str">
        <f>IF(E170="","",SUMIFS('Transaction History'!$G$6:$G$505,'Transaction History'!$D$6:$D$505,E170,'Transaction History'!$F$6:$F$505,"出庫",'Transaction History'!$A$6:$A$505,"&gt;="&amp;'Master Settings'!$B$5-30,'Transaction History'!$A$6:$A$505,"&lt;="&amp;'Master Settings'!$B$5))</f>
      </c>
      <c r="W170" s="86" t="str">
        <f>IF(E170="","",SUMIFS('Transaction History'!$G$6:$G$505,'Transaction History'!$D$6:$D$505,E170,'Transaction History'!$F$6:$F$505,"出庫",'Transaction History'!$A$6:$A$505,"&gt;="&amp;'Master Settings'!$B$5-90,'Transaction History'!$A$6:$A$505,"&lt;="&amp;'Master Settings'!$B$5))</f>
      </c>
      <c r="X170" s="86" t="str">
        <f>IF(E170="","",SUMIFS('Transaction History'!$G$6:$G$505,'Transaction History'!$D$6:$D$505,E170,'Transaction History'!$F$6:$F$505,"出庫",'Transaction History'!$A$6:$A$505,"&gt;="&amp;'Master Settings'!$B$5-180,'Transaction History'!$A$6:$A$505,"&lt;="&amp;'Master Settings'!$B$5))</f>
      </c>
      <c r="Y170" s="86" t="str">
        <f>IF(E170="","",IF(X170&gt;0,X170*365/180,IF(W170&gt;0,W170*365/90,IF(V170&gt;0,V170*365/30,0))))</f>
      </c>
      <c r="Z170" s="88" t="str">
        <f>IF(E170="","",IFERROR(Y170/Q170,0))</f>
      </c>
      <c r="AA170" s="35" t="str">
        <f>IF(E170="","",IF(N170="",0,MAX(0,'Master Settings'!$B$5-N170)))</f>
      </c>
      <c r="AB170" s="35" t="str">
        <f>IF(E170="","",IF(O170="",AA170,MAX(0,'Master Settings'!$B$5-O170)))</f>
      </c>
      <c r="AC170" s="35" t="str">
        <f>IF(E170="","",IFERROR(Q170/Y170*365,9999))</f>
      </c>
      <c r="AD170" s="35" t="str">
        <f>IF(E170="","",IFERROR(INDEX('Master Settings'!$B$11:$B$30,MATCH(H170,'Master Settings'!$A$11:$A$30,0)),'Master Settings'!$B$7))</f>
      </c>
      <c r="AE170" s="35" t="str">
        <f>IF(E170="","",IFERROR(INDEX('Master Settings'!$C$11:$C$30,MATCH(H170,'Master Settings'!$A$11:$A$30,0)),'Master Settings'!$D$7))</f>
      </c>
      <c r="AF170" s="88" t="str">
        <f>IF(E170="","",IFERROR(INDEX('Master Settings'!$D$11:$D$30,MATCH(H170,'Master Settings'!$A$11:$A$30,0)),'Master Settings'!$F$7))</f>
      </c>
      <c r="AG170" s="28" t="str">
        <f>IF(E170="","",IF(Q170&lt;=0,"在庫なし",IF(AND(AB170&gt;=AE170,Y170=0),"重度滞留",IF(OR(AB170&gt;=AD170,AC170&gt;=AD170*2),"注意",IF(Z170&lt;AF170,"回転低下","正常")))))</f>
      </c>
      <c r="AH170" s="28" t="str">
        <f>IF(E170="","",IF(AG170="重度滞留","消費がなく未出庫日数が重度しきい値を超過",IF(AG170="注意","未出庫日数または在庫カバー日数が注意しきい値を超過",IF(AG170="回転低下","回転率が品目カテゴリ目標を下回る",""))))</f>
      </c>
      <c r="AI170" s="28" t="str">
        <f>IF(E170="","",IF(AG170="重度滞留",IF(OR(J170="生産終了/EOL",J170="廃棄待ち"),"廃棄/値引き処理/仕入先返品","重点消費/代替利用/倉庫間移動"),IF(AG170="注意","Required確認/購買停止/倉庫間移動",IF(AG170="回転低下","安全在庫/Required予測/購買ペースの見直し","継続監視"))))</f>
      </c>
      <c r="AJ170" s="21"/>
      <c r="AK170" s="32"/>
      <c r="AL170" s="21"/>
      <c r="AM170" s="21"/>
      <c r="AN170" s="90" t="n">
        <f>IF(AND(E170&lt;&gt;"",AG170&lt;&gt;"正常",AG170&lt;&gt;"在庫なし"),T170+ROW()/1000000,0)</f>
        <v>0</v>
      </c>
    </row>
    <row r="171" ht="22" customHeight="true">
      <c r="A171" s="28" t="str">
        <f>IF(E171="","",ROW()-5)</f>
      </c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32"/>
      <c r="O171" s="32"/>
      <c r="P171" s="32"/>
      <c r="Q171" s="84"/>
      <c r="R171" s="21"/>
      <c r="S171" s="84"/>
      <c r="T171" s="86" t="str">
        <f>IF(E171="","",IFERROR(Q171*S171,0))</f>
      </c>
      <c r="U171" s="84"/>
      <c r="V171" s="86" t="str">
        <f>IF(E171="","",SUMIFS('Transaction History'!$G$6:$G$505,'Transaction History'!$D$6:$D$505,E171,'Transaction History'!$F$6:$F$505,"出庫",'Transaction History'!$A$6:$A$505,"&gt;="&amp;'Master Settings'!$B$5-30,'Transaction History'!$A$6:$A$505,"&lt;="&amp;'Master Settings'!$B$5))</f>
      </c>
      <c r="W171" s="86" t="str">
        <f>IF(E171="","",SUMIFS('Transaction History'!$G$6:$G$505,'Transaction History'!$D$6:$D$505,E171,'Transaction History'!$F$6:$F$505,"出庫",'Transaction History'!$A$6:$A$505,"&gt;="&amp;'Master Settings'!$B$5-90,'Transaction History'!$A$6:$A$505,"&lt;="&amp;'Master Settings'!$B$5))</f>
      </c>
      <c r="X171" s="86" t="str">
        <f>IF(E171="","",SUMIFS('Transaction History'!$G$6:$G$505,'Transaction History'!$D$6:$D$505,E171,'Transaction History'!$F$6:$F$505,"出庫",'Transaction History'!$A$6:$A$505,"&gt;="&amp;'Master Settings'!$B$5-180,'Transaction History'!$A$6:$A$505,"&lt;="&amp;'Master Settings'!$B$5))</f>
      </c>
      <c r="Y171" s="86" t="str">
        <f>IF(E171="","",IF(X171&gt;0,X171*365/180,IF(W171&gt;0,W171*365/90,IF(V171&gt;0,V171*365/30,0))))</f>
      </c>
      <c r="Z171" s="88" t="str">
        <f>IF(E171="","",IFERROR(Y171/Q171,0))</f>
      </c>
      <c r="AA171" s="35" t="str">
        <f>IF(E171="","",IF(N171="",0,MAX(0,'Master Settings'!$B$5-N171)))</f>
      </c>
      <c r="AB171" s="35" t="str">
        <f>IF(E171="","",IF(O171="",AA171,MAX(0,'Master Settings'!$B$5-O171)))</f>
      </c>
      <c r="AC171" s="35" t="str">
        <f>IF(E171="","",IFERROR(Q171/Y171*365,9999))</f>
      </c>
      <c r="AD171" s="35" t="str">
        <f>IF(E171="","",IFERROR(INDEX('Master Settings'!$B$11:$B$30,MATCH(H171,'Master Settings'!$A$11:$A$30,0)),'Master Settings'!$B$7))</f>
      </c>
      <c r="AE171" s="35" t="str">
        <f>IF(E171="","",IFERROR(INDEX('Master Settings'!$C$11:$C$30,MATCH(H171,'Master Settings'!$A$11:$A$30,0)),'Master Settings'!$D$7))</f>
      </c>
      <c r="AF171" s="88" t="str">
        <f>IF(E171="","",IFERROR(INDEX('Master Settings'!$D$11:$D$30,MATCH(H171,'Master Settings'!$A$11:$A$30,0)),'Master Settings'!$F$7))</f>
      </c>
      <c r="AG171" s="28" t="str">
        <f>IF(E171="","",IF(Q171&lt;=0,"在庫なし",IF(AND(AB171&gt;=AE171,Y171=0),"重度滞留",IF(OR(AB171&gt;=AD171,AC171&gt;=AD171*2),"注意",IF(Z171&lt;AF171,"回転低下","正常")))))</f>
      </c>
      <c r="AH171" s="28" t="str">
        <f>IF(E171="","",IF(AG171="重度滞留","消費がなく未出庫日数が重度しきい値を超過",IF(AG171="注意","未出庫日数または在庫カバー日数が注意しきい値を超過",IF(AG171="回転低下","回転率が品目カテゴリ目標を下回る",""))))</f>
      </c>
      <c r="AI171" s="28" t="str">
        <f>IF(E171="","",IF(AG171="重度滞留",IF(OR(J171="生産終了/EOL",J171="廃棄待ち"),"廃棄/値引き処理/仕入先返品","重点消費/代替利用/倉庫間移動"),IF(AG171="注意","Required確認/購買停止/倉庫間移動",IF(AG171="回転低下","安全在庫/Required予測/購買ペースの見直し","継続監視"))))</f>
      </c>
      <c r="AJ171" s="21"/>
      <c r="AK171" s="32"/>
      <c r="AL171" s="21"/>
      <c r="AM171" s="21"/>
      <c r="AN171" s="90" t="n">
        <f>IF(AND(E171&lt;&gt;"",AG171&lt;&gt;"正常",AG171&lt;&gt;"在庫なし"),T171+ROW()/1000000,0)</f>
        <v>0</v>
      </c>
    </row>
    <row r="172" ht="22" customHeight="true">
      <c r="A172" s="28" t="str">
        <f>IF(E172="","",ROW()-5)</f>
      </c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32"/>
      <c r="O172" s="32"/>
      <c r="P172" s="32"/>
      <c r="Q172" s="84"/>
      <c r="R172" s="21"/>
      <c r="S172" s="84"/>
      <c r="T172" s="86" t="str">
        <f>IF(E172="","",IFERROR(Q172*S172,0))</f>
      </c>
      <c r="U172" s="84"/>
      <c r="V172" s="86" t="str">
        <f>IF(E172="","",SUMIFS('Transaction History'!$G$6:$G$505,'Transaction History'!$D$6:$D$505,E172,'Transaction History'!$F$6:$F$505,"出庫",'Transaction History'!$A$6:$A$505,"&gt;="&amp;'Master Settings'!$B$5-30,'Transaction History'!$A$6:$A$505,"&lt;="&amp;'Master Settings'!$B$5))</f>
      </c>
      <c r="W172" s="86" t="str">
        <f>IF(E172="","",SUMIFS('Transaction History'!$G$6:$G$505,'Transaction History'!$D$6:$D$505,E172,'Transaction History'!$F$6:$F$505,"出庫",'Transaction History'!$A$6:$A$505,"&gt;="&amp;'Master Settings'!$B$5-90,'Transaction History'!$A$6:$A$505,"&lt;="&amp;'Master Settings'!$B$5))</f>
      </c>
      <c r="X172" s="86" t="str">
        <f>IF(E172="","",SUMIFS('Transaction History'!$G$6:$G$505,'Transaction History'!$D$6:$D$505,E172,'Transaction History'!$F$6:$F$505,"出庫",'Transaction History'!$A$6:$A$505,"&gt;="&amp;'Master Settings'!$B$5-180,'Transaction History'!$A$6:$A$505,"&lt;="&amp;'Master Settings'!$B$5))</f>
      </c>
      <c r="Y172" s="86" t="str">
        <f>IF(E172="","",IF(X172&gt;0,X172*365/180,IF(W172&gt;0,W172*365/90,IF(V172&gt;0,V172*365/30,0))))</f>
      </c>
      <c r="Z172" s="88" t="str">
        <f>IF(E172="","",IFERROR(Y172/Q172,0))</f>
      </c>
      <c r="AA172" s="35" t="str">
        <f>IF(E172="","",IF(N172="",0,MAX(0,'Master Settings'!$B$5-N172)))</f>
      </c>
      <c r="AB172" s="35" t="str">
        <f>IF(E172="","",IF(O172="",AA172,MAX(0,'Master Settings'!$B$5-O172)))</f>
      </c>
      <c r="AC172" s="35" t="str">
        <f>IF(E172="","",IFERROR(Q172/Y172*365,9999))</f>
      </c>
      <c r="AD172" s="35" t="str">
        <f>IF(E172="","",IFERROR(INDEX('Master Settings'!$B$11:$B$30,MATCH(H172,'Master Settings'!$A$11:$A$30,0)),'Master Settings'!$B$7))</f>
      </c>
      <c r="AE172" s="35" t="str">
        <f>IF(E172="","",IFERROR(INDEX('Master Settings'!$C$11:$C$30,MATCH(H172,'Master Settings'!$A$11:$A$30,0)),'Master Settings'!$D$7))</f>
      </c>
      <c r="AF172" s="88" t="str">
        <f>IF(E172="","",IFERROR(INDEX('Master Settings'!$D$11:$D$30,MATCH(H172,'Master Settings'!$A$11:$A$30,0)),'Master Settings'!$F$7))</f>
      </c>
      <c r="AG172" s="28" t="str">
        <f>IF(E172="","",IF(Q172&lt;=0,"在庫なし",IF(AND(AB172&gt;=AE172,Y172=0),"重度滞留",IF(OR(AB172&gt;=AD172,AC172&gt;=AD172*2),"注意",IF(Z172&lt;AF172,"回転低下","正常")))))</f>
      </c>
      <c r="AH172" s="28" t="str">
        <f>IF(E172="","",IF(AG172="重度滞留","消費がなく未出庫日数が重度しきい値を超過",IF(AG172="注意","未出庫日数または在庫カバー日数が注意しきい値を超過",IF(AG172="回転低下","回転率が品目カテゴリ目標を下回る",""))))</f>
      </c>
      <c r="AI172" s="28" t="str">
        <f>IF(E172="","",IF(AG172="重度滞留",IF(OR(J172="生産終了/EOL",J172="廃棄待ち"),"廃棄/値引き処理/仕入先返品","重点消費/代替利用/倉庫間移動"),IF(AG172="注意","Required確認/購買停止/倉庫間移動",IF(AG172="回転低下","安全在庫/Required予測/購買ペースの見直し","継続監視"))))</f>
      </c>
      <c r="AJ172" s="21"/>
      <c r="AK172" s="32"/>
      <c r="AL172" s="21"/>
      <c r="AM172" s="21"/>
      <c r="AN172" s="90" t="n">
        <f>IF(AND(E172&lt;&gt;"",AG172&lt;&gt;"正常",AG172&lt;&gt;"在庫なし"),T172+ROW()/1000000,0)</f>
        <v>0</v>
      </c>
    </row>
    <row r="173" ht="22" customHeight="true">
      <c r="A173" s="28" t="str">
        <f>IF(E173="","",ROW()-5)</f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32"/>
      <c r="O173" s="32"/>
      <c r="P173" s="32"/>
      <c r="Q173" s="84"/>
      <c r="R173" s="21"/>
      <c r="S173" s="84"/>
      <c r="T173" s="86" t="str">
        <f>IF(E173="","",IFERROR(Q173*S173,0))</f>
      </c>
      <c r="U173" s="84"/>
      <c r="V173" s="86" t="str">
        <f>IF(E173="","",SUMIFS('Transaction History'!$G$6:$G$505,'Transaction History'!$D$6:$D$505,E173,'Transaction History'!$F$6:$F$505,"出庫",'Transaction History'!$A$6:$A$505,"&gt;="&amp;'Master Settings'!$B$5-30,'Transaction History'!$A$6:$A$505,"&lt;="&amp;'Master Settings'!$B$5))</f>
      </c>
      <c r="W173" s="86" t="str">
        <f>IF(E173="","",SUMIFS('Transaction History'!$G$6:$G$505,'Transaction History'!$D$6:$D$505,E173,'Transaction History'!$F$6:$F$505,"出庫",'Transaction History'!$A$6:$A$505,"&gt;="&amp;'Master Settings'!$B$5-90,'Transaction History'!$A$6:$A$505,"&lt;="&amp;'Master Settings'!$B$5))</f>
      </c>
      <c r="X173" s="86" t="str">
        <f>IF(E173="","",SUMIFS('Transaction History'!$G$6:$G$505,'Transaction History'!$D$6:$D$505,E173,'Transaction History'!$F$6:$F$505,"出庫",'Transaction History'!$A$6:$A$505,"&gt;="&amp;'Master Settings'!$B$5-180,'Transaction History'!$A$6:$A$505,"&lt;="&amp;'Master Settings'!$B$5))</f>
      </c>
      <c r="Y173" s="86" t="str">
        <f>IF(E173="","",IF(X173&gt;0,X173*365/180,IF(W173&gt;0,W173*365/90,IF(V173&gt;0,V173*365/30,0))))</f>
      </c>
      <c r="Z173" s="88" t="str">
        <f>IF(E173="","",IFERROR(Y173/Q173,0))</f>
      </c>
      <c r="AA173" s="35" t="str">
        <f>IF(E173="","",IF(N173="",0,MAX(0,'Master Settings'!$B$5-N173)))</f>
      </c>
      <c r="AB173" s="35" t="str">
        <f>IF(E173="","",IF(O173="",AA173,MAX(0,'Master Settings'!$B$5-O173)))</f>
      </c>
      <c r="AC173" s="35" t="str">
        <f>IF(E173="","",IFERROR(Q173/Y173*365,9999))</f>
      </c>
      <c r="AD173" s="35" t="str">
        <f>IF(E173="","",IFERROR(INDEX('Master Settings'!$B$11:$B$30,MATCH(H173,'Master Settings'!$A$11:$A$30,0)),'Master Settings'!$B$7))</f>
      </c>
      <c r="AE173" s="35" t="str">
        <f>IF(E173="","",IFERROR(INDEX('Master Settings'!$C$11:$C$30,MATCH(H173,'Master Settings'!$A$11:$A$30,0)),'Master Settings'!$D$7))</f>
      </c>
      <c r="AF173" s="88" t="str">
        <f>IF(E173="","",IFERROR(INDEX('Master Settings'!$D$11:$D$30,MATCH(H173,'Master Settings'!$A$11:$A$30,0)),'Master Settings'!$F$7))</f>
      </c>
      <c r="AG173" s="28" t="str">
        <f>IF(E173="","",IF(Q173&lt;=0,"在庫なし",IF(AND(AB173&gt;=AE173,Y173=0),"重度滞留",IF(OR(AB173&gt;=AD173,AC173&gt;=AD173*2),"注意",IF(Z173&lt;AF173,"回転低下","正常")))))</f>
      </c>
      <c r="AH173" s="28" t="str">
        <f>IF(E173="","",IF(AG173="重度滞留","消費がなく未出庫日数が重度しきい値を超過",IF(AG173="注意","未出庫日数または在庫カバー日数が注意しきい値を超過",IF(AG173="回転低下","回転率が品目カテゴリ目標を下回る",""))))</f>
      </c>
      <c r="AI173" s="28" t="str">
        <f>IF(E173="","",IF(AG173="重度滞留",IF(OR(J173="生産終了/EOL",J173="廃棄待ち"),"廃棄/値引き処理/仕入先返品","重点消費/代替利用/倉庫間移動"),IF(AG173="注意","Required確認/購買停止/倉庫間移動",IF(AG173="回転低下","安全在庫/Required予測/購買ペースの見直し","継続監視"))))</f>
      </c>
      <c r="AJ173" s="21"/>
      <c r="AK173" s="32"/>
      <c r="AL173" s="21"/>
      <c r="AM173" s="21"/>
      <c r="AN173" s="90" t="n">
        <f>IF(AND(E173&lt;&gt;"",AG173&lt;&gt;"正常",AG173&lt;&gt;"在庫なし"),T173+ROW()/1000000,0)</f>
        <v>0</v>
      </c>
    </row>
    <row r="174" ht="22" customHeight="true">
      <c r="A174" s="28" t="str">
        <f>IF(E174="","",ROW()-5)</f>
      </c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32"/>
      <c r="O174" s="32"/>
      <c r="P174" s="32"/>
      <c r="Q174" s="84"/>
      <c r="R174" s="21"/>
      <c r="S174" s="84"/>
      <c r="T174" s="86" t="str">
        <f>IF(E174="","",IFERROR(Q174*S174,0))</f>
      </c>
      <c r="U174" s="84"/>
      <c r="V174" s="86" t="str">
        <f>IF(E174="","",SUMIFS('Transaction History'!$G$6:$G$505,'Transaction History'!$D$6:$D$505,E174,'Transaction History'!$F$6:$F$505,"出庫",'Transaction History'!$A$6:$A$505,"&gt;="&amp;'Master Settings'!$B$5-30,'Transaction History'!$A$6:$A$505,"&lt;="&amp;'Master Settings'!$B$5))</f>
      </c>
      <c r="W174" s="86" t="str">
        <f>IF(E174="","",SUMIFS('Transaction History'!$G$6:$G$505,'Transaction History'!$D$6:$D$505,E174,'Transaction History'!$F$6:$F$505,"出庫",'Transaction History'!$A$6:$A$505,"&gt;="&amp;'Master Settings'!$B$5-90,'Transaction History'!$A$6:$A$505,"&lt;="&amp;'Master Settings'!$B$5))</f>
      </c>
      <c r="X174" s="86" t="str">
        <f>IF(E174="","",SUMIFS('Transaction History'!$G$6:$G$505,'Transaction History'!$D$6:$D$505,E174,'Transaction History'!$F$6:$F$505,"出庫",'Transaction History'!$A$6:$A$505,"&gt;="&amp;'Master Settings'!$B$5-180,'Transaction History'!$A$6:$A$505,"&lt;="&amp;'Master Settings'!$B$5))</f>
      </c>
      <c r="Y174" s="86" t="str">
        <f>IF(E174="","",IF(X174&gt;0,X174*365/180,IF(W174&gt;0,W174*365/90,IF(V174&gt;0,V174*365/30,0))))</f>
      </c>
      <c r="Z174" s="88" t="str">
        <f>IF(E174="","",IFERROR(Y174/Q174,0))</f>
      </c>
      <c r="AA174" s="35" t="str">
        <f>IF(E174="","",IF(N174="",0,MAX(0,'Master Settings'!$B$5-N174)))</f>
      </c>
      <c r="AB174" s="35" t="str">
        <f>IF(E174="","",IF(O174="",AA174,MAX(0,'Master Settings'!$B$5-O174)))</f>
      </c>
      <c r="AC174" s="35" t="str">
        <f>IF(E174="","",IFERROR(Q174/Y174*365,9999))</f>
      </c>
      <c r="AD174" s="35" t="str">
        <f>IF(E174="","",IFERROR(INDEX('Master Settings'!$B$11:$B$30,MATCH(H174,'Master Settings'!$A$11:$A$30,0)),'Master Settings'!$B$7))</f>
      </c>
      <c r="AE174" s="35" t="str">
        <f>IF(E174="","",IFERROR(INDEX('Master Settings'!$C$11:$C$30,MATCH(H174,'Master Settings'!$A$11:$A$30,0)),'Master Settings'!$D$7))</f>
      </c>
      <c r="AF174" s="88" t="str">
        <f>IF(E174="","",IFERROR(INDEX('Master Settings'!$D$11:$D$30,MATCH(H174,'Master Settings'!$A$11:$A$30,0)),'Master Settings'!$F$7))</f>
      </c>
      <c r="AG174" s="28" t="str">
        <f>IF(E174="","",IF(Q174&lt;=0,"在庫なし",IF(AND(AB174&gt;=AE174,Y174=0),"重度滞留",IF(OR(AB174&gt;=AD174,AC174&gt;=AD174*2),"注意",IF(Z174&lt;AF174,"回転低下","正常")))))</f>
      </c>
      <c r="AH174" s="28" t="str">
        <f>IF(E174="","",IF(AG174="重度滞留","消費がなく未出庫日数が重度しきい値を超過",IF(AG174="注意","未出庫日数または在庫カバー日数が注意しきい値を超過",IF(AG174="回転低下","回転率が品目カテゴリ目標を下回る",""))))</f>
      </c>
      <c r="AI174" s="28" t="str">
        <f>IF(E174="","",IF(AG174="重度滞留",IF(OR(J174="生産終了/EOL",J174="廃棄待ち"),"廃棄/値引き処理/仕入先返品","重点消費/代替利用/倉庫間移動"),IF(AG174="注意","Required確認/購買停止/倉庫間移動",IF(AG174="回転低下","安全在庫/Required予測/購買ペースの見直し","継続監視"))))</f>
      </c>
      <c r="AJ174" s="21"/>
      <c r="AK174" s="32"/>
      <c r="AL174" s="21"/>
      <c r="AM174" s="21"/>
      <c r="AN174" s="90" t="n">
        <f>IF(AND(E174&lt;&gt;"",AG174&lt;&gt;"正常",AG174&lt;&gt;"在庫なし"),T174+ROW()/1000000,0)</f>
        <v>0</v>
      </c>
    </row>
    <row r="175" ht="22" customHeight="true">
      <c r="A175" s="28" t="str">
        <f>IF(E175="","",ROW()-5)</f>
      </c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32"/>
      <c r="O175" s="32"/>
      <c r="P175" s="32"/>
      <c r="Q175" s="84"/>
      <c r="R175" s="21"/>
      <c r="S175" s="84"/>
      <c r="T175" s="86" t="str">
        <f>IF(E175="","",IFERROR(Q175*S175,0))</f>
      </c>
      <c r="U175" s="84"/>
      <c r="V175" s="86" t="str">
        <f>IF(E175="","",SUMIFS('Transaction History'!$G$6:$G$505,'Transaction History'!$D$6:$D$505,E175,'Transaction History'!$F$6:$F$505,"出庫",'Transaction History'!$A$6:$A$505,"&gt;="&amp;'Master Settings'!$B$5-30,'Transaction History'!$A$6:$A$505,"&lt;="&amp;'Master Settings'!$B$5))</f>
      </c>
      <c r="W175" s="86" t="str">
        <f>IF(E175="","",SUMIFS('Transaction History'!$G$6:$G$505,'Transaction History'!$D$6:$D$505,E175,'Transaction History'!$F$6:$F$505,"出庫",'Transaction History'!$A$6:$A$505,"&gt;="&amp;'Master Settings'!$B$5-90,'Transaction History'!$A$6:$A$505,"&lt;="&amp;'Master Settings'!$B$5))</f>
      </c>
      <c r="X175" s="86" t="str">
        <f>IF(E175="","",SUMIFS('Transaction History'!$G$6:$G$505,'Transaction History'!$D$6:$D$505,E175,'Transaction History'!$F$6:$F$505,"出庫",'Transaction History'!$A$6:$A$505,"&gt;="&amp;'Master Settings'!$B$5-180,'Transaction History'!$A$6:$A$505,"&lt;="&amp;'Master Settings'!$B$5))</f>
      </c>
      <c r="Y175" s="86" t="str">
        <f>IF(E175="","",IF(X175&gt;0,X175*365/180,IF(W175&gt;0,W175*365/90,IF(V175&gt;0,V175*365/30,0))))</f>
      </c>
      <c r="Z175" s="88" t="str">
        <f>IF(E175="","",IFERROR(Y175/Q175,0))</f>
      </c>
      <c r="AA175" s="35" t="str">
        <f>IF(E175="","",IF(N175="",0,MAX(0,'Master Settings'!$B$5-N175)))</f>
      </c>
      <c r="AB175" s="35" t="str">
        <f>IF(E175="","",IF(O175="",AA175,MAX(0,'Master Settings'!$B$5-O175)))</f>
      </c>
      <c r="AC175" s="35" t="str">
        <f>IF(E175="","",IFERROR(Q175/Y175*365,9999))</f>
      </c>
      <c r="AD175" s="35" t="str">
        <f>IF(E175="","",IFERROR(INDEX('Master Settings'!$B$11:$B$30,MATCH(H175,'Master Settings'!$A$11:$A$30,0)),'Master Settings'!$B$7))</f>
      </c>
      <c r="AE175" s="35" t="str">
        <f>IF(E175="","",IFERROR(INDEX('Master Settings'!$C$11:$C$30,MATCH(H175,'Master Settings'!$A$11:$A$30,0)),'Master Settings'!$D$7))</f>
      </c>
      <c r="AF175" s="88" t="str">
        <f>IF(E175="","",IFERROR(INDEX('Master Settings'!$D$11:$D$30,MATCH(H175,'Master Settings'!$A$11:$A$30,0)),'Master Settings'!$F$7))</f>
      </c>
      <c r="AG175" s="28" t="str">
        <f>IF(E175="","",IF(Q175&lt;=0,"在庫なし",IF(AND(AB175&gt;=AE175,Y175=0),"重度滞留",IF(OR(AB175&gt;=AD175,AC175&gt;=AD175*2),"注意",IF(Z175&lt;AF175,"回転低下","正常")))))</f>
      </c>
      <c r="AH175" s="28" t="str">
        <f>IF(E175="","",IF(AG175="重度滞留","消費がなく未出庫日数が重度しきい値を超過",IF(AG175="注意","未出庫日数または在庫カバー日数が注意しきい値を超過",IF(AG175="回転低下","回転率が品目カテゴリ目標を下回る",""))))</f>
      </c>
      <c r="AI175" s="28" t="str">
        <f>IF(E175="","",IF(AG175="重度滞留",IF(OR(J175="生産終了/EOL",J175="廃棄待ち"),"廃棄/値引き処理/仕入先返品","重点消費/代替利用/倉庫間移動"),IF(AG175="注意","Required確認/購買停止/倉庫間移動",IF(AG175="回転低下","安全在庫/Required予測/購買ペースの見直し","継続監視"))))</f>
      </c>
      <c r="AJ175" s="21"/>
      <c r="AK175" s="32"/>
      <c r="AL175" s="21"/>
      <c r="AM175" s="21"/>
      <c r="AN175" s="90" t="n">
        <f>IF(AND(E175&lt;&gt;"",AG175&lt;&gt;"正常",AG175&lt;&gt;"在庫なし"),T175+ROW()/1000000,0)</f>
        <v>0</v>
      </c>
    </row>
    <row r="176" ht="22" customHeight="true">
      <c r="A176" s="28" t="str">
        <f>IF(E176="","",ROW()-5)</f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32"/>
      <c r="O176" s="32"/>
      <c r="P176" s="32"/>
      <c r="Q176" s="84"/>
      <c r="R176" s="21"/>
      <c r="S176" s="84"/>
      <c r="T176" s="86" t="str">
        <f>IF(E176="","",IFERROR(Q176*S176,0))</f>
      </c>
      <c r="U176" s="84"/>
      <c r="V176" s="86" t="str">
        <f>IF(E176="","",SUMIFS('Transaction History'!$G$6:$G$505,'Transaction History'!$D$6:$D$505,E176,'Transaction History'!$F$6:$F$505,"出庫",'Transaction History'!$A$6:$A$505,"&gt;="&amp;'Master Settings'!$B$5-30,'Transaction History'!$A$6:$A$505,"&lt;="&amp;'Master Settings'!$B$5))</f>
      </c>
      <c r="W176" s="86" t="str">
        <f>IF(E176="","",SUMIFS('Transaction History'!$G$6:$G$505,'Transaction History'!$D$6:$D$505,E176,'Transaction History'!$F$6:$F$505,"出庫",'Transaction History'!$A$6:$A$505,"&gt;="&amp;'Master Settings'!$B$5-90,'Transaction History'!$A$6:$A$505,"&lt;="&amp;'Master Settings'!$B$5))</f>
      </c>
      <c r="X176" s="86" t="str">
        <f>IF(E176="","",SUMIFS('Transaction History'!$G$6:$G$505,'Transaction History'!$D$6:$D$505,E176,'Transaction History'!$F$6:$F$505,"出庫",'Transaction History'!$A$6:$A$505,"&gt;="&amp;'Master Settings'!$B$5-180,'Transaction History'!$A$6:$A$505,"&lt;="&amp;'Master Settings'!$B$5))</f>
      </c>
      <c r="Y176" s="86" t="str">
        <f>IF(E176="","",IF(X176&gt;0,X176*365/180,IF(W176&gt;0,W176*365/90,IF(V176&gt;0,V176*365/30,0))))</f>
      </c>
      <c r="Z176" s="88" t="str">
        <f>IF(E176="","",IFERROR(Y176/Q176,0))</f>
      </c>
      <c r="AA176" s="35" t="str">
        <f>IF(E176="","",IF(N176="",0,MAX(0,'Master Settings'!$B$5-N176)))</f>
      </c>
      <c r="AB176" s="35" t="str">
        <f>IF(E176="","",IF(O176="",AA176,MAX(0,'Master Settings'!$B$5-O176)))</f>
      </c>
      <c r="AC176" s="35" t="str">
        <f>IF(E176="","",IFERROR(Q176/Y176*365,9999))</f>
      </c>
      <c r="AD176" s="35" t="str">
        <f>IF(E176="","",IFERROR(INDEX('Master Settings'!$B$11:$B$30,MATCH(H176,'Master Settings'!$A$11:$A$30,0)),'Master Settings'!$B$7))</f>
      </c>
      <c r="AE176" s="35" t="str">
        <f>IF(E176="","",IFERROR(INDEX('Master Settings'!$C$11:$C$30,MATCH(H176,'Master Settings'!$A$11:$A$30,0)),'Master Settings'!$D$7))</f>
      </c>
      <c r="AF176" s="88" t="str">
        <f>IF(E176="","",IFERROR(INDEX('Master Settings'!$D$11:$D$30,MATCH(H176,'Master Settings'!$A$11:$A$30,0)),'Master Settings'!$F$7))</f>
      </c>
      <c r="AG176" s="28" t="str">
        <f>IF(E176="","",IF(Q176&lt;=0,"在庫なし",IF(AND(AB176&gt;=AE176,Y176=0),"重度滞留",IF(OR(AB176&gt;=AD176,AC176&gt;=AD176*2),"注意",IF(Z176&lt;AF176,"回転低下","正常")))))</f>
      </c>
      <c r="AH176" s="28" t="str">
        <f>IF(E176="","",IF(AG176="重度滞留","消費がなく未出庫日数が重度しきい値を超過",IF(AG176="注意","未出庫日数または在庫カバー日数が注意しきい値を超過",IF(AG176="回転低下","回転率が品目カテゴリ目標を下回る",""))))</f>
      </c>
      <c r="AI176" s="28" t="str">
        <f>IF(E176="","",IF(AG176="重度滞留",IF(OR(J176="生産終了/EOL",J176="廃棄待ち"),"廃棄/値引き処理/仕入先返品","重点消費/代替利用/倉庫間移動"),IF(AG176="注意","Required確認/購買停止/倉庫間移動",IF(AG176="回転低下","安全在庫/Required予測/購買ペースの見直し","継続監視"))))</f>
      </c>
      <c r="AJ176" s="21"/>
      <c r="AK176" s="32"/>
      <c r="AL176" s="21"/>
      <c r="AM176" s="21"/>
      <c r="AN176" s="90" t="n">
        <f>IF(AND(E176&lt;&gt;"",AG176&lt;&gt;"正常",AG176&lt;&gt;"在庫なし"),T176+ROW()/1000000,0)</f>
        <v>0</v>
      </c>
    </row>
    <row r="177" ht="22" customHeight="true">
      <c r="A177" s="28" t="str">
        <f>IF(E177="","",ROW()-5)</f>
      </c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32"/>
      <c r="O177" s="32"/>
      <c r="P177" s="32"/>
      <c r="Q177" s="84"/>
      <c r="R177" s="21"/>
      <c r="S177" s="84"/>
      <c r="T177" s="86" t="str">
        <f>IF(E177="","",IFERROR(Q177*S177,0))</f>
      </c>
      <c r="U177" s="84"/>
      <c r="V177" s="86" t="str">
        <f>IF(E177="","",SUMIFS('Transaction History'!$G$6:$G$505,'Transaction History'!$D$6:$D$505,E177,'Transaction History'!$F$6:$F$505,"出庫",'Transaction History'!$A$6:$A$505,"&gt;="&amp;'Master Settings'!$B$5-30,'Transaction History'!$A$6:$A$505,"&lt;="&amp;'Master Settings'!$B$5))</f>
      </c>
      <c r="W177" s="86" t="str">
        <f>IF(E177="","",SUMIFS('Transaction History'!$G$6:$G$505,'Transaction History'!$D$6:$D$505,E177,'Transaction History'!$F$6:$F$505,"出庫",'Transaction History'!$A$6:$A$505,"&gt;="&amp;'Master Settings'!$B$5-90,'Transaction History'!$A$6:$A$505,"&lt;="&amp;'Master Settings'!$B$5))</f>
      </c>
      <c r="X177" s="86" t="str">
        <f>IF(E177="","",SUMIFS('Transaction History'!$G$6:$G$505,'Transaction History'!$D$6:$D$505,E177,'Transaction History'!$F$6:$F$505,"出庫",'Transaction History'!$A$6:$A$505,"&gt;="&amp;'Master Settings'!$B$5-180,'Transaction History'!$A$6:$A$505,"&lt;="&amp;'Master Settings'!$B$5))</f>
      </c>
      <c r="Y177" s="86" t="str">
        <f>IF(E177="","",IF(X177&gt;0,X177*365/180,IF(W177&gt;0,W177*365/90,IF(V177&gt;0,V177*365/30,0))))</f>
      </c>
      <c r="Z177" s="88" t="str">
        <f>IF(E177="","",IFERROR(Y177/Q177,0))</f>
      </c>
      <c r="AA177" s="35" t="str">
        <f>IF(E177="","",IF(N177="",0,MAX(0,'Master Settings'!$B$5-N177)))</f>
      </c>
      <c r="AB177" s="35" t="str">
        <f>IF(E177="","",IF(O177="",AA177,MAX(0,'Master Settings'!$B$5-O177)))</f>
      </c>
      <c r="AC177" s="35" t="str">
        <f>IF(E177="","",IFERROR(Q177/Y177*365,9999))</f>
      </c>
      <c r="AD177" s="35" t="str">
        <f>IF(E177="","",IFERROR(INDEX('Master Settings'!$B$11:$B$30,MATCH(H177,'Master Settings'!$A$11:$A$30,0)),'Master Settings'!$B$7))</f>
      </c>
      <c r="AE177" s="35" t="str">
        <f>IF(E177="","",IFERROR(INDEX('Master Settings'!$C$11:$C$30,MATCH(H177,'Master Settings'!$A$11:$A$30,0)),'Master Settings'!$D$7))</f>
      </c>
      <c r="AF177" s="88" t="str">
        <f>IF(E177="","",IFERROR(INDEX('Master Settings'!$D$11:$D$30,MATCH(H177,'Master Settings'!$A$11:$A$30,0)),'Master Settings'!$F$7))</f>
      </c>
      <c r="AG177" s="28" t="str">
        <f>IF(E177="","",IF(Q177&lt;=0,"在庫なし",IF(AND(AB177&gt;=AE177,Y177=0),"重度滞留",IF(OR(AB177&gt;=AD177,AC177&gt;=AD177*2),"注意",IF(Z177&lt;AF177,"回転低下","正常")))))</f>
      </c>
      <c r="AH177" s="28" t="str">
        <f>IF(E177="","",IF(AG177="重度滞留","消費がなく未出庫日数が重度しきい値を超過",IF(AG177="注意","未出庫日数または在庫カバー日数が注意しきい値を超過",IF(AG177="回転低下","回転率が品目カテゴリ目標を下回る",""))))</f>
      </c>
      <c r="AI177" s="28" t="str">
        <f>IF(E177="","",IF(AG177="重度滞留",IF(OR(J177="生産終了/EOL",J177="廃棄待ち"),"廃棄/値引き処理/仕入先返品","重点消費/代替利用/倉庫間移動"),IF(AG177="注意","Required確認/購買停止/倉庫間移動",IF(AG177="回転低下","安全在庫/Required予測/購買ペースの見直し","継続監視"))))</f>
      </c>
      <c r="AJ177" s="21"/>
      <c r="AK177" s="32"/>
      <c r="AL177" s="21"/>
      <c r="AM177" s="21"/>
      <c r="AN177" s="90" t="n">
        <f>IF(AND(E177&lt;&gt;"",AG177&lt;&gt;"正常",AG177&lt;&gt;"在庫なし"),T177+ROW()/1000000,0)</f>
        <v>0</v>
      </c>
    </row>
    <row r="178" ht="22" customHeight="true">
      <c r="A178" s="28" t="str">
        <f>IF(E178="","",ROW()-5)</f>
      </c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32"/>
      <c r="O178" s="32"/>
      <c r="P178" s="32"/>
      <c r="Q178" s="84"/>
      <c r="R178" s="21"/>
      <c r="S178" s="84"/>
      <c r="T178" s="86" t="str">
        <f>IF(E178="","",IFERROR(Q178*S178,0))</f>
      </c>
      <c r="U178" s="84"/>
      <c r="V178" s="86" t="str">
        <f>IF(E178="","",SUMIFS('Transaction History'!$G$6:$G$505,'Transaction History'!$D$6:$D$505,E178,'Transaction History'!$F$6:$F$505,"出庫",'Transaction History'!$A$6:$A$505,"&gt;="&amp;'Master Settings'!$B$5-30,'Transaction History'!$A$6:$A$505,"&lt;="&amp;'Master Settings'!$B$5))</f>
      </c>
      <c r="W178" s="86" t="str">
        <f>IF(E178="","",SUMIFS('Transaction History'!$G$6:$G$505,'Transaction History'!$D$6:$D$505,E178,'Transaction History'!$F$6:$F$505,"出庫",'Transaction History'!$A$6:$A$505,"&gt;="&amp;'Master Settings'!$B$5-90,'Transaction History'!$A$6:$A$505,"&lt;="&amp;'Master Settings'!$B$5))</f>
      </c>
      <c r="X178" s="86" t="str">
        <f>IF(E178="","",SUMIFS('Transaction History'!$G$6:$G$505,'Transaction History'!$D$6:$D$505,E178,'Transaction History'!$F$6:$F$505,"出庫",'Transaction History'!$A$6:$A$505,"&gt;="&amp;'Master Settings'!$B$5-180,'Transaction History'!$A$6:$A$505,"&lt;="&amp;'Master Settings'!$B$5))</f>
      </c>
      <c r="Y178" s="86" t="str">
        <f>IF(E178="","",IF(X178&gt;0,X178*365/180,IF(W178&gt;0,W178*365/90,IF(V178&gt;0,V178*365/30,0))))</f>
      </c>
      <c r="Z178" s="88" t="str">
        <f>IF(E178="","",IFERROR(Y178/Q178,0))</f>
      </c>
      <c r="AA178" s="35" t="str">
        <f>IF(E178="","",IF(N178="",0,MAX(0,'Master Settings'!$B$5-N178)))</f>
      </c>
      <c r="AB178" s="35" t="str">
        <f>IF(E178="","",IF(O178="",AA178,MAX(0,'Master Settings'!$B$5-O178)))</f>
      </c>
      <c r="AC178" s="35" t="str">
        <f>IF(E178="","",IFERROR(Q178/Y178*365,9999))</f>
      </c>
      <c r="AD178" s="35" t="str">
        <f>IF(E178="","",IFERROR(INDEX('Master Settings'!$B$11:$B$30,MATCH(H178,'Master Settings'!$A$11:$A$30,0)),'Master Settings'!$B$7))</f>
      </c>
      <c r="AE178" s="35" t="str">
        <f>IF(E178="","",IFERROR(INDEX('Master Settings'!$C$11:$C$30,MATCH(H178,'Master Settings'!$A$11:$A$30,0)),'Master Settings'!$D$7))</f>
      </c>
      <c r="AF178" s="88" t="str">
        <f>IF(E178="","",IFERROR(INDEX('Master Settings'!$D$11:$D$30,MATCH(H178,'Master Settings'!$A$11:$A$30,0)),'Master Settings'!$F$7))</f>
      </c>
      <c r="AG178" s="28" t="str">
        <f>IF(E178="","",IF(Q178&lt;=0,"在庫なし",IF(AND(AB178&gt;=AE178,Y178=0),"重度滞留",IF(OR(AB178&gt;=AD178,AC178&gt;=AD178*2),"注意",IF(Z178&lt;AF178,"回転低下","正常")))))</f>
      </c>
      <c r="AH178" s="28" t="str">
        <f>IF(E178="","",IF(AG178="重度滞留","消費がなく未出庫日数が重度しきい値を超過",IF(AG178="注意","未出庫日数または在庫カバー日数が注意しきい値を超過",IF(AG178="回転低下","回転率が品目カテゴリ目標を下回る",""))))</f>
      </c>
      <c r="AI178" s="28" t="str">
        <f>IF(E178="","",IF(AG178="重度滞留",IF(OR(J178="生産終了/EOL",J178="廃棄待ち"),"廃棄/値引き処理/仕入先返品","重点消費/代替利用/倉庫間移動"),IF(AG178="注意","Required確認/購買停止/倉庫間移動",IF(AG178="回転低下","安全在庫/Required予測/購買ペースの見直し","継続監視"))))</f>
      </c>
      <c r="AJ178" s="21"/>
      <c r="AK178" s="32"/>
      <c r="AL178" s="21"/>
      <c r="AM178" s="21"/>
      <c r="AN178" s="90" t="n">
        <f>IF(AND(E178&lt;&gt;"",AG178&lt;&gt;"正常",AG178&lt;&gt;"在庫なし"),T178+ROW()/1000000,0)</f>
        <v>0</v>
      </c>
    </row>
    <row r="179" ht="22" customHeight="true">
      <c r="A179" s="28" t="str">
        <f>IF(E179="","",ROW()-5)</f>
      </c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32"/>
      <c r="O179" s="32"/>
      <c r="P179" s="32"/>
      <c r="Q179" s="84"/>
      <c r="R179" s="21"/>
      <c r="S179" s="84"/>
      <c r="T179" s="86" t="str">
        <f>IF(E179="","",IFERROR(Q179*S179,0))</f>
      </c>
      <c r="U179" s="84"/>
      <c r="V179" s="86" t="str">
        <f>IF(E179="","",SUMIFS('Transaction History'!$G$6:$G$505,'Transaction History'!$D$6:$D$505,E179,'Transaction History'!$F$6:$F$505,"出庫",'Transaction History'!$A$6:$A$505,"&gt;="&amp;'Master Settings'!$B$5-30,'Transaction History'!$A$6:$A$505,"&lt;="&amp;'Master Settings'!$B$5))</f>
      </c>
      <c r="W179" s="86" t="str">
        <f>IF(E179="","",SUMIFS('Transaction History'!$G$6:$G$505,'Transaction History'!$D$6:$D$505,E179,'Transaction History'!$F$6:$F$505,"出庫",'Transaction History'!$A$6:$A$505,"&gt;="&amp;'Master Settings'!$B$5-90,'Transaction History'!$A$6:$A$505,"&lt;="&amp;'Master Settings'!$B$5))</f>
      </c>
      <c r="X179" s="86" t="str">
        <f>IF(E179="","",SUMIFS('Transaction History'!$G$6:$G$505,'Transaction History'!$D$6:$D$505,E179,'Transaction History'!$F$6:$F$505,"出庫",'Transaction History'!$A$6:$A$505,"&gt;="&amp;'Master Settings'!$B$5-180,'Transaction History'!$A$6:$A$505,"&lt;="&amp;'Master Settings'!$B$5))</f>
      </c>
      <c r="Y179" s="86" t="str">
        <f>IF(E179="","",IF(X179&gt;0,X179*365/180,IF(W179&gt;0,W179*365/90,IF(V179&gt;0,V179*365/30,0))))</f>
      </c>
      <c r="Z179" s="88" t="str">
        <f>IF(E179="","",IFERROR(Y179/Q179,0))</f>
      </c>
      <c r="AA179" s="35" t="str">
        <f>IF(E179="","",IF(N179="",0,MAX(0,'Master Settings'!$B$5-N179)))</f>
      </c>
      <c r="AB179" s="35" t="str">
        <f>IF(E179="","",IF(O179="",AA179,MAX(0,'Master Settings'!$B$5-O179)))</f>
      </c>
      <c r="AC179" s="35" t="str">
        <f>IF(E179="","",IFERROR(Q179/Y179*365,9999))</f>
      </c>
      <c r="AD179" s="35" t="str">
        <f>IF(E179="","",IFERROR(INDEX('Master Settings'!$B$11:$B$30,MATCH(H179,'Master Settings'!$A$11:$A$30,0)),'Master Settings'!$B$7))</f>
      </c>
      <c r="AE179" s="35" t="str">
        <f>IF(E179="","",IFERROR(INDEX('Master Settings'!$C$11:$C$30,MATCH(H179,'Master Settings'!$A$11:$A$30,0)),'Master Settings'!$D$7))</f>
      </c>
      <c r="AF179" s="88" t="str">
        <f>IF(E179="","",IFERROR(INDEX('Master Settings'!$D$11:$D$30,MATCH(H179,'Master Settings'!$A$11:$A$30,0)),'Master Settings'!$F$7))</f>
      </c>
      <c r="AG179" s="28" t="str">
        <f>IF(E179="","",IF(Q179&lt;=0,"在庫なし",IF(AND(AB179&gt;=AE179,Y179=0),"重度滞留",IF(OR(AB179&gt;=AD179,AC179&gt;=AD179*2),"注意",IF(Z179&lt;AF179,"回転低下","正常")))))</f>
      </c>
      <c r="AH179" s="28" t="str">
        <f>IF(E179="","",IF(AG179="重度滞留","消費がなく未出庫日数が重度しきい値を超過",IF(AG179="注意","未出庫日数または在庫カバー日数が注意しきい値を超過",IF(AG179="回転低下","回転率が品目カテゴリ目標を下回る",""))))</f>
      </c>
      <c r="AI179" s="28" t="str">
        <f>IF(E179="","",IF(AG179="重度滞留",IF(OR(J179="生産終了/EOL",J179="廃棄待ち"),"廃棄/値引き処理/仕入先返品","重点消費/代替利用/倉庫間移動"),IF(AG179="注意","Required確認/購買停止/倉庫間移動",IF(AG179="回転低下","安全在庫/Required予測/購買ペースの見直し","継続監視"))))</f>
      </c>
      <c r="AJ179" s="21"/>
      <c r="AK179" s="32"/>
      <c r="AL179" s="21"/>
      <c r="AM179" s="21"/>
      <c r="AN179" s="90" t="n">
        <f>IF(AND(E179&lt;&gt;"",AG179&lt;&gt;"正常",AG179&lt;&gt;"在庫なし"),T179+ROW()/1000000,0)</f>
        <v>0</v>
      </c>
    </row>
    <row r="180" ht="22" customHeight="true">
      <c r="A180" s="28" t="str">
        <f>IF(E180="","",ROW()-5)</f>
      </c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32"/>
      <c r="O180" s="32"/>
      <c r="P180" s="32"/>
      <c r="Q180" s="84"/>
      <c r="R180" s="21"/>
      <c r="S180" s="84"/>
      <c r="T180" s="86" t="str">
        <f>IF(E180="","",IFERROR(Q180*S180,0))</f>
      </c>
      <c r="U180" s="84"/>
      <c r="V180" s="86" t="str">
        <f>IF(E180="","",SUMIFS('Transaction History'!$G$6:$G$505,'Transaction History'!$D$6:$D$505,E180,'Transaction History'!$F$6:$F$505,"出庫",'Transaction History'!$A$6:$A$505,"&gt;="&amp;'Master Settings'!$B$5-30,'Transaction History'!$A$6:$A$505,"&lt;="&amp;'Master Settings'!$B$5))</f>
      </c>
      <c r="W180" s="86" t="str">
        <f>IF(E180="","",SUMIFS('Transaction History'!$G$6:$G$505,'Transaction History'!$D$6:$D$505,E180,'Transaction History'!$F$6:$F$505,"出庫",'Transaction History'!$A$6:$A$505,"&gt;="&amp;'Master Settings'!$B$5-90,'Transaction History'!$A$6:$A$505,"&lt;="&amp;'Master Settings'!$B$5))</f>
      </c>
      <c r="X180" s="86" t="str">
        <f>IF(E180="","",SUMIFS('Transaction History'!$G$6:$G$505,'Transaction History'!$D$6:$D$505,E180,'Transaction History'!$F$6:$F$505,"出庫",'Transaction History'!$A$6:$A$505,"&gt;="&amp;'Master Settings'!$B$5-180,'Transaction History'!$A$6:$A$505,"&lt;="&amp;'Master Settings'!$B$5))</f>
      </c>
      <c r="Y180" s="86" t="str">
        <f>IF(E180="","",IF(X180&gt;0,X180*365/180,IF(W180&gt;0,W180*365/90,IF(V180&gt;0,V180*365/30,0))))</f>
      </c>
      <c r="Z180" s="88" t="str">
        <f>IF(E180="","",IFERROR(Y180/Q180,0))</f>
      </c>
      <c r="AA180" s="35" t="str">
        <f>IF(E180="","",IF(N180="",0,MAX(0,'Master Settings'!$B$5-N180)))</f>
      </c>
      <c r="AB180" s="35" t="str">
        <f>IF(E180="","",IF(O180="",AA180,MAX(0,'Master Settings'!$B$5-O180)))</f>
      </c>
      <c r="AC180" s="35" t="str">
        <f>IF(E180="","",IFERROR(Q180/Y180*365,9999))</f>
      </c>
      <c r="AD180" s="35" t="str">
        <f>IF(E180="","",IFERROR(INDEX('Master Settings'!$B$11:$B$30,MATCH(H180,'Master Settings'!$A$11:$A$30,0)),'Master Settings'!$B$7))</f>
      </c>
      <c r="AE180" s="35" t="str">
        <f>IF(E180="","",IFERROR(INDEX('Master Settings'!$C$11:$C$30,MATCH(H180,'Master Settings'!$A$11:$A$30,0)),'Master Settings'!$D$7))</f>
      </c>
      <c r="AF180" s="88" t="str">
        <f>IF(E180="","",IFERROR(INDEX('Master Settings'!$D$11:$D$30,MATCH(H180,'Master Settings'!$A$11:$A$30,0)),'Master Settings'!$F$7))</f>
      </c>
      <c r="AG180" s="28" t="str">
        <f>IF(E180="","",IF(Q180&lt;=0,"在庫なし",IF(AND(AB180&gt;=AE180,Y180=0),"重度滞留",IF(OR(AB180&gt;=AD180,AC180&gt;=AD180*2),"注意",IF(Z180&lt;AF180,"回転低下","正常")))))</f>
      </c>
      <c r="AH180" s="28" t="str">
        <f>IF(E180="","",IF(AG180="重度滞留","消費がなく未出庫日数が重度しきい値を超過",IF(AG180="注意","未出庫日数または在庫カバー日数が注意しきい値を超過",IF(AG180="回転低下","回転率が品目カテゴリ目標を下回る",""))))</f>
      </c>
      <c r="AI180" s="28" t="str">
        <f>IF(E180="","",IF(AG180="重度滞留",IF(OR(J180="生産終了/EOL",J180="廃棄待ち"),"廃棄/値引き処理/仕入先返品","重点消費/代替利用/倉庫間移動"),IF(AG180="注意","Required確認/購買停止/倉庫間移動",IF(AG180="回転低下","安全在庫/Required予測/購買ペースの見直し","継続監視"))))</f>
      </c>
      <c r="AJ180" s="21"/>
      <c r="AK180" s="32"/>
      <c r="AL180" s="21"/>
      <c r="AM180" s="21"/>
      <c r="AN180" s="90" t="n">
        <f>IF(AND(E180&lt;&gt;"",AG180&lt;&gt;"正常",AG180&lt;&gt;"在庫なし"),T180+ROW()/1000000,0)</f>
        <v>0</v>
      </c>
    </row>
    <row r="181" ht="22" customHeight="true">
      <c r="A181" s="28" t="str">
        <f>IF(E181="","",ROW()-5)</f>
      </c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32"/>
      <c r="O181" s="32"/>
      <c r="P181" s="32"/>
      <c r="Q181" s="84"/>
      <c r="R181" s="21"/>
      <c r="S181" s="84"/>
      <c r="T181" s="86" t="str">
        <f>IF(E181="","",IFERROR(Q181*S181,0))</f>
      </c>
      <c r="U181" s="84"/>
      <c r="V181" s="86" t="str">
        <f>IF(E181="","",SUMIFS('Transaction History'!$G$6:$G$505,'Transaction History'!$D$6:$D$505,E181,'Transaction History'!$F$6:$F$505,"出庫",'Transaction History'!$A$6:$A$505,"&gt;="&amp;'Master Settings'!$B$5-30,'Transaction History'!$A$6:$A$505,"&lt;="&amp;'Master Settings'!$B$5))</f>
      </c>
      <c r="W181" s="86" t="str">
        <f>IF(E181="","",SUMIFS('Transaction History'!$G$6:$G$505,'Transaction History'!$D$6:$D$505,E181,'Transaction History'!$F$6:$F$505,"出庫",'Transaction History'!$A$6:$A$505,"&gt;="&amp;'Master Settings'!$B$5-90,'Transaction History'!$A$6:$A$505,"&lt;="&amp;'Master Settings'!$B$5))</f>
      </c>
      <c r="X181" s="86" t="str">
        <f>IF(E181="","",SUMIFS('Transaction History'!$G$6:$G$505,'Transaction History'!$D$6:$D$505,E181,'Transaction History'!$F$6:$F$505,"出庫",'Transaction History'!$A$6:$A$505,"&gt;="&amp;'Master Settings'!$B$5-180,'Transaction History'!$A$6:$A$505,"&lt;="&amp;'Master Settings'!$B$5))</f>
      </c>
      <c r="Y181" s="86" t="str">
        <f>IF(E181="","",IF(X181&gt;0,X181*365/180,IF(W181&gt;0,W181*365/90,IF(V181&gt;0,V181*365/30,0))))</f>
      </c>
      <c r="Z181" s="88" t="str">
        <f>IF(E181="","",IFERROR(Y181/Q181,0))</f>
      </c>
      <c r="AA181" s="35" t="str">
        <f>IF(E181="","",IF(N181="",0,MAX(0,'Master Settings'!$B$5-N181)))</f>
      </c>
      <c r="AB181" s="35" t="str">
        <f>IF(E181="","",IF(O181="",AA181,MAX(0,'Master Settings'!$B$5-O181)))</f>
      </c>
      <c r="AC181" s="35" t="str">
        <f>IF(E181="","",IFERROR(Q181/Y181*365,9999))</f>
      </c>
      <c r="AD181" s="35" t="str">
        <f>IF(E181="","",IFERROR(INDEX('Master Settings'!$B$11:$B$30,MATCH(H181,'Master Settings'!$A$11:$A$30,0)),'Master Settings'!$B$7))</f>
      </c>
      <c r="AE181" s="35" t="str">
        <f>IF(E181="","",IFERROR(INDEX('Master Settings'!$C$11:$C$30,MATCH(H181,'Master Settings'!$A$11:$A$30,0)),'Master Settings'!$D$7))</f>
      </c>
      <c r="AF181" s="88" t="str">
        <f>IF(E181="","",IFERROR(INDEX('Master Settings'!$D$11:$D$30,MATCH(H181,'Master Settings'!$A$11:$A$30,0)),'Master Settings'!$F$7))</f>
      </c>
      <c r="AG181" s="28" t="str">
        <f>IF(E181="","",IF(Q181&lt;=0,"在庫なし",IF(AND(AB181&gt;=AE181,Y181=0),"重度滞留",IF(OR(AB181&gt;=AD181,AC181&gt;=AD181*2),"注意",IF(Z181&lt;AF181,"回転低下","正常")))))</f>
      </c>
      <c r="AH181" s="28" t="str">
        <f>IF(E181="","",IF(AG181="重度滞留","消費がなく未出庫日数が重度しきい値を超過",IF(AG181="注意","未出庫日数または在庫カバー日数が注意しきい値を超過",IF(AG181="回転低下","回転率が品目カテゴリ目標を下回る",""))))</f>
      </c>
      <c r="AI181" s="28" t="str">
        <f>IF(E181="","",IF(AG181="重度滞留",IF(OR(J181="生産終了/EOL",J181="廃棄待ち"),"廃棄/値引き処理/仕入先返品","重点消費/代替利用/倉庫間移動"),IF(AG181="注意","Required確認/購買停止/倉庫間移動",IF(AG181="回転低下","安全在庫/Required予測/購買ペースの見直し","継続監視"))))</f>
      </c>
      <c r="AJ181" s="21"/>
      <c r="AK181" s="32"/>
      <c r="AL181" s="21"/>
      <c r="AM181" s="21"/>
      <c r="AN181" s="90" t="n">
        <f>IF(AND(E181&lt;&gt;"",AG181&lt;&gt;"正常",AG181&lt;&gt;"在庫なし"),T181+ROW()/1000000,0)</f>
        <v>0</v>
      </c>
    </row>
    <row r="182" ht="22" customHeight="true">
      <c r="A182" s="28" t="str">
        <f>IF(E182="","",ROW()-5)</f>
      </c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32"/>
      <c r="O182" s="32"/>
      <c r="P182" s="32"/>
      <c r="Q182" s="84"/>
      <c r="R182" s="21"/>
      <c r="S182" s="84"/>
      <c r="T182" s="86" t="str">
        <f>IF(E182="","",IFERROR(Q182*S182,0))</f>
      </c>
      <c r="U182" s="84"/>
      <c r="V182" s="86" t="str">
        <f>IF(E182="","",SUMIFS('Transaction History'!$G$6:$G$505,'Transaction History'!$D$6:$D$505,E182,'Transaction History'!$F$6:$F$505,"出庫",'Transaction History'!$A$6:$A$505,"&gt;="&amp;'Master Settings'!$B$5-30,'Transaction History'!$A$6:$A$505,"&lt;="&amp;'Master Settings'!$B$5))</f>
      </c>
      <c r="W182" s="86" t="str">
        <f>IF(E182="","",SUMIFS('Transaction History'!$G$6:$G$505,'Transaction History'!$D$6:$D$505,E182,'Transaction History'!$F$6:$F$505,"出庫",'Transaction History'!$A$6:$A$505,"&gt;="&amp;'Master Settings'!$B$5-90,'Transaction History'!$A$6:$A$505,"&lt;="&amp;'Master Settings'!$B$5))</f>
      </c>
      <c r="X182" s="86" t="str">
        <f>IF(E182="","",SUMIFS('Transaction History'!$G$6:$G$505,'Transaction History'!$D$6:$D$505,E182,'Transaction History'!$F$6:$F$505,"出庫",'Transaction History'!$A$6:$A$505,"&gt;="&amp;'Master Settings'!$B$5-180,'Transaction History'!$A$6:$A$505,"&lt;="&amp;'Master Settings'!$B$5))</f>
      </c>
      <c r="Y182" s="86" t="str">
        <f>IF(E182="","",IF(X182&gt;0,X182*365/180,IF(W182&gt;0,W182*365/90,IF(V182&gt;0,V182*365/30,0))))</f>
      </c>
      <c r="Z182" s="88" t="str">
        <f>IF(E182="","",IFERROR(Y182/Q182,0))</f>
      </c>
      <c r="AA182" s="35" t="str">
        <f>IF(E182="","",IF(N182="",0,MAX(0,'Master Settings'!$B$5-N182)))</f>
      </c>
      <c r="AB182" s="35" t="str">
        <f>IF(E182="","",IF(O182="",AA182,MAX(0,'Master Settings'!$B$5-O182)))</f>
      </c>
      <c r="AC182" s="35" t="str">
        <f>IF(E182="","",IFERROR(Q182/Y182*365,9999))</f>
      </c>
      <c r="AD182" s="35" t="str">
        <f>IF(E182="","",IFERROR(INDEX('Master Settings'!$B$11:$B$30,MATCH(H182,'Master Settings'!$A$11:$A$30,0)),'Master Settings'!$B$7))</f>
      </c>
      <c r="AE182" s="35" t="str">
        <f>IF(E182="","",IFERROR(INDEX('Master Settings'!$C$11:$C$30,MATCH(H182,'Master Settings'!$A$11:$A$30,0)),'Master Settings'!$D$7))</f>
      </c>
      <c r="AF182" s="88" t="str">
        <f>IF(E182="","",IFERROR(INDEX('Master Settings'!$D$11:$D$30,MATCH(H182,'Master Settings'!$A$11:$A$30,0)),'Master Settings'!$F$7))</f>
      </c>
      <c r="AG182" s="28" t="str">
        <f>IF(E182="","",IF(Q182&lt;=0,"在庫なし",IF(AND(AB182&gt;=AE182,Y182=0),"重度滞留",IF(OR(AB182&gt;=AD182,AC182&gt;=AD182*2),"注意",IF(Z182&lt;AF182,"回転低下","正常")))))</f>
      </c>
      <c r="AH182" s="28" t="str">
        <f>IF(E182="","",IF(AG182="重度滞留","消費がなく未出庫日数が重度しきい値を超過",IF(AG182="注意","未出庫日数または在庫カバー日数が注意しきい値を超過",IF(AG182="回転低下","回転率が品目カテゴリ目標を下回る",""))))</f>
      </c>
      <c r="AI182" s="28" t="str">
        <f>IF(E182="","",IF(AG182="重度滞留",IF(OR(J182="生産終了/EOL",J182="廃棄待ち"),"廃棄/値引き処理/仕入先返品","重点消費/代替利用/倉庫間移動"),IF(AG182="注意","Required確認/購買停止/倉庫間移動",IF(AG182="回転低下","安全在庫/Required予測/購買ペースの見直し","継続監視"))))</f>
      </c>
      <c r="AJ182" s="21"/>
      <c r="AK182" s="32"/>
      <c r="AL182" s="21"/>
      <c r="AM182" s="21"/>
      <c r="AN182" s="90" t="n">
        <f>IF(AND(E182&lt;&gt;"",AG182&lt;&gt;"正常",AG182&lt;&gt;"在庫なし"),T182+ROW()/1000000,0)</f>
        <v>0</v>
      </c>
    </row>
    <row r="183" ht="22" customHeight="true">
      <c r="A183" s="28" t="str">
        <f>IF(E183="","",ROW()-5)</f>
      </c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32"/>
      <c r="O183" s="32"/>
      <c r="P183" s="32"/>
      <c r="Q183" s="84"/>
      <c r="R183" s="21"/>
      <c r="S183" s="84"/>
      <c r="T183" s="86" t="str">
        <f>IF(E183="","",IFERROR(Q183*S183,0))</f>
      </c>
      <c r="U183" s="84"/>
      <c r="V183" s="86" t="str">
        <f>IF(E183="","",SUMIFS('Transaction History'!$G$6:$G$505,'Transaction History'!$D$6:$D$505,E183,'Transaction History'!$F$6:$F$505,"出庫",'Transaction History'!$A$6:$A$505,"&gt;="&amp;'Master Settings'!$B$5-30,'Transaction History'!$A$6:$A$505,"&lt;="&amp;'Master Settings'!$B$5))</f>
      </c>
      <c r="W183" s="86" t="str">
        <f>IF(E183="","",SUMIFS('Transaction History'!$G$6:$G$505,'Transaction History'!$D$6:$D$505,E183,'Transaction History'!$F$6:$F$505,"出庫",'Transaction History'!$A$6:$A$505,"&gt;="&amp;'Master Settings'!$B$5-90,'Transaction History'!$A$6:$A$505,"&lt;="&amp;'Master Settings'!$B$5))</f>
      </c>
      <c r="X183" s="86" t="str">
        <f>IF(E183="","",SUMIFS('Transaction History'!$G$6:$G$505,'Transaction History'!$D$6:$D$505,E183,'Transaction History'!$F$6:$F$505,"出庫",'Transaction History'!$A$6:$A$505,"&gt;="&amp;'Master Settings'!$B$5-180,'Transaction History'!$A$6:$A$505,"&lt;="&amp;'Master Settings'!$B$5))</f>
      </c>
      <c r="Y183" s="86" t="str">
        <f>IF(E183="","",IF(X183&gt;0,X183*365/180,IF(W183&gt;0,W183*365/90,IF(V183&gt;0,V183*365/30,0))))</f>
      </c>
      <c r="Z183" s="88" t="str">
        <f>IF(E183="","",IFERROR(Y183/Q183,0))</f>
      </c>
      <c r="AA183" s="35" t="str">
        <f>IF(E183="","",IF(N183="",0,MAX(0,'Master Settings'!$B$5-N183)))</f>
      </c>
      <c r="AB183" s="35" t="str">
        <f>IF(E183="","",IF(O183="",AA183,MAX(0,'Master Settings'!$B$5-O183)))</f>
      </c>
      <c r="AC183" s="35" t="str">
        <f>IF(E183="","",IFERROR(Q183/Y183*365,9999))</f>
      </c>
      <c r="AD183" s="35" t="str">
        <f>IF(E183="","",IFERROR(INDEX('Master Settings'!$B$11:$B$30,MATCH(H183,'Master Settings'!$A$11:$A$30,0)),'Master Settings'!$B$7))</f>
      </c>
      <c r="AE183" s="35" t="str">
        <f>IF(E183="","",IFERROR(INDEX('Master Settings'!$C$11:$C$30,MATCH(H183,'Master Settings'!$A$11:$A$30,0)),'Master Settings'!$D$7))</f>
      </c>
      <c r="AF183" s="88" t="str">
        <f>IF(E183="","",IFERROR(INDEX('Master Settings'!$D$11:$D$30,MATCH(H183,'Master Settings'!$A$11:$A$30,0)),'Master Settings'!$F$7))</f>
      </c>
      <c r="AG183" s="28" t="str">
        <f>IF(E183="","",IF(Q183&lt;=0,"在庫なし",IF(AND(AB183&gt;=AE183,Y183=0),"重度滞留",IF(OR(AB183&gt;=AD183,AC183&gt;=AD183*2),"注意",IF(Z183&lt;AF183,"回転低下","正常")))))</f>
      </c>
      <c r="AH183" s="28" t="str">
        <f>IF(E183="","",IF(AG183="重度滞留","消費がなく未出庫日数が重度しきい値を超過",IF(AG183="注意","未出庫日数または在庫カバー日数が注意しきい値を超過",IF(AG183="回転低下","回転率が品目カテゴリ目標を下回る",""))))</f>
      </c>
      <c r="AI183" s="28" t="str">
        <f>IF(E183="","",IF(AG183="重度滞留",IF(OR(J183="生産終了/EOL",J183="廃棄待ち"),"廃棄/値引き処理/仕入先返品","重点消費/代替利用/倉庫間移動"),IF(AG183="注意","Required確認/購買停止/倉庫間移動",IF(AG183="回転低下","安全在庫/Required予測/購買ペースの見直し","継続監視"))))</f>
      </c>
      <c r="AJ183" s="21"/>
      <c r="AK183" s="32"/>
      <c r="AL183" s="21"/>
      <c r="AM183" s="21"/>
      <c r="AN183" s="90" t="n">
        <f>IF(AND(E183&lt;&gt;"",AG183&lt;&gt;"正常",AG183&lt;&gt;"在庫なし"),T183+ROW()/1000000,0)</f>
        <v>0</v>
      </c>
    </row>
    <row r="184" ht="22" customHeight="true">
      <c r="A184" s="28" t="str">
        <f>IF(E184="","",ROW()-5)</f>
      </c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32"/>
      <c r="O184" s="32"/>
      <c r="P184" s="32"/>
      <c r="Q184" s="84"/>
      <c r="R184" s="21"/>
      <c r="S184" s="84"/>
      <c r="T184" s="86" t="str">
        <f>IF(E184="","",IFERROR(Q184*S184,0))</f>
      </c>
      <c r="U184" s="84"/>
      <c r="V184" s="86" t="str">
        <f>IF(E184="","",SUMIFS('Transaction History'!$G$6:$G$505,'Transaction History'!$D$6:$D$505,E184,'Transaction History'!$F$6:$F$505,"出庫",'Transaction History'!$A$6:$A$505,"&gt;="&amp;'Master Settings'!$B$5-30,'Transaction History'!$A$6:$A$505,"&lt;="&amp;'Master Settings'!$B$5))</f>
      </c>
      <c r="W184" s="86" t="str">
        <f>IF(E184="","",SUMIFS('Transaction History'!$G$6:$G$505,'Transaction History'!$D$6:$D$505,E184,'Transaction History'!$F$6:$F$505,"出庫",'Transaction History'!$A$6:$A$505,"&gt;="&amp;'Master Settings'!$B$5-90,'Transaction History'!$A$6:$A$505,"&lt;="&amp;'Master Settings'!$B$5))</f>
      </c>
      <c r="X184" s="86" t="str">
        <f>IF(E184="","",SUMIFS('Transaction History'!$G$6:$G$505,'Transaction History'!$D$6:$D$505,E184,'Transaction History'!$F$6:$F$505,"出庫",'Transaction History'!$A$6:$A$505,"&gt;="&amp;'Master Settings'!$B$5-180,'Transaction History'!$A$6:$A$505,"&lt;="&amp;'Master Settings'!$B$5))</f>
      </c>
      <c r="Y184" s="86" t="str">
        <f>IF(E184="","",IF(X184&gt;0,X184*365/180,IF(W184&gt;0,W184*365/90,IF(V184&gt;0,V184*365/30,0))))</f>
      </c>
      <c r="Z184" s="88" t="str">
        <f>IF(E184="","",IFERROR(Y184/Q184,0))</f>
      </c>
      <c r="AA184" s="35" t="str">
        <f>IF(E184="","",IF(N184="",0,MAX(0,'Master Settings'!$B$5-N184)))</f>
      </c>
      <c r="AB184" s="35" t="str">
        <f>IF(E184="","",IF(O184="",AA184,MAX(0,'Master Settings'!$B$5-O184)))</f>
      </c>
      <c r="AC184" s="35" t="str">
        <f>IF(E184="","",IFERROR(Q184/Y184*365,9999))</f>
      </c>
      <c r="AD184" s="35" t="str">
        <f>IF(E184="","",IFERROR(INDEX('Master Settings'!$B$11:$B$30,MATCH(H184,'Master Settings'!$A$11:$A$30,0)),'Master Settings'!$B$7))</f>
      </c>
      <c r="AE184" s="35" t="str">
        <f>IF(E184="","",IFERROR(INDEX('Master Settings'!$C$11:$C$30,MATCH(H184,'Master Settings'!$A$11:$A$30,0)),'Master Settings'!$D$7))</f>
      </c>
      <c r="AF184" s="88" t="str">
        <f>IF(E184="","",IFERROR(INDEX('Master Settings'!$D$11:$D$30,MATCH(H184,'Master Settings'!$A$11:$A$30,0)),'Master Settings'!$F$7))</f>
      </c>
      <c r="AG184" s="28" t="str">
        <f>IF(E184="","",IF(Q184&lt;=0,"在庫なし",IF(AND(AB184&gt;=AE184,Y184=0),"重度滞留",IF(OR(AB184&gt;=AD184,AC184&gt;=AD184*2),"注意",IF(Z184&lt;AF184,"回転低下","正常")))))</f>
      </c>
      <c r="AH184" s="28" t="str">
        <f>IF(E184="","",IF(AG184="重度滞留","消費がなく未出庫日数が重度しきい値を超過",IF(AG184="注意","未出庫日数または在庫カバー日数が注意しきい値を超過",IF(AG184="回転低下","回転率が品目カテゴリ目標を下回る",""))))</f>
      </c>
      <c r="AI184" s="28" t="str">
        <f>IF(E184="","",IF(AG184="重度滞留",IF(OR(J184="生産終了/EOL",J184="廃棄待ち"),"廃棄/値引き処理/仕入先返品","重点消費/代替利用/倉庫間移動"),IF(AG184="注意","Required確認/購買停止/倉庫間移動",IF(AG184="回転低下","安全在庫/Required予測/購買ペースの見直し","継続監視"))))</f>
      </c>
      <c r="AJ184" s="21"/>
      <c r="AK184" s="32"/>
      <c r="AL184" s="21"/>
      <c r="AM184" s="21"/>
      <c r="AN184" s="90" t="n">
        <f>IF(AND(E184&lt;&gt;"",AG184&lt;&gt;"正常",AG184&lt;&gt;"在庫なし"),T184+ROW()/1000000,0)</f>
        <v>0</v>
      </c>
    </row>
    <row r="185" ht="22" customHeight="true">
      <c r="A185" s="28" t="str">
        <f>IF(E185="","",ROW()-5)</f>
      </c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32"/>
      <c r="O185" s="32"/>
      <c r="P185" s="32"/>
      <c r="Q185" s="84"/>
      <c r="R185" s="21"/>
      <c r="S185" s="84"/>
      <c r="T185" s="86" t="str">
        <f>IF(E185="","",IFERROR(Q185*S185,0))</f>
      </c>
      <c r="U185" s="84"/>
      <c r="V185" s="86" t="str">
        <f>IF(E185="","",SUMIFS('Transaction History'!$G$6:$G$505,'Transaction History'!$D$6:$D$505,E185,'Transaction History'!$F$6:$F$505,"出庫",'Transaction History'!$A$6:$A$505,"&gt;="&amp;'Master Settings'!$B$5-30,'Transaction History'!$A$6:$A$505,"&lt;="&amp;'Master Settings'!$B$5))</f>
      </c>
      <c r="W185" s="86" t="str">
        <f>IF(E185="","",SUMIFS('Transaction History'!$G$6:$G$505,'Transaction History'!$D$6:$D$505,E185,'Transaction History'!$F$6:$F$505,"出庫",'Transaction History'!$A$6:$A$505,"&gt;="&amp;'Master Settings'!$B$5-90,'Transaction History'!$A$6:$A$505,"&lt;="&amp;'Master Settings'!$B$5))</f>
      </c>
      <c r="X185" s="86" t="str">
        <f>IF(E185="","",SUMIFS('Transaction History'!$G$6:$G$505,'Transaction History'!$D$6:$D$505,E185,'Transaction History'!$F$6:$F$505,"出庫",'Transaction History'!$A$6:$A$505,"&gt;="&amp;'Master Settings'!$B$5-180,'Transaction History'!$A$6:$A$505,"&lt;="&amp;'Master Settings'!$B$5))</f>
      </c>
      <c r="Y185" s="86" t="str">
        <f>IF(E185="","",IF(X185&gt;0,X185*365/180,IF(W185&gt;0,W185*365/90,IF(V185&gt;0,V185*365/30,0))))</f>
      </c>
      <c r="Z185" s="88" t="str">
        <f>IF(E185="","",IFERROR(Y185/Q185,0))</f>
      </c>
      <c r="AA185" s="35" t="str">
        <f>IF(E185="","",IF(N185="",0,MAX(0,'Master Settings'!$B$5-N185)))</f>
      </c>
      <c r="AB185" s="35" t="str">
        <f>IF(E185="","",IF(O185="",AA185,MAX(0,'Master Settings'!$B$5-O185)))</f>
      </c>
      <c r="AC185" s="35" t="str">
        <f>IF(E185="","",IFERROR(Q185/Y185*365,9999))</f>
      </c>
      <c r="AD185" s="35" t="str">
        <f>IF(E185="","",IFERROR(INDEX('Master Settings'!$B$11:$B$30,MATCH(H185,'Master Settings'!$A$11:$A$30,0)),'Master Settings'!$B$7))</f>
      </c>
      <c r="AE185" s="35" t="str">
        <f>IF(E185="","",IFERROR(INDEX('Master Settings'!$C$11:$C$30,MATCH(H185,'Master Settings'!$A$11:$A$30,0)),'Master Settings'!$D$7))</f>
      </c>
      <c r="AF185" s="88" t="str">
        <f>IF(E185="","",IFERROR(INDEX('Master Settings'!$D$11:$D$30,MATCH(H185,'Master Settings'!$A$11:$A$30,0)),'Master Settings'!$F$7))</f>
      </c>
      <c r="AG185" s="28" t="str">
        <f>IF(E185="","",IF(Q185&lt;=0,"在庫なし",IF(AND(AB185&gt;=AE185,Y185=0),"重度滞留",IF(OR(AB185&gt;=AD185,AC185&gt;=AD185*2),"注意",IF(Z185&lt;AF185,"回転低下","正常")))))</f>
      </c>
      <c r="AH185" s="28" t="str">
        <f>IF(E185="","",IF(AG185="重度滞留","消費がなく未出庫日数が重度しきい値を超過",IF(AG185="注意","未出庫日数または在庫カバー日数が注意しきい値を超過",IF(AG185="回転低下","回転率が品目カテゴリ目標を下回る",""))))</f>
      </c>
      <c r="AI185" s="28" t="str">
        <f>IF(E185="","",IF(AG185="重度滞留",IF(OR(J185="生産終了/EOL",J185="廃棄待ち"),"廃棄/値引き処理/仕入先返品","重点消費/代替利用/倉庫間移動"),IF(AG185="注意","Required確認/購買停止/倉庫間移動",IF(AG185="回転低下","安全在庫/Required予測/購買ペースの見直し","継続監視"))))</f>
      </c>
      <c r="AJ185" s="21"/>
      <c r="AK185" s="32"/>
      <c r="AL185" s="21"/>
      <c r="AM185" s="21"/>
      <c r="AN185" s="90" t="n">
        <f>IF(AND(E185&lt;&gt;"",AG185&lt;&gt;"正常",AG185&lt;&gt;"在庫なし"),T185+ROW()/1000000,0)</f>
        <v>0</v>
      </c>
    </row>
    <row r="186" ht="22" customHeight="true">
      <c r="A186" s="28" t="str">
        <f>IF(E186="","",ROW()-5)</f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32"/>
      <c r="O186" s="32"/>
      <c r="P186" s="32"/>
      <c r="Q186" s="84"/>
      <c r="R186" s="21"/>
      <c r="S186" s="84"/>
      <c r="T186" s="86" t="str">
        <f>IF(E186="","",IFERROR(Q186*S186,0))</f>
      </c>
      <c r="U186" s="84"/>
      <c r="V186" s="86" t="str">
        <f>IF(E186="","",SUMIFS('Transaction History'!$G$6:$G$505,'Transaction History'!$D$6:$D$505,E186,'Transaction History'!$F$6:$F$505,"出庫",'Transaction History'!$A$6:$A$505,"&gt;="&amp;'Master Settings'!$B$5-30,'Transaction History'!$A$6:$A$505,"&lt;="&amp;'Master Settings'!$B$5))</f>
      </c>
      <c r="W186" s="86" t="str">
        <f>IF(E186="","",SUMIFS('Transaction History'!$G$6:$G$505,'Transaction History'!$D$6:$D$505,E186,'Transaction History'!$F$6:$F$505,"出庫",'Transaction History'!$A$6:$A$505,"&gt;="&amp;'Master Settings'!$B$5-90,'Transaction History'!$A$6:$A$505,"&lt;="&amp;'Master Settings'!$B$5))</f>
      </c>
      <c r="X186" s="86" t="str">
        <f>IF(E186="","",SUMIFS('Transaction History'!$G$6:$G$505,'Transaction History'!$D$6:$D$505,E186,'Transaction History'!$F$6:$F$505,"出庫",'Transaction History'!$A$6:$A$505,"&gt;="&amp;'Master Settings'!$B$5-180,'Transaction History'!$A$6:$A$505,"&lt;="&amp;'Master Settings'!$B$5))</f>
      </c>
      <c r="Y186" s="86" t="str">
        <f>IF(E186="","",IF(X186&gt;0,X186*365/180,IF(W186&gt;0,W186*365/90,IF(V186&gt;0,V186*365/30,0))))</f>
      </c>
      <c r="Z186" s="88" t="str">
        <f>IF(E186="","",IFERROR(Y186/Q186,0))</f>
      </c>
      <c r="AA186" s="35" t="str">
        <f>IF(E186="","",IF(N186="",0,MAX(0,'Master Settings'!$B$5-N186)))</f>
      </c>
      <c r="AB186" s="35" t="str">
        <f>IF(E186="","",IF(O186="",AA186,MAX(0,'Master Settings'!$B$5-O186)))</f>
      </c>
      <c r="AC186" s="35" t="str">
        <f>IF(E186="","",IFERROR(Q186/Y186*365,9999))</f>
      </c>
      <c r="AD186" s="35" t="str">
        <f>IF(E186="","",IFERROR(INDEX('Master Settings'!$B$11:$B$30,MATCH(H186,'Master Settings'!$A$11:$A$30,0)),'Master Settings'!$B$7))</f>
      </c>
      <c r="AE186" s="35" t="str">
        <f>IF(E186="","",IFERROR(INDEX('Master Settings'!$C$11:$C$30,MATCH(H186,'Master Settings'!$A$11:$A$30,0)),'Master Settings'!$D$7))</f>
      </c>
      <c r="AF186" s="88" t="str">
        <f>IF(E186="","",IFERROR(INDEX('Master Settings'!$D$11:$D$30,MATCH(H186,'Master Settings'!$A$11:$A$30,0)),'Master Settings'!$F$7))</f>
      </c>
      <c r="AG186" s="28" t="str">
        <f>IF(E186="","",IF(Q186&lt;=0,"在庫なし",IF(AND(AB186&gt;=AE186,Y186=0),"重度滞留",IF(OR(AB186&gt;=AD186,AC186&gt;=AD186*2),"注意",IF(Z186&lt;AF186,"回転低下","正常")))))</f>
      </c>
      <c r="AH186" s="28" t="str">
        <f>IF(E186="","",IF(AG186="重度滞留","消費がなく未出庫日数が重度しきい値を超過",IF(AG186="注意","未出庫日数または在庫カバー日数が注意しきい値を超過",IF(AG186="回転低下","回転率が品目カテゴリ目標を下回る",""))))</f>
      </c>
      <c r="AI186" s="28" t="str">
        <f>IF(E186="","",IF(AG186="重度滞留",IF(OR(J186="生産終了/EOL",J186="廃棄待ち"),"廃棄/値引き処理/仕入先返品","重点消費/代替利用/倉庫間移動"),IF(AG186="注意","Required確認/購買停止/倉庫間移動",IF(AG186="回転低下","安全在庫/Required予測/購買ペースの見直し","継続監視"))))</f>
      </c>
      <c r="AJ186" s="21"/>
      <c r="AK186" s="32"/>
      <c r="AL186" s="21"/>
      <c r="AM186" s="21"/>
      <c r="AN186" s="90" t="n">
        <f>IF(AND(E186&lt;&gt;"",AG186&lt;&gt;"正常",AG186&lt;&gt;"在庫なし"),T186+ROW()/1000000,0)</f>
        <v>0</v>
      </c>
    </row>
    <row r="187" ht="22" customHeight="true">
      <c r="A187" s="28" t="str">
        <f>IF(E187="","",ROW()-5)</f>
      </c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32"/>
      <c r="O187" s="32"/>
      <c r="P187" s="32"/>
      <c r="Q187" s="84"/>
      <c r="R187" s="21"/>
      <c r="S187" s="84"/>
      <c r="T187" s="86" t="str">
        <f>IF(E187="","",IFERROR(Q187*S187,0))</f>
      </c>
      <c r="U187" s="84"/>
      <c r="V187" s="86" t="str">
        <f>IF(E187="","",SUMIFS('Transaction History'!$G$6:$G$505,'Transaction History'!$D$6:$D$505,E187,'Transaction History'!$F$6:$F$505,"出庫",'Transaction History'!$A$6:$A$505,"&gt;="&amp;'Master Settings'!$B$5-30,'Transaction History'!$A$6:$A$505,"&lt;="&amp;'Master Settings'!$B$5))</f>
      </c>
      <c r="W187" s="86" t="str">
        <f>IF(E187="","",SUMIFS('Transaction History'!$G$6:$G$505,'Transaction History'!$D$6:$D$505,E187,'Transaction History'!$F$6:$F$505,"出庫",'Transaction History'!$A$6:$A$505,"&gt;="&amp;'Master Settings'!$B$5-90,'Transaction History'!$A$6:$A$505,"&lt;="&amp;'Master Settings'!$B$5))</f>
      </c>
      <c r="X187" s="86" t="str">
        <f>IF(E187="","",SUMIFS('Transaction History'!$G$6:$G$505,'Transaction History'!$D$6:$D$505,E187,'Transaction History'!$F$6:$F$505,"出庫",'Transaction History'!$A$6:$A$505,"&gt;="&amp;'Master Settings'!$B$5-180,'Transaction History'!$A$6:$A$505,"&lt;="&amp;'Master Settings'!$B$5))</f>
      </c>
      <c r="Y187" s="86" t="str">
        <f>IF(E187="","",IF(X187&gt;0,X187*365/180,IF(W187&gt;0,W187*365/90,IF(V187&gt;0,V187*365/30,0))))</f>
      </c>
      <c r="Z187" s="88" t="str">
        <f>IF(E187="","",IFERROR(Y187/Q187,0))</f>
      </c>
      <c r="AA187" s="35" t="str">
        <f>IF(E187="","",IF(N187="",0,MAX(0,'Master Settings'!$B$5-N187)))</f>
      </c>
      <c r="AB187" s="35" t="str">
        <f>IF(E187="","",IF(O187="",AA187,MAX(0,'Master Settings'!$B$5-O187)))</f>
      </c>
      <c r="AC187" s="35" t="str">
        <f>IF(E187="","",IFERROR(Q187/Y187*365,9999))</f>
      </c>
      <c r="AD187" s="35" t="str">
        <f>IF(E187="","",IFERROR(INDEX('Master Settings'!$B$11:$B$30,MATCH(H187,'Master Settings'!$A$11:$A$30,0)),'Master Settings'!$B$7))</f>
      </c>
      <c r="AE187" s="35" t="str">
        <f>IF(E187="","",IFERROR(INDEX('Master Settings'!$C$11:$C$30,MATCH(H187,'Master Settings'!$A$11:$A$30,0)),'Master Settings'!$D$7))</f>
      </c>
      <c r="AF187" s="88" t="str">
        <f>IF(E187="","",IFERROR(INDEX('Master Settings'!$D$11:$D$30,MATCH(H187,'Master Settings'!$A$11:$A$30,0)),'Master Settings'!$F$7))</f>
      </c>
      <c r="AG187" s="28" t="str">
        <f>IF(E187="","",IF(Q187&lt;=0,"在庫なし",IF(AND(AB187&gt;=AE187,Y187=0),"重度滞留",IF(OR(AB187&gt;=AD187,AC187&gt;=AD187*2),"注意",IF(Z187&lt;AF187,"回転低下","正常")))))</f>
      </c>
      <c r="AH187" s="28" t="str">
        <f>IF(E187="","",IF(AG187="重度滞留","消費がなく未出庫日数が重度しきい値を超過",IF(AG187="注意","未出庫日数または在庫カバー日数が注意しきい値を超過",IF(AG187="回転低下","回転率が品目カテゴリ目標を下回る",""))))</f>
      </c>
      <c r="AI187" s="28" t="str">
        <f>IF(E187="","",IF(AG187="重度滞留",IF(OR(J187="生産終了/EOL",J187="廃棄待ち"),"廃棄/値引き処理/仕入先返品","重点消費/代替利用/倉庫間移動"),IF(AG187="注意","Required確認/購買停止/倉庫間移動",IF(AG187="回転低下","安全在庫/Required予測/購買ペースの見直し","継続監視"))))</f>
      </c>
      <c r="AJ187" s="21"/>
      <c r="AK187" s="32"/>
      <c r="AL187" s="21"/>
      <c r="AM187" s="21"/>
      <c r="AN187" s="90" t="n">
        <f>IF(AND(E187&lt;&gt;"",AG187&lt;&gt;"正常",AG187&lt;&gt;"在庫なし"),T187+ROW()/1000000,0)</f>
        <v>0</v>
      </c>
    </row>
    <row r="188" ht="22" customHeight="true">
      <c r="A188" s="28" t="str">
        <f>IF(E188="","",ROW()-5)</f>
      </c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32"/>
      <c r="O188" s="32"/>
      <c r="P188" s="32"/>
      <c r="Q188" s="84"/>
      <c r="R188" s="21"/>
      <c r="S188" s="84"/>
      <c r="T188" s="86" t="str">
        <f>IF(E188="","",IFERROR(Q188*S188,0))</f>
      </c>
      <c r="U188" s="84"/>
      <c r="V188" s="86" t="str">
        <f>IF(E188="","",SUMIFS('Transaction History'!$G$6:$G$505,'Transaction History'!$D$6:$D$505,E188,'Transaction History'!$F$6:$F$505,"出庫",'Transaction History'!$A$6:$A$505,"&gt;="&amp;'Master Settings'!$B$5-30,'Transaction History'!$A$6:$A$505,"&lt;="&amp;'Master Settings'!$B$5))</f>
      </c>
      <c r="W188" s="86" t="str">
        <f>IF(E188="","",SUMIFS('Transaction History'!$G$6:$G$505,'Transaction History'!$D$6:$D$505,E188,'Transaction History'!$F$6:$F$505,"出庫",'Transaction History'!$A$6:$A$505,"&gt;="&amp;'Master Settings'!$B$5-90,'Transaction History'!$A$6:$A$505,"&lt;="&amp;'Master Settings'!$B$5))</f>
      </c>
      <c r="X188" s="86" t="str">
        <f>IF(E188="","",SUMIFS('Transaction History'!$G$6:$G$505,'Transaction History'!$D$6:$D$505,E188,'Transaction History'!$F$6:$F$505,"出庫",'Transaction History'!$A$6:$A$505,"&gt;="&amp;'Master Settings'!$B$5-180,'Transaction History'!$A$6:$A$505,"&lt;="&amp;'Master Settings'!$B$5))</f>
      </c>
      <c r="Y188" s="86" t="str">
        <f>IF(E188="","",IF(X188&gt;0,X188*365/180,IF(W188&gt;0,W188*365/90,IF(V188&gt;0,V188*365/30,0))))</f>
      </c>
      <c r="Z188" s="88" t="str">
        <f>IF(E188="","",IFERROR(Y188/Q188,0))</f>
      </c>
      <c r="AA188" s="35" t="str">
        <f>IF(E188="","",IF(N188="",0,MAX(0,'Master Settings'!$B$5-N188)))</f>
      </c>
      <c r="AB188" s="35" t="str">
        <f>IF(E188="","",IF(O188="",AA188,MAX(0,'Master Settings'!$B$5-O188)))</f>
      </c>
      <c r="AC188" s="35" t="str">
        <f>IF(E188="","",IFERROR(Q188/Y188*365,9999))</f>
      </c>
      <c r="AD188" s="35" t="str">
        <f>IF(E188="","",IFERROR(INDEX('Master Settings'!$B$11:$B$30,MATCH(H188,'Master Settings'!$A$11:$A$30,0)),'Master Settings'!$B$7))</f>
      </c>
      <c r="AE188" s="35" t="str">
        <f>IF(E188="","",IFERROR(INDEX('Master Settings'!$C$11:$C$30,MATCH(H188,'Master Settings'!$A$11:$A$30,0)),'Master Settings'!$D$7))</f>
      </c>
      <c r="AF188" s="88" t="str">
        <f>IF(E188="","",IFERROR(INDEX('Master Settings'!$D$11:$D$30,MATCH(H188,'Master Settings'!$A$11:$A$30,0)),'Master Settings'!$F$7))</f>
      </c>
      <c r="AG188" s="28" t="str">
        <f>IF(E188="","",IF(Q188&lt;=0,"在庫なし",IF(AND(AB188&gt;=AE188,Y188=0),"重度滞留",IF(OR(AB188&gt;=AD188,AC188&gt;=AD188*2),"注意",IF(Z188&lt;AF188,"回転低下","正常")))))</f>
      </c>
      <c r="AH188" s="28" t="str">
        <f>IF(E188="","",IF(AG188="重度滞留","消費がなく未出庫日数が重度しきい値を超過",IF(AG188="注意","未出庫日数または在庫カバー日数が注意しきい値を超過",IF(AG188="回転低下","回転率が品目カテゴリ目標を下回る",""))))</f>
      </c>
      <c r="AI188" s="28" t="str">
        <f>IF(E188="","",IF(AG188="重度滞留",IF(OR(J188="生産終了/EOL",J188="廃棄待ち"),"廃棄/値引き処理/仕入先返品","重点消費/代替利用/倉庫間移動"),IF(AG188="注意","Required確認/購買停止/倉庫間移動",IF(AG188="回転低下","安全在庫/Required予測/購買ペースの見直し","継続監視"))))</f>
      </c>
      <c r="AJ188" s="21"/>
      <c r="AK188" s="32"/>
      <c r="AL188" s="21"/>
      <c r="AM188" s="21"/>
      <c r="AN188" s="90" t="n">
        <f>IF(AND(E188&lt;&gt;"",AG188&lt;&gt;"正常",AG188&lt;&gt;"在庫なし"),T188+ROW()/1000000,0)</f>
        <v>0</v>
      </c>
    </row>
    <row r="189" ht="22" customHeight="true">
      <c r="A189" s="28" t="str">
        <f>IF(E189="","",ROW()-5)</f>
      </c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32"/>
      <c r="O189" s="32"/>
      <c r="P189" s="32"/>
      <c r="Q189" s="84"/>
      <c r="R189" s="21"/>
      <c r="S189" s="84"/>
      <c r="T189" s="86" t="str">
        <f>IF(E189="","",IFERROR(Q189*S189,0))</f>
      </c>
      <c r="U189" s="84"/>
      <c r="V189" s="86" t="str">
        <f>IF(E189="","",SUMIFS('Transaction History'!$G$6:$G$505,'Transaction History'!$D$6:$D$505,E189,'Transaction History'!$F$6:$F$505,"出庫",'Transaction History'!$A$6:$A$505,"&gt;="&amp;'Master Settings'!$B$5-30,'Transaction History'!$A$6:$A$505,"&lt;="&amp;'Master Settings'!$B$5))</f>
      </c>
      <c r="W189" s="86" t="str">
        <f>IF(E189="","",SUMIFS('Transaction History'!$G$6:$G$505,'Transaction History'!$D$6:$D$505,E189,'Transaction History'!$F$6:$F$505,"出庫",'Transaction History'!$A$6:$A$505,"&gt;="&amp;'Master Settings'!$B$5-90,'Transaction History'!$A$6:$A$505,"&lt;="&amp;'Master Settings'!$B$5))</f>
      </c>
      <c r="X189" s="86" t="str">
        <f>IF(E189="","",SUMIFS('Transaction History'!$G$6:$G$505,'Transaction History'!$D$6:$D$505,E189,'Transaction History'!$F$6:$F$505,"出庫",'Transaction History'!$A$6:$A$505,"&gt;="&amp;'Master Settings'!$B$5-180,'Transaction History'!$A$6:$A$505,"&lt;="&amp;'Master Settings'!$B$5))</f>
      </c>
      <c r="Y189" s="86" t="str">
        <f>IF(E189="","",IF(X189&gt;0,X189*365/180,IF(W189&gt;0,W189*365/90,IF(V189&gt;0,V189*365/30,0))))</f>
      </c>
      <c r="Z189" s="88" t="str">
        <f>IF(E189="","",IFERROR(Y189/Q189,0))</f>
      </c>
      <c r="AA189" s="35" t="str">
        <f>IF(E189="","",IF(N189="",0,MAX(0,'Master Settings'!$B$5-N189)))</f>
      </c>
      <c r="AB189" s="35" t="str">
        <f>IF(E189="","",IF(O189="",AA189,MAX(0,'Master Settings'!$B$5-O189)))</f>
      </c>
      <c r="AC189" s="35" t="str">
        <f>IF(E189="","",IFERROR(Q189/Y189*365,9999))</f>
      </c>
      <c r="AD189" s="35" t="str">
        <f>IF(E189="","",IFERROR(INDEX('Master Settings'!$B$11:$B$30,MATCH(H189,'Master Settings'!$A$11:$A$30,0)),'Master Settings'!$B$7))</f>
      </c>
      <c r="AE189" s="35" t="str">
        <f>IF(E189="","",IFERROR(INDEX('Master Settings'!$C$11:$C$30,MATCH(H189,'Master Settings'!$A$11:$A$30,0)),'Master Settings'!$D$7))</f>
      </c>
      <c r="AF189" s="88" t="str">
        <f>IF(E189="","",IFERROR(INDEX('Master Settings'!$D$11:$D$30,MATCH(H189,'Master Settings'!$A$11:$A$30,0)),'Master Settings'!$F$7))</f>
      </c>
      <c r="AG189" s="28" t="str">
        <f>IF(E189="","",IF(Q189&lt;=0,"在庫なし",IF(AND(AB189&gt;=AE189,Y189=0),"重度滞留",IF(OR(AB189&gt;=AD189,AC189&gt;=AD189*2),"注意",IF(Z189&lt;AF189,"回転低下","正常")))))</f>
      </c>
      <c r="AH189" s="28" t="str">
        <f>IF(E189="","",IF(AG189="重度滞留","消費がなく未出庫日数が重度しきい値を超過",IF(AG189="注意","未出庫日数または在庫カバー日数が注意しきい値を超過",IF(AG189="回転低下","回転率が品目カテゴリ目標を下回る",""))))</f>
      </c>
      <c r="AI189" s="28" t="str">
        <f>IF(E189="","",IF(AG189="重度滞留",IF(OR(J189="生産終了/EOL",J189="廃棄待ち"),"廃棄/値引き処理/仕入先返品","重点消費/代替利用/倉庫間移動"),IF(AG189="注意","Required確認/購買停止/倉庫間移動",IF(AG189="回転低下","安全在庫/Required予測/購買ペースの見直し","継続監視"))))</f>
      </c>
      <c r="AJ189" s="21"/>
      <c r="AK189" s="32"/>
      <c r="AL189" s="21"/>
      <c r="AM189" s="21"/>
      <c r="AN189" s="90" t="n">
        <f>IF(AND(E189&lt;&gt;"",AG189&lt;&gt;"正常",AG189&lt;&gt;"在庫なし"),T189+ROW()/1000000,0)</f>
        <v>0</v>
      </c>
    </row>
    <row r="190" ht="22" customHeight="true">
      <c r="A190" s="28" t="str">
        <f>IF(E190="","",ROW()-5)</f>
      </c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32"/>
      <c r="O190" s="32"/>
      <c r="P190" s="32"/>
      <c r="Q190" s="84"/>
      <c r="R190" s="21"/>
      <c r="S190" s="84"/>
      <c r="T190" s="86" t="str">
        <f>IF(E190="","",IFERROR(Q190*S190,0))</f>
      </c>
      <c r="U190" s="84"/>
      <c r="V190" s="86" t="str">
        <f>IF(E190="","",SUMIFS('Transaction History'!$G$6:$G$505,'Transaction History'!$D$6:$D$505,E190,'Transaction History'!$F$6:$F$505,"出庫",'Transaction History'!$A$6:$A$505,"&gt;="&amp;'Master Settings'!$B$5-30,'Transaction History'!$A$6:$A$505,"&lt;="&amp;'Master Settings'!$B$5))</f>
      </c>
      <c r="W190" s="86" t="str">
        <f>IF(E190="","",SUMIFS('Transaction History'!$G$6:$G$505,'Transaction History'!$D$6:$D$505,E190,'Transaction History'!$F$6:$F$505,"出庫",'Transaction History'!$A$6:$A$505,"&gt;="&amp;'Master Settings'!$B$5-90,'Transaction History'!$A$6:$A$505,"&lt;="&amp;'Master Settings'!$B$5))</f>
      </c>
      <c r="X190" s="86" t="str">
        <f>IF(E190="","",SUMIFS('Transaction History'!$G$6:$G$505,'Transaction History'!$D$6:$D$505,E190,'Transaction History'!$F$6:$F$505,"出庫",'Transaction History'!$A$6:$A$505,"&gt;="&amp;'Master Settings'!$B$5-180,'Transaction History'!$A$6:$A$505,"&lt;="&amp;'Master Settings'!$B$5))</f>
      </c>
      <c r="Y190" s="86" t="str">
        <f>IF(E190="","",IF(X190&gt;0,X190*365/180,IF(W190&gt;0,W190*365/90,IF(V190&gt;0,V190*365/30,0))))</f>
      </c>
      <c r="Z190" s="88" t="str">
        <f>IF(E190="","",IFERROR(Y190/Q190,0))</f>
      </c>
      <c r="AA190" s="35" t="str">
        <f>IF(E190="","",IF(N190="",0,MAX(0,'Master Settings'!$B$5-N190)))</f>
      </c>
      <c r="AB190" s="35" t="str">
        <f>IF(E190="","",IF(O190="",AA190,MAX(0,'Master Settings'!$B$5-O190)))</f>
      </c>
      <c r="AC190" s="35" t="str">
        <f>IF(E190="","",IFERROR(Q190/Y190*365,9999))</f>
      </c>
      <c r="AD190" s="35" t="str">
        <f>IF(E190="","",IFERROR(INDEX('Master Settings'!$B$11:$B$30,MATCH(H190,'Master Settings'!$A$11:$A$30,0)),'Master Settings'!$B$7))</f>
      </c>
      <c r="AE190" s="35" t="str">
        <f>IF(E190="","",IFERROR(INDEX('Master Settings'!$C$11:$C$30,MATCH(H190,'Master Settings'!$A$11:$A$30,0)),'Master Settings'!$D$7))</f>
      </c>
      <c r="AF190" s="88" t="str">
        <f>IF(E190="","",IFERROR(INDEX('Master Settings'!$D$11:$D$30,MATCH(H190,'Master Settings'!$A$11:$A$30,0)),'Master Settings'!$F$7))</f>
      </c>
      <c r="AG190" s="28" t="str">
        <f>IF(E190="","",IF(Q190&lt;=0,"在庫なし",IF(AND(AB190&gt;=AE190,Y190=0),"重度滞留",IF(OR(AB190&gt;=AD190,AC190&gt;=AD190*2),"注意",IF(Z190&lt;AF190,"回転低下","正常")))))</f>
      </c>
      <c r="AH190" s="28" t="str">
        <f>IF(E190="","",IF(AG190="重度滞留","消費がなく未出庫日数が重度しきい値を超過",IF(AG190="注意","未出庫日数または在庫カバー日数が注意しきい値を超過",IF(AG190="回転低下","回転率が品目カテゴリ目標を下回る",""))))</f>
      </c>
      <c r="AI190" s="28" t="str">
        <f>IF(E190="","",IF(AG190="重度滞留",IF(OR(J190="生産終了/EOL",J190="廃棄待ち"),"廃棄/値引き処理/仕入先返品","重点消費/代替利用/倉庫間移動"),IF(AG190="注意","Required確認/購買停止/倉庫間移動",IF(AG190="回転低下","安全在庫/Required予測/購買ペースの見直し","継続監視"))))</f>
      </c>
      <c r="AJ190" s="21"/>
      <c r="AK190" s="32"/>
      <c r="AL190" s="21"/>
      <c r="AM190" s="21"/>
      <c r="AN190" s="90" t="n">
        <f>IF(AND(E190&lt;&gt;"",AG190&lt;&gt;"正常",AG190&lt;&gt;"在庫なし"),T190+ROW()/1000000,0)</f>
        <v>0</v>
      </c>
    </row>
    <row r="191" ht="22" customHeight="true">
      <c r="A191" s="28" t="str">
        <f>IF(E191="","",ROW()-5)</f>
      </c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32"/>
      <c r="O191" s="32"/>
      <c r="P191" s="32"/>
      <c r="Q191" s="84"/>
      <c r="R191" s="21"/>
      <c r="S191" s="84"/>
      <c r="T191" s="86" t="str">
        <f>IF(E191="","",IFERROR(Q191*S191,0))</f>
      </c>
      <c r="U191" s="84"/>
      <c r="V191" s="86" t="str">
        <f>IF(E191="","",SUMIFS('Transaction History'!$G$6:$G$505,'Transaction History'!$D$6:$D$505,E191,'Transaction History'!$F$6:$F$505,"出庫",'Transaction History'!$A$6:$A$505,"&gt;="&amp;'Master Settings'!$B$5-30,'Transaction History'!$A$6:$A$505,"&lt;="&amp;'Master Settings'!$B$5))</f>
      </c>
      <c r="W191" s="86" t="str">
        <f>IF(E191="","",SUMIFS('Transaction History'!$G$6:$G$505,'Transaction History'!$D$6:$D$505,E191,'Transaction History'!$F$6:$F$505,"出庫",'Transaction History'!$A$6:$A$505,"&gt;="&amp;'Master Settings'!$B$5-90,'Transaction History'!$A$6:$A$505,"&lt;="&amp;'Master Settings'!$B$5))</f>
      </c>
      <c r="X191" s="86" t="str">
        <f>IF(E191="","",SUMIFS('Transaction History'!$G$6:$G$505,'Transaction History'!$D$6:$D$505,E191,'Transaction History'!$F$6:$F$505,"出庫",'Transaction History'!$A$6:$A$505,"&gt;="&amp;'Master Settings'!$B$5-180,'Transaction History'!$A$6:$A$505,"&lt;="&amp;'Master Settings'!$B$5))</f>
      </c>
      <c r="Y191" s="86" t="str">
        <f>IF(E191="","",IF(X191&gt;0,X191*365/180,IF(W191&gt;0,W191*365/90,IF(V191&gt;0,V191*365/30,0))))</f>
      </c>
      <c r="Z191" s="88" t="str">
        <f>IF(E191="","",IFERROR(Y191/Q191,0))</f>
      </c>
      <c r="AA191" s="35" t="str">
        <f>IF(E191="","",IF(N191="",0,MAX(0,'Master Settings'!$B$5-N191)))</f>
      </c>
      <c r="AB191" s="35" t="str">
        <f>IF(E191="","",IF(O191="",AA191,MAX(0,'Master Settings'!$B$5-O191)))</f>
      </c>
      <c r="AC191" s="35" t="str">
        <f>IF(E191="","",IFERROR(Q191/Y191*365,9999))</f>
      </c>
      <c r="AD191" s="35" t="str">
        <f>IF(E191="","",IFERROR(INDEX('Master Settings'!$B$11:$B$30,MATCH(H191,'Master Settings'!$A$11:$A$30,0)),'Master Settings'!$B$7))</f>
      </c>
      <c r="AE191" s="35" t="str">
        <f>IF(E191="","",IFERROR(INDEX('Master Settings'!$C$11:$C$30,MATCH(H191,'Master Settings'!$A$11:$A$30,0)),'Master Settings'!$D$7))</f>
      </c>
      <c r="AF191" s="88" t="str">
        <f>IF(E191="","",IFERROR(INDEX('Master Settings'!$D$11:$D$30,MATCH(H191,'Master Settings'!$A$11:$A$30,0)),'Master Settings'!$F$7))</f>
      </c>
      <c r="AG191" s="28" t="str">
        <f>IF(E191="","",IF(Q191&lt;=0,"在庫なし",IF(AND(AB191&gt;=AE191,Y191=0),"重度滞留",IF(OR(AB191&gt;=AD191,AC191&gt;=AD191*2),"注意",IF(Z191&lt;AF191,"回転低下","正常")))))</f>
      </c>
      <c r="AH191" s="28" t="str">
        <f>IF(E191="","",IF(AG191="重度滞留","消費がなく未出庫日数が重度しきい値を超過",IF(AG191="注意","未出庫日数または在庫カバー日数が注意しきい値を超過",IF(AG191="回転低下","回転率が品目カテゴリ目標を下回る",""))))</f>
      </c>
      <c r="AI191" s="28" t="str">
        <f>IF(E191="","",IF(AG191="重度滞留",IF(OR(J191="生産終了/EOL",J191="廃棄待ち"),"廃棄/値引き処理/仕入先返品","重点消費/代替利用/倉庫間移動"),IF(AG191="注意","Required確認/購買停止/倉庫間移動",IF(AG191="回転低下","安全在庫/Required予測/購買ペースの見直し","継続監視"))))</f>
      </c>
      <c r="AJ191" s="21"/>
      <c r="AK191" s="32"/>
      <c r="AL191" s="21"/>
      <c r="AM191" s="21"/>
      <c r="AN191" s="90" t="n">
        <f>IF(AND(E191&lt;&gt;"",AG191&lt;&gt;"正常",AG191&lt;&gt;"在庫なし"),T191+ROW()/1000000,0)</f>
        <v>0</v>
      </c>
    </row>
    <row r="192" ht="22" customHeight="true">
      <c r="A192" s="28" t="str">
        <f>IF(E192="","",ROW()-5)</f>
      </c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32"/>
      <c r="O192" s="32"/>
      <c r="P192" s="32"/>
      <c r="Q192" s="84"/>
      <c r="R192" s="21"/>
      <c r="S192" s="84"/>
      <c r="T192" s="86" t="str">
        <f>IF(E192="","",IFERROR(Q192*S192,0))</f>
      </c>
      <c r="U192" s="84"/>
      <c r="V192" s="86" t="str">
        <f>IF(E192="","",SUMIFS('Transaction History'!$G$6:$G$505,'Transaction History'!$D$6:$D$505,E192,'Transaction History'!$F$6:$F$505,"出庫",'Transaction History'!$A$6:$A$505,"&gt;="&amp;'Master Settings'!$B$5-30,'Transaction History'!$A$6:$A$505,"&lt;="&amp;'Master Settings'!$B$5))</f>
      </c>
      <c r="W192" s="86" t="str">
        <f>IF(E192="","",SUMIFS('Transaction History'!$G$6:$G$505,'Transaction History'!$D$6:$D$505,E192,'Transaction History'!$F$6:$F$505,"出庫",'Transaction History'!$A$6:$A$505,"&gt;="&amp;'Master Settings'!$B$5-90,'Transaction History'!$A$6:$A$505,"&lt;="&amp;'Master Settings'!$B$5))</f>
      </c>
      <c r="X192" s="86" t="str">
        <f>IF(E192="","",SUMIFS('Transaction History'!$G$6:$G$505,'Transaction History'!$D$6:$D$505,E192,'Transaction History'!$F$6:$F$505,"出庫",'Transaction History'!$A$6:$A$505,"&gt;="&amp;'Master Settings'!$B$5-180,'Transaction History'!$A$6:$A$505,"&lt;="&amp;'Master Settings'!$B$5))</f>
      </c>
      <c r="Y192" s="86" t="str">
        <f>IF(E192="","",IF(X192&gt;0,X192*365/180,IF(W192&gt;0,W192*365/90,IF(V192&gt;0,V192*365/30,0))))</f>
      </c>
      <c r="Z192" s="88" t="str">
        <f>IF(E192="","",IFERROR(Y192/Q192,0))</f>
      </c>
      <c r="AA192" s="35" t="str">
        <f>IF(E192="","",IF(N192="",0,MAX(0,'Master Settings'!$B$5-N192)))</f>
      </c>
      <c r="AB192" s="35" t="str">
        <f>IF(E192="","",IF(O192="",AA192,MAX(0,'Master Settings'!$B$5-O192)))</f>
      </c>
      <c r="AC192" s="35" t="str">
        <f>IF(E192="","",IFERROR(Q192/Y192*365,9999))</f>
      </c>
      <c r="AD192" s="35" t="str">
        <f>IF(E192="","",IFERROR(INDEX('Master Settings'!$B$11:$B$30,MATCH(H192,'Master Settings'!$A$11:$A$30,0)),'Master Settings'!$B$7))</f>
      </c>
      <c r="AE192" s="35" t="str">
        <f>IF(E192="","",IFERROR(INDEX('Master Settings'!$C$11:$C$30,MATCH(H192,'Master Settings'!$A$11:$A$30,0)),'Master Settings'!$D$7))</f>
      </c>
      <c r="AF192" s="88" t="str">
        <f>IF(E192="","",IFERROR(INDEX('Master Settings'!$D$11:$D$30,MATCH(H192,'Master Settings'!$A$11:$A$30,0)),'Master Settings'!$F$7))</f>
      </c>
      <c r="AG192" s="28" t="str">
        <f>IF(E192="","",IF(Q192&lt;=0,"在庫なし",IF(AND(AB192&gt;=AE192,Y192=0),"重度滞留",IF(OR(AB192&gt;=AD192,AC192&gt;=AD192*2),"注意",IF(Z192&lt;AF192,"回転低下","正常")))))</f>
      </c>
      <c r="AH192" s="28" t="str">
        <f>IF(E192="","",IF(AG192="重度滞留","消費がなく未出庫日数が重度しきい値を超過",IF(AG192="注意","未出庫日数または在庫カバー日数が注意しきい値を超過",IF(AG192="回転低下","回転率が品目カテゴリ目標を下回る",""))))</f>
      </c>
      <c r="AI192" s="28" t="str">
        <f>IF(E192="","",IF(AG192="重度滞留",IF(OR(J192="生産終了/EOL",J192="廃棄待ち"),"廃棄/値引き処理/仕入先返品","重点消費/代替利用/倉庫間移動"),IF(AG192="注意","Required確認/購買停止/倉庫間移動",IF(AG192="回転低下","安全在庫/Required予測/購買ペースの見直し","継続監視"))))</f>
      </c>
      <c r="AJ192" s="21"/>
      <c r="AK192" s="32"/>
      <c r="AL192" s="21"/>
      <c r="AM192" s="21"/>
      <c r="AN192" s="90" t="n">
        <f>IF(AND(E192&lt;&gt;"",AG192&lt;&gt;"正常",AG192&lt;&gt;"在庫なし"),T192+ROW()/1000000,0)</f>
        <v>0</v>
      </c>
    </row>
    <row r="193" ht="22" customHeight="true">
      <c r="A193" s="28" t="str">
        <f>IF(E193="","",ROW()-5)</f>
      </c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32"/>
      <c r="O193" s="32"/>
      <c r="P193" s="32"/>
      <c r="Q193" s="84"/>
      <c r="R193" s="21"/>
      <c r="S193" s="84"/>
      <c r="T193" s="86" t="str">
        <f>IF(E193="","",IFERROR(Q193*S193,0))</f>
      </c>
      <c r="U193" s="84"/>
      <c r="V193" s="86" t="str">
        <f>IF(E193="","",SUMIFS('Transaction History'!$G$6:$G$505,'Transaction History'!$D$6:$D$505,E193,'Transaction History'!$F$6:$F$505,"出庫",'Transaction History'!$A$6:$A$505,"&gt;="&amp;'Master Settings'!$B$5-30,'Transaction History'!$A$6:$A$505,"&lt;="&amp;'Master Settings'!$B$5))</f>
      </c>
      <c r="W193" s="86" t="str">
        <f>IF(E193="","",SUMIFS('Transaction History'!$G$6:$G$505,'Transaction History'!$D$6:$D$505,E193,'Transaction History'!$F$6:$F$505,"出庫",'Transaction History'!$A$6:$A$505,"&gt;="&amp;'Master Settings'!$B$5-90,'Transaction History'!$A$6:$A$505,"&lt;="&amp;'Master Settings'!$B$5))</f>
      </c>
      <c r="X193" s="86" t="str">
        <f>IF(E193="","",SUMIFS('Transaction History'!$G$6:$G$505,'Transaction History'!$D$6:$D$505,E193,'Transaction History'!$F$6:$F$505,"出庫",'Transaction History'!$A$6:$A$505,"&gt;="&amp;'Master Settings'!$B$5-180,'Transaction History'!$A$6:$A$505,"&lt;="&amp;'Master Settings'!$B$5))</f>
      </c>
      <c r="Y193" s="86" t="str">
        <f>IF(E193="","",IF(X193&gt;0,X193*365/180,IF(W193&gt;0,W193*365/90,IF(V193&gt;0,V193*365/30,0))))</f>
      </c>
      <c r="Z193" s="88" t="str">
        <f>IF(E193="","",IFERROR(Y193/Q193,0))</f>
      </c>
      <c r="AA193" s="35" t="str">
        <f>IF(E193="","",IF(N193="",0,MAX(0,'Master Settings'!$B$5-N193)))</f>
      </c>
      <c r="AB193" s="35" t="str">
        <f>IF(E193="","",IF(O193="",AA193,MAX(0,'Master Settings'!$B$5-O193)))</f>
      </c>
      <c r="AC193" s="35" t="str">
        <f>IF(E193="","",IFERROR(Q193/Y193*365,9999))</f>
      </c>
      <c r="AD193" s="35" t="str">
        <f>IF(E193="","",IFERROR(INDEX('Master Settings'!$B$11:$B$30,MATCH(H193,'Master Settings'!$A$11:$A$30,0)),'Master Settings'!$B$7))</f>
      </c>
      <c r="AE193" s="35" t="str">
        <f>IF(E193="","",IFERROR(INDEX('Master Settings'!$C$11:$C$30,MATCH(H193,'Master Settings'!$A$11:$A$30,0)),'Master Settings'!$D$7))</f>
      </c>
      <c r="AF193" s="88" t="str">
        <f>IF(E193="","",IFERROR(INDEX('Master Settings'!$D$11:$D$30,MATCH(H193,'Master Settings'!$A$11:$A$30,0)),'Master Settings'!$F$7))</f>
      </c>
      <c r="AG193" s="28" t="str">
        <f>IF(E193="","",IF(Q193&lt;=0,"在庫なし",IF(AND(AB193&gt;=AE193,Y193=0),"重度滞留",IF(OR(AB193&gt;=AD193,AC193&gt;=AD193*2),"注意",IF(Z193&lt;AF193,"回転低下","正常")))))</f>
      </c>
      <c r="AH193" s="28" t="str">
        <f>IF(E193="","",IF(AG193="重度滞留","消費がなく未出庫日数が重度しきい値を超過",IF(AG193="注意","未出庫日数または在庫カバー日数が注意しきい値を超過",IF(AG193="回転低下","回転率が品目カテゴリ目標を下回る",""))))</f>
      </c>
      <c r="AI193" s="28" t="str">
        <f>IF(E193="","",IF(AG193="重度滞留",IF(OR(J193="生産終了/EOL",J193="廃棄待ち"),"廃棄/値引き処理/仕入先返品","重点消費/代替利用/倉庫間移動"),IF(AG193="注意","Required確認/購買停止/倉庫間移動",IF(AG193="回転低下","安全在庫/Required予測/購買ペースの見直し","継続監視"))))</f>
      </c>
      <c r="AJ193" s="21"/>
      <c r="AK193" s="32"/>
      <c r="AL193" s="21"/>
      <c r="AM193" s="21"/>
      <c r="AN193" s="90" t="n">
        <f>IF(AND(E193&lt;&gt;"",AG193&lt;&gt;"正常",AG193&lt;&gt;"在庫なし"),T193+ROW()/1000000,0)</f>
        <v>0</v>
      </c>
    </row>
    <row r="194" ht="22" customHeight="true">
      <c r="A194" s="28" t="str">
        <f>IF(E194="","",ROW()-5)</f>
      </c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32"/>
      <c r="O194" s="32"/>
      <c r="P194" s="32"/>
      <c r="Q194" s="84"/>
      <c r="R194" s="21"/>
      <c r="S194" s="84"/>
      <c r="T194" s="86" t="str">
        <f>IF(E194="","",IFERROR(Q194*S194,0))</f>
      </c>
      <c r="U194" s="84"/>
      <c r="V194" s="86" t="str">
        <f>IF(E194="","",SUMIFS('Transaction History'!$G$6:$G$505,'Transaction History'!$D$6:$D$505,E194,'Transaction History'!$F$6:$F$505,"出庫",'Transaction History'!$A$6:$A$505,"&gt;="&amp;'Master Settings'!$B$5-30,'Transaction History'!$A$6:$A$505,"&lt;="&amp;'Master Settings'!$B$5))</f>
      </c>
      <c r="W194" s="86" t="str">
        <f>IF(E194="","",SUMIFS('Transaction History'!$G$6:$G$505,'Transaction History'!$D$6:$D$505,E194,'Transaction History'!$F$6:$F$505,"出庫",'Transaction History'!$A$6:$A$505,"&gt;="&amp;'Master Settings'!$B$5-90,'Transaction History'!$A$6:$A$505,"&lt;="&amp;'Master Settings'!$B$5))</f>
      </c>
      <c r="X194" s="86" t="str">
        <f>IF(E194="","",SUMIFS('Transaction History'!$G$6:$G$505,'Transaction History'!$D$6:$D$505,E194,'Transaction History'!$F$6:$F$505,"出庫",'Transaction History'!$A$6:$A$505,"&gt;="&amp;'Master Settings'!$B$5-180,'Transaction History'!$A$6:$A$505,"&lt;="&amp;'Master Settings'!$B$5))</f>
      </c>
      <c r="Y194" s="86" t="str">
        <f>IF(E194="","",IF(X194&gt;0,X194*365/180,IF(W194&gt;0,W194*365/90,IF(V194&gt;0,V194*365/30,0))))</f>
      </c>
      <c r="Z194" s="88" t="str">
        <f>IF(E194="","",IFERROR(Y194/Q194,0))</f>
      </c>
      <c r="AA194" s="35" t="str">
        <f>IF(E194="","",IF(N194="",0,MAX(0,'Master Settings'!$B$5-N194)))</f>
      </c>
      <c r="AB194" s="35" t="str">
        <f>IF(E194="","",IF(O194="",AA194,MAX(0,'Master Settings'!$B$5-O194)))</f>
      </c>
      <c r="AC194" s="35" t="str">
        <f>IF(E194="","",IFERROR(Q194/Y194*365,9999))</f>
      </c>
      <c r="AD194" s="35" t="str">
        <f>IF(E194="","",IFERROR(INDEX('Master Settings'!$B$11:$B$30,MATCH(H194,'Master Settings'!$A$11:$A$30,0)),'Master Settings'!$B$7))</f>
      </c>
      <c r="AE194" s="35" t="str">
        <f>IF(E194="","",IFERROR(INDEX('Master Settings'!$C$11:$C$30,MATCH(H194,'Master Settings'!$A$11:$A$30,0)),'Master Settings'!$D$7))</f>
      </c>
      <c r="AF194" s="88" t="str">
        <f>IF(E194="","",IFERROR(INDEX('Master Settings'!$D$11:$D$30,MATCH(H194,'Master Settings'!$A$11:$A$30,0)),'Master Settings'!$F$7))</f>
      </c>
      <c r="AG194" s="28" t="str">
        <f>IF(E194="","",IF(Q194&lt;=0,"在庫なし",IF(AND(AB194&gt;=AE194,Y194=0),"重度滞留",IF(OR(AB194&gt;=AD194,AC194&gt;=AD194*2),"注意",IF(Z194&lt;AF194,"回転低下","正常")))))</f>
      </c>
      <c r="AH194" s="28" t="str">
        <f>IF(E194="","",IF(AG194="重度滞留","消費がなく未出庫日数が重度しきい値を超過",IF(AG194="注意","未出庫日数または在庫カバー日数が注意しきい値を超過",IF(AG194="回転低下","回転率が品目カテゴリ目標を下回る",""))))</f>
      </c>
      <c r="AI194" s="28" t="str">
        <f>IF(E194="","",IF(AG194="重度滞留",IF(OR(J194="生産終了/EOL",J194="廃棄待ち"),"廃棄/値引き処理/仕入先返品","重点消費/代替利用/倉庫間移動"),IF(AG194="注意","Required確認/購買停止/倉庫間移動",IF(AG194="回転低下","安全在庫/Required予測/購買ペースの見直し","継続監視"))))</f>
      </c>
      <c r="AJ194" s="21"/>
      <c r="AK194" s="32"/>
      <c r="AL194" s="21"/>
      <c r="AM194" s="21"/>
      <c r="AN194" s="90" t="n">
        <f>IF(AND(E194&lt;&gt;"",AG194&lt;&gt;"正常",AG194&lt;&gt;"在庫なし"),T194+ROW()/1000000,0)</f>
        <v>0</v>
      </c>
    </row>
    <row r="195" ht="22" customHeight="true">
      <c r="A195" s="28" t="str">
        <f>IF(E195="","",ROW()-5)</f>
      </c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32"/>
      <c r="O195" s="32"/>
      <c r="P195" s="32"/>
      <c r="Q195" s="84"/>
      <c r="R195" s="21"/>
      <c r="S195" s="84"/>
      <c r="T195" s="86" t="str">
        <f>IF(E195="","",IFERROR(Q195*S195,0))</f>
      </c>
      <c r="U195" s="84"/>
      <c r="V195" s="86" t="str">
        <f>IF(E195="","",SUMIFS('Transaction History'!$G$6:$G$505,'Transaction History'!$D$6:$D$505,E195,'Transaction History'!$F$6:$F$505,"出庫",'Transaction History'!$A$6:$A$505,"&gt;="&amp;'Master Settings'!$B$5-30,'Transaction History'!$A$6:$A$505,"&lt;="&amp;'Master Settings'!$B$5))</f>
      </c>
      <c r="W195" s="86" t="str">
        <f>IF(E195="","",SUMIFS('Transaction History'!$G$6:$G$505,'Transaction History'!$D$6:$D$505,E195,'Transaction History'!$F$6:$F$505,"出庫",'Transaction History'!$A$6:$A$505,"&gt;="&amp;'Master Settings'!$B$5-90,'Transaction History'!$A$6:$A$505,"&lt;="&amp;'Master Settings'!$B$5))</f>
      </c>
      <c r="X195" s="86" t="str">
        <f>IF(E195="","",SUMIFS('Transaction History'!$G$6:$G$505,'Transaction History'!$D$6:$D$505,E195,'Transaction History'!$F$6:$F$505,"出庫",'Transaction History'!$A$6:$A$505,"&gt;="&amp;'Master Settings'!$B$5-180,'Transaction History'!$A$6:$A$505,"&lt;="&amp;'Master Settings'!$B$5))</f>
      </c>
      <c r="Y195" s="86" t="str">
        <f>IF(E195="","",IF(X195&gt;0,X195*365/180,IF(W195&gt;0,W195*365/90,IF(V195&gt;0,V195*365/30,0))))</f>
      </c>
      <c r="Z195" s="88" t="str">
        <f>IF(E195="","",IFERROR(Y195/Q195,0))</f>
      </c>
      <c r="AA195" s="35" t="str">
        <f>IF(E195="","",IF(N195="",0,MAX(0,'Master Settings'!$B$5-N195)))</f>
      </c>
      <c r="AB195" s="35" t="str">
        <f>IF(E195="","",IF(O195="",AA195,MAX(0,'Master Settings'!$B$5-O195)))</f>
      </c>
      <c r="AC195" s="35" t="str">
        <f>IF(E195="","",IFERROR(Q195/Y195*365,9999))</f>
      </c>
      <c r="AD195" s="35" t="str">
        <f>IF(E195="","",IFERROR(INDEX('Master Settings'!$B$11:$B$30,MATCH(H195,'Master Settings'!$A$11:$A$30,0)),'Master Settings'!$B$7))</f>
      </c>
      <c r="AE195" s="35" t="str">
        <f>IF(E195="","",IFERROR(INDEX('Master Settings'!$C$11:$C$30,MATCH(H195,'Master Settings'!$A$11:$A$30,0)),'Master Settings'!$D$7))</f>
      </c>
      <c r="AF195" s="88" t="str">
        <f>IF(E195="","",IFERROR(INDEX('Master Settings'!$D$11:$D$30,MATCH(H195,'Master Settings'!$A$11:$A$30,0)),'Master Settings'!$F$7))</f>
      </c>
      <c r="AG195" s="28" t="str">
        <f>IF(E195="","",IF(Q195&lt;=0,"在庫なし",IF(AND(AB195&gt;=AE195,Y195=0),"重度滞留",IF(OR(AB195&gt;=AD195,AC195&gt;=AD195*2),"注意",IF(Z195&lt;AF195,"回転低下","正常")))))</f>
      </c>
      <c r="AH195" s="28" t="str">
        <f>IF(E195="","",IF(AG195="重度滞留","消費がなく未出庫日数が重度しきい値を超過",IF(AG195="注意","未出庫日数または在庫カバー日数が注意しきい値を超過",IF(AG195="回転低下","回転率が品目カテゴリ目標を下回る",""))))</f>
      </c>
      <c r="AI195" s="28" t="str">
        <f>IF(E195="","",IF(AG195="重度滞留",IF(OR(J195="生産終了/EOL",J195="廃棄待ち"),"廃棄/値引き処理/仕入先返品","重点消費/代替利用/倉庫間移動"),IF(AG195="注意","Required確認/購買停止/倉庫間移動",IF(AG195="回転低下","安全在庫/Required予測/購買ペースの見直し","継続監視"))))</f>
      </c>
      <c r="AJ195" s="21"/>
      <c r="AK195" s="32"/>
      <c r="AL195" s="21"/>
      <c r="AM195" s="21"/>
      <c r="AN195" s="90" t="n">
        <f>IF(AND(E195&lt;&gt;"",AG195&lt;&gt;"正常",AG195&lt;&gt;"在庫なし"),T195+ROW()/1000000,0)</f>
        <v>0</v>
      </c>
    </row>
    <row r="196" ht="22" customHeight="true">
      <c r="A196" s="28" t="str">
        <f>IF(E196="","",ROW()-5)</f>
      </c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32"/>
      <c r="O196" s="32"/>
      <c r="P196" s="32"/>
      <c r="Q196" s="84"/>
      <c r="R196" s="21"/>
      <c r="S196" s="84"/>
      <c r="T196" s="86" t="str">
        <f>IF(E196="","",IFERROR(Q196*S196,0))</f>
      </c>
      <c r="U196" s="84"/>
      <c r="V196" s="86" t="str">
        <f>IF(E196="","",SUMIFS('Transaction History'!$G$6:$G$505,'Transaction History'!$D$6:$D$505,E196,'Transaction History'!$F$6:$F$505,"出庫",'Transaction History'!$A$6:$A$505,"&gt;="&amp;'Master Settings'!$B$5-30,'Transaction History'!$A$6:$A$505,"&lt;="&amp;'Master Settings'!$B$5))</f>
      </c>
      <c r="W196" s="86" t="str">
        <f>IF(E196="","",SUMIFS('Transaction History'!$G$6:$G$505,'Transaction History'!$D$6:$D$505,E196,'Transaction History'!$F$6:$F$505,"出庫",'Transaction History'!$A$6:$A$505,"&gt;="&amp;'Master Settings'!$B$5-90,'Transaction History'!$A$6:$A$505,"&lt;="&amp;'Master Settings'!$B$5))</f>
      </c>
      <c r="X196" s="86" t="str">
        <f>IF(E196="","",SUMIFS('Transaction History'!$G$6:$G$505,'Transaction History'!$D$6:$D$505,E196,'Transaction History'!$F$6:$F$505,"出庫",'Transaction History'!$A$6:$A$505,"&gt;="&amp;'Master Settings'!$B$5-180,'Transaction History'!$A$6:$A$505,"&lt;="&amp;'Master Settings'!$B$5))</f>
      </c>
      <c r="Y196" s="86" t="str">
        <f>IF(E196="","",IF(X196&gt;0,X196*365/180,IF(W196&gt;0,W196*365/90,IF(V196&gt;0,V196*365/30,0))))</f>
      </c>
      <c r="Z196" s="88" t="str">
        <f>IF(E196="","",IFERROR(Y196/Q196,0))</f>
      </c>
      <c r="AA196" s="35" t="str">
        <f>IF(E196="","",IF(N196="",0,MAX(0,'Master Settings'!$B$5-N196)))</f>
      </c>
      <c r="AB196" s="35" t="str">
        <f>IF(E196="","",IF(O196="",AA196,MAX(0,'Master Settings'!$B$5-O196)))</f>
      </c>
      <c r="AC196" s="35" t="str">
        <f>IF(E196="","",IFERROR(Q196/Y196*365,9999))</f>
      </c>
      <c r="AD196" s="35" t="str">
        <f>IF(E196="","",IFERROR(INDEX('Master Settings'!$B$11:$B$30,MATCH(H196,'Master Settings'!$A$11:$A$30,0)),'Master Settings'!$B$7))</f>
      </c>
      <c r="AE196" s="35" t="str">
        <f>IF(E196="","",IFERROR(INDEX('Master Settings'!$C$11:$C$30,MATCH(H196,'Master Settings'!$A$11:$A$30,0)),'Master Settings'!$D$7))</f>
      </c>
      <c r="AF196" s="88" t="str">
        <f>IF(E196="","",IFERROR(INDEX('Master Settings'!$D$11:$D$30,MATCH(H196,'Master Settings'!$A$11:$A$30,0)),'Master Settings'!$F$7))</f>
      </c>
      <c r="AG196" s="28" t="str">
        <f>IF(E196="","",IF(Q196&lt;=0,"在庫なし",IF(AND(AB196&gt;=AE196,Y196=0),"重度滞留",IF(OR(AB196&gt;=AD196,AC196&gt;=AD196*2),"注意",IF(Z196&lt;AF196,"回転低下","正常")))))</f>
      </c>
      <c r="AH196" s="28" t="str">
        <f>IF(E196="","",IF(AG196="重度滞留","消費がなく未出庫日数が重度しきい値を超過",IF(AG196="注意","未出庫日数または在庫カバー日数が注意しきい値を超過",IF(AG196="回転低下","回転率が品目カテゴリ目標を下回る",""))))</f>
      </c>
      <c r="AI196" s="28" t="str">
        <f>IF(E196="","",IF(AG196="重度滞留",IF(OR(J196="生産終了/EOL",J196="廃棄待ち"),"廃棄/値引き処理/仕入先返品","重点消費/代替利用/倉庫間移動"),IF(AG196="注意","Required確認/購買停止/倉庫間移動",IF(AG196="回転低下","安全在庫/Required予測/購買ペースの見直し","継続監視"))))</f>
      </c>
      <c r="AJ196" s="21"/>
      <c r="AK196" s="32"/>
      <c r="AL196" s="21"/>
      <c r="AM196" s="21"/>
      <c r="AN196" s="90" t="n">
        <f>IF(AND(E196&lt;&gt;"",AG196&lt;&gt;"正常",AG196&lt;&gt;"在庫なし"),T196+ROW()/1000000,0)</f>
        <v>0</v>
      </c>
    </row>
    <row r="197" ht="22" customHeight="true">
      <c r="A197" s="28" t="str">
        <f>IF(E197="","",ROW()-5)</f>
      </c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32"/>
      <c r="O197" s="32"/>
      <c r="P197" s="32"/>
      <c r="Q197" s="84"/>
      <c r="R197" s="21"/>
      <c r="S197" s="84"/>
      <c r="T197" s="86" t="str">
        <f>IF(E197="","",IFERROR(Q197*S197,0))</f>
      </c>
      <c r="U197" s="84"/>
      <c r="V197" s="86" t="str">
        <f>IF(E197="","",SUMIFS('Transaction History'!$G$6:$G$505,'Transaction History'!$D$6:$D$505,E197,'Transaction History'!$F$6:$F$505,"出庫",'Transaction History'!$A$6:$A$505,"&gt;="&amp;'Master Settings'!$B$5-30,'Transaction History'!$A$6:$A$505,"&lt;="&amp;'Master Settings'!$B$5))</f>
      </c>
      <c r="W197" s="86" t="str">
        <f>IF(E197="","",SUMIFS('Transaction History'!$G$6:$G$505,'Transaction History'!$D$6:$D$505,E197,'Transaction History'!$F$6:$F$505,"出庫",'Transaction History'!$A$6:$A$505,"&gt;="&amp;'Master Settings'!$B$5-90,'Transaction History'!$A$6:$A$505,"&lt;="&amp;'Master Settings'!$B$5))</f>
      </c>
      <c r="X197" s="86" t="str">
        <f>IF(E197="","",SUMIFS('Transaction History'!$G$6:$G$505,'Transaction History'!$D$6:$D$505,E197,'Transaction History'!$F$6:$F$505,"出庫",'Transaction History'!$A$6:$A$505,"&gt;="&amp;'Master Settings'!$B$5-180,'Transaction History'!$A$6:$A$505,"&lt;="&amp;'Master Settings'!$B$5))</f>
      </c>
      <c r="Y197" s="86" t="str">
        <f>IF(E197="","",IF(X197&gt;0,X197*365/180,IF(W197&gt;0,W197*365/90,IF(V197&gt;0,V197*365/30,0))))</f>
      </c>
      <c r="Z197" s="88" t="str">
        <f>IF(E197="","",IFERROR(Y197/Q197,0))</f>
      </c>
      <c r="AA197" s="35" t="str">
        <f>IF(E197="","",IF(N197="",0,MAX(0,'Master Settings'!$B$5-N197)))</f>
      </c>
      <c r="AB197" s="35" t="str">
        <f>IF(E197="","",IF(O197="",AA197,MAX(0,'Master Settings'!$B$5-O197)))</f>
      </c>
      <c r="AC197" s="35" t="str">
        <f>IF(E197="","",IFERROR(Q197/Y197*365,9999))</f>
      </c>
      <c r="AD197" s="35" t="str">
        <f>IF(E197="","",IFERROR(INDEX('Master Settings'!$B$11:$B$30,MATCH(H197,'Master Settings'!$A$11:$A$30,0)),'Master Settings'!$B$7))</f>
      </c>
      <c r="AE197" s="35" t="str">
        <f>IF(E197="","",IFERROR(INDEX('Master Settings'!$C$11:$C$30,MATCH(H197,'Master Settings'!$A$11:$A$30,0)),'Master Settings'!$D$7))</f>
      </c>
      <c r="AF197" s="88" t="str">
        <f>IF(E197="","",IFERROR(INDEX('Master Settings'!$D$11:$D$30,MATCH(H197,'Master Settings'!$A$11:$A$30,0)),'Master Settings'!$F$7))</f>
      </c>
      <c r="AG197" s="28" t="str">
        <f>IF(E197="","",IF(Q197&lt;=0,"在庫なし",IF(AND(AB197&gt;=AE197,Y197=0),"重度滞留",IF(OR(AB197&gt;=AD197,AC197&gt;=AD197*2),"注意",IF(Z197&lt;AF197,"回転低下","正常")))))</f>
      </c>
      <c r="AH197" s="28" t="str">
        <f>IF(E197="","",IF(AG197="重度滞留","消費がなく未出庫日数が重度しきい値を超過",IF(AG197="注意","未出庫日数または在庫カバー日数が注意しきい値を超過",IF(AG197="回転低下","回転率が品目カテゴリ目標を下回る",""))))</f>
      </c>
      <c r="AI197" s="28" t="str">
        <f>IF(E197="","",IF(AG197="重度滞留",IF(OR(J197="生産終了/EOL",J197="廃棄待ち"),"廃棄/値引き処理/仕入先返品","重点消費/代替利用/倉庫間移動"),IF(AG197="注意","Required確認/購買停止/倉庫間移動",IF(AG197="回転低下","安全在庫/Required予測/購買ペースの見直し","継続監視"))))</f>
      </c>
      <c r="AJ197" s="21"/>
      <c r="AK197" s="32"/>
      <c r="AL197" s="21"/>
      <c r="AM197" s="21"/>
      <c r="AN197" s="90" t="n">
        <f>IF(AND(E197&lt;&gt;"",AG197&lt;&gt;"正常",AG197&lt;&gt;"在庫なし"),T197+ROW()/1000000,0)</f>
        <v>0</v>
      </c>
    </row>
    <row r="198" ht="22" customHeight="true">
      <c r="A198" s="28" t="str">
        <f>IF(E198="","",ROW()-5)</f>
      </c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32"/>
      <c r="O198" s="32"/>
      <c r="P198" s="32"/>
      <c r="Q198" s="84"/>
      <c r="R198" s="21"/>
      <c r="S198" s="84"/>
      <c r="T198" s="86" t="str">
        <f>IF(E198="","",IFERROR(Q198*S198,0))</f>
      </c>
      <c r="U198" s="84"/>
      <c r="V198" s="86" t="str">
        <f>IF(E198="","",SUMIFS('Transaction History'!$G$6:$G$505,'Transaction History'!$D$6:$D$505,E198,'Transaction History'!$F$6:$F$505,"出庫",'Transaction History'!$A$6:$A$505,"&gt;="&amp;'Master Settings'!$B$5-30,'Transaction History'!$A$6:$A$505,"&lt;="&amp;'Master Settings'!$B$5))</f>
      </c>
      <c r="W198" s="86" t="str">
        <f>IF(E198="","",SUMIFS('Transaction History'!$G$6:$G$505,'Transaction History'!$D$6:$D$505,E198,'Transaction History'!$F$6:$F$505,"出庫",'Transaction History'!$A$6:$A$505,"&gt;="&amp;'Master Settings'!$B$5-90,'Transaction History'!$A$6:$A$505,"&lt;="&amp;'Master Settings'!$B$5))</f>
      </c>
      <c r="X198" s="86" t="str">
        <f>IF(E198="","",SUMIFS('Transaction History'!$G$6:$G$505,'Transaction History'!$D$6:$D$505,E198,'Transaction History'!$F$6:$F$505,"出庫",'Transaction History'!$A$6:$A$505,"&gt;="&amp;'Master Settings'!$B$5-180,'Transaction History'!$A$6:$A$505,"&lt;="&amp;'Master Settings'!$B$5))</f>
      </c>
      <c r="Y198" s="86" t="str">
        <f>IF(E198="","",IF(X198&gt;0,X198*365/180,IF(W198&gt;0,W198*365/90,IF(V198&gt;0,V198*365/30,0))))</f>
      </c>
      <c r="Z198" s="88" t="str">
        <f>IF(E198="","",IFERROR(Y198/Q198,0))</f>
      </c>
      <c r="AA198" s="35" t="str">
        <f>IF(E198="","",IF(N198="",0,MAX(0,'Master Settings'!$B$5-N198)))</f>
      </c>
      <c r="AB198" s="35" t="str">
        <f>IF(E198="","",IF(O198="",AA198,MAX(0,'Master Settings'!$B$5-O198)))</f>
      </c>
      <c r="AC198" s="35" t="str">
        <f>IF(E198="","",IFERROR(Q198/Y198*365,9999))</f>
      </c>
      <c r="AD198" s="35" t="str">
        <f>IF(E198="","",IFERROR(INDEX('Master Settings'!$B$11:$B$30,MATCH(H198,'Master Settings'!$A$11:$A$30,0)),'Master Settings'!$B$7))</f>
      </c>
      <c r="AE198" s="35" t="str">
        <f>IF(E198="","",IFERROR(INDEX('Master Settings'!$C$11:$C$30,MATCH(H198,'Master Settings'!$A$11:$A$30,0)),'Master Settings'!$D$7))</f>
      </c>
      <c r="AF198" s="88" t="str">
        <f>IF(E198="","",IFERROR(INDEX('Master Settings'!$D$11:$D$30,MATCH(H198,'Master Settings'!$A$11:$A$30,0)),'Master Settings'!$F$7))</f>
      </c>
      <c r="AG198" s="28" t="str">
        <f>IF(E198="","",IF(Q198&lt;=0,"在庫なし",IF(AND(AB198&gt;=AE198,Y198=0),"重度滞留",IF(OR(AB198&gt;=AD198,AC198&gt;=AD198*2),"注意",IF(Z198&lt;AF198,"回転低下","正常")))))</f>
      </c>
      <c r="AH198" s="28" t="str">
        <f>IF(E198="","",IF(AG198="重度滞留","消費がなく未出庫日数が重度しきい値を超過",IF(AG198="注意","未出庫日数または在庫カバー日数が注意しきい値を超過",IF(AG198="回転低下","回転率が品目カテゴリ目標を下回る",""))))</f>
      </c>
      <c r="AI198" s="28" t="str">
        <f>IF(E198="","",IF(AG198="重度滞留",IF(OR(J198="生産終了/EOL",J198="廃棄待ち"),"廃棄/値引き処理/仕入先返品","重点消費/代替利用/倉庫間移動"),IF(AG198="注意","Required確認/購買停止/倉庫間移動",IF(AG198="回転低下","安全在庫/Required予測/購買ペースの見直し","継続監視"))))</f>
      </c>
      <c r="AJ198" s="21"/>
      <c r="AK198" s="32"/>
      <c r="AL198" s="21"/>
      <c r="AM198" s="21"/>
      <c r="AN198" s="90" t="n">
        <f>IF(AND(E198&lt;&gt;"",AG198&lt;&gt;"正常",AG198&lt;&gt;"在庫なし"),T198+ROW()/1000000,0)</f>
        <v>0</v>
      </c>
    </row>
    <row r="199" ht="22" customHeight="true">
      <c r="A199" s="28" t="str">
        <f>IF(E199="","",ROW()-5)</f>
      </c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32"/>
      <c r="O199" s="32"/>
      <c r="P199" s="32"/>
      <c r="Q199" s="84"/>
      <c r="R199" s="21"/>
      <c r="S199" s="84"/>
      <c r="T199" s="86" t="str">
        <f>IF(E199="","",IFERROR(Q199*S199,0))</f>
      </c>
      <c r="U199" s="84"/>
      <c r="V199" s="86" t="str">
        <f>IF(E199="","",SUMIFS('Transaction History'!$G$6:$G$505,'Transaction History'!$D$6:$D$505,E199,'Transaction History'!$F$6:$F$505,"出庫",'Transaction History'!$A$6:$A$505,"&gt;="&amp;'Master Settings'!$B$5-30,'Transaction History'!$A$6:$A$505,"&lt;="&amp;'Master Settings'!$B$5))</f>
      </c>
      <c r="W199" s="86" t="str">
        <f>IF(E199="","",SUMIFS('Transaction History'!$G$6:$G$505,'Transaction History'!$D$6:$D$505,E199,'Transaction History'!$F$6:$F$505,"出庫",'Transaction History'!$A$6:$A$505,"&gt;="&amp;'Master Settings'!$B$5-90,'Transaction History'!$A$6:$A$505,"&lt;="&amp;'Master Settings'!$B$5))</f>
      </c>
      <c r="X199" s="86" t="str">
        <f>IF(E199="","",SUMIFS('Transaction History'!$G$6:$G$505,'Transaction History'!$D$6:$D$505,E199,'Transaction History'!$F$6:$F$505,"出庫",'Transaction History'!$A$6:$A$505,"&gt;="&amp;'Master Settings'!$B$5-180,'Transaction History'!$A$6:$A$505,"&lt;="&amp;'Master Settings'!$B$5))</f>
      </c>
      <c r="Y199" s="86" t="str">
        <f>IF(E199="","",IF(X199&gt;0,X199*365/180,IF(W199&gt;0,W199*365/90,IF(V199&gt;0,V199*365/30,0))))</f>
      </c>
      <c r="Z199" s="88" t="str">
        <f>IF(E199="","",IFERROR(Y199/Q199,0))</f>
      </c>
      <c r="AA199" s="35" t="str">
        <f>IF(E199="","",IF(N199="",0,MAX(0,'Master Settings'!$B$5-N199)))</f>
      </c>
      <c r="AB199" s="35" t="str">
        <f>IF(E199="","",IF(O199="",AA199,MAX(0,'Master Settings'!$B$5-O199)))</f>
      </c>
      <c r="AC199" s="35" t="str">
        <f>IF(E199="","",IFERROR(Q199/Y199*365,9999))</f>
      </c>
      <c r="AD199" s="35" t="str">
        <f>IF(E199="","",IFERROR(INDEX('Master Settings'!$B$11:$B$30,MATCH(H199,'Master Settings'!$A$11:$A$30,0)),'Master Settings'!$B$7))</f>
      </c>
      <c r="AE199" s="35" t="str">
        <f>IF(E199="","",IFERROR(INDEX('Master Settings'!$C$11:$C$30,MATCH(H199,'Master Settings'!$A$11:$A$30,0)),'Master Settings'!$D$7))</f>
      </c>
      <c r="AF199" s="88" t="str">
        <f>IF(E199="","",IFERROR(INDEX('Master Settings'!$D$11:$D$30,MATCH(H199,'Master Settings'!$A$11:$A$30,0)),'Master Settings'!$F$7))</f>
      </c>
      <c r="AG199" s="28" t="str">
        <f>IF(E199="","",IF(Q199&lt;=0,"在庫なし",IF(AND(AB199&gt;=AE199,Y199=0),"重度滞留",IF(OR(AB199&gt;=AD199,AC199&gt;=AD199*2),"注意",IF(Z199&lt;AF199,"回転低下","正常")))))</f>
      </c>
      <c r="AH199" s="28" t="str">
        <f>IF(E199="","",IF(AG199="重度滞留","消費がなく未出庫日数が重度しきい値を超過",IF(AG199="注意","未出庫日数または在庫カバー日数が注意しきい値を超過",IF(AG199="回転低下","回転率が品目カテゴリ目標を下回る",""))))</f>
      </c>
      <c r="AI199" s="28" t="str">
        <f>IF(E199="","",IF(AG199="重度滞留",IF(OR(J199="生産終了/EOL",J199="廃棄待ち"),"廃棄/値引き処理/仕入先返品","重点消費/代替利用/倉庫間移動"),IF(AG199="注意","Required確認/購買停止/倉庫間移動",IF(AG199="回転低下","安全在庫/Required予測/購買ペースの見直し","継続監視"))))</f>
      </c>
      <c r="AJ199" s="21"/>
      <c r="AK199" s="32"/>
      <c r="AL199" s="21"/>
      <c r="AM199" s="21"/>
      <c r="AN199" s="90" t="n">
        <f>IF(AND(E199&lt;&gt;"",AG199&lt;&gt;"正常",AG199&lt;&gt;"在庫なし"),T199+ROW()/1000000,0)</f>
        <v>0</v>
      </c>
    </row>
    <row r="200" ht="22" customHeight="true">
      <c r="A200" s="28" t="str">
        <f>IF(E200="","",ROW()-5)</f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32"/>
      <c r="O200" s="32"/>
      <c r="P200" s="32"/>
      <c r="Q200" s="84"/>
      <c r="R200" s="21"/>
      <c r="S200" s="84"/>
      <c r="T200" s="86" t="str">
        <f>IF(E200="","",IFERROR(Q200*S200,0))</f>
      </c>
      <c r="U200" s="84"/>
      <c r="V200" s="86" t="str">
        <f>IF(E200="","",SUMIFS('Transaction History'!$G$6:$G$505,'Transaction History'!$D$6:$D$505,E200,'Transaction History'!$F$6:$F$505,"出庫",'Transaction History'!$A$6:$A$505,"&gt;="&amp;'Master Settings'!$B$5-30,'Transaction History'!$A$6:$A$505,"&lt;="&amp;'Master Settings'!$B$5))</f>
      </c>
      <c r="W200" s="86" t="str">
        <f>IF(E200="","",SUMIFS('Transaction History'!$G$6:$G$505,'Transaction History'!$D$6:$D$505,E200,'Transaction History'!$F$6:$F$505,"出庫",'Transaction History'!$A$6:$A$505,"&gt;="&amp;'Master Settings'!$B$5-90,'Transaction History'!$A$6:$A$505,"&lt;="&amp;'Master Settings'!$B$5))</f>
      </c>
      <c r="X200" s="86" t="str">
        <f>IF(E200="","",SUMIFS('Transaction History'!$G$6:$G$505,'Transaction History'!$D$6:$D$505,E200,'Transaction History'!$F$6:$F$505,"出庫",'Transaction History'!$A$6:$A$505,"&gt;="&amp;'Master Settings'!$B$5-180,'Transaction History'!$A$6:$A$505,"&lt;="&amp;'Master Settings'!$B$5))</f>
      </c>
      <c r="Y200" s="86" t="str">
        <f>IF(E200="","",IF(X200&gt;0,X200*365/180,IF(W200&gt;0,W200*365/90,IF(V200&gt;0,V200*365/30,0))))</f>
      </c>
      <c r="Z200" s="88" t="str">
        <f>IF(E200="","",IFERROR(Y200/Q200,0))</f>
      </c>
      <c r="AA200" s="35" t="str">
        <f>IF(E200="","",IF(N200="",0,MAX(0,'Master Settings'!$B$5-N200)))</f>
      </c>
      <c r="AB200" s="35" t="str">
        <f>IF(E200="","",IF(O200="",AA200,MAX(0,'Master Settings'!$B$5-O200)))</f>
      </c>
      <c r="AC200" s="35" t="str">
        <f>IF(E200="","",IFERROR(Q200/Y200*365,9999))</f>
      </c>
      <c r="AD200" s="35" t="str">
        <f>IF(E200="","",IFERROR(INDEX('Master Settings'!$B$11:$B$30,MATCH(H200,'Master Settings'!$A$11:$A$30,0)),'Master Settings'!$B$7))</f>
      </c>
      <c r="AE200" s="35" t="str">
        <f>IF(E200="","",IFERROR(INDEX('Master Settings'!$C$11:$C$30,MATCH(H200,'Master Settings'!$A$11:$A$30,0)),'Master Settings'!$D$7))</f>
      </c>
      <c r="AF200" s="88" t="str">
        <f>IF(E200="","",IFERROR(INDEX('Master Settings'!$D$11:$D$30,MATCH(H200,'Master Settings'!$A$11:$A$30,0)),'Master Settings'!$F$7))</f>
      </c>
      <c r="AG200" s="28" t="str">
        <f>IF(E200="","",IF(Q200&lt;=0,"在庫なし",IF(AND(AB200&gt;=AE200,Y200=0),"重度滞留",IF(OR(AB200&gt;=AD200,AC200&gt;=AD200*2),"注意",IF(Z200&lt;AF200,"回転低下","正常")))))</f>
      </c>
      <c r="AH200" s="28" t="str">
        <f>IF(E200="","",IF(AG200="重度滞留","消費がなく未出庫日数が重度しきい値を超過",IF(AG200="注意","未出庫日数または在庫カバー日数が注意しきい値を超過",IF(AG200="回転低下","回転率が品目カテゴリ目標を下回る",""))))</f>
      </c>
      <c r="AI200" s="28" t="str">
        <f>IF(E200="","",IF(AG200="重度滞留",IF(OR(J200="生産終了/EOL",J200="廃棄待ち"),"廃棄/値引き処理/仕入先返品","重点消費/代替利用/倉庫間移動"),IF(AG200="注意","Required確認/購買停止/倉庫間移動",IF(AG200="回転低下","安全在庫/Required予測/購買ペースの見直し","継続監視"))))</f>
      </c>
      <c r="AJ200" s="21"/>
      <c r="AK200" s="32"/>
      <c r="AL200" s="21"/>
      <c r="AM200" s="21"/>
      <c r="AN200" s="90" t="n">
        <f>IF(AND(E200&lt;&gt;"",AG200&lt;&gt;"正常",AG200&lt;&gt;"在庫なし"),T200+ROW()/1000000,0)</f>
        <v>0</v>
      </c>
    </row>
    <row r="201" ht="22" customHeight="true">
      <c r="A201" s="28" t="str">
        <f>IF(E201="","",ROW()-5)</f>
      </c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32"/>
      <c r="O201" s="32"/>
      <c r="P201" s="32"/>
      <c r="Q201" s="84"/>
      <c r="R201" s="21"/>
      <c r="S201" s="84"/>
      <c r="T201" s="86" t="str">
        <f>IF(E201="","",IFERROR(Q201*S201,0))</f>
      </c>
      <c r="U201" s="84"/>
      <c r="V201" s="86" t="str">
        <f>IF(E201="","",SUMIFS('Transaction History'!$G$6:$G$505,'Transaction History'!$D$6:$D$505,E201,'Transaction History'!$F$6:$F$505,"出庫",'Transaction History'!$A$6:$A$505,"&gt;="&amp;'Master Settings'!$B$5-30,'Transaction History'!$A$6:$A$505,"&lt;="&amp;'Master Settings'!$B$5))</f>
      </c>
      <c r="W201" s="86" t="str">
        <f>IF(E201="","",SUMIFS('Transaction History'!$G$6:$G$505,'Transaction History'!$D$6:$D$505,E201,'Transaction History'!$F$6:$F$505,"出庫",'Transaction History'!$A$6:$A$505,"&gt;="&amp;'Master Settings'!$B$5-90,'Transaction History'!$A$6:$A$505,"&lt;="&amp;'Master Settings'!$B$5))</f>
      </c>
      <c r="X201" s="86" t="str">
        <f>IF(E201="","",SUMIFS('Transaction History'!$G$6:$G$505,'Transaction History'!$D$6:$D$505,E201,'Transaction History'!$F$6:$F$505,"出庫",'Transaction History'!$A$6:$A$505,"&gt;="&amp;'Master Settings'!$B$5-180,'Transaction History'!$A$6:$A$505,"&lt;="&amp;'Master Settings'!$B$5))</f>
      </c>
      <c r="Y201" s="86" t="str">
        <f>IF(E201="","",IF(X201&gt;0,X201*365/180,IF(W201&gt;0,W201*365/90,IF(V201&gt;0,V201*365/30,0))))</f>
      </c>
      <c r="Z201" s="88" t="str">
        <f>IF(E201="","",IFERROR(Y201/Q201,0))</f>
      </c>
      <c r="AA201" s="35" t="str">
        <f>IF(E201="","",IF(N201="",0,MAX(0,'Master Settings'!$B$5-N201)))</f>
      </c>
      <c r="AB201" s="35" t="str">
        <f>IF(E201="","",IF(O201="",AA201,MAX(0,'Master Settings'!$B$5-O201)))</f>
      </c>
      <c r="AC201" s="35" t="str">
        <f>IF(E201="","",IFERROR(Q201/Y201*365,9999))</f>
      </c>
      <c r="AD201" s="35" t="str">
        <f>IF(E201="","",IFERROR(INDEX('Master Settings'!$B$11:$B$30,MATCH(H201,'Master Settings'!$A$11:$A$30,0)),'Master Settings'!$B$7))</f>
      </c>
      <c r="AE201" s="35" t="str">
        <f>IF(E201="","",IFERROR(INDEX('Master Settings'!$C$11:$C$30,MATCH(H201,'Master Settings'!$A$11:$A$30,0)),'Master Settings'!$D$7))</f>
      </c>
      <c r="AF201" s="88" t="str">
        <f>IF(E201="","",IFERROR(INDEX('Master Settings'!$D$11:$D$30,MATCH(H201,'Master Settings'!$A$11:$A$30,0)),'Master Settings'!$F$7))</f>
      </c>
      <c r="AG201" s="28" t="str">
        <f>IF(E201="","",IF(Q201&lt;=0,"在庫なし",IF(AND(AB201&gt;=AE201,Y201=0),"重度滞留",IF(OR(AB201&gt;=AD201,AC201&gt;=AD201*2),"注意",IF(Z201&lt;AF201,"回転低下","正常")))))</f>
      </c>
      <c r="AH201" s="28" t="str">
        <f>IF(E201="","",IF(AG201="重度滞留","消費がなく未出庫日数が重度しきい値を超過",IF(AG201="注意","未出庫日数または在庫カバー日数が注意しきい値を超過",IF(AG201="回転低下","回転率が品目カテゴリ目標を下回る",""))))</f>
      </c>
      <c r="AI201" s="28" t="str">
        <f>IF(E201="","",IF(AG201="重度滞留",IF(OR(J201="生産終了/EOL",J201="廃棄待ち"),"廃棄/値引き処理/仕入先返品","重点消費/代替利用/倉庫間移動"),IF(AG201="注意","Required確認/購買停止/倉庫間移動",IF(AG201="回転低下","安全在庫/Required予測/購買ペースの見直し","継続監視"))))</f>
      </c>
      <c r="AJ201" s="21"/>
      <c r="AK201" s="32"/>
      <c r="AL201" s="21"/>
      <c r="AM201" s="21"/>
      <c r="AN201" s="90" t="n">
        <f>IF(AND(E201&lt;&gt;"",AG201&lt;&gt;"正常",AG201&lt;&gt;"在庫なし"),T201+ROW()/1000000,0)</f>
        <v>0</v>
      </c>
    </row>
    <row r="202" ht="22" customHeight="true">
      <c r="A202" s="28" t="str">
        <f>IF(E202="","",ROW()-5)</f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32"/>
      <c r="O202" s="32"/>
      <c r="P202" s="32"/>
      <c r="Q202" s="84"/>
      <c r="R202" s="21"/>
      <c r="S202" s="84"/>
      <c r="T202" s="86" t="str">
        <f>IF(E202="","",IFERROR(Q202*S202,0))</f>
      </c>
      <c r="U202" s="84"/>
      <c r="V202" s="86" t="str">
        <f>IF(E202="","",SUMIFS('Transaction History'!$G$6:$G$505,'Transaction History'!$D$6:$D$505,E202,'Transaction History'!$F$6:$F$505,"出庫",'Transaction History'!$A$6:$A$505,"&gt;="&amp;'Master Settings'!$B$5-30,'Transaction History'!$A$6:$A$505,"&lt;="&amp;'Master Settings'!$B$5))</f>
      </c>
      <c r="W202" s="86" t="str">
        <f>IF(E202="","",SUMIFS('Transaction History'!$G$6:$G$505,'Transaction History'!$D$6:$D$505,E202,'Transaction History'!$F$6:$F$505,"出庫",'Transaction History'!$A$6:$A$505,"&gt;="&amp;'Master Settings'!$B$5-90,'Transaction History'!$A$6:$A$505,"&lt;="&amp;'Master Settings'!$B$5))</f>
      </c>
      <c r="X202" s="86" t="str">
        <f>IF(E202="","",SUMIFS('Transaction History'!$G$6:$G$505,'Transaction History'!$D$6:$D$505,E202,'Transaction History'!$F$6:$F$505,"出庫",'Transaction History'!$A$6:$A$505,"&gt;="&amp;'Master Settings'!$B$5-180,'Transaction History'!$A$6:$A$505,"&lt;="&amp;'Master Settings'!$B$5))</f>
      </c>
      <c r="Y202" s="86" t="str">
        <f>IF(E202="","",IF(X202&gt;0,X202*365/180,IF(W202&gt;0,W202*365/90,IF(V202&gt;0,V202*365/30,0))))</f>
      </c>
      <c r="Z202" s="88" t="str">
        <f>IF(E202="","",IFERROR(Y202/Q202,0))</f>
      </c>
      <c r="AA202" s="35" t="str">
        <f>IF(E202="","",IF(N202="",0,MAX(0,'Master Settings'!$B$5-N202)))</f>
      </c>
      <c r="AB202" s="35" t="str">
        <f>IF(E202="","",IF(O202="",AA202,MAX(0,'Master Settings'!$B$5-O202)))</f>
      </c>
      <c r="AC202" s="35" t="str">
        <f>IF(E202="","",IFERROR(Q202/Y202*365,9999))</f>
      </c>
      <c r="AD202" s="35" t="str">
        <f>IF(E202="","",IFERROR(INDEX('Master Settings'!$B$11:$B$30,MATCH(H202,'Master Settings'!$A$11:$A$30,0)),'Master Settings'!$B$7))</f>
      </c>
      <c r="AE202" s="35" t="str">
        <f>IF(E202="","",IFERROR(INDEX('Master Settings'!$C$11:$C$30,MATCH(H202,'Master Settings'!$A$11:$A$30,0)),'Master Settings'!$D$7))</f>
      </c>
      <c r="AF202" s="88" t="str">
        <f>IF(E202="","",IFERROR(INDEX('Master Settings'!$D$11:$D$30,MATCH(H202,'Master Settings'!$A$11:$A$30,0)),'Master Settings'!$F$7))</f>
      </c>
      <c r="AG202" s="28" t="str">
        <f>IF(E202="","",IF(Q202&lt;=0,"在庫なし",IF(AND(AB202&gt;=AE202,Y202=0),"重度滞留",IF(OR(AB202&gt;=AD202,AC202&gt;=AD202*2),"注意",IF(Z202&lt;AF202,"回転低下","正常")))))</f>
      </c>
      <c r="AH202" s="28" t="str">
        <f>IF(E202="","",IF(AG202="重度滞留","消費がなく未出庫日数が重度しきい値を超過",IF(AG202="注意","未出庫日数または在庫カバー日数が注意しきい値を超過",IF(AG202="回転低下","回転率が品目カテゴリ目標を下回る",""))))</f>
      </c>
      <c r="AI202" s="28" t="str">
        <f>IF(E202="","",IF(AG202="重度滞留",IF(OR(J202="生産終了/EOL",J202="廃棄待ち"),"廃棄/値引き処理/仕入先返品","重点消費/代替利用/倉庫間移動"),IF(AG202="注意","Required確認/購買停止/倉庫間移動",IF(AG202="回転低下","安全在庫/Required予測/購買ペースの見直し","継続監視"))))</f>
      </c>
      <c r="AJ202" s="21"/>
      <c r="AK202" s="32"/>
      <c r="AL202" s="21"/>
      <c r="AM202" s="21"/>
      <c r="AN202" s="90" t="n">
        <f>IF(AND(E202&lt;&gt;"",AG202&lt;&gt;"正常",AG202&lt;&gt;"在庫なし"),T202+ROW()/1000000,0)</f>
        <v>0</v>
      </c>
    </row>
    <row r="203" ht="22" customHeight="true">
      <c r="A203" s="28" t="str">
        <f>IF(E203="","",ROW()-5)</f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32"/>
      <c r="O203" s="32"/>
      <c r="P203" s="32"/>
      <c r="Q203" s="84"/>
      <c r="R203" s="21"/>
      <c r="S203" s="84"/>
      <c r="T203" s="86" t="str">
        <f>IF(E203="","",IFERROR(Q203*S203,0))</f>
      </c>
      <c r="U203" s="84"/>
      <c r="V203" s="86" t="str">
        <f>IF(E203="","",SUMIFS('Transaction History'!$G$6:$G$505,'Transaction History'!$D$6:$D$505,E203,'Transaction History'!$F$6:$F$505,"出庫",'Transaction History'!$A$6:$A$505,"&gt;="&amp;'Master Settings'!$B$5-30,'Transaction History'!$A$6:$A$505,"&lt;="&amp;'Master Settings'!$B$5))</f>
      </c>
      <c r="W203" s="86" t="str">
        <f>IF(E203="","",SUMIFS('Transaction History'!$G$6:$G$505,'Transaction History'!$D$6:$D$505,E203,'Transaction History'!$F$6:$F$505,"出庫",'Transaction History'!$A$6:$A$505,"&gt;="&amp;'Master Settings'!$B$5-90,'Transaction History'!$A$6:$A$505,"&lt;="&amp;'Master Settings'!$B$5))</f>
      </c>
      <c r="X203" s="86" t="str">
        <f>IF(E203="","",SUMIFS('Transaction History'!$G$6:$G$505,'Transaction History'!$D$6:$D$505,E203,'Transaction History'!$F$6:$F$505,"出庫",'Transaction History'!$A$6:$A$505,"&gt;="&amp;'Master Settings'!$B$5-180,'Transaction History'!$A$6:$A$505,"&lt;="&amp;'Master Settings'!$B$5))</f>
      </c>
      <c r="Y203" s="86" t="str">
        <f>IF(E203="","",IF(X203&gt;0,X203*365/180,IF(W203&gt;0,W203*365/90,IF(V203&gt;0,V203*365/30,0))))</f>
      </c>
      <c r="Z203" s="88" t="str">
        <f>IF(E203="","",IFERROR(Y203/Q203,0))</f>
      </c>
      <c r="AA203" s="35" t="str">
        <f>IF(E203="","",IF(N203="",0,MAX(0,'Master Settings'!$B$5-N203)))</f>
      </c>
      <c r="AB203" s="35" t="str">
        <f>IF(E203="","",IF(O203="",AA203,MAX(0,'Master Settings'!$B$5-O203)))</f>
      </c>
      <c r="AC203" s="35" t="str">
        <f>IF(E203="","",IFERROR(Q203/Y203*365,9999))</f>
      </c>
      <c r="AD203" s="35" t="str">
        <f>IF(E203="","",IFERROR(INDEX('Master Settings'!$B$11:$B$30,MATCH(H203,'Master Settings'!$A$11:$A$30,0)),'Master Settings'!$B$7))</f>
      </c>
      <c r="AE203" s="35" t="str">
        <f>IF(E203="","",IFERROR(INDEX('Master Settings'!$C$11:$C$30,MATCH(H203,'Master Settings'!$A$11:$A$30,0)),'Master Settings'!$D$7))</f>
      </c>
      <c r="AF203" s="88" t="str">
        <f>IF(E203="","",IFERROR(INDEX('Master Settings'!$D$11:$D$30,MATCH(H203,'Master Settings'!$A$11:$A$30,0)),'Master Settings'!$F$7))</f>
      </c>
      <c r="AG203" s="28" t="str">
        <f>IF(E203="","",IF(Q203&lt;=0,"在庫なし",IF(AND(AB203&gt;=AE203,Y203=0),"重度滞留",IF(OR(AB203&gt;=AD203,AC203&gt;=AD203*2),"注意",IF(Z203&lt;AF203,"回転低下","正常")))))</f>
      </c>
      <c r="AH203" s="28" t="str">
        <f>IF(E203="","",IF(AG203="重度滞留","消費がなく未出庫日数が重度しきい値を超過",IF(AG203="注意","未出庫日数または在庫カバー日数が注意しきい値を超過",IF(AG203="回転低下","回転率が品目カテゴリ目標を下回る",""))))</f>
      </c>
      <c r="AI203" s="28" t="str">
        <f>IF(E203="","",IF(AG203="重度滞留",IF(OR(J203="生産終了/EOL",J203="廃棄待ち"),"廃棄/値引き処理/仕入先返品","重点消費/代替利用/倉庫間移動"),IF(AG203="注意","Required確認/購買停止/倉庫間移動",IF(AG203="回転低下","安全在庫/Required予測/購買ペースの見直し","継続監視"))))</f>
      </c>
      <c r="AJ203" s="21"/>
      <c r="AK203" s="32"/>
      <c r="AL203" s="21"/>
      <c r="AM203" s="21"/>
      <c r="AN203" s="90" t="n">
        <f>IF(AND(E203&lt;&gt;"",AG203&lt;&gt;"正常",AG203&lt;&gt;"在庫なし"),T203+ROW()/1000000,0)</f>
        <v>0</v>
      </c>
    </row>
    <row r="204" ht="22" customHeight="true">
      <c r="A204" s="28" t="str">
        <f>IF(E204="","",ROW()-5)</f>
      </c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32"/>
      <c r="O204" s="32"/>
      <c r="P204" s="32"/>
      <c r="Q204" s="84"/>
      <c r="R204" s="21"/>
      <c r="S204" s="84"/>
      <c r="T204" s="86" t="str">
        <f>IF(E204="","",IFERROR(Q204*S204,0))</f>
      </c>
      <c r="U204" s="84"/>
      <c r="V204" s="86" t="str">
        <f>IF(E204="","",SUMIFS('Transaction History'!$G$6:$G$505,'Transaction History'!$D$6:$D$505,E204,'Transaction History'!$F$6:$F$505,"出庫",'Transaction History'!$A$6:$A$505,"&gt;="&amp;'Master Settings'!$B$5-30,'Transaction History'!$A$6:$A$505,"&lt;="&amp;'Master Settings'!$B$5))</f>
      </c>
      <c r="W204" s="86" t="str">
        <f>IF(E204="","",SUMIFS('Transaction History'!$G$6:$G$505,'Transaction History'!$D$6:$D$505,E204,'Transaction History'!$F$6:$F$505,"出庫",'Transaction History'!$A$6:$A$505,"&gt;="&amp;'Master Settings'!$B$5-90,'Transaction History'!$A$6:$A$505,"&lt;="&amp;'Master Settings'!$B$5))</f>
      </c>
      <c r="X204" s="86" t="str">
        <f>IF(E204="","",SUMIFS('Transaction History'!$G$6:$G$505,'Transaction History'!$D$6:$D$505,E204,'Transaction History'!$F$6:$F$505,"出庫",'Transaction History'!$A$6:$A$505,"&gt;="&amp;'Master Settings'!$B$5-180,'Transaction History'!$A$6:$A$505,"&lt;="&amp;'Master Settings'!$B$5))</f>
      </c>
      <c r="Y204" s="86" t="str">
        <f>IF(E204="","",IF(X204&gt;0,X204*365/180,IF(W204&gt;0,W204*365/90,IF(V204&gt;0,V204*365/30,0))))</f>
      </c>
      <c r="Z204" s="88" t="str">
        <f>IF(E204="","",IFERROR(Y204/Q204,0))</f>
      </c>
      <c r="AA204" s="35" t="str">
        <f>IF(E204="","",IF(N204="",0,MAX(0,'Master Settings'!$B$5-N204)))</f>
      </c>
      <c r="AB204" s="35" t="str">
        <f>IF(E204="","",IF(O204="",AA204,MAX(0,'Master Settings'!$B$5-O204)))</f>
      </c>
      <c r="AC204" s="35" t="str">
        <f>IF(E204="","",IFERROR(Q204/Y204*365,9999))</f>
      </c>
      <c r="AD204" s="35" t="str">
        <f>IF(E204="","",IFERROR(INDEX('Master Settings'!$B$11:$B$30,MATCH(H204,'Master Settings'!$A$11:$A$30,0)),'Master Settings'!$B$7))</f>
      </c>
      <c r="AE204" s="35" t="str">
        <f>IF(E204="","",IFERROR(INDEX('Master Settings'!$C$11:$C$30,MATCH(H204,'Master Settings'!$A$11:$A$30,0)),'Master Settings'!$D$7))</f>
      </c>
      <c r="AF204" s="88" t="str">
        <f>IF(E204="","",IFERROR(INDEX('Master Settings'!$D$11:$D$30,MATCH(H204,'Master Settings'!$A$11:$A$30,0)),'Master Settings'!$F$7))</f>
      </c>
      <c r="AG204" s="28" t="str">
        <f>IF(E204="","",IF(Q204&lt;=0,"在庫なし",IF(AND(AB204&gt;=AE204,Y204=0),"重度滞留",IF(OR(AB204&gt;=AD204,AC204&gt;=AD204*2),"注意",IF(Z204&lt;AF204,"回転低下","正常")))))</f>
      </c>
      <c r="AH204" s="28" t="str">
        <f>IF(E204="","",IF(AG204="重度滞留","消費がなく未出庫日数が重度しきい値を超過",IF(AG204="注意","未出庫日数または在庫カバー日数が注意しきい値を超過",IF(AG204="回転低下","回転率が品目カテゴリ目標を下回る",""))))</f>
      </c>
      <c r="AI204" s="28" t="str">
        <f>IF(E204="","",IF(AG204="重度滞留",IF(OR(J204="生産終了/EOL",J204="廃棄待ち"),"廃棄/値引き処理/仕入先返品","重点消費/代替利用/倉庫間移動"),IF(AG204="注意","Required確認/購買停止/倉庫間移動",IF(AG204="回転低下","安全在庫/Required予測/購買ペースの見直し","継続監視"))))</f>
      </c>
      <c r="AJ204" s="21"/>
      <c r="AK204" s="32"/>
      <c r="AL204" s="21"/>
      <c r="AM204" s="21"/>
      <c r="AN204" s="90" t="n">
        <f>IF(AND(E204&lt;&gt;"",AG204&lt;&gt;"正常",AG204&lt;&gt;"在庫なし"),T204+ROW()/1000000,0)</f>
        <v>0</v>
      </c>
    </row>
    <row r="205" ht="22" customHeight="true">
      <c r="A205" s="28" t="str">
        <f>IF(E205="","",ROW()-5)</f>
      </c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32"/>
      <c r="O205" s="32"/>
      <c r="P205" s="32"/>
      <c r="Q205" s="84"/>
      <c r="R205" s="21"/>
      <c r="S205" s="84"/>
      <c r="T205" s="86" t="str">
        <f>IF(E205="","",IFERROR(Q205*S205,0))</f>
      </c>
      <c r="U205" s="84"/>
      <c r="V205" s="86" t="str">
        <f>IF(E205="","",SUMIFS('Transaction History'!$G$6:$G$505,'Transaction History'!$D$6:$D$505,E205,'Transaction History'!$F$6:$F$505,"出庫",'Transaction History'!$A$6:$A$505,"&gt;="&amp;'Master Settings'!$B$5-30,'Transaction History'!$A$6:$A$505,"&lt;="&amp;'Master Settings'!$B$5))</f>
      </c>
      <c r="W205" s="86" t="str">
        <f>IF(E205="","",SUMIFS('Transaction History'!$G$6:$G$505,'Transaction History'!$D$6:$D$505,E205,'Transaction History'!$F$6:$F$505,"出庫",'Transaction History'!$A$6:$A$505,"&gt;="&amp;'Master Settings'!$B$5-90,'Transaction History'!$A$6:$A$505,"&lt;="&amp;'Master Settings'!$B$5))</f>
      </c>
      <c r="X205" s="86" t="str">
        <f>IF(E205="","",SUMIFS('Transaction History'!$G$6:$G$505,'Transaction History'!$D$6:$D$505,E205,'Transaction History'!$F$6:$F$505,"出庫",'Transaction History'!$A$6:$A$505,"&gt;="&amp;'Master Settings'!$B$5-180,'Transaction History'!$A$6:$A$505,"&lt;="&amp;'Master Settings'!$B$5))</f>
      </c>
      <c r="Y205" s="86" t="str">
        <f>IF(E205="","",IF(X205&gt;0,X205*365/180,IF(W205&gt;0,W205*365/90,IF(V205&gt;0,V205*365/30,0))))</f>
      </c>
      <c r="Z205" s="88" t="str">
        <f>IF(E205="","",IFERROR(Y205/Q205,0))</f>
      </c>
      <c r="AA205" s="35" t="str">
        <f>IF(E205="","",IF(N205="",0,MAX(0,'Master Settings'!$B$5-N205)))</f>
      </c>
      <c r="AB205" s="35" t="str">
        <f>IF(E205="","",IF(O205="",AA205,MAX(0,'Master Settings'!$B$5-O205)))</f>
      </c>
      <c r="AC205" s="35" t="str">
        <f>IF(E205="","",IFERROR(Q205/Y205*365,9999))</f>
      </c>
      <c r="AD205" s="35" t="str">
        <f>IF(E205="","",IFERROR(INDEX('Master Settings'!$B$11:$B$30,MATCH(H205,'Master Settings'!$A$11:$A$30,0)),'Master Settings'!$B$7))</f>
      </c>
      <c r="AE205" s="35" t="str">
        <f>IF(E205="","",IFERROR(INDEX('Master Settings'!$C$11:$C$30,MATCH(H205,'Master Settings'!$A$11:$A$30,0)),'Master Settings'!$D$7))</f>
      </c>
      <c r="AF205" s="88" t="str">
        <f>IF(E205="","",IFERROR(INDEX('Master Settings'!$D$11:$D$30,MATCH(H205,'Master Settings'!$A$11:$A$30,0)),'Master Settings'!$F$7))</f>
      </c>
      <c r="AG205" s="28" t="str">
        <f>IF(E205="","",IF(Q205&lt;=0,"在庫なし",IF(AND(AB205&gt;=AE205,Y205=0),"重度滞留",IF(OR(AB205&gt;=AD205,AC205&gt;=AD205*2),"注意",IF(Z205&lt;AF205,"回転低下","正常")))))</f>
      </c>
      <c r="AH205" s="28" t="str">
        <f>IF(E205="","",IF(AG205="重度滞留","消費がなく未出庫日数が重度しきい値を超過",IF(AG205="注意","未出庫日数または在庫カバー日数が注意しきい値を超過",IF(AG205="回転低下","回転率が品目カテゴリ目標を下回る",""))))</f>
      </c>
      <c r="AI205" s="28" t="str">
        <f>IF(E205="","",IF(AG205="重度滞留",IF(OR(J205="生産終了/EOL",J205="廃棄待ち"),"廃棄/値引き処理/仕入先返品","重点消費/代替利用/倉庫間移動"),IF(AG205="注意","Required確認/購買停止/倉庫間移動",IF(AG205="回転低下","安全在庫/Required予測/購買ペースの見直し","継続監視"))))</f>
      </c>
      <c r="AJ205" s="21"/>
      <c r="AK205" s="32"/>
      <c r="AL205" s="21"/>
      <c r="AM205" s="21"/>
      <c r="AN205" s="90" t="n">
        <f>IF(AND(E205&lt;&gt;"",AG205&lt;&gt;"正常",AG205&lt;&gt;"在庫なし"),T205+ROW()/1000000,0)</f>
        <v>0</v>
      </c>
    </row>
    <row r="206" ht="22" customHeight="true">
      <c r="A206" s="28" t="str">
        <f>IF(E206="","",ROW()-5)</f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32"/>
      <c r="O206" s="32"/>
      <c r="P206" s="32"/>
      <c r="Q206" s="84"/>
      <c r="R206" s="21"/>
      <c r="S206" s="84"/>
      <c r="T206" s="86" t="str">
        <f>IF(E206="","",IFERROR(Q206*S206,0))</f>
      </c>
      <c r="U206" s="84"/>
      <c r="V206" s="86" t="str">
        <f>IF(E206="","",SUMIFS('Transaction History'!$G$6:$G$505,'Transaction History'!$D$6:$D$505,E206,'Transaction History'!$F$6:$F$505,"出庫",'Transaction History'!$A$6:$A$505,"&gt;="&amp;'Master Settings'!$B$5-30,'Transaction History'!$A$6:$A$505,"&lt;="&amp;'Master Settings'!$B$5))</f>
      </c>
      <c r="W206" s="86" t="str">
        <f>IF(E206="","",SUMIFS('Transaction History'!$G$6:$G$505,'Transaction History'!$D$6:$D$505,E206,'Transaction History'!$F$6:$F$505,"出庫",'Transaction History'!$A$6:$A$505,"&gt;="&amp;'Master Settings'!$B$5-90,'Transaction History'!$A$6:$A$505,"&lt;="&amp;'Master Settings'!$B$5))</f>
      </c>
      <c r="X206" s="86" t="str">
        <f>IF(E206="","",SUMIFS('Transaction History'!$G$6:$G$505,'Transaction History'!$D$6:$D$505,E206,'Transaction History'!$F$6:$F$505,"出庫",'Transaction History'!$A$6:$A$505,"&gt;="&amp;'Master Settings'!$B$5-180,'Transaction History'!$A$6:$A$505,"&lt;="&amp;'Master Settings'!$B$5))</f>
      </c>
      <c r="Y206" s="86" t="str">
        <f>IF(E206="","",IF(X206&gt;0,X206*365/180,IF(W206&gt;0,W206*365/90,IF(V206&gt;0,V206*365/30,0))))</f>
      </c>
      <c r="Z206" s="88" t="str">
        <f>IF(E206="","",IFERROR(Y206/Q206,0))</f>
      </c>
      <c r="AA206" s="35" t="str">
        <f>IF(E206="","",IF(N206="",0,MAX(0,'Master Settings'!$B$5-N206)))</f>
      </c>
      <c r="AB206" s="35" t="str">
        <f>IF(E206="","",IF(O206="",AA206,MAX(0,'Master Settings'!$B$5-O206)))</f>
      </c>
      <c r="AC206" s="35" t="str">
        <f>IF(E206="","",IFERROR(Q206/Y206*365,9999))</f>
      </c>
      <c r="AD206" s="35" t="str">
        <f>IF(E206="","",IFERROR(INDEX('Master Settings'!$B$11:$B$30,MATCH(H206,'Master Settings'!$A$11:$A$30,0)),'Master Settings'!$B$7))</f>
      </c>
      <c r="AE206" s="35" t="str">
        <f>IF(E206="","",IFERROR(INDEX('Master Settings'!$C$11:$C$30,MATCH(H206,'Master Settings'!$A$11:$A$30,0)),'Master Settings'!$D$7))</f>
      </c>
      <c r="AF206" s="88" t="str">
        <f>IF(E206="","",IFERROR(INDEX('Master Settings'!$D$11:$D$30,MATCH(H206,'Master Settings'!$A$11:$A$30,0)),'Master Settings'!$F$7))</f>
      </c>
      <c r="AG206" s="28" t="str">
        <f>IF(E206="","",IF(Q206&lt;=0,"在庫なし",IF(AND(AB206&gt;=AE206,Y206=0),"重度滞留",IF(OR(AB206&gt;=AD206,AC206&gt;=AD206*2),"注意",IF(Z206&lt;AF206,"回転低下","正常")))))</f>
      </c>
      <c r="AH206" s="28" t="str">
        <f>IF(E206="","",IF(AG206="重度滞留","消費がなく未出庫日数が重度しきい値を超過",IF(AG206="注意","未出庫日数または在庫カバー日数が注意しきい値を超過",IF(AG206="回転低下","回転率が品目カテゴリ目標を下回る",""))))</f>
      </c>
      <c r="AI206" s="28" t="str">
        <f>IF(E206="","",IF(AG206="重度滞留",IF(OR(J206="生産終了/EOL",J206="廃棄待ち"),"廃棄/値引き処理/仕入先返品","重点消費/代替利用/倉庫間移動"),IF(AG206="注意","Required確認/購買停止/倉庫間移動",IF(AG206="回転低下","安全在庫/Required予測/購買ペースの見直し","継続監視"))))</f>
      </c>
      <c r="AJ206" s="21"/>
      <c r="AK206" s="32"/>
      <c r="AL206" s="21"/>
      <c r="AM206" s="21"/>
      <c r="AN206" s="90" t="n">
        <f>IF(AND(E206&lt;&gt;"",AG206&lt;&gt;"正常",AG206&lt;&gt;"在庫なし"),T206+ROW()/1000000,0)</f>
        <v>0</v>
      </c>
    </row>
    <row r="207" ht="22" customHeight="true">
      <c r="A207" s="28" t="str">
        <f>IF(E207="","",ROW()-5)</f>
      </c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32"/>
      <c r="O207" s="32"/>
      <c r="P207" s="32"/>
      <c r="Q207" s="84"/>
      <c r="R207" s="21"/>
      <c r="S207" s="84"/>
      <c r="T207" s="86" t="str">
        <f>IF(E207="","",IFERROR(Q207*S207,0))</f>
      </c>
      <c r="U207" s="84"/>
      <c r="V207" s="86" t="str">
        <f>IF(E207="","",SUMIFS('Transaction History'!$G$6:$G$505,'Transaction History'!$D$6:$D$505,E207,'Transaction History'!$F$6:$F$505,"出庫",'Transaction History'!$A$6:$A$505,"&gt;="&amp;'Master Settings'!$B$5-30,'Transaction History'!$A$6:$A$505,"&lt;="&amp;'Master Settings'!$B$5))</f>
      </c>
      <c r="W207" s="86" t="str">
        <f>IF(E207="","",SUMIFS('Transaction History'!$G$6:$G$505,'Transaction History'!$D$6:$D$505,E207,'Transaction History'!$F$6:$F$505,"出庫",'Transaction History'!$A$6:$A$505,"&gt;="&amp;'Master Settings'!$B$5-90,'Transaction History'!$A$6:$A$505,"&lt;="&amp;'Master Settings'!$B$5))</f>
      </c>
      <c r="X207" s="86" t="str">
        <f>IF(E207="","",SUMIFS('Transaction History'!$G$6:$G$505,'Transaction History'!$D$6:$D$505,E207,'Transaction History'!$F$6:$F$505,"出庫",'Transaction History'!$A$6:$A$505,"&gt;="&amp;'Master Settings'!$B$5-180,'Transaction History'!$A$6:$A$505,"&lt;="&amp;'Master Settings'!$B$5))</f>
      </c>
      <c r="Y207" s="86" t="str">
        <f>IF(E207="","",IF(X207&gt;0,X207*365/180,IF(W207&gt;0,W207*365/90,IF(V207&gt;0,V207*365/30,0))))</f>
      </c>
      <c r="Z207" s="88" t="str">
        <f>IF(E207="","",IFERROR(Y207/Q207,0))</f>
      </c>
      <c r="AA207" s="35" t="str">
        <f>IF(E207="","",IF(N207="",0,MAX(0,'Master Settings'!$B$5-N207)))</f>
      </c>
      <c r="AB207" s="35" t="str">
        <f>IF(E207="","",IF(O207="",AA207,MAX(0,'Master Settings'!$B$5-O207)))</f>
      </c>
      <c r="AC207" s="35" t="str">
        <f>IF(E207="","",IFERROR(Q207/Y207*365,9999))</f>
      </c>
      <c r="AD207" s="35" t="str">
        <f>IF(E207="","",IFERROR(INDEX('Master Settings'!$B$11:$B$30,MATCH(H207,'Master Settings'!$A$11:$A$30,0)),'Master Settings'!$B$7))</f>
      </c>
      <c r="AE207" s="35" t="str">
        <f>IF(E207="","",IFERROR(INDEX('Master Settings'!$C$11:$C$30,MATCH(H207,'Master Settings'!$A$11:$A$30,0)),'Master Settings'!$D$7))</f>
      </c>
      <c r="AF207" s="88" t="str">
        <f>IF(E207="","",IFERROR(INDEX('Master Settings'!$D$11:$D$30,MATCH(H207,'Master Settings'!$A$11:$A$30,0)),'Master Settings'!$F$7))</f>
      </c>
      <c r="AG207" s="28" t="str">
        <f>IF(E207="","",IF(Q207&lt;=0,"在庫なし",IF(AND(AB207&gt;=AE207,Y207=0),"重度滞留",IF(OR(AB207&gt;=AD207,AC207&gt;=AD207*2),"注意",IF(Z207&lt;AF207,"回転低下","正常")))))</f>
      </c>
      <c r="AH207" s="28" t="str">
        <f>IF(E207="","",IF(AG207="重度滞留","消費がなく未出庫日数が重度しきい値を超過",IF(AG207="注意","未出庫日数または在庫カバー日数が注意しきい値を超過",IF(AG207="回転低下","回転率が品目カテゴリ目標を下回る",""))))</f>
      </c>
      <c r="AI207" s="28" t="str">
        <f>IF(E207="","",IF(AG207="重度滞留",IF(OR(J207="生産終了/EOL",J207="廃棄待ち"),"廃棄/値引き処理/仕入先返品","重点消費/代替利用/倉庫間移動"),IF(AG207="注意","Required確認/購買停止/倉庫間移動",IF(AG207="回転低下","安全在庫/Required予測/購買ペースの見直し","継続監視"))))</f>
      </c>
      <c r="AJ207" s="21"/>
      <c r="AK207" s="32"/>
      <c r="AL207" s="21"/>
      <c r="AM207" s="21"/>
      <c r="AN207" s="90" t="n">
        <f>IF(AND(E207&lt;&gt;"",AG207&lt;&gt;"正常",AG207&lt;&gt;"在庫なし"),T207+ROW()/1000000,0)</f>
        <v>0</v>
      </c>
    </row>
    <row r="208" ht="22" customHeight="true">
      <c r="A208" s="28" t="str">
        <f>IF(E208="","",ROW()-5)</f>
      </c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32"/>
      <c r="O208" s="32"/>
      <c r="P208" s="32"/>
      <c r="Q208" s="84"/>
      <c r="R208" s="21"/>
      <c r="S208" s="84"/>
      <c r="T208" s="86" t="str">
        <f>IF(E208="","",IFERROR(Q208*S208,0))</f>
      </c>
      <c r="U208" s="84"/>
      <c r="V208" s="86" t="str">
        <f>IF(E208="","",SUMIFS('Transaction History'!$G$6:$G$505,'Transaction History'!$D$6:$D$505,E208,'Transaction History'!$F$6:$F$505,"出庫",'Transaction History'!$A$6:$A$505,"&gt;="&amp;'Master Settings'!$B$5-30,'Transaction History'!$A$6:$A$505,"&lt;="&amp;'Master Settings'!$B$5))</f>
      </c>
      <c r="W208" s="86" t="str">
        <f>IF(E208="","",SUMIFS('Transaction History'!$G$6:$G$505,'Transaction History'!$D$6:$D$505,E208,'Transaction History'!$F$6:$F$505,"出庫",'Transaction History'!$A$6:$A$505,"&gt;="&amp;'Master Settings'!$B$5-90,'Transaction History'!$A$6:$A$505,"&lt;="&amp;'Master Settings'!$B$5))</f>
      </c>
      <c r="X208" s="86" t="str">
        <f>IF(E208="","",SUMIFS('Transaction History'!$G$6:$G$505,'Transaction History'!$D$6:$D$505,E208,'Transaction History'!$F$6:$F$505,"出庫",'Transaction History'!$A$6:$A$505,"&gt;="&amp;'Master Settings'!$B$5-180,'Transaction History'!$A$6:$A$505,"&lt;="&amp;'Master Settings'!$B$5))</f>
      </c>
      <c r="Y208" s="86" t="str">
        <f>IF(E208="","",IF(X208&gt;0,X208*365/180,IF(W208&gt;0,W208*365/90,IF(V208&gt;0,V208*365/30,0))))</f>
      </c>
      <c r="Z208" s="88" t="str">
        <f>IF(E208="","",IFERROR(Y208/Q208,0))</f>
      </c>
      <c r="AA208" s="35" t="str">
        <f>IF(E208="","",IF(N208="",0,MAX(0,'Master Settings'!$B$5-N208)))</f>
      </c>
      <c r="AB208" s="35" t="str">
        <f>IF(E208="","",IF(O208="",AA208,MAX(0,'Master Settings'!$B$5-O208)))</f>
      </c>
      <c r="AC208" s="35" t="str">
        <f>IF(E208="","",IFERROR(Q208/Y208*365,9999))</f>
      </c>
      <c r="AD208" s="35" t="str">
        <f>IF(E208="","",IFERROR(INDEX('Master Settings'!$B$11:$B$30,MATCH(H208,'Master Settings'!$A$11:$A$30,0)),'Master Settings'!$B$7))</f>
      </c>
      <c r="AE208" s="35" t="str">
        <f>IF(E208="","",IFERROR(INDEX('Master Settings'!$C$11:$C$30,MATCH(H208,'Master Settings'!$A$11:$A$30,0)),'Master Settings'!$D$7))</f>
      </c>
      <c r="AF208" s="88" t="str">
        <f>IF(E208="","",IFERROR(INDEX('Master Settings'!$D$11:$D$30,MATCH(H208,'Master Settings'!$A$11:$A$30,0)),'Master Settings'!$F$7))</f>
      </c>
      <c r="AG208" s="28" t="str">
        <f>IF(E208="","",IF(Q208&lt;=0,"在庫なし",IF(AND(AB208&gt;=AE208,Y208=0),"重度滞留",IF(OR(AB208&gt;=AD208,AC208&gt;=AD208*2),"注意",IF(Z208&lt;AF208,"回転低下","正常")))))</f>
      </c>
      <c r="AH208" s="28" t="str">
        <f>IF(E208="","",IF(AG208="重度滞留","消費がなく未出庫日数が重度しきい値を超過",IF(AG208="注意","未出庫日数または在庫カバー日数が注意しきい値を超過",IF(AG208="回転低下","回転率が品目カテゴリ目標を下回る",""))))</f>
      </c>
      <c r="AI208" s="28" t="str">
        <f>IF(E208="","",IF(AG208="重度滞留",IF(OR(J208="生産終了/EOL",J208="廃棄待ち"),"廃棄/値引き処理/仕入先返品","重点消費/代替利用/倉庫間移動"),IF(AG208="注意","Required確認/購買停止/倉庫間移動",IF(AG208="回転低下","安全在庫/Required予測/購買ペースの見直し","継続監視"))))</f>
      </c>
      <c r="AJ208" s="21"/>
      <c r="AK208" s="32"/>
      <c r="AL208" s="21"/>
      <c r="AM208" s="21"/>
      <c r="AN208" s="90" t="n">
        <f>IF(AND(E208&lt;&gt;"",AG208&lt;&gt;"正常",AG208&lt;&gt;"在庫なし"),T208+ROW()/1000000,0)</f>
        <v>0</v>
      </c>
    </row>
    <row r="209" ht="22" customHeight="true">
      <c r="A209" s="28" t="str">
        <f>IF(E209="","",ROW()-5)</f>
      </c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32"/>
      <c r="O209" s="32"/>
      <c r="P209" s="32"/>
      <c r="Q209" s="84"/>
      <c r="R209" s="21"/>
      <c r="S209" s="84"/>
      <c r="T209" s="86" t="str">
        <f>IF(E209="","",IFERROR(Q209*S209,0))</f>
      </c>
      <c r="U209" s="84"/>
      <c r="V209" s="86" t="str">
        <f>IF(E209="","",SUMIFS('Transaction History'!$G$6:$G$505,'Transaction History'!$D$6:$D$505,E209,'Transaction History'!$F$6:$F$505,"出庫",'Transaction History'!$A$6:$A$505,"&gt;="&amp;'Master Settings'!$B$5-30,'Transaction History'!$A$6:$A$505,"&lt;="&amp;'Master Settings'!$B$5))</f>
      </c>
      <c r="W209" s="86" t="str">
        <f>IF(E209="","",SUMIFS('Transaction History'!$G$6:$G$505,'Transaction History'!$D$6:$D$505,E209,'Transaction History'!$F$6:$F$505,"出庫",'Transaction History'!$A$6:$A$505,"&gt;="&amp;'Master Settings'!$B$5-90,'Transaction History'!$A$6:$A$505,"&lt;="&amp;'Master Settings'!$B$5))</f>
      </c>
      <c r="X209" s="86" t="str">
        <f>IF(E209="","",SUMIFS('Transaction History'!$G$6:$G$505,'Transaction History'!$D$6:$D$505,E209,'Transaction History'!$F$6:$F$505,"出庫",'Transaction History'!$A$6:$A$505,"&gt;="&amp;'Master Settings'!$B$5-180,'Transaction History'!$A$6:$A$505,"&lt;="&amp;'Master Settings'!$B$5))</f>
      </c>
      <c r="Y209" s="86" t="str">
        <f>IF(E209="","",IF(X209&gt;0,X209*365/180,IF(W209&gt;0,W209*365/90,IF(V209&gt;0,V209*365/30,0))))</f>
      </c>
      <c r="Z209" s="88" t="str">
        <f>IF(E209="","",IFERROR(Y209/Q209,0))</f>
      </c>
      <c r="AA209" s="35" t="str">
        <f>IF(E209="","",IF(N209="",0,MAX(0,'Master Settings'!$B$5-N209)))</f>
      </c>
      <c r="AB209" s="35" t="str">
        <f>IF(E209="","",IF(O209="",AA209,MAX(0,'Master Settings'!$B$5-O209)))</f>
      </c>
      <c r="AC209" s="35" t="str">
        <f>IF(E209="","",IFERROR(Q209/Y209*365,9999))</f>
      </c>
      <c r="AD209" s="35" t="str">
        <f>IF(E209="","",IFERROR(INDEX('Master Settings'!$B$11:$B$30,MATCH(H209,'Master Settings'!$A$11:$A$30,0)),'Master Settings'!$B$7))</f>
      </c>
      <c r="AE209" s="35" t="str">
        <f>IF(E209="","",IFERROR(INDEX('Master Settings'!$C$11:$C$30,MATCH(H209,'Master Settings'!$A$11:$A$30,0)),'Master Settings'!$D$7))</f>
      </c>
      <c r="AF209" s="88" t="str">
        <f>IF(E209="","",IFERROR(INDEX('Master Settings'!$D$11:$D$30,MATCH(H209,'Master Settings'!$A$11:$A$30,0)),'Master Settings'!$F$7))</f>
      </c>
      <c r="AG209" s="28" t="str">
        <f>IF(E209="","",IF(Q209&lt;=0,"在庫なし",IF(AND(AB209&gt;=AE209,Y209=0),"重度滞留",IF(OR(AB209&gt;=AD209,AC209&gt;=AD209*2),"注意",IF(Z209&lt;AF209,"回転低下","正常")))))</f>
      </c>
      <c r="AH209" s="28" t="str">
        <f>IF(E209="","",IF(AG209="重度滞留","消費がなく未出庫日数が重度しきい値を超過",IF(AG209="注意","未出庫日数または在庫カバー日数が注意しきい値を超過",IF(AG209="回転低下","回転率が品目カテゴリ目標を下回る",""))))</f>
      </c>
      <c r="AI209" s="28" t="str">
        <f>IF(E209="","",IF(AG209="重度滞留",IF(OR(J209="生産終了/EOL",J209="廃棄待ち"),"廃棄/値引き処理/仕入先返品","重点消費/代替利用/倉庫間移動"),IF(AG209="注意","Required確認/購買停止/倉庫間移動",IF(AG209="回転低下","安全在庫/Required予測/購買ペースの見直し","継続監視"))))</f>
      </c>
      <c r="AJ209" s="21"/>
      <c r="AK209" s="32"/>
      <c r="AL209" s="21"/>
      <c r="AM209" s="21"/>
      <c r="AN209" s="90" t="n">
        <f>IF(AND(E209&lt;&gt;"",AG209&lt;&gt;"正常",AG209&lt;&gt;"在庫なし"),T209+ROW()/1000000,0)</f>
        <v>0</v>
      </c>
    </row>
    <row r="210" ht="22" customHeight="true">
      <c r="A210" s="28" t="str">
        <f>IF(E210="","",ROW()-5)</f>
      </c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32"/>
      <c r="O210" s="32"/>
      <c r="P210" s="32"/>
      <c r="Q210" s="84"/>
      <c r="R210" s="21"/>
      <c r="S210" s="84"/>
      <c r="T210" s="86" t="str">
        <f>IF(E210="","",IFERROR(Q210*S210,0))</f>
      </c>
      <c r="U210" s="84"/>
      <c r="V210" s="86" t="str">
        <f>IF(E210="","",SUMIFS('Transaction History'!$G$6:$G$505,'Transaction History'!$D$6:$D$505,E210,'Transaction History'!$F$6:$F$505,"出庫",'Transaction History'!$A$6:$A$505,"&gt;="&amp;'Master Settings'!$B$5-30,'Transaction History'!$A$6:$A$505,"&lt;="&amp;'Master Settings'!$B$5))</f>
      </c>
      <c r="W210" s="86" t="str">
        <f>IF(E210="","",SUMIFS('Transaction History'!$G$6:$G$505,'Transaction History'!$D$6:$D$505,E210,'Transaction History'!$F$6:$F$505,"出庫",'Transaction History'!$A$6:$A$505,"&gt;="&amp;'Master Settings'!$B$5-90,'Transaction History'!$A$6:$A$505,"&lt;="&amp;'Master Settings'!$B$5))</f>
      </c>
      <c r="X210" s="86" t="str">
        <f>IF(E210="","",SUMIFS('Transaction History'!$G$6:$G$505,'Transaction History'!$D$6:$D$505,E210,'Transaction History'!$F$6:$F$505,"出庫",'Transaction History'!$A$6:$A$505,"&gt;="&amp;'Master Settings'!$B$5-180,'Transaction History'!$A$6:$A$505,"&lt;="&amp;'Master Settings'!$B$5))</f>
      </c>
      <c r="Y210" s="86" t="str">
        <f>IF(E210="","",IF(X210&gt;0,X210*365/180,IF(W210&gt;0,W210*365/90,IF(V210&gt;0,V210*365/30,0))))</f>
      </c>
      <c r="Z210" s="88" t="str">
        <f>IF(E210="","",IFERROR(Y210/Q210,0))</f>
      </c>
      <c r="AA210" s="35" t="str">
        <f>IF(E210="","",IF(N210="",0,MAX(0,'Master Settings'!$B$5-N210)))</f>
      </c>
      <c r="AB210" s="35" t="str">
        <f>IF(E210="","",IF(O210="",AA210,MAX(0,'Master Settings'!$B$5-O210)))</f>
      </c>
      <c r="AC210" s="35" t="str">
        <f>IF(E210="","",IFERROR(Q210/Y210*365,9999))</f>
      </c>
      <c r="AD210" s="35" t="str">
        <f>IF(E210="","",IFERROR(INDEX('Master Settings'!$B$11:$B$30,MATCH(H210,'Master Settings'!$A$11:$A$30,0)),'Master Settings'!$B$7))</f>
      </c>
      <c r="AE210" s="35" t="str">
        <f>IF(E210="","",IFERROR(INDEX('Master Settings'!$C$11:$C$30,MATCH(H210,'Master Settings'!$A$11:$A$30,0)),'Master Settings'!$D$7))</f>
      </c>
      <c r="AF210" s="88" t="str">
        <f>IF(E210="","",IFERROR(INDEX('Master Settings'!$D$11:$D$30,MATCH(H210,'Master Settings'!$A$11:$A$30,0)),'Master Settings'!$F$7))</f>
      </c>
      <c r="AG210" s="28" t="str">
        <f>IF(E210="","",IF(Q210&lt;=0,"在庫なし",IF(AND(AB210&gt;=AE210,Y210=0),"重度滞留",IF(OR(AB210&gt;=AD210,AC210&gt;=AD210*2),"注意",IF(Z210&lt;AF210,"回転低下","正常")))))</f>
      </c>
      <c r="AH210" s="28" t="str">
        <f>IF(E210="","",IF(AG210="重度滞留","消費がなく未出庫日数が重度しきい値を超過",IF(AG210="注意","未出庫日数または在庫カバー日数が注意しきい値を超過",IF(AG210="回転低下","回転率が品目カテゴリ目標を下回る",""))))</f>
      </c>
      <c r="AI210" s="28" t="str">
        <f>IF(E210="","",IF(AG210="重度滞留",IF(OR(J210="生産終了/EOL",J210="廃棄待ち"),"廃棄/値引き処理/仕入先返品","重点消費/代替利用/倉庫間移動"),IF(AG210="注意","Required確認/購買停止/倉庫間移動",IF(AG210="回転低下","安全在庫/Required予測/購買ペースの見直し","継続監視"))))</f>
      </c>
      <c r="AJ210" s="21"/>
      <c r="AK210" s="32"/>
      <c r="AL210" s="21"/>
      <c r="AM210" s="21"/>
      <c r="AN210" s="90" t="n">
        <f>IF(AND(E210&lt;&gt;"",AG210&lt;&gt;"正常",AG210&lt;&gt;"在庫なし"),T210+ROW()/1000000,0)</f>
        <v>0</v>
      </c>
    </row>
    <row r="211" ht="22" customHeight="true">
      <c r="A211" s="28" t="str">
        <f>IF(E211="","",ROW()-5)</f>
      </c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32"/>
      <c r="O211" s="32"/>
      <c r="P211" s="32"/>
      <c r="Q211" s="84"/>
      <c r="R211" s="21"/>
      <c r="S211" s="84"/>
      <c r="T211" s="86" t="str">
        <f>IF(E211="","",IFERROR(Q211*S211,0))</f>
      </c>
      <c r="U211" s="84"/>
      <c r="V211" s="86" t="str">
        <f>IF(E211="","",SUMIFS('Transaction History'!$G$6:$G$505,'Transaction History'!$D$6:$D$505,E211,'Transaction History'!$F$6:$F$505,"出庫",'Transaction History'!$A$6:$A$505,"&gt;="&amp;'Master Settings'!$B$5-30,'Transaction History'!$A$6:$A$505,"&lt;="&amp;'Master Settings'!$B$5))</f>
      </c>
      <c r="W211" s="86" t="str">
        <f>IF(E211="","",SUMIFS('Transaction History'!$G$6:$G$505,'Transaction History'!$D$6:$D$505,E211,'Transaction History'!$F$6:$F$505,"出庫",'Transaction History'!$A$6:$A$505,"&gt;="&amp;'Master Settings'!$B$5-90,'Transaction History'!$A$6:$A$505,"&lt;="&amp;'Master Settings'!$B$5))</f>
      </c>
      <c r="X211" s="86" t="str">
        <f>IF(E211="","",SUMIFS('Transaction History'!$G$6:$G$505,'Transaction History'!$D$6:$D$505,E211,'Transaction History'!$F$6:$F$505,"出庫",'Transaction History'!$A$6:$A$505,"&gt;="&amp;'Master Settings'!$B$5-180,'Transaction History'!$A$6:$A$505,"&lt;="&amp;'Master Settings'!$B$5))</f>
      </c>
      <c r="Y211" s="86" t="str">
        <f>IF(E211="","",IF(X211&gt;0,X211*365/180,IF(W211&gt;0,W211*365/90,IF(V211&gt;0,V211*365/30,0))))</f>
      </c>
      <c r="Z211" s="88" t="str">
        <f>IF(E211="","",IFERROR(Y211/Q211,0))</f>
      </c>
      <c r="AA211" s="35" t="str">
        <f>IF(E211="","",IF(N211="",0,MAX(0,'Master Settings'!$B$5-N211)))</f>
      </c>
      <c r="AB211" s="35" t="str">
        <f>IF(E211="","",IF(O211="",AA211,MAX(0,'Master Settings'!$B$5-O211)))</f>
      </c>
      <c r="AC211" s="35" t="str">
        <f>IF(E211="","",IFERROR(Q211/Y211*365,9999))</f>
      </c>
      <c r="AD211" s="35" t="str">
        <f>IF(E211="","",IFERROR(INDEX('Master Settings'!$B$11:$B$30,MATCH(H211,'Master Settings'!$A$11:$A$30,0)),'Master Settings'!$B$7))</f>
      </c>
      <c r="AE211" s="35" t="str">
        <f>IF(E211="","",IFERROR(INDEX('Master Settings'!$C$11:$C$30,MATCH(H211,'Master Settings'!$A$11:$A$30,0)),'Master Settings'!$D$7))</f>
      </c>
      <c r="AF211" s="88" t="str">
        <f>IF(E211="","",IFERROR(INDEX('Master Settings'!$D$11:$D$30,MATCH(H211,'Master Settings'!$A$11:$A$30,0)),'Master Settings'!$F$7))</f>
      </c>
      <c r="AG211" s="28" t="str">
        <f>IF(E211="","",IF(Q211&lt;=0,"在庫なし",IF(AND(AB211&gt;=AE211,Y211=0),"重度滞留",IF(OR(AB211&gt;=AD211,AC211&gt;=AD211*2),"注意",IF(Z211&lt;AF211,"回転低下","正常")))))</f>
      </c>
      <c r="AH211" s="28" t="str">
        <f>IF(E211="","",IF(AG211="重度滞留","消費がなく未出庫日数が重度しきい値を超過",IF(AG211="注意","未出庫日数または在庫カバー日数が注意しきい値を超過",IF(AG211="回転低下","回転率が品目カテゴリ目標を下回る",""))))</f>
      </c>
      <c r="AI211" s="28" t="str">
        <f>IF(E211="","",IF(AG211="重度滞留",IF(OR(J211="生産終了/EOL",J211="廃棄待ち"),"廃棄/値引き処理/仕入先返品","重点消費/代替利用/倉庫間移動"),IF(AG211="注意","Required確認/購買停止/倉庫間移動",IF(AG211="回転低下","安全在庫/Required予測/購買ペースの見直し","継続監視"))))</f>
      </c>
      <c r="AJ211" s="21"/>
      <c r="AK211" s="32"/>
      <c r="AL211" s="21"/>
      <c r="AM211" s="21"/>
      <c r="AN211" s="90" t="n">
        <f>IF(AND(E211&lt;&gt;"",AG211&lt;&gt;"正常",AG211&lt;&gt;"在庫なし"),T211+ROW()/1000000,0)</f>
        <v>0</v>
      </c>
    </row>
    <row r="212" ht="22" customHeight="true">
      <c r="A212" s="28" t="str">
        <f>IF(E212="","",ROW()-5)</f>
      </c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32"/>
      <c r="O212" s="32"/>
      <c r="P212" s="32"/>
      <c r="Q212" s="84"/>
      <c r="R212" s="21"/>
      <c r="S212" s="84"/>
      <c r="T212" s="86" t="str">
        <f>IF(E212="","",IFERROR(Q212*S212,0))</f>
      </c>
      <c r="U212" s="84"/>
      <c r="V212" s="86" t="str">
        <f>IF(E212="","",SUMIFS('Transaction History'!$G$6:$G$505,'Transaction History'!$D$6:$D$505,E212,'Transaction History'!$F$6:$F$505,"出庫",'Transaction History'!$A$6:$A$505,"&gt;="&amp;'Master Settings'!$B$5-30,'Transaction History'!$A$6:$A$505,"&lt;="&amp;'Master Settings'!$B$5))</f>
      </c>
      <c r="W212" s="86" t="str">
        <f>IF(E212="","",SUMIFS('Transaction History'!$G$6:$G$505,'Transaction History'!$D$6:$D$505,E212,'Transaction History'!$F$6:$F$505,"出庫",'Transaction History'!$A$6:$A$505,"&gt;="&amp;'Master Settings'!$B$5-90,'Transaction History'!$A$6:$A$505,"&lt;="&amp;'Master Settings'!$B$5))</f>
      </c>
      <c r="X212" s="86" t="str">
        <f>IF(E212="","",SUMIFS('Transaction History'!$G$6:$G$505,'Transaction History'!$D$6:$D$505,E212,'Transaction History'!$F$6:$F$505,"出庫",'Transaction History'!$A$6:$A$505,"&gt;="&amp;'Master Settings'!$B$5-180,'Transaction History'!$A$6:$A$505,"&lt;="&amp;'Master Settings'!$B$5))</f>
      </c>
      <c r="Y212" s="86" t="str">
        <f>IF(E212="","",IF(X212&gt;0,X212*365/180,IF(W212&gt;0,W212*365/90,IF(V212&gt;0,V212*365/30,0))))</f>
      </c>
      <c r="Z212" s="88" t="str">
        <f>IF(E212="","",IFERROR(Y212/Q212,0))</f>
      </c>
      <c r="AA212" s="35" t="str">
        <f>IF(E212="","",IF(N212="",0,MAX(0,'Master Settings'!$B$5-N212)))</f>
      </c>
      <c r="AB212" s="35" t="str">
        <f>IF(E212="","",IF(O212="",AA212,MAX(0,'Master Settings'!$B$5-O212)))</f>
      </c>
      <c r="AC212" s="35" t="str">
        <f>IF(E212="","",IFERROR(Q212/Y212*365,9999))</f>
      </c>
      <c r="AD212" s="35" t="str">
        <f>IF(E212="","",IFERROR(INDEX('Master Settings'!$B$11:$B$30,MATCH(H212,'Master Settings'!$A$11:$A$30,0)),'Master Settings'!$B$7))</f>
      </c>
      <c r="AE212" s="35" t="str">
        <f>IF(E212="","",IFERROR(INDEX('Master Settings'!$C$11:$C$30,MATCH(H212,'Master Settings'!$A$11:$A$30,0)),'Master Settings'!$D$7))</f>
      </c>
      <c r="AF212" s="88" t="str">
        <f>IF(E212="","",IFERROR(INDEX('Master Settings'!$D$11:$D$30,MATCH(H212,'Master Settings'!$A$11:$A$30,0)),'Master Settings'!$F$7))</f>
      </c>
      <c r="AG212" s="28" t="str">
        <f>IF(E212="","",IF(Q212&lt;=0,"在庫なし",IF(AND(AB212&gt;=AE212,Y212=0),"重度滞留",IF(OR(AB212&gt;=AD212,AC212&gt;=AD212*2),"注意",IF(Z212&lt;AF212,"回転低下","正常")))))</f>
      </c>
      <c r="AH212" s="28" t="str">
        <f>IF(E212="","",IF(AG212="重度滞留","消費がなく未出庫日数が重度しきい値を超過",IF(AG212="注意","未出庫日数または在庫カバー日数が注意しきい値を超過",IF(AG212="回転低下","回転率が品目カテゴリ目標を下回る",""))))</f>
      </c>
      <c r="AI212" s="28" t="str">
        <f>IF(E212="","",IF(AG212="重度滞留",IF(OR(J212="生産終了/EOL",J212="廃棄待ち"),"廃棄/値引き処理/仕入先返品","重点消費/代替利用/倉庫間移動"),IF(AG212="注意","Required確認/購買停止/倉庫間移動",IF(AG212="回転低下","安全在庫/Required予測/購買ペースの見直し","継続監視"))))</f>
      </c>
      <c r="AJ212" s="21"/>
      <c r="AK212" s="32"/>
      <c r="AL212" s="21"/>
      <c r="AM212" s="21"/>
      <c r="AN212" s="90" t="n">
        <f>IF(AND(E212&lt;&gt;"",AG212&lt;&gt;"正常",AG212&lt;&gt;"在庫なし"),T212+ROW()/1000000,0)</f>
        <v>0</v>
      </c>
    </row>
    <row r="213" ht="22" customHeight="true">
      <c r="A213" s="28" t="str">
        <f>IF(E213="","",ROW()-5)</f>
      </c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32"/>
      <c r="O213" s="32"/>
      <c r="P213" s="32"/>
      <c r="Q213" s="84"/>
      <c r="R213" s="21"/>
      <c r="S213" s="84"/>
      <c r="T213" s="86" t="str">
        <f>IF(E213="","",IFERROR(Q213*S213,0))</f>
      </c>
      <c r="U213" s="84"/>
      <c r="V213" s="86" t="str">
        <f>IF(E213="","",SUMIFS('Transaction History'!$G$6:$G$505,'Transaction History'!$D$6:$D$505,E213,'Transaction History'!$F$6:$F$505,"出庫",'Transaction History'!$A$6:$A$505,"&gt;="&amp;'Master Settings'!$B$5-30,'Transaction History'!$A$6:$A$505,"&lt;="&amp;'Master Settings'!$B$5))</f>
      </c>
      <c r="W213" s="86" t="str">
        <f>IF(E213="","",SUMIFS('Transaction History'!$G$6:$G$505,'Transaction History'!$D$6:$D$505,E213,'Transaction History'!$F$6:$F$505,"出庫",'Transaction History'!$A$6:$A$505,"&gt;="&amp;'Master Settings'!$B$5-90,'Transaction History'!$A$6:$A$505,"&lt;="&amp;'Master Settings'!$B$5))</f>
      </c>
      <c r="X213" s="86" t="str">
        <f>IF(E213="","",SUMIFS('Transaction History'!$G$6:$G$505,'Transaction History'!$D$6:$D$505,E213,'Transaction History'!$F$6:$F$505,"出庫",'Transaction History'!$A$6:$A$505,"&gt;="&amp;'Master Settings'!$B$5-180,'Transaction History'!$A$6:$A$505,"&lt;="&amp;'Master Settings'!$B$5))</f>
      </c>
      <c r="Y213" s="86" t="str">
        <f>IF(E213="","",IF(X213&gt;0,X213*365/180,IF(W213&gt;0,W213*365/90,IF(V213&gt;0,V213*365/30,0))))</f>
      </c>
      <c r="Z213" s="88" t="str">
        <f>IF(E213="","",IFERROR(Y213/Q213,0))</f>
      </c>
      <c r="AA213" s="35" t="str">
        <f>IF(E213="","",IF(N213="",0,MAX(0,'Master Settings'!$B$5-N213)))</f>
      </c>
      <c r="AB213" s="35" t="str">
        <f>IF(E213="","",IF(O213="",AA213,MAX(0,'Master Settings'!$B$5-O213)))</f>
      </c>
      <c r="AC213" s="35" t="str">
        <f>IF(E213="","",IFERROR(Q213/Y213*365,9999))</f>
      </c>
      <c r="AD213" s="35" t="str">
        <f>IF(E213="","",IFERROR(INDEX('Master Settings'!$B$11:$B$30,MATCH(H213,'Master Settings'!$A$11:$A$30,0)),'Master Settings'!$B$7))</f>
      </c>
      <c r="AE213" s="35" t="str">
        <f>IF(E213="","",IFERROR(INDEX('Master Settings'!$C$11:$C$30,MATCH(H213,'Master Settings'!$A$11:$A$30,0)),'Master Settings'!$D$7))</f>
      </c>
      <c r="AF213" s="88" t="str">
        <f>IF(E213="","",IFERROR(INDEX('Master Settings'!$D$11:$D$30,MATCH(H213,'Master Settings'!$A$11:$A$30,0)),'Master Settings'!$F$7))</f>
      </c>
      <c r="AG213" s="28" t="str">
        <f>IF(E213="","",IF(Q213&lt;=0,"在庫なし",IF(AND(AB213&gt;=AE213,Y213=0),"重度滞留",IF(OR(AB213&gt;=AD213,AC213&gt;=AD213*2),"注意",IF(Z213&lt;AF213,"回転低下","正常")))))</f>
      </c>
      <c r="AH213" s="28" t="str">
        <f>IF(E213="","",IF(AG213="重度滞留","消費がなく未出庫日数が重度しきい値を超過",IF(AG213="注意","未出庫日数または在庫カバー日数が注意しきい値を超過",IF(AG213="回転低下","回転率が品目カテゴリ目標を下回る",""))))</f>
      </c>
      <c r="AI213" s="28" t="str">
        <f>IF(E213="","",IF(AG213="重度滞留",IF(OR(J213="生産終了/EOL",J213="廃棄待ち"),"廃棄/値引き処理/仕入先返品","重点消費/代替利用/倉庫間移動"),IF(AG213="注意","Required確認/購買停止/倉庫間移動",IF(AG213="回転低下","安全在庫/Required予測/購買ペースの見直し","継続監視"))))</f>
      </c>
      <c r="AJ213" s="21"/>
      <c r="AK213" s="32"/>
      <c r="AL213" s="21"/>
      <c r="AM213" s="21"/>
      <c r="AN213" s="90" t="n">
        <f>IF(AND(E213&lt;&gt;"",AG213&lt;&gt;"正常",AG213&lt;&gt;"在庫なし"),T213+ROW()/1000000,0)</f>
        <v>0</v>
      </c>
    </row>
    <row r="214" ht="22" customHeight="true">
      <c r="A214" s="28" t="str">
        <f>IF(E214="","",ROW()-5)</f>
      </c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32"/>
      <c r="O214" s="32"/>
      <c r="P214" s="32"/>
      <c r="Q214" s="84"/>
      <c r="R214" s="21"/>
      <c r="S214" s="84"/>
      <c r="T214" s="86" t="str">
        <f>IF(E214="","",IFERROR(Q214*S214,0))</f>
      </c>
      <c r="U214" s="84"/>
      <c r="V214" s="86" t="str">
        <f>IF(E214="","",SUMIFS('Transaction History'!$G$6:$G$505,'Transaction History'!$D$6:$D$505,E214,'Transaction History'!$F$6:$F$505,"出庫",'Transaction History'!$A$6:$A$505,"&gt;="&amp;'Master Settings'!$B$5-30,'Transaction History'!$A$6:$A$505,"&lt;="&amp;'Master Settings'!$B$5))</f>
      </c>
      <c r="W214" s="86" t="str">
        <f>IF(E214="","",SUMIFS('Transaction History'!$G$6:$G$505,'Transaction History'!$D$6:$D$505,E214,'Transaction History'!$F$6:$F$505,"出庫",'Transaction History'!$A$6:$A$505,"&gt;="&amp;'Master Settings'!$B$5-90,'Transaction History'!$A$6:$A$505,"&lt;="&amp;'Master Settings'!$B$5))</f>
      </c>
      <c r="X214" s="86" t="str">
        <f>IF(E214="","",SUMIFS('Transaction History'!$G$6:$G$505,'Transaction History'!$D$6:$D$505,E214,'Transaction History'!$F$6:$F$505,"出庫",'Transaction History'!$A$6:$A$505,"&gt;="&amp;'Master Settings'!$B$5-180,'Transaction History'!$A$6:$A$505,"&lt;="&amp;'Master Settings'!$B$5))</f>
      </c>
      <c r="Y214" s="86" t="str">
        <f>IF(E214="","",IF(X214&gt;0,X214*365/180,IF(W214&gt;0,W214*365/90,IF(V214&gt;0,V214*365/30,0))))</f>
      </c>
      <c r="Z214" s="88" t="str">
        <f>IF(E214="","",IFERROR(Y214/Q214,0))</f>
      </c>
      <c r="AA214" s="35" t="str">
        <f>IF(E214="","",IF(N214="",0,MAX(0,'Master Settings'!$B$5-N214)))</f>
      </c>
      <c r="AB214" s="35" t="str">
        <f>IF(E214="","",IF(O214="",AA214,MAX(0,'Master Settings'!$B$5-O214)))</f>
      </c>
      <c r="AC214" s="35" t="str">
        <f>IF(E214="","",IFERROR(Q214/Y214*365,9999))</f>
      </c>
      <c r="AD214" s="35" t="str">
        <f>IF(E214="","",IFERROR(INDEX('Master Settings'!$B$11:$B$30,MATCH(H214,'Master Settings'!$A$11:$A$30,0)),'Master Settings'!$B$7))</f>
      </c>
      <c r="AE214" s="35" t="str">
        <f>IF(E214="","",IFERROR(INDEX('Master Settings'!$C$11:$C$30,MATCH(H214,'Master Settings'!$A$11:$A$30,0)),'Master Settings'!$D$7))</f>
      </c>
      <c r="AF214" s="88" t="str">
        <f>IF(E214="","",IFERROR(INDEX('Master Settings'!$D$11:$D$30,MATCH(H214,'Master Settings'!$A$11:$A$30,0)),'Master Settings'!$F$7))</f>
      </c>
      <c r="AG214" s="28" t="str">
        <f>IF(E214="","",IF(Q214&lt;=0,"在庫なし",IF(AND(AB214&gt;=AE214,Y214=0),"重度滞留",IF(OR(AB214&gt;=AD214,AC214&gt;=AD214*2),"注意",IF(Z214&lt;AF214,"回転低下","正常")))))</f>
      </c>
      <c r="AH214" s="28" t="str">
        <f>IF(E214="","",IF(AG214="重度滞留","消費がなく未出庫日数が重度しきい値を超過",IF(AG214="注意","未出庫日数または在庫カバー日数が注意しきい値を超過",IF(AG214="回転低下","回転率が品目カテゴリ目標を下回る",""))))</f>
      </c>
      <c r="AI214" s="28" t="str">
        <f>IF(E214="","",IF(AG214="重度滞留",IF(OR(J214="生産終了/EOL",J214="廃棄待ち"),"廃棄/値引き処理/仕入先返品","重点消費/代替利用/倉庫間移動"),IF(AG214="注意","Required確認/購買停止/倉庫間移動",IF(AG214="回転低下","安全在庫/Required予測/購買ペースの見直し","継続監視"))))</f>
      </c>
      <c r="AJ214" s="21"/>
      <c r="AK214" s="32"/>
      <c r="AL214" s="21"/>
      <c r="AM214" s="21"/>
      <c r="AN214" s="90" t="n">
        <f>IF(AND(E214&lt;&gt;"",AG214&lt;&gt;"正常",AG214&lt;&gt;"在庫なし"),T214+ROW()/1000000,0)</f>
        <v>0</v>
      </c>
    </row>
    <row r="215" ht="22" customHeight="true">
      <c r="A215" s="28" t="str">
        <f>IF(E215="","",ROW()-5)</f>
      </c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32"/>
      <c r="O215" s="32"/>
      <c r="P215" s="32"/>
      <c r="Q215" s="84"/>
      <c r="R215" s="21"/>
      <c r="S215" s="84"/>
      <c r="T215" s="86" t="str">
        <f>IF(E215="","",IFERROR(Q215*S215,0))</f>
      </c>
      <c r="U215" s="84"/>
      <c r="V215" s="86" t="str">
        <f>IF(E215="","",SUMIFS('Transaction History'!$G$6:$G$505,'Transaction History'!$D$6:$D$505,E215,'Transaction History'!$F$6:$F$505,"出庫",'Transaction History'!$A$6:$A$505,"&gt;="&amp;'Master Settings'!$B$5-30,'Transaction History'!$A$6:$A$505,"&lt;="&amp;'Master Settings'!$B$5))</f>
      </c>
      <c r="W215" s="86" t="str">
        <f>IF(E215="","",SUMIFS('Transaction History'!$G$6:$G$505,'Transaction History'!$D$6:$D$505,E215,'Transaction History'!$F$6:$F$505,"出庫",'Transaction History'!$A$6:$A$505,"&gt;="&amp;'Master Settings'!$B$5-90,'Transaction History'!$A$6:$A$505,"&lt;="&amp;'Master Settings'!$B$5))</f>
      </c>
      <c r="X215" s="86" t="str">
        <f>IF(E215="","",SUMIFS('Transaction History'!$G$6:$G$505,'Transaction History'!$D$6:$D$505,E215,'Transaction History'!$F$6:$F$505,"出庫",'Transaction History'!$A$6:$A$505,"&gt;="&amp;'Master Settings'!$B$5-180,'Transaction History'!$A$6:$A$505,"&lt;="&amp;'Master Settings'!$B$5))</f>
      </c>
      <c r="Y215" s="86" t="str">
        <f>IF(E215="","",IF(X215&gt;0,X215*365/180,IF(W215&gt;0,W215*365/90,IF(V215&gt;0,V215*365/30,0))))</f>
      </c>
      <c r="Z215" s="88" t="str">
        <f>IF(E215="","",IFERROR(Y215/Q215,0))</f>
      </c>
      <c r="AA215" s="35" t="str">
        <f>IF(E215="","",IF(N215="",0,MAX(0,'Master Settings'!$B$5-N215)))</f>
      </c>
      <c r="AB215" s="35" t="str">
        <f>IF(E215="","",IF(O215="",AA215,MAX(0,'Master Settings'!$B$5-O215)))</f>
      </c>
      <c r="AC215" s="35" t="str">
        <f>IF(E215="","",IFERROR(Q215/Y215*365,9999))</f>
      </c>
      <c r="AD215" s="35" t="str">
        <f>IF(E215="","",IFERROR(INDEX('Master Settings'!$B$11:$B$30,MATCH(H215,'Master Settings'!$A$11:$A$30,0)),'Master Settings'!$B$7))</f>
      </c>
      <c r="AE215" s="35" t="str">
        <f>IF(E215="","",IFERROR(INDEX('Master Settings'!$C$11:$C$30,MATCH(H215,'Master Settings'!$A$11:$A$30,0)),'Master Settings'!$D$7))</f>
      </c>
      <c r="AF215" s="88" t="str">
        <f>IF(E215="","",IFERROR(INDEX('Master Settings'!$D$11:$D$30,MATCH(H215,'Master Settings'!$A$11:$A$30,0)),'Master Settings'!$F$7))</f>
      </c>
      <c r="AG215" s="28" t="str">
        <f>IF(E215="","",IF(Q215&lt;=0,"在庫なし",IF(AND(AB215&gt;=AE215,Y215=0),"重度滞留",IF(OR(AB215&gt;=AD215,AC215&gt;=AD215*2),"注意",IF(Z215&lt;AF215,"回転低下","正常")))))</f>
      </c>
      <c r="AH215" s="28" t="str">
        <f>IF(E215="","",IF(AG215="重度滞留","消費がなく未出庫日数が重度しきい値を超過",IF(AG215="注意","未出庫日数または在庫カバー日数が注意しきい値を超過",IF(AG215="回転低下","回転率が品目カテゴリ目標を下回る",""))))</f>
      </c>
      <c r="AI215" s="28" t="str">
        <f>IF(E215="","",IF(AG215="重度滞留",IF(OR(J215="生産終了/EOL",J215="廃棄待ち"),"廃棄/値引き処理/仕入先返品","重点消費/代替利用/倉庫間移動"),IF(AG215="注意","Required確認/購買停止/倉庫間移動",IF(AG215="回転低下","安全在庫/Required予測/購買ペースの見直し","継続監視"))))</f>
      </c>
      <c r="AJ215" s="21"/>
      <c r="AK215" s="32"/>
      <c r="AL215" s="21"/>
      <c r="AM215" s="21"/>
      <c r="AN215" s="90" t="n">
        <f>IF(AND(E215&lt;&gt;"",AG215&lt;&gt;"正常",AG215&lt;&gt;"在庫なし"),T215+ROW()/1000000,0)</f>
        <v>0</v>
      </c>
    </row>
    <row r="216" ht="22" customHeight="true">
      <c r="A216" s="28" t="str">
        <f>IF(E216="","",ROW()-5)</f>
      </c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32"/>
      <c r="O216" s="32"/>
      <c r="P216" s="32"/>
      <c r="Q216" s="84"/>
      <c r="R216" s="21"/>
      <c r="S216" s="84"/>
      <c r="T216" s="86" t="str">
        <f>IF(E216="","",IFERROR(Q216*S216,0))</f>
      </c>
      <c r="U216" s="84"/>
      <c r="V216" s="86" t="str">
        <f>IF(E216="","",SUMIFS('Transaction History'!$G$6:$G$505,'Transaction History'!$D$6:$D$505,E216,'Transaction History'!$F$6:$F$505,"出庫",'Transaction History'!$A$6:$A$505,"&gt;="&amp;'Master Settings'!$B$5-30,'Transaction History'!$A$6:$A$505,"&lt;="&amp;'Master Settings'!$B$5))</f>
      </c>
      <c r="W216" s="86" t="str">
        <f>IF(E216="","",SUMIFS('Transaction History'!$G$6:$G$505,'Transaction History'!$D$6:$D$505,E216,'Transaction History'!$F$6:$F$505,"出庫",'Transaction History'!$A$6:$A$505,"&gt;="&amp;'Master Settings'!$B$5-90,'Transaction History'!$A$6:$A$505,"&lt;="&amp;'Master Settings'!$B$5))</f>
      </c>
      <c r="X216" s="86" t="str">
        <f>IF(E216="","",SUMIFS('Transaction History'!$G$6:$G$505,'Transaction History'!$D$6:$D$505,E216,'Transaction History'!$F$6:$F$505,"出庫",'Transaction History'!$A$6:$A$505,"&gt;="&amp;'Master Settings'!$B$5-180,'Transaction History'!$A$6:$A$505,"&lt;="&amp;'Master Settings'!$B$5))</f>
      </c>
      <c r="Y216" s="86" t="str">
        <f>IF(E216="","",IF(X216&gt;0,X216*365/180,IF(W216&gt;0,W216*365/90,IF(V216&gt;0,V216*365/30,0))))</f>
      </c>
      <c r="Z216" s="88" t="str">
        <f>IF(E216="","",IFERROR(Y216/Q216,0))</f>
      </c>
      <c r="AA216" s="35" t="str">
        <f>IF(E216="","",IF(N216="",0,MAX(0,'Master Settings'!$B$5-N216)))</f>
      </c>
      <c r="AB216" s="35" t="str">
        <f>IF(E216="","",IF(O216="",AA216,MAX(0,'Master Settings'!$B$5-O216)))</f>
      </c>
      <c r="AC216" s="35" t="str">
        <f>IF(E216="","",IFERROR(Q216/Y216*365,9999))</f>
      </c>
      <c r="AD216" s="35" t="str">
        <f>IF(E216="","",IFERROR(INDEX('Master Settings'!$B$11:$B$30,MATCH(H216,'Master Settings'!$A$11:$A$30,0)),'Master Settings'!$B$7))</f>
      </c>
      <c r="AE216" s="35" t="str">
        <f>IF(E216="","",IFERROR(INDEX('Master Settings'!$C$11:$C$30,MATCH(H216,'Master Settings'!$A$11:$A$30,0)),'Master Settings'!$D$7))</f>
      </c>
      <c r="AF216" s="88" t="str">
        <f>IF(E216="","",IFERROR(INDEX('Master Settings'!$D$11:$D$30,MATCH(H216,'Master Settings'!$A$11:$A$30,0)),'Master Settings'!$F$7))</f>
      </c>
      <c r="AG216" s="28" t="str">
        <f>IF(E216="","",IF(Q216&lt;=0,"在庫なし",IF(AND(AB216&gt;=AE216,Y216=0),"重度滞留",IF(OR(AB216&gt;=AD216,AC216&gt;=AD216*2),"注意",IF(Z216&lt;AF216,"回転低下","正常")))))</f>
      </c>
      <c r="AH216" s="28" t="str">
        <f>IF(E216="","",IF(AG216="重度滞留","消費がなく未出庫日数が重度しきい値を超過",IF(AG216="注意","未出庫日数または在庫カバー日数が注意しきい値を超過",IF(AG216="回転低下","回転率が品目カテゴリ目標を下回る",""))))</f>
      </c>
      <c r="AI216" s="28" t="str">
        <f>IF(E216="","",IF(AG216="重度滞留",IF(OR(J216="生産終了/EOL",J216="廃棄待ち"),"廃棄/値引き処理/仕入先返品","重点消費/代替利用/倉庫間移動"),IF(AG216="注意","Required確認/購買停止/倉庫間移動",IF(AG216="回転低下","安全在庫/Required予測/購買ペースの見直し","継続監視"))))</f>
      </c>
      <c r="AJ216" s="21"/>
      <c r="AK216" s="32"/>
      <c r="AL216" s="21"/>
      <c r="AM216" s="21"/>
      <c r="AN216" s="90" t="n">
        <f>IF(AND(E216&lt;&gt;"",AG216&lt;&gt;"正常",AG216&lt;&gt;"在庫なし"),T216+ROW()/1000000,0)</f>
        <v>0</v>
      </c>
    </row>
    <row r="217" ht="22" customHeight="true">
      <c r="A217" s="28" t="str">
        <f>IF(E217="","",ROW()-5)</f>
      </c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32"/>
      <c r="O217" s="32"/>
      <c r="P217" s="32"/>
      <c r="Q217" s="84"/>
      <c r="R217" s="21"/>
      <c r="S217" s="84"/>
      <c r="T217" s="86" t="str">
        <f>IF(E217="","",IFERROR(Q217*S217,0))</f>
      </c>
      <c r="U217" s="84"/>
      <c r="V217" s="86" t="str">
        <f>IF(E217="","",SUMIFS('Transaction History'!$G$6:$G$505,'Transaction History'!$D$6:$D$505,E217,'Transaction History'!$F$6:$F$505,"出庫",'Transaction History'!$A$6:$A$505,"&gt;="&amp;'Master Settings'!$B$5-30,'Transaction History'!$A$6:$A$505,"&lt;="&amp;'Master Settings'!$B$5))</f>
      </c>
      <c r="W217" s="86" t="str">
        <f>IF(E217="","",SUMIFS('Transaction History'!$G$6:$G$505,'Transaction History'!$D$6:$D$505,E217,'Transaction History'!$F$6:$F$505,"出庫",'Transaction History'!$A$6:$A$505,"&gt;="&amp;'Master Settings'!$B$5-90,'Transaction History'!$A$6:$A$505,"&lt;="&amp;'Master Settings'!$B$5))</f>
      </c>
      <c r="X217" s="86" t="str">
        <f>IF(E217="","",SUMIFS('Transaction History'!$G$6:$G$505,'Transaction History'!$D$6:$D$505,E217,'Transaction History'!$F$6:$F$505,"出庫",'Transaction History'!$A$6:$A$505,"&gt;="&amp;'Master Settings'!$B$5-180,'Transaction History'!$A$6:$A$505,"&lt;="&amp;'Master Settings'!$B$5))</f>
      </c>
      <c r="Y217" s="86" t="str">
        <f>IF(E217="","",IF(X217&gt;0,X217*365/180,IF(W217&gt;0,W217*365/90,IF(V217&gt;0,V217*365/30,0))))</f>
      </c>
      <c r="Z217" s="88" t="str">
        <f>IF(E217="","",IFERROR(Y217/Q217,0))</f>
      </c>
      <c r="AA217" s="35" t="str">
        <f>IF(E217="","",IF(N217="",0,MAX(0,'Master Settings'!$B$5-N217)))</f>
      </c>
      <c r="AB217" s="35" t="str">
        <f>IF(E217="","",IF(O217="",AA217,MAX(0,'Master Settings'!$B$5-O217)))</f>
      </c>
      <c r="AC217" s="35" t="str">
        <f>IF(E217="","",IFERROR(Q217/Y217*365,9999))</f>
      </c>
      <c r="AD217" s="35" t="str">
        <f>IF(E217="","",IFERROR(INDEX('Master Settings'!$B$11:$B$30,MATCH(H217,'Master Settings'!$A$11:$A$30,0)),'Master Settings'!$B$7))</f>
      </c>
      <c r="AE217" s="35" t="str">
        <f>IF(E217="","",IFERROR(INDEX('Master Settings'!$C$11:$C$30,MATCH(H217,'Master Settings'!$A$11:$A$30,0)),'Master Settings'!$D$7))</f>
      </c>
      <c r="AF217" s="88" t="str">
        <f>IF(E217="","",IFERROR(INDEX('Master Settings'!$D$11:$D$30,MATCH(H217,'Master Settings'!$A$11:$A$30,0)),'Master Settings'!$F$7))</f>
      </c>
      <c r="AG217" s="28" t="str">
        <f>IF(E217="","",IF(Q217&lt;=0,"在庫なし",IF(AND(AB217&gt;=AE217,Y217=0),"重度滞留",IF(OR(AB217&gt;=AD217,AC217&gt;=AD217*2),"注意",IF(Z217&lt;AF217,"回転低下","正常")))))</f>
      </c>
      <c r="AH217" s="28" t="str">
        <f>IF(E217="","",IF(AG217="重度滞留","消費がなく未出庫日数が重度しきい値を超過",IF(AG217="注意","未出庫日数または在庫カバー日数が注意しきい値を超過",IF(AG217="回転低下","回転率が品目カテゴリ目標を下回る",""))))</f>
      </c>
      <c r="AI217" s="28" t="str">
        <f>IF(E217="","",IF(AG217="重度滞留",IF(OR(J217="生産終了/EOL",J217="廃棄待ち"),"廃棄/値引き処理/仕入先返品","重点消費/代替利用/倉庫間移動"),IF(AG217="注意","Required確認/購買停止/倉庫間移動",IF(AG217="回転低下","安全在庫/Required予測/購買ペースの見直し","継続監視"))))</f>
      </c>
      <c r="AJ217" s="21"/>
      <c r="AK217" s="32"/>
      <c r="AL217" s="21"/>
      <c r="AM217" s="21"/>
      <c r="AN217" s="90" t="n">
        <f>IF(AND(E217&lt;&gt;"",AG217&lt;&gt;"正常",AG217&lt;&gt;"在庫なし"),T217+ROW()/1000000,0)</f>
        <v>0</v>
      </c>
    </row>
    <row r="218" ht="22" customHeight="true">
      <c r="A218" s="28" t="str">
        <f>IF(E218="","",ROW()-5)</f>
      </c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32"/>
      <c r="O218" s="32"/>
      <c r="P218" s="32"/>
      <c r="Q218" s="84"/>
      <c r="R218" s="21"/>
      <c r="S218" s="84"/>
      <c r="T218" s="86" t="str">
        <f>IF(E218="","",IFERROR(Q218*S218,0))</f>
      </c>
      <c r="U218" s="84"/>
      <c r="V218" s="86" t="str">
        <f>IF(E218="","",SUMIFS('Transaction History'!$G$6:$G$505,'Transaction History'!$D$6:$D$505,E218,'Transaction History'!$F$6:$F$505,"出庫",'Transaction History'!$A$6:$A$505,"&gt;="&amp;'Master Settings'!$B$5-30,'Transaction History'!$A$6:$A$505,"&lt;="&amp;'Master Settings'!$B$5))</f>
      </c>
      <c r="W218" s="86" t="str">
        <f>IF(E218="","",SUMIFS('Transaction History'!$G$6:$G$505,'Transaction History'!$D$6:$D$505,E218,'Transaction History'!$F$6:$F$505,"出庫",'Transaction History'!$A$6:$A$505,"&gt;="&amp;'Master Settings'!$B$5-90,'Transaction History'!$A$6:$A$505,"&lt;="&amp;'Master Settings'!$B$5))</f>
      </c>
      <c r="X218" s="86" t="str">
        <f>IF(E218="","",SUMIFS('Transaction History'!$G$6:$G$505,'Transaction History'!$D$6:$D$505,E218,'Transaction History'!$F$6:$F$505,"出庫",'Transaction History'!$A$6:$A$505,"&gt;="&amp;'Master Settings'!$B$5-180,'Transaction History'!$A$6:$A$505,"&lt;="&amp;'Master Settings'!$B$5))</f>
      </c>
      <c r="Y218" s="86" t="str">
        <f>IF(E218="","",IF(X218&gt;0,X218*365/180,IF(W218&gt;0,W218*365/90,IF(V218&gt;0,V218*365/30,0))))</f>
      </c>
      <c r="Z218" s="88" t="str">
        <f>IF(E218="","",IFERROR(Y218/Q218,0))</f>
      </c>
      <c r="AA218" s="35" t="str">
        <f>IF(E218="","",IF(N218="",0,MAX(0,'Master Settings'!$B$5-N218)))</f>
      </c>
      <c r="AB218" s="35" t="str">
        <f>IF(E218="","",IF(O218="",AA218,MAX(0,'Master Settings'!$B$5-O218)))</f>
      </c>
      <c r="AC218" s="35" t="str">
        <f>IF(E218="","",IFERROR(Q218/Y218*365,9999))</f>
      </c>
      <c r="AD218" s="35" t="str">
        <f>IF(E218="","",IFERROR(INDEX('Master Settings'!$B$11:$B$30,MATCH(H218,'Master Settings'!$A$11:$A$30,0)),'Master Settings'!$B$7))</f>
      </c>
      <c r="AE218" s="35" t="str">
        <f>IF(E218="","",IFERROR(INDEX('Master Settings'!$C$11:$C$30,MATCH(H218,'Master Settings'!$A$11:$A$30,0)),'Master Settings'!$D$7))</f>
      </c>
      <c r="AF218" s="88" t="str">
        <f>IF(E218="","",IFERROR(INDEX('Master Settings'!$D$11:$D$30,MATCH(H218,'Master Settings'!$A$11:$A$30,0)),'Master Settings'!$F$7))</f>
      </c>
      <c r="AG218" s="28" t="str">
        <f>IF(E218="","",IF(Q218&lt;=0,"在庫なし",IF(AND(AB218&gt;=AE218,Y218=0),"重度滞留",IF(OR(AB218&gt;=AD218,AC218&gt;=AD218*2),"注意",IF(Z218&lt;AF218,"回転低下","正常")))))</f>
      </c>
      <c r="AH218" s="28" t="str">
        <f>IF(E218="","",IF(AG218="重度滞留","消費がなく未出庫日数が重度しきい値を超過",IF(AG218="注意","未出庫日数または在庫カバー日数が注意しきい値を超過",IF(AG218="回転低下","回転率が品目カテゴリ目標を下回る",""))))</f>
      </c>
      <c r="AI218" s="28" t="str">
        <f>IF(E218="","",IF(AG218="重度滞留",IF(OR(J218="生産終了/EOL",J218="廃棄待ち"),"廃棄/値引き処理/仕入先返品","重点消費/代替利用/倉庫間移動"),IF(AG218="注意","Required確認/購買停止/倉庫間移動",IF(AG218="回転低下","安全在庫/Required予測/購買ペースの見直し","継続監視"))))</f>
      </c>
      <c r="AJ218" s="21"/>
      <c r="AK218" s="32"/>
      <c r="AL218" s="21"/>
      <c r="AM218" s="21"/>
      <c r="AN218" s="90" t="n">
        <f>IF(AND(E218&lt;&gt;"",AG218&lt;&gt;"正常",AG218&lt;&gt;"在庫なし"),T218+ROW()/1000000,0)</f>
        <v>0</v>
      </c>
    </row>
    <row r="219" ht="22" customHeight="true">
      <c r="A219" s="28" t="str">
        <f>IF(E219="","",ROW()-5)</f>
      </c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32"/>
      <c r="O219" s="32"/>
      <c r="P219" s="32"/>
      <c r="Q219" s="84"/>
      <c r="R219" s="21"/>
      <c r="S219" s="84"/>
      <c r="T219" s="86" t="str">
        <f>IF(E219="","",IFERROR(Q219*S219,0))</f>
      </c>
      <c r="U219" s="84"/>
      <c r="V219" s="86" t="str">
        <f>IF(E219="","",SUMIFS('Transaction History'!$G$6:$G$505,'Transaction History'!$D$6:$D$505,E219,'Transaction History'!$F$6:$F$505,"出庫",'Transaction History'!$A$6:$A$505,"&gt;="&amp;'Master Settings'!$B$5-30,'Transaction History'!$A$6:$A$505,"&lt;="&amp;'Master Settings'!$B$5))</f>
      </c>
      <c r="W219" s="86" t="str">
        <f>IF(E219="","",SUMIFS('Transaction History'!$G$6:$G$505,'Transaction History'!$D$6:$D$505,E219,'Transaction History'!$F$6:$F$505,"出庫",'Transaction History'!$A$6:$A$505,"&gt;="&amp;'Master Settings'!$B$5-90,'Transaction History'!$A$6:$A$505,"&lt;="&amp;'Master Settings'!$B$5))</f>
      </c>
      <c r="X219" s="86" t="str">
        <f>IF(E219="","",SUMIFS('Transaction History'!$G$6:$G$505,'Transaction History'!$D$6:$D$505,E219,'Transaction History'!$F$6:$F$505,"出庫",'Transaction History'!$A$6:$A$505,"&gt;="&amp;'Master Settings'!$B$5-180,'Transaction History'!$A$6:$A$505,"&lt;="&amp;'Master Settings'!$B$5))</f>
      </c>
      <c r="Y219" s="86" t="str">
        <f>IF(E219="","",IF(X219&gt;0,X219*365/180,IF(W219&gt;0,W219*365/90,IF(V219&gt;0,V219*365/30,0))))</f>
      </c>
      <c r="Z219" s="88" t="str">
        <f>IF(E219="","",IFERROR(Y219/Q219,0))</f>
      </c>
      <c r="AA219" s="35" t="str">
        <f>IF(E219="","",IF(N219="",0,MAX(0,'Master Settings'!$B$5-N219)))</f>
      </c>
      <c r="AB219" s="35" t="str">
        <f>IF(E219="","",IF(O219="",AA219,MAX(0,'Master Settings'!$B$5-O219)))</f>
      </c>
      <c r="AC219" s="35" t="str">
        <f>IF(E219="","",IFERROR(Q219/Y219*365,9999))</f>
      </c>
      <c r="AD219" s="35" t="str">
        <f>IF(E219="","",IFERROR(INDEX('Master Settings'!$B$11:$B$30,MATCH(H219,'Master Settings'!$A$11:$A$30,0)),'Master Settings'!$B$7))</f>
      </c>
      <c r="AE219" s="35" t="str">
        <f>IF(E219="","",IFERROR(INDEX('Master Settings'!$C$11:$C$30,MATCH(H219,'Master Settings'!$A$11:$A$30,0)),'Master Settings'!$D$7))</f>
      </c>
      <c r="AF219" s="88" t="str">
        <f>IF(E219="","",IFERROR(INDEX('Master Settings'!$D$11:$D$30,MATCH(H219,'Master Settings'!$A$11:$A$30,0)),'Master Settings'!$F$7))</f>
      </c>
      <c r="AG219" s="28" t="str">
        <f>IF(E219="","",IF(Q219&lt;=0,"在庫なし",IF(AND(AB219&gt;=AE219,Y219=0),"重度滞留",IF(OR(AB219&gt;=AD219,AC219&gt;=AD219*2),"注意",IF(Z219&lt;AF219,"回転低下","正常")))))</f>
      </c>
      <c r="AH219" s="28" t="str">
        <f>IF(E219="","",IF(AG219="重度滞留","消費がなく未出庫日数が重度しきい値を超過",IF(AG219="注意","未出庫日数または在庫カバー日数が注意しきい値を超過",IF(AG219="回転低下","回転率が品目カテゴリ目標を下回る",""))))</f>
      </c>
      <c r="AI219" s="28" t="str">
        <f>IF(E219="","",IF(AG219="重度滞留",IF(OR(J219="生産終了/EOL",J219="廃棄待ち"),"廃棄/値引き処理/仕入先返品","重点消費/代替利用/倉庫間移動"),IF(AG219="注意","Required確認/購買停止/倉庫間移動",IF(AG219="回転低下","安全在庫/Required予測/購買ペースの見直し","継続監視"))))</f>
      </c>
      <c r="AJ219" s="21"/>
      <c r="AK219" s="32"/>
      <c r="AL219" s="21"/>
      <c r="AM219" s="21"/>
      <c r="AN219" s="90" t="n">
        <f>IF(AND(E219&lt;&gt;"",AG219&lt;&gt;"正常",AG219&lt;&gt;"在庫なし"),T219+ROW()/1000000,0)</f>
        <v>0</v>
      </c>
    </row>
    <row r="220" ht="22" customHeight="true">
      <c r="A220" s="28" t="str">
        <f>IF(E220="","",ROW()-5)</f>
      </c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32"/>
      <c r="O220" s="32"/>
      <c r="P220" s="32"/>
      <c r="Q220" s="84"/>
      <c r="R220" s="21"/>
      <c r="S220" s="84"/>
      <c r="T220" s="86" t="str">
        <f>IF(E220="","",IFERROR(Q220*S220,0))</f>
      </c>
      <c r="U220" s="84"/>
      <c r="V220" s="86" t="str">
        <f>IF(E220="","",SUMIFS('Transaction History'!$G$6:$G$505,'Transaction History'!$D$6:$D$505,E220,'Transaction History'!$F$6:$F$505,"出庫",'Transaction History'!$A$6:$A$505,"&gt;="&amp;'Master Settings'!$B$5-30,'Transaction History'!$A$6:$A$505,"&lt;="&amp;'Master Settings'!$B$5))</f>
      </c>
      <c r="W220" s="86" t="str">
        <f>IF(E220="","",SUMIFS('Transaction History'!$G$6:$G$505,'Transaction History'!$D$6:$D$505,E220,'Transaction History'!$F$6:$F$505,"出庫",'Transaction History'!$A$6:$A$505,"&gt;="&amp;'Master Settings'!$B$5-90,'Transaction History'!$A$6:$A$505,"&lt;="&amp;'Master Settings'!$B$5))</f>
      </c>
      <c r="X220" s="86" t="str">
        <f>IF(E220="","",SUMIFS('Transaction History'!$G$6:$G$505,'Transaction History'!$D$6:$D$505,E220,'Transaction History'!$F$6:$F$505,"出庫",'Transaction History'!$A$6:$A$505,"&gt;="&amp;'Master Settings'!$B$5-180,'Transaction History'!$A$6:$A$505,"&lt;="&amp;'Master Settings'!$B$5))</f>
      </c>
      <c r="Y220" s="86" t="str">
        <f>IF(E220="","",IF(X220&gt;0,X220*365/180,IF(W220&gt;0,W220*365/90,IF(V220&gt;0,V220*365/30,0))))</f>
      </c>
      <c r="Z220" s="88" t="str">
        <f>IF(E220="","",IFERROR(Y220/Q220,0))</f>
      </c>
      <c r="AA220" s="35" t="str">
        <f>IF(E220="","",IF(N220="",0,MAX(0,'Master Settings'!$B$5-N220)))</f>
      </c>
      <c r="AB220" s="35" t="str">
        <f>IF(E220="","",IF(O220="",AA220,MAX(0,'Master Settings'!$B$5-O220)))</f>
      </c>
      <c r="AC220" s="35" t="str">
        <f>IF(E220="","",IFERROR(Q220/Y220*365,9999))</f>
      </c>
      <c r="AD220" s="35" t="str">
        <f>IF(E220="","",IFERROR(INDEX('Master Settings'!$B$11:$B$30,MATCH(H220,'Master Settings'!$A$11:$A$30,0)),'Master Settings'!$B$7))</f>
      </c>
      <c r="AE220" s="35" t="str">
        <f>IF(E220="","",IFERROR(INDEX('Master Settings'!$C$11:$C$30,MATCH(H220,'Master Settings'!$A$11:$A$30,0)),'Master Settings'!$D$7))</f>
      </c>
      <c r="AF220" s="88" t="str">
        <f>IF(E220="","",IFERROR(INDEX('Master Settings'!$D$11:$D$30,MATCH(H220,'Master Settings'!$A$11:$A$30,0)),'Master Settings'!$F$7))</f>
      </c>
      <c r="AG220" s="28" t="str">
        <f>IF(E220="","",IF(Q220&lt;=0,"在庫なし",IF(AND(AB220&gt;=AE220,Y220=0),"重度滞留",IF(OR(AB220&gt;=AD220,AC220&gt;=AD220*2),"注意",IF(Z220&lt;AF220,"回転低下","正常")))))</f>
      </c>
      <c r="AH220" s="28" t="str">
        <f>IF(E220="","",IF(AG220="重度滞留","消費がなく未出庫日数が重度しきい値を超過",IF(AG220="注意","未出庫日数または在庫カバー日数が注意しきい値を超過",IF(AG220="回転低下","回転率が品目カテゴリ目標を下回る",""))))</f>
      </c>
      <c r="AI220" s="28" t="str">
        <f>IF(E220="","",IF(AG220="重度滞留",IF(OR(J220="生産終了/EOL",J220="廃棄待ち"),"廃棄/値引き処理/仕入先返品","重点消費/代替利用/倉庫間移動"),IF(AG220="注意","Required確認/購買停止/倉庫間移動",IF(AG220="回転低下","安全在庫/Required予測/購買ペースの見直し","継続監視"))))</f>
      </c>
      <c r="AJ220" s="21"/>
      <c r="AK220" s="32"/>
      <c r="AL220" s="21"/>
      <c r="AM220" s="21"/>
      <c r="AN220" s="90" t="n">
        <f>IF(AND(E220&lt;&gt;"",AG220&lt;&gt;"正常",AG220&lt;&gt;"在庫なし"),T220+ROW()/1000000,0)</f>
        <v>0</v>
      </c>
    </row>
    <row r="221" ht="22" customHeight="true">
      <c r="A221" s="28" t="str">
        <f>IF(E221="","",ROW()-5)</f>
      </c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32"/>
      <c r="O221" s="32"/>
      <c r="P221" s="32"/>
      <c r="Q221" s="84"/>
      <c r="R221" s="21"/>
      <c r="S221" s="84"/>
      <c r="T221" s="86" t="str">
        <f>IF(E221="","",IFERROR(Q221*S221,0))</f>
      </c>
      <c r="U221" s="84"/>
      <c r="V221" s="86" t="str">
        <f>IF(E221="","",SUMIFS('Transaction History'!$G$6:$G$505,'Transaction History'!$D$6:$D$505,E221,'Transaction History'!$F$6:$F$505,"出庫",'Transaction History'!$A$6:$A$505,"&gt;="&amp;'Master Settings'!$B$5-30,'Transaction History'!$A$6:$A$505,"&lt;="&amp;'Master Settings'!$B$5))</f>
      </c>
      <c r="W221" s="86" t="str">
        <f>IF(E221="","",SUMIFS('Transaction History'!$G$6:$G$505,'Transaction History'!$D$6:$D$505,E221,'Transaction History'!$F$6:$F$505,"出庫",'Transaction History'!$A$6:$A$505,"&gt;="&amp;'Master Settings'!$B$5-90,'Transaction History'!$A$6:$A$505,"&lt;="&amp;'Master Settings'!$B$5))</f>
      </c>
      <c r="X221" s="86" t="str">
        <f>IF(E221="","",SUMIFS('Transaction History'!$G$6:$G$505,'Transaction History'!$D$6:$D$505,E221,'Transaction History'!$F$6:$F$505,"出庫",'Transaction History'!$A$6:$A$505,"&gt;="&amp;'Master Settings'!$B$5-180,'Transaction History'!$A$6:$A$505,"&lt;="&amp;'Master Settings'!$B$5))</f>
      </c>
      <c r="Y221" s="86" t="str">
        <f>IF(E221="","",IF(X221&gt;0,X221*365/180,IF(W221&gt;0,W221*365/90,IF(V221&gt;0,V221*365/30,0))))</f>
      </c>
      <c r="Z221" s="88" t="str">
        <f>IF(E221="","",IFERROR(Y221/Q221,0))</f>
      </c>
      <c r="AA221" s="35" t="str">
        <f>IF(E221="","",IF(N221="",0,MAX(0,'Master Settings'!$B$5-N221)))</f>
      </c>
      <c r="AB221" s="35" t="str">
        <f>IF(E221="","",IF(O221="",AA221,MAX(0,'Master Settings'!$B$5-O221)))</f>
      </c>
      <c r="AC221" s="35" t="str">
        <f>IF(E221="","",IFERROR(Q221/Y221*365,9999))</f>
      </c>
      <c r="AD221" s="35" t="str">
        <f>IF(E221="","",IFERROR(INDEX('Master Settings'!$B$11:$B$30,MATCH(H221,'Master Settings'!$A$11:$A$30,0)),'Master Settings'!$B$7))</f>
      </c>
      <c r="AE221" s="35" t="str">
        <f>IF(E221="","",IFERROR(INDEX('Master Settings'!$C$11:$C$30,MATCH(H221,'Master Settings'!$A$11:$A$30,0)),'Master Settings'!$D$7))</f>
      </c>
      <c r="AF221" s="88" t="str">
        <f>IF(E221="","",IFERROR(INDEX('Master Settings'!$D$11:$D$30,MATCH(H221,'Master Settings'!$A$11:$A$30,0)),'Master Settings'!$F$7))</f>
      </c>
      <c r="AG221" s="28" t="str">
        <f>IF(E221="","",IF(Q221&lt;=0,"在庫なし",IF(AND(AB221&gt;=AE221,Y221=0),"重度滞留",IF(OR(AB221&gt;=AD221,AC221&gt;=AD221*2),"注意",IF(Z221&lt;AF221,"回転低下","正常")))))</f>
      </c>
      <c r="AH221" s="28" t="str">
        <f>IF(E221="","",IF(AG221="重度滞留","消費がなく未出庫日数が重度しきい値を超過",IF(AG221="注意","未出庫日数または在庫カバー日数が注意しきい値を超過",IF(AG221="回転低下","回転率が品目カテゴリ目標を下回る",""))))</f>
      </c>
      <c r="AI221" s="28" t="str">
        <f>IF(E221="","",IF(AG221="重度滞留",IF(OR(J221="生産終了/EOL",J221="廃棄待ち"),"廃棄/値引き処理/仕入先返品","重点消費/代替利用/倉庫間移動"),IF(AG221="注意","Required確認/購買停止/倉庫間移動",IF(AG221="回転低下","安全在庫/Required予測/購買ペースの見直し","継続監視"))))</f>
      </c>
      <c r="AJ221" s="21"/>
      <c r="AK221" s="32"/>
      <c r="AL221" s="21"/>
      <c r="AM221" s="21"/>
      <c r="AN221" s="90" t="n">
        <f>IF(AND(E221&lt;&gt;"",AG221&lt;&gt;"正常",AG221&lt;&gt;"在庫なし"),T221+ROW()/1000000,0)</f>
        <v>0</v>
      </c>
    </row>
    <row r="222" ht="22" customHeight="true">
      <c r="A222" s="28" t="str">
        <f>IF(E222="","",ROW()-5)</f>
      </c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32"/>
      <c r="O222" s="32"/>
      <c r="P222" s="32"/>
      <c r="Q222" s="84"/>
      <c r="R222" s="21"/>
      <c r="S222" s="84"/>
      <c r="T222" s="86" t="str">
        <f>IF(E222="","",IFERROR(Q222*S222,0))</f>
      </c>
      <c r="U222" s="84"/>
      <c r="V222" s="86" t="str">
        <f>IF(E222="","",SUMIFS('Transaction History'!$G$6:$G$505,'Transaction History'!$D$6:$D$505,E222,'Transaction History'!$F$6:$F$505,"出庫",'Transaction History'!$A$6:$A$505,"&gt;="&amp;'Master Settings'!$B$5-30,'Transaction History'!$A$6:$A$505,"&lt;="&amp;'Master Settings'!$B$5))</f>
      </c>
      <c r="W222" s="86" t="str">
        <f>IF(E222="","",SUMIFS('Transaction History'!$G$6:$G$505,'Transaction History'!$D$6:$D$505,E222,'Transaction History'!$F$6:$F$505,"出庫",'Transaction History'!$A$6:$A$505,"&gt;="&amp;'Master Settings'!$B$5-90,'Transaction History'!$A$6:$A$505,"&lt;="&amp;'Master Settings'!$B$5))</f>
      </c>
      <c r="X222" s="86" t="str">
        <f>IF(E222="","",SUMIFS('Transaction History'!$G$6:$G$505,'Transaction History'!$D$6:$D$505,E222,'Transaction History'!$F$6:$F$505,"出庫",'Transaction History'!$A$6:$A$505,"&gt;="&amp;'Master Settings'!$B$5-180,'Transaction History'!$A$6:$A$505,"&lt;="&amp;'Master Settings'!$B$5))</f>
      </c>
      <c r="Y222" s="86" t="str">
        <f>IF(E222="","",IF(X222&gt;0,X222*365/180,IF(W222&gt;0,W222*365/90,IF(V222&gt;0,V222*365/30,0))))</f>
      </c>
      <c r="Z222" s="88" t="str">
        <f>IF(E222="","",IFERROR(Y222/Q222,0))</f>
      </c>
      <c r="AA222" s="35" t="str">
        <f>IF(E222="","",IF(N222="",0,MAX(0,'Master Settings'!$B$5-N222)))</f>
      </c>
      <c r="AB222" s="35" t="str">
        <f>IF(E222="","",IF(O222="",AA222,MAX(0,'Master Settings'!$B$5-O222)))</f>
      </c>
      <c r="AC222" s="35" t="str">
        <f>IF(E222="","",IFERROR(Q222/Y222*365,9999))</f>
      </c>
      <c r="AD222" s="35" t="str">
        <f>IF(E222="","",IFERROR(INDEX('Master Settings'!$B$11:$B$30,MATCH(H222,'Master Settings'!$A$11:$A$30,0)),'Master Settings'!$B$7))</f>
      </c>
      <c r="AE222" s="35" t="str">
        <f>IF(E222="","",IFERROR(INDEX('Master Settings'!$C$11:$C$30,MATCH(H222,'Master Settings'!$A$11:$A$30,0)),'Master Settings'!$D$7))</f>
      </c>
      <c r="AF222" s="88" t="str">
        <f>IF(E222="","",IFERROR(INDEX('Master Settings'!$D$11:$D$30,MATCH(H222,'Master Settings'!$A$11:$A$30,0)),'Master Settings'!$F$7))</f>
      </c>
      <c r="AG222" s="28" t="str">
        <f>IF(E222="","",IF(Q222&lt;=0,"在庫なし",IF(AND(AB222&gt;=AE222,Y222=0),"重度滞留",IF(OR(AB222&gt;=AD222,AC222&gt;=AD222*2),"注意",IF(Z222&lt;AF222,"回転低下","正常")))))</f>
      </c>
      <c r="AH222" s="28" t="str">
        <f>IF(E222="","",IF(AG222="重度滞留","消費がなく未出庫日数が重度しきい値を超過",IF(AG222="注意","未出庫日数または在庫カバー日数が注意しきい値を超過",IF(AG222="回転低下","回転率が品目カテゴリ目標を下回る",""))))</f>
      </c>
      <c r="AI222" s="28" t="str">
        <f>IF(E222="","",IF(AG222="重度滞留",IF(OR(J222="生産終了/EOL",J222="廃棄待ち"),"廃棄/値引き処理/仕入先返品","重点消費/代替利用/倉庫間移動"),IF(AG222="注意","Required確認/購買停止/倉庫間移動",IF(AG222="回転低下","安全在庫/Required予測/購買ペースの見直し","継続監視"))))</f>
      </c>
      <c r="AJ222" s="21"/>
      <c r="AK222" s="32"/>
      <c r="AL222" s="21"/>
      <c r="AM222" s="21"/>
      <c r="AN222" s="90" t="n">
        <f>IF(AND(E222&lt;&gt;"",AG222&lt;&gt;"正常",AG222&lt;&gt;"在庫なし"),T222+ROW()/1000000,0)</f>
        <v>0</v>
      </c>
    </row>
    <row r="223" ht="22" customHeight="true">
      <c r="A223" s="28" t="str">
        <f>IF(E223="","",ROW()-5)</f>
      </c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32"/>
      <c r="O223" s="32"/>
      <c r="P223" s="32"/>
      <c r="Q223" s="84"/>
      <c r="R223" s="21"/>
      <c r="S223" s="84"/>
      <c r="T223" s="86" t="str">
        <f>IF(E223="","",IFERROR(Q223*S223,0))</f>
      </c>
      <c r="U223" s="84"/>
      <c r="V223" s="86" t="str">
        <f>IF(E223="","",SUMIFS('Transaction History'!$G$6:$G$505,'Transaction History'!$D$6:$D$505,E223,'Transaction History'!$F$6:$F$505,"出庫",'Transaction History'!$A$6:$A$505,"&gt;="&amp;'Master Settings'!$B$5-30,'Transaction History'!$A$6:$A$505,"&lt;="&amp;'Master Settings'!$B$5))</f>
      </c>
      <c r="W223" s="86" t="str">
        <f>IF(E223="","",SUMIFS('Transaction History'!$G$6:$G$505,'Transaction History'!$D$6:$D$505,E223,'Transaction History'!$F$6:$F$505,"出庫",'Transaction History'!$A$6:$A$505,"&gt;="&amp;'Master Settings'!$B$5-90,'Transaction History'!$A$6:$A$505,"&lt;="&amp;'Master Settings'!$B$5))</f>
      </c>
      <c r="X223" s="86" t="str">
        <f>IF(E223="","",SUMIFS('Transaction History'!$G$6:$G$505,'Transaction History'!$D$6:$D$505,E223,'Transaction History'!$F$6:$F$505,"出庫",'Transaction History'!$A$6:$A$505,"&gt;="&amp;'Master Settings'!$B$5-180,'Transaction History'!$A$6:$A$505,"&lt;="&amp;'Master Settings'!$B$5))</f>
      </c>
      <c r="Y223" s="86" t="str">
        <f>IF(E223="","",IF(X223&gt;0,X223*365/180,IF(W223&gt;0,W223*365/90,IF(V223&gt;0,V223*365/30,0))))</f>
      </c>
      <c r="Z223" s="88" t="str">
        <f>IF(E223="","",IFERROR(Y223/Q223,0))</f>
      </c>
      <c r="AA223" s="35" t="str">
        <f>IF(E223="","",IF(N223="",0,MAX(0,'Master Settings'!$B$5-N223)))</f>
      </c>
      <c r="AB223" s="35" t="str">
        <f>IF(E223="","",IF(O223="",AA223,MAX(0,'Master Settings'!$B$5-O223)))</f>
      </c>
      <c r="AC223" s="35" t="str">
        <f>IF(E223="","",IFERROR(Q223/Y223*365,9999))</f>
      </c>
      <c r="AD223" s="35" t="str">
        <f>IF(E223="","",IFERROR(INDEX('Master Settings'!$B$11:$B$30,MATCH(H223,'Master Settings'!$A$11:$A$30,0)),'Master Settings'!$B$7))</f>
      </c>
      <c r="AE223" s="35" t="str">
        <f>IF(E223="","",IFERROR(INDEX('Master Settings'!$C$11:$C$30,MATCH(H223,'Master Settings'!$A$11:$A$30,0)),'Master Settings'!$D$7))</f>
      </c>
      <c r="AF223" s="88" t="str">
        <f>IF(E223="","",IFERROR(INDEX('Master Settings'!$D$11:$D$30,MATCH(H223,'Master Settings'!$A$11:$A$30,0)),'Master Settings'!$F$7))</f>
      </c>
      <c r="AG223" s="28" t="str">
        <f>IF(E223="","",IF(Q223&lt;=0,"在庫なし",IF(AND(AB223&gt;=AE223,Y223=0),"重度滞留",IF(OR(AB223&gt;=AD223,AC223&gt;=AD223*2),"注意",IF(Z223&lt;AF223,"回転低下","正常")))))</f>
      </c>
      <c r="AH223" s="28" t="str">
        <f>IF(E223="","",IF(AG223="重度滞留","消費がなく未出庫日数が重度しきい値を超過",IF(AG223="注意","未出庫日数または在庫カバー日数が注意しきい値を超過",IF(AG223="回転低下","回転率が品目カテゴリ目標を下回る",""))))</f>
      </c>
      <c r="AI223" s="28" t="str">
        <f>IF(E223="","",IF(AG223="重度滞留",IF(OR(J223="生産終了/EOL",J223="廃棄待ち"),"廃棄/値引き処理/仕入先返品","重点消費/代替利用/倉庫間移動"),IF(AG223="注意","Required確認/購買停止/倉庫間移動",IF(AG223="回転低下","安全在庫/Required予測/購買ペースの見直し","継続監視"))))</f>
      </c>
      <c r="AJ223" s="21"/>
      <c r="AK223" s="32"/>
      <c r="AL223" s="21"/>
      <c r="AM223" s="21"/>
      <c r="AN223" s="90" t="n">
        <f>IF(AND(E223&lt;&gt;"",AG223&lt;&gt;"正常",AG223&lt;&gt;"在庫なし"),T223+ROW()/1000000,0)</f>
        <v>0</v>
      </c>
    </row>
    <row r="224" ht="22" customHeight="true">
      <c r="A224" s="28" t="str">
        <f>IF(E224="","",ROW()-5)</f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32"/>
      <c r="O224" s="32"/>
      <c r="P224" s="32"/>
      <c r="Q224" s="84"/>
      <c r="R224" s="21"/>
      <c r="S224" s="84"/>
      <c r="T224" s="86" t="str">
        <f>IF(E224="","",IFERROR(Q224*S224,0))</f>
      </c>
      <c r="U224" s="84"/>
      <c r="V224" s="86" t="str">
        <f>IF(E224="","",SUMIFS('Transaction History'!$G$6:$G$505,'Transaction History'!$D$6:$D$505,E224,'Transaction History'!$F$6:$F$505,"出庫",'Transaction History'!$A$6:$A$505,"&gt;="&amp;'Master Settings'!$B$5-30,'Transaction History'!$A$6:$A$505,"&lt;="&amp;'Master Settings'!$B$5))</f>
      </c>
      <c r="W224" s="86" t="str">
        <f>IF(E224="","",SUMIFS('Transaction History'!$G$6:$G$505,'Transaction History'!$D$6:$D$505,E224,'Transaction History'!$F$6:$F$505,"出庫",'Transaction History'!$A$6:$A$505,"&gt;="&amp;'Master Settings'!$B$5-90,'Transaction History'!$A$6:$A$505,"&lt;="&amp;'Master Settings'!$B$5))</f>
      </c>
      <c r="X224" s="86" t="str">
        <f>IF(E224="","",SUMIFS('Transaction History'!$G$6:$G$505,'Transaction History'!$D$6:$D$505,E224,'Transaction History'!$F$6:$F$505,"出庫",'Transaction History'!$A$6:$A$505,"&gt;="&amp;'Master Settings'!$B$5-180,'Transaction History'!$A$6:$A$505,"&lt;="&amp;'Master Settings'!$B$5))</f>
      </c>
      <c r="Y224" s="86" t="str">
        <f>IF(E224="","",IF(X224&gt;0,X224*365/180,IF(W224&gt;0,W224*365/90,IF(V224&gt;0,V224*365/30,0))))</f>
      </c>
      <c r="Z224" s="88" t="str">
        <f>IF(E224="","",IFERROR(Y224/Q224,0))</f>
      </c>
      <c r="AA224" s="35" t="str">
        <f>IF(E224="","",IF(N224="",0,MAX(0,'Master Settings'!$B$5-N224)))</f>
      </c>
      <c r="AB224" s="35" t="str">
        <f>IF(E224="","",IF(O224="",AA224,MAX(0,'Master Settings'!$B$5-O224)))</f>
      </c>
      <c r="AC224" s="35" t="str">
        <f>IF(E224="","",IFERROR(Q224/Y224*365,9999))</f>
      </c>
      <c r="AD224" s="35" t="str">
        <f>IF(E224="","",IFERROR(INDEX('Master Settings'!$B$11:$B$30,MATCH(H224,'Master Settings'!$A$11:$A$30,0)),'Master Settings'!$B$7))</f>
      </c>
      <c r="AE224" s="35" t="str">
        <f>IF(E224="","",IFERROR(INDEX('Master Settings'!$C$11:$C$30,MATCH(H224,'Master Settings'!$A$11:$A$30,0)),'Master Settings'!$D$7))</f>
      </c>
      <c r="AF224" s="88" t="str">
        <f>IF(E224="","",IFERROR(INDEX('Master Settings'!$D$11:$D$30,MATCH(H224,'Master Settings'!$A$11:$A$30,0)),'Master Settings'!$F$7))</f>
      </c>
      <c r="AG224" s="28" t="str">
        <f>IF(E224="","",IF(Q224&lt;=0,"在庫なし",IF(AND(AB224&gt;=AE224,Y224=0),"重度滞留",IF(OR(AB224&gt;=AD224,AC224&gt;=AD224*2),"注意",IF(Z224&lt;AF224,"回転低下","正常")))))</f>
      </c>
      <c r="AH224" s="28" t="str">
        <f>IF(E224="","",IF(AG224="重度滞留","消費がなく未出庫日数が重度しきい値を超過",IF(AG224="注意","未出庫日数または在庫カバー日数が注意しきい値を超過",IF(AG224="回転低下","回転率が品目カテゴリ目標を下回る",""))))</f>
      </c>
      <c r="AI224" s="28" t="str">
        <f>IF(E224="","",IF(AG224="重度滞留",IF(OR(J224="生産終了/EOL",J224="廃棄待ち"),"廃棄/値引き処理/仕入先返品","重点消費/代替利用/倉庫間移動"),IF(AG224="注意","Required確認/購買停止/倉庫間移動",IF(AG224="回転低下","安全在庫/Required予測/購買ペースの見直し","継続監視"))))</f>
      </c>
      <c r="AJ224" s="21"/>
      <c r="AK224" s="32"/>
      <c r="AL224" s="21"/>
      <c r="AM224" s="21"/>
      <c r="AN224" s="90" t="n">
        <f>IF(AND(E224&lt;&gt;"",AG224&lt;&gt;"正常",AG224&lt;&gt;"在庫なし"),T224+ROW()/1000000,0)</f>
        <v>0</v>
      </c>
    </row>
    <row r="225" ht="22" customHeight="true">
      <c r="A225" s="28" t="str">
        <f>IF(E225="","",ROW()-5)</f>
      </c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32"/>
      <c r="O225" s="32"/>
      <c r="P225" s="32"/>
      <c r="Q225" s="84"/>
      <c r="R225" s="21"/>
      <c r="S225" s="84"/>
      <c r="T225" s="86" t="str">
        <f>IF(E225="","",IFERROR(Q225*S225,0))</f>
      </c>
      <c r="U225" s="84"/>
      <c r="V225" s="86" t="str">
        <f>IF(E225="","",SUMIFS('Transaction History'!$G$6:$G$505,'Transaction History'!$D$6:$D$505,E225,'Transaction History'!$F$6:$F$505,"出庫",'Transaction History'!$A$6:$A$505,"&gt;="&amp;'Master Settings'!$B$5-30,'Transaction History'!$A$6:$A$505,"&lt;="&amp;'Master Settings'!$B$5))</f>
      </c>
      <c r="W225" s="86" t="str">
        <f>IF(E225="","",SUMIFS('Transaction History'!$G$6:$G$505,'Transaction History'!$D$6:$D$505,E225,'Transaction History'!$F$6:$F$505,"出庫",'Transaction History'!$A$6:$A$505,"&gt;="&amp;'Master Settings'!$B$5-90,'Transaction History'!$A$6:$A$505,"&lt;="&amp;'Master Settings'!$B$5))</f>
      </c>
      <c r="X225" s="86" t="str">
        <f>IF(E225="","",SUMIFS('Transaction History'!$G$6:$G$505,'Transaction History'!$D$6:$D$505,E225,'Transaction History'!$F$6:$F$505,"出庫",'Transaction History'!$A$6:$A$505,"&gt;="&amp;'Master Settings'!$B$5-180,'Transaction History'!$A$6:$A$505,"&lt;="&amp;'Master Settings'!$B$5))</f>
      </c>
      <c r="Y225" s="86" t="str">
        <f>IF(E225="","",IF(X225&gt;0,X225*365/180,IF(W225&gt;0,W225*365/90,IF(V225&gt;0,V225*365/30,0))))</f>
      </c>
      <c r="Z225" s="88" t="str">
        <f>IF(E225="","",IFERROR(Y225/Q225,0))</f>
      </c>
      <c r="AA225" s="35" t="str">
        <f>IF(E225="","",IF(N225="",0,MAX(0,'Master Settings'!$B$5-N225)))</f>
      </c>
      <c r="AB225" s="35" t="str">
        <f>IF(E225="","",IF(O225="",AA225,MAX(0,'Master Settings'!$B$5-O225)))</f>
      </c>
      <c r="AC225" s="35" t="str">
        <f>IF(E225="","",IFERROR(Q225/Y225*365,9999))</f>
      </c>
      <c r="AD225" s="35" t="str">
        <f>IF(E225="","",IFERROR(INDEX('Master Settings'!$B$11:$B$30,MATCH(H225,'Master Settings'!$A$11:$A$30,0)),'Master Settings'!$B$7))</f>
      </c>
      <c r="AE225" s="35" t="str">
        <f>IF(E225="","",IFERROR(INDEX('Master Settings'!$C$11:$C$30,MATCH(H225,'Master Settings'!$A$11:$A$30,0)),'Master Settings'!$D$7))</f>
      </c>
      <c r="AF225" s="88" t="str">
        <f>IF(E225="","",IFERROR(INDEX('Master Settings'!$D$11:$D$30,MATCH(H225,'Master Settings'!$A$11:$A$30,0)),'Master Settings'!$F$7))</f>
      </c>
      <c r="AG225" s="28" t="str">
        <f>IF(E225="","",IF(Q225&lt;=0,"在庫なし",IF(AND(AB225&gt;=AE225,Y225=0),"重度滞留",IF(OR(AB225&gt;=AD225,AC225&gt;=AD225*2),"注意",IF(Z225&lt;AF225,"回転低下","正常")))))</f>
      </c>
      <c r="AH225" s="28" t="str">
        <f>IF(E225="","",IF(AG225="重度滞留","消費がなく未出庫日数が重度しきい値を超過",IF(AG225="注意","未出庫日数または在庫カバー日数が注意しきい値を超過",IF(AG225="回転低下","回転率が品目カテゴリ目標を下回る",""))))</f>
      </c>
      <c r="AI225" s="28" t="str">
        <f>IF(E225="","",IF(AG225="重度滞留",IF(OR(J225="生産終了/EOL",J225="廃棄待ち"),"廃棄/値引き処理/仕入先返品","重点消費/代替利用/倉庫間移動"),IF(AG225="注意","Required確認/購買停止/倉庫間移動",IF(AG225="回転低下","安全在庫/Required予測/購買ペースの見直し","継続監視"))))</f>
      </c>
      <c r="AJ225" s="21"/>
      <c r="AK225" s="32"/>
      <c r="AL225" s="21"/>
      <c r="AM225" s="21"/>
      <c r="AN225" s="90" t="n">
        <f>IF(AND(E225&lt;&gt;"",AG225&lt;&gt;"正常",AG225&lt;&gt;"在庫なし"),T225+ROW()/1000000,0)</f>
        <v>0</v>
      </c>
    </row>
    <row r="226" ht="22" customHeight="true">
      <c r="A226" s="28" t="str">
        <f>IF(E226="","",ROW()-5)</f>
      </c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32"/>
      <c r="O226" s="32"/>
      <c r="P226" s="32"/>
      <c r="Q226" s="84"/>
      <c r="R226" s="21"/>
      <c r="S226" s="84"/>
      <c r="T226" s="86" t="str">
        <f>IF(E226="","",IFERROR(Q226*S226,0))</f>
      </c>
      <c r="U226" s="84"/>
      <c r="V226" s="86" t="str">
        <f>IF(E226="","",SUMIFS('Transaction History'!$G$6:$G$505,'Transaction History'!$D$6:$D$505,E226,'Transaction History'!$F$6:$F$505,"出庫",'Transaction History'!$A$6:$A$505,"&gt;="&amp;'Master Settings'!$B$5-30,'Transaction History'!$A$6:$A$505,"&lt;="&amp;'Master Settings'!$B$5))</f>
      </c>
      <c r="W226" s="86" t="str">
        <f>IF(E226="","",SUMIFS('Transaction History'!$G$6:$G$505,'Transaction History'!$D$6:$D$505,E226,'Transaction History'!$F$6:$F$505,"出庫",'Transaction History'!$A$6:$A$505,"&gt;="&amp;'Master Settings'!$B$5-90,'Transaction History'!$A$6:$A$505,"&lt;="&amp;'Master Settings'!$B$5))</f>
      </c>
      <c r="X226" s="86" t="str">
        <f>IF(E226="","",SUMIFS('Transaction History'!$G$6:$G$505,'Transaction History'!$D$6:$D$505,E226,'Transaction History'!$F$6:$F$505,"出庫",'Transaction History'!$A$6:$A$505,"&gt;="&amp;'Master Settings'!$B$5-180,'Transaction History'!$A$6:$A$505,"&lt;="&amp;'Master Settings'!$B$5))</f>
      </c>
      <c r="Y226" s="86" t="str">
        <f>IF(E226="","",IF(X226&gt;0,X226*365/180,IF(W226&gt;0,W226*365/90,IF(V226&gt;0,V226*365/30,0))))</f>
      </c>
      <c r="Z226" s="88" t="str">
        <f>IF(E226="","",IFERROR(Y226/Q226,0))</f>
      </c>
      <c r="AA226" s="35" t="str">
        <f>IF(E226="","",IF(N226="",0,MAX(0,'Master Settings'!$B$5-N226)))</f>
      </c>
      <c r="AB226" s="35" t="str">
        <f>IF(E226="","",IF(O226="",AA226,MAX(0,'Master Settings'!$B$5-O226)))</f>
      </c>
      <c r="AC226" s="35" t="str">
        <f>IF(E226="","",IFERROR(Q226/Y226*365,9999))</f>
      </c>
      <c r="AD226" s="35" t="str">
        <f>IF(E226="","",IFERROR(INDEX('Master Settings'!$B$11:$B$30,MATCH(H226,'Master Settings'!$A$11:$A$30,0)),'Master Settings'!$B$7))</f>
      </c>
      <c r="AE226" s="35" t="str">
        <f>IF(E226="","",IFERROR(INDEX('Master Settings'!$C$11:$C$30,MATCH(H226,'Master Settings'!$A$11:$A$30,0)),'Master Settings'!$D$7))</f>
      </c>
      <c r="AF226" s="88" t="str">
        <f>IF(E226="","",IFERROR(INDEX('Master Settings'!$D$11:$D$30,MATCH(H226,'Master Settings'!$A$11:$A$30,0)),'Master Settings'!$F$7))</f>
      </c>
      <c r="AG226" s="28" t="str">
        <f>IF(E226="","",IF(Q226&lt;=0,"在庫なし",IF(AND(AB226&gt;=AE226,Y226=0),"重度滞留",IF(OR(AB226&gt;=AD226,AC226&gt;=AD226*2),"注意",IF(Z226&lt;AF226,"回転低下","正常")))))</f>
      </c>
      <c r="AH226" s="28" t="str">
        <f>IF(E226="","",IF(AG226="重度滞留","消費がなく未出庫日数が重度しきい値を超過",IF(AG226="注意","未出庫日数または在庫カバー日数が注意しきい値を超過",IF(AG226="回転低下","回転率が品目カテゴリ目標を下回る",""))))</f>
      </c>
      <c r="AI226" s="28" t="str">
        <f>IF(E226="","",IF(AG226="重度滞留",IF(OR(J226="生産終了/EOL",J226="廃棄待ち"),"廃棄/値引き処理/仕入先返品","重点消費/代替利用/倉庫間移動"),IF(AG226="注意","Required確認/購買停止/倉庫間移動",IF(AG226="回転低下","安全在庫/Required予測/購買ペースの見直し","継続監視"))))</f>
      </c>
      <c r="AJ226" s="21"/>
      <c r="AK226" s="32"/>
      <c r="AL226" s="21"/>
      <c r="AM226" s="21"/>
      <c r="AN226" s="90" t="n">
        <f>IF(AND(E226&lt;&gt;"",AG226&lt;&gt;"正常",AG226&lt;&gt;"在庫なし"),T226+ROW()/1000000,0)</f>
        <v>0</v>
      </c>
    </row>
    <row r="227" ht="22" customHeight="true">
      <c r="A227" s="28" t="str">
        <f>IF(E227="","",ROW()-5)</f>
      </c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32"/>
      <c r="O227" s="32"/>
      <c r="P227" s="32"/>
      <c r="Q227" s="84"/>
      <c r="R227" s="21"/>
      <c r="S227" s="84"/>
      <c r="T227" s="86" t="str">
        <f>IF(E227="","",IFERROR(Q227*S227,0))</f>
      </c>
      <c r="U227" s="84"/>
      <c r="V227" s="86" t="str">
        <f>IF(E227="","",SUMIFS('Transaction History'!$G$6:$G$505,'Transaction History'!$D$6:$D$505,E227,'Transaction History'!$F$6:$F$505,"出庫",'Transaction History'!$A$6:$A$505,"&gt;="&amp;'Master Settings'!$B$5-30,'Transaction History'!$A$6:$A$505,"&lt;="&amp;'Master Settings'!$B$5))</f>
      </c>
      <c r="W227" s="86" t="str">
        <f>IF(E227="","",SUMIFS('Transaction History'!$G$6:$G$505,'Transaction History'!$D$6:$D$505,E227,'Transaction History'!$F$6:$F$505,"出庫",'Transaction History'!$A$6:$A$505,"&gt;="&amp;'Master Settings'!$B$5-90,'Transaction History'!$A$6:$A$505,"&lt;="&amp;'Master Settings'!$B$5))</f>
      </c>
      <c r="X227" s="86" t="str">
        <f>IF(E227="","",SUMIFS('Transaction History'!$G$6:$G$505,'Transaction History'!$D$6:$D$505,E227,'Transaction History'!$F$6:$F$505,"出庫",'Transaction History'!$A$6:$A$505,"&gt;="&amp;'Master Settings'!$B$5-180,'Transaction History'!$A$6:$A$505,"&lt;="&amp;'Master Settings'!$B$5))</f>
      </c>
      <c r="Y227" s="86" t="str">
        <f>IF(E227="","",IF(X227&gt;0,X227*365/180,IF(W227&gt;0,W227*365/90,IF(V227&gt;0,V227*365/30,0))))</f>
      </c>
      <c r="Z227" s="88" t="str">
        <f>IF(E227="","",IFERROR(Y227/Q227,0))</f>
      </c>
      <c r="AA227" s="35" t="str">
        <f>IF(E227="","",IF(N227="",0,MAX(0,'Master Settings'!$B$5-N227)))</f>
      </c>
      <c r="AB227" s="35" t="str">
        <f>IF(E227="","",IF(O227="",AA227,MAX(0,'Master Settings'!$B$5-O227)))</f>
      </c>
      <c r="AC227" s="35" t="str">
        <f>IF(E227="","",IFERROR(Q227/Y227*365,9999))</f>
      </c>
      <c r="AD227" s="35" t="str">
        <f>IF(E227="","",IFERROR(INDEX('Master Settings'!$B$11:$B$30,MATCH(H227,'Master Settings'!$A$11:$A$30,0)),'Master Settings'!$B$7))</f>
      </c>
      <c r="AE227" s="35" t="str">
        <f>IF(E227="","",IFERROR(INDEX('Master Settings'!$C$11:$C$30,MATCH(H227,'Master Settings'!$A$11:$A$30,0)),'Master Settings'!$D$7))</f>
      </c>
      <c r="AF227" s="88" t="str">
        <f>IF(E227="","",IFERROR(INDEX('Master Settings'!$D$11:$D$30,MATCH(H227,'Master Settings'!$A$11:$A$30,0)),'Master Settings'!$F$7))</f>
      </c>
      <c r="AG227" s="28" t="str">
        <f>IF(E227="","",IF(Q227&lt;=0,"在庫なし",IF(AND(AB227&gt;=AE227,Y227=0),"重度滞留",IF(OR(AB227&gt;=AD227,AC227&gt;=AD227*2),"注意",IF(Z227&lt;AF227,"回転低下","正常")))))</f>
      </c>
      <c r="AH227" s="28" t="str">
        <f>IF(E227="","",IF(AG227="重度滞留","消費がなく未出庫日数が重度しきい値を超過",IF(AG227="注意","未出庫日数または在庫カバー日数が注意しきい値を超過",IF(AG227="回転低下","回転率が品目カテゴリ目標を下回る",""))))</f>
      </c>
      <c r="AI227" s="28" t="str">
        <f>IF(E227="","",IF(AG227="重度滞留",IF(OR(J227="生産終了/EOL",J227="廃棄待ち"),"廃棄/値引き処理/仕入先返品","重点消費/代替利用/倉庫間移動"),IF(AG227="注意","Required確認/購買停止/倉庫間移動",IF(AG227="回転低下","安全在庫/Required予測/購買ペースの見直し","継続監視"))))</f>
      </c>
      <c r="AJ227" s="21"/>
      <c r="AK227" s="32"/>
      <c r="AL227" s="21"/>
      <c r="AM227" s="21"/>
      <c r="AN227" s="90" t="n">
        <f>IF(AND(E227&lt;&gt;"",AG227&lt;&gt;"正常",AG227&lt;&gt;"在庫なし"),T227+ROW()/1000000,0)</f>
        <v>0</v>
      </c>
    </row>
    <row r="228" ht="22" customHeight="true">
      <c r="A228" s="28" t="str">
        <f>IF(E228="","",ROW()-5)</f>
      </c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32"/>
      <c r="O228" s="32"/>
      <c r="P228" s="32"/>
      <c r="Q228" s="84"/>
      <c r="R228" s="21"/>
      <c r="S228" s="84"/>
      <c r="T228" s="86" t="str">
        <f>IF(E228="","",IFERROR(Q228*S228,0))</f>
      </c>
      <c r="U228" s="84"/>
      <c r="V228" s="86" t="str">
        <f>IF(E228="","",SUMIFS('Transaction History'!$G$6:$G$505,'Transaction History'!$D$6:$D$505,E228,'Transaction History'!$F$6:$F$505,"出庫",'Transaction History'!$A$6:$A$505,"&gt;="&amp;'Master Settings'!$B$5-30,'Transaction History'!$A$6:$A$505,"&lt;="&amp;'Master Settings'!$B$5))</f>
      </c>
      <c r="W228" s="86" t="str">
        <f>IF(E228="","",SUMIFS('Transaction History'!$G$6:$G$505,'Transaction History'!$D$6:$D$505,E228,'Transaction History'!$F$6:$F$505,"出庫",'Transaction History'!$A$6:$A$505,"&gt;="&amp;'Master Settings'!$B$5-90,'Transaction History'!$A$6:$A$505,"&lt;="&amp;'Master Settings'!$B$5))</f>
      </c>
      <c r="X228" s="86" t="str">
        <f>IF(E228="","",SUMIFS('Transaction History'!$G$6:$G$505,'Transaction History'!$D$6:$D$505,E228,'Transaction History'!$F$6:$F$505,"出庫",'Transaction History'!$A$6:$A$505,"&gt;="&amp;'Master Settings'!$B$5-180,'Transaction History'!$A$6:$A$505,"&lt;="&amp;'Master Settings'!$B$5))</f>
      </c>
      <c r="Y228" s="86" t="str">
        <f>IF(E228="","",IF(X228&gt;0,X228*365/180,IF(W228&gt;0,W228*365/90,IF(V228&gt;0,V228*365/30,0))))</f>
      </c>
      <c r="Z228" s="88" t="str">
        <f>IF(E228="","",IFERROR(Y228/Q228,0))</f>
      </c>
      <c r="AA228" s="35" t="str">
        <f>IF(E228="","",IF(N228="",0,MAX(0,'Master Settings'!$B$5-N228)))</f>
      </c>
      <c r="AB228" s="35" t="str">
        <f>IF(E228="","",IF(O228="",AA228,MAX(0,'Master Settings'!$B$5-O228)))</f>
      </c>
      <c r="AC228" s="35" t="str">
        <f>IF(E228="","",IFERROR(Q228/Y228*365,9999))</f>
      </c>
      <c r="AD228" s="35" t="str">
        <f>IF(E228="","",IFERROR(INDEX('Master Settings'!$B$11:$B$30,MATCH(H228,'Master Settings'!$A$11:$A$30,0)),'Master Settings'!$B$7))</f>
      </c>
      <c r="AE228" s="35" t="str">
        <f>IF(E228="","",IFERROR(INDEX('Master Settings'!$C$11:$C$30,MATCH(H228,'Master Settings'!$A$11:$A$30,0)),'Master Settings'!$D$7))</f>
      </c>
      <c r="AF228" s="88" t="str">
        <f>IF(E228="","",IFERROR(INDEX('Master Settings'!$D$11:$D$30,MATCH(H228,'Master Settings'!$A$11:$A$30,0)),'Master Settings'!$F$7))</f>
      </c>
      <c r="AG228" s="28" t="str">
        <f>IF(E228="","",IF(Q228&lt;=0,"在庫なし",IF(AND(AB228&gt;=AE228,Y228=0),"重度滞留",IF(OR(AB228&gt;=AD228,AC228&gt;=AD228*2),"注意",IF(Z228&lt;AF228,"回転低下","正常")))))</f>
      </c>
      <c r="AH228" s="28" t="str">
        <f>IF(E228="","",IF(AG228="重度滞留","消費がなく未出庫日数が重度しきい値を超過",IF(AG228="注意","未出庫日数または在庫カバー日数が注意しきい値を超過",IF(AG228="回転低下","回転率が品目カテゴリ目標を下回る",""))))</f>
      </c>
      <c r="AI228" s="28" t="str">
        <f>IF(E228="","",IF(AG228="重度滞留",IF(OR(J228="生産終了/EOL",J228="廃棄待ち"),"廃棄/値引き処理/仕入先返品","重点消費/代替利用/倉庫間移動"),IF(AG228="注意","Required確認/購買停止/倉庫間移動",IF(AG228="回転低下","安全在庫/Required予測/購買ペースの見直し","継続監視"))))</f>
      </c>
      <c r="AJ228" s="21"/>
      <c r="AK228" s="32"/>
      <c r="AL228" s="21"/>
      <c r="AM228" s="21"/>
      <c r="AN228" s="90" t="n">
        <f>IF(AND(E228&lt;&gt;"",AG228&lt;&gt;"正常",AG228&lt;&gt;"在庫なし"),T228+ROW()/1000000,0)</f>
        <v>0</v>
      </c>
    </row>
    <row r="229" ht="22" customHeight="true">
      <c r="A229" s="28" t="str">
        <f>IF(E229="","",ROW()-5)</f>
      </c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32"/>
      <c r="O229" s="32"/>
      <c r="P229" s="32"/>
      <c r="Q229" s="84"/>
      <c r="R229" s="21"/>
      <c r="S229" s="84"/>
      <c r="T229" s="86" t="str">
        <f>IF(E229="","",IFERROR(Q229*S229,0))</f>
      </c>
      <c r="U229" s="84"/>
      <c r="V229" s="86" t="str">
        <f>IF(E229="","",SUMIFS('Transaction History'!$G$6:$G$505,'Transaction History'!$D$6:$D$505,E229,'Transaction History'!$F$6:$F$505,"出庫",'Transaction History'!$A$6:$A$505,"&gt;="&amp;'Master Settings'!$B$5-30,'Transaction History'!$A$6:$A$505,"&lt;="&amp;'Master Settings'!$B$5))</f>
      </c>
      <c r="W229" s="86" t="str">
        <f>IF(E229="","",SUMIFS('Transaction History'!$G$6:$G$505,'Transaction History'!$D$6:$D$505,E229,'Transaction History'!$F$6:$F$505,"出庫",'Transaction History'!$A$6:$A$505,"&gt;="&amp;'Master Settings'!$B$5-90,'Transaction History'!$A$6:$A$505,"&lt;="&amp;'Master Settings'!$B$5))</f>
      </c>
      <c r="X229" s="86" t="str">
        <f>IF(E229="","",SUMIFS('Transaction History'!$G$6:$G$505,'Transaction History'!$D$6:$D$505,E229,'Transaction History'!$F$6:$F$505,"出庫",'Transaction History'!$A$6:$A$505,"&gt;="&amp;'Master Settings'!$B$5-180,'Transaction History'!$A$6:$A$505,"&lt;="&amp;'Master Settings'!$B$5))</f>
      </c>
      <c r="Y229" s="86" t="str">
        <f>IF(E229="","",IF(X229&gt;0,X229*365/180,IF(W229&gt;0,W229*365/90,IF(V229&gt;0,V229*365/30,0))))</f>
      </c>
      <c r="Z229" s="88" t="str">
        <f>IF(E229="","",IFERROR(Y229/Q229,0))</f>
      </c>
      <c r="AA229" s="35" t="str">
        <f>IF(E229="","",IF(N229="",0,MAX(0,'Master Settings'!$B$5-N229)))</f>
      </c>
      <c r="AB229" s="35" t="str">
        <f>IF(E229="","",IF(O229="",AA229,MAX(0,'Master Settings'!$B$5-O229)))</f>
      </c>
      <c r="AC229" s="35" t="str">
        <f>IF(E229="","",IFERROR(Q229/Y229*365,9999))</f>
      </c>
      <c r="AD229" s="35" t="str">
        <f>IF(E229="","",IFERROR(INDEX('Master Settings'!$B$11:$B$30,MATCH(H229,'Master Settings'!$A$11:$A$30,0)),'Master Settings'!$B$7))</f>
      </c>
      <c r="AE229" s="35" t="str">
        <f>IF(E229="","",IFERROR(INDEX('Master Settings'!$C$11:$C$30,MATCH(H229,'Master Settings'!$A$11:$A$30,0)),'Master Settings'!$D$7))</f>
      </c>
      <c r="AF229" s="88" t="str">
        <f>IF(E229="","",IFERROR(INDEX('Master Settings'!$D$11:$D$30,MATCH(H229,'Master Settings'!$A$11:$A$30,0)),'Master Settings'!$F$7))</f>
      </c>
      <c r="AG229" s="28" t="str">
        <f>IF(E229="","",IF(Q229&lt;=0,"在庫なし",IF(AND(AB229&gt;=AE229,Y229=0),"重度滞留",IF(OR(AB229&gt;=AD229,AC229&gt;=AD229*2),"注意",IF(Z229&lt;AF229,"回転低下","正常")))))</f>
      </c>
      <c r="AH229" s="28" t="str">
        <f>IF(E229="","",IF(AG229="重度滞留","消費がなく未出庫日数が重度しきい値を超過",IF(AG229="注意","未出庫日数または在庫カバー日数が注意しきい値を超過",IF(AG229="回転低下","回転率が品目カテゴリ目標を下回る",""))))</f>
      </c>
      <c r="AI229" s="28" t="str">
        <f>IF(E229="","",IF(AG229="重度滞留",IF(OR(J229="生産終了/EOL",J229="廃棄待ち"),"廃棄/値引き処理/仕入先返品","重点消費/代替利用/倉庫間移動"),IF(AG229="注意","Required確認/購買停止/倉庫間移動",IF(AG229="回転低下","安全在庫/Required予測/購買ペースの見直し","継続監視"))))</f>
      </c>
      <c r="AJ229" s="21"/>
      <c r="AK229" s="32"/>
      <c r="AL229" s="21"/>
      <c r="AM229" s="21"/>
      <c r="AN229" s="90" t="n">
        <f>IF(AND(E229&lt;&gt;"",AG229&lt;&gt;"正常",AG229&lt;&gt;"在庫なし"),T229+ROW()/1000000,0)</f>
        <v>0</v>
      </c>
    </row>
    <row r="230" ht="22" customHeight="true">
      <c r="A230" s="28" t="str">
        <f>IF(E230="","",ROW()-5)</f>
      </c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32"/>
      <c r="O230" s="32"/>
      <c r="P230" s="32"/>
      <c r="Q230" s="84"/>
      <c r="R230" s="21"/>
      <c r="S230" s="84"/>
      <c r="T230" s="86" t="str">
        <f>IF(E230="","",IFERROR(Q230*S230,0))</f>
      </c>
      <c r="U230" s="84"/>
      <c r="V230" s="86" t="str">
        <f>IF(E230="","",SUMIFS('Transaction History'!$G$6:$G$505,'Transaction History'!$D$6:$D$505,E230,'Transaction History'!$F$6:$F$505,"出庫",'Transaction History'!$A$6:$A$505,"&gt;="&amp;'Master Settings'!$B$5-30,'Transaction History'!$A$6:$A$505,"&lt;="&amp;'Master Settings'!$B$5))</f>
      </c>
      <c r="W230" s="86" t="str">
        <f>IF(E230="","",SUMIFS('Transaction History'!$G$6:$G$505,'Transaction History'!$D$6:$D$505,E230,'Transaction History'!$F$6:$F$505,"出庫",'Transaction History'!$A$6:$A$505,"&gt;="&amp;'Master Settings'!$B$5-90,'Transaction History'!$A$6:$A$505,"&lt;="&amp;'Master Settings'!$B$5))</f>
      </c>
      <c r="X230" s="86" t="str">
        <f>IF(E230="","",SUMIFS('Transaction History'!$G$6:$G$505,'Transaction History'!$D$6:$D$505,E230,'Transaction History'!$F$6:$F$505,"出庫",'Transaction History'!$A$6:$A$505,"&gt;="&amp;'Master Settings'!$B$5-180,'Transaction History'!$A$6:$A$505,"&lt;="&amp;'Master Settings'!$B$5))</f>
      </c>
      <c r="Y230" s="86" t="str">
        <f>IF(E230="","",IF(X230&gt;0,X230*365/180,IF(W230&gt;0,W230*365/90,IF(V230&gt;0,V230*365/30,0))))</f>
      </c>
      <c r="Z230" s="88" t="str">
        <f>IF(E230="","",IFERROR(Y230/Q230,0))</f>
      </c>
      <c r="AA230" s="35" t="str">
        <f>IF(E230="","",IF(N230="",0,MAX(0,'Master Settings'!$B$5-N230)))</f>
      </c>
      <c r="AB230" s="35" t="str">
        <f>IF(E230="","",IF(O230="",AA230,MAX(0,'Master Settings'!$B$5-O230)))</f>
      </c>
      <c r="AC230" s="35" t="str">
        <f>IF(E230="","",IFERROR(Q230/Y230*365,9999))</f>
      </c>
      <c r="AD230" s="35" t="str">
        <f>IF(E230="","",IFERROR(INDEX('Master Settings'!$B$11:$B$30,MATCH(H230,'Master Settings'!$A$11:$A$30,0)),'Master Settings'!$B$7))</f>
      </c>
      <c r="AE230" s="35" t="str">
        <f>IF(E230="","",IFERROR(INDEX('Master Settings'!$C$11:$C$30,MATCH(H230,'Master Settings'!$A$11:$A$30,0)),'Master Settings'!$D$7))</f>
      </c>
      <c r="AF230" s="88" t="str">
        <f>IF(E230="","",IFERROR(INDEX('Master Settings'!$D$11:$D$30,MATCH(H230,'Master Settings'!$A$11:$A$30,0)),'Master Settings'!$F$7))</f>
      </c>
      <c r="AG230" s="28" t="str">
        <f>IF(E230="","",IF(Q230&lt;=0,"在庫なし",IF(AND(AB230&gt;=AE230,Y230=0),"重度滞留",IF(OR(AB230&gt;=AD230,AC230&gt;=AD230*2),"注意",IF(Z230&lt;AF230,"回転低下","正常")))))</f>
      </c>
      <c r="AH230" s="28" t="str">
        <f>IF(E230="","",IF(AG230="重度滞留","消費がなく未出庫日数が重度しきい値を超過",IF(AG230="注意","未出庫日数または在庫カバー日数が注意しきい値を超過",IF(AG230="回転低下","回転率が品目カテゴリ目標を下回る",""))))</f>
      </c>
      <c r="AI230" s="28" t="str">
        <f>IF(E230="","",IF(AG230="重度滞留",IF(OR(J230="生産終了/EOL",J230="廃棄待ち"),"廃棄/値引き処理/仕入先返品","重点消費/代替利用/倉庫間移動"),IF(AG230="注意","Required確認/購買停止/倉庫間移動",IF(AG230="回転低下","安全在庫/Required予測/購買ペースの見直し","継続監視"))))</f>
      </c>
      <c r="AJ230" s="21"/>
      <c r="AK230" s="32"/>
      <c r="AL230" s="21"/>
      <c r="AM230" s="21"/>
      <c r="AN230" s="90" t="n">
        <f>IF(AND(E230&lt;&gt;"",AG230&lt;&gt;"正常",AG230&lt;&gt;"在庫なし"),T230+ROW()/1000000,0)</f>
        <v>0</v>
      </c>
    </row>
    <row r="231" ht="22" customHeight="true">
      <c r="A231" s="28" t="str">
        <f>IF(E231="","",ROW()-5)</f>
      </c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32"/>
      <c r="O231" s="32"/>
      <c r="P231" s="32"/>
      <c r="Q231" s="84"/>
      <c r="R231" s="21"/>
      <c r="S231" s="84"/>
      <c r="T231" s="86" t="str">
        <f>IF(E231="","",IFERROR(Q231*S231,0))</f>
      </c>
      <c r="U231" s="84"/>
      <c r="V231" s="86" t="str">
        <f>IF(E231="","",SUMIFS('Transaction History'!$G$6:$G$505,'Transaction History'!$D$6:$D$505,E231,'Transaction History'!$F$6:$F$505,"出庫",'Transaction History'!$A$6:$A$505,"&gt;="&amp;'Master Settings'!$B$5-30,'Transaction History'!$A$6:$A$505,"&lt;="&amp;'Master Settings'!$B$5))</f>
      </c>
      <c r="W231" s="86" t="str">
        <f>IF(E231="","",SUMIFS('Transaction History'!$G$6:$G$505,'Transaction History'!$D$6:$D$505,E231,'Transaction History'!$F$6:$F$505,"出庫",'Transaction History'!$A$6:$A$505,"&gt;="&amp;'Master Settings'!$B$5-90,'Transaction History'!$A$6:$A$505,"&lt;="&amp;'Master Settings'!$B$5))</f>
      </c>
      <c r="X231" s="86" t="str">
        <f>IF(E231="","",SUMIFS('Transaction History'!$G$6:$G$505,'Transaction History'!$D$6:$D$505,E231,'Transaction History'!$F$6:$F$505,"出庫",'Transaction History'!$A$6:$A$505,"&gt;="&amp;'Master Settings'!$B$5-180,'Transaction History'!$A$6:$A$505,"&lt;="&amp;'Master Settings'!$B$5))</f>
      </c>
      <c r="Y231" s="86" t="str">
        <f>IF(E231="","",IF(X231&gt;0,X231*365/180,IF(W231&gt;0,W231*365/90,IF(V231&gt;0,V231*365/30,0))))</f>
      </c>
      <c r="Z231" s="88" t="str">
        <f>IF(E231="","",IFERROR(Y231/Q231,0))</f>
      </c>
      <c r="AA231" s="35" t="str">
        <f>IF(E231="","",IF(N231="",0,MAX(0,'Master Settings'!$B$5-N231)))</f>
      </c>
      <c r="AB231" s="35" t="str">
        <f>IF(E231="","",IF(O231="",AA231,MAX(0,'Master Settings'!$B$5-O231)))</f>
      </c>
      <c r="AC231" s="35" t="str">
        <f>IF(E231="","",IFERROR(Q231/Y231*365,9999))</f>
      </c>
      <c r="AD231" s="35" t="str">
        <f>IF(E231="","",IFERROR(INDEX('Master Settings'!$B$11:$B$30,MATCH(H231,'Master Settings'!$A$11:$A$30,0)),'Master Settings'!$B$7))</f>
      </c>
      <c r="AE231" s="35" t="str">
        <f>IF(E231="","",IFERROR(INDEX('Master Settings'!$C$11:$C$30,MATCH(H231,'Master Settings'!$A$11:$A$30,0)),'Master Settings'!$D$7))</f>
      </c>
      <c r="AF231" s="88" t="str">
        <f>IF(E231="","",IFERROR(INDEX('Master Settings'!$D$11:$D$30,MATCH(H231,'Master Settings'!$A$11:$A$30,0)),'Master Settings'!$F$7))</f>
      </c>
      <c r="AG231" s="28" t="str">
        <f>IF(E231="","",IF(Q231&lt;=0,"在庫なし",IF(AND(AB231&gt;=AE231,Y231=0),"重度滞留",IF(OR(AB231&gt;=AD231,AC231&gt;=AD231*2),"注意",IF(Z231&lt;AF231,"回転低下","正常")))))</f>
      </c>
      <c r="AH231" s="28" t="str">
        <f>IF(E231="","",IF(AG231="重度滞留","消費がなく未出庫日数が重度しきい値を超過",IF(AG231="注意","未出庫日数または在庫カバー日数が注意しきい値を超過",IF(AG231="回転低下","回転率が品目カテゴリ目標を下回る",""))))</f>
      </c>
      <c r="AI231" s="28" t="str">
        <f>IF(E231="","",IF(AG231="重度滞留",IF(OR(J231="生産終了/EOL",J231="廃棄待ち"),"廃棄/値引き処理/仕入先返品","重点消費/代替利用/倉庫間移動"),IF(AG231="注意","Required確認/購買停止/倉庫間移動",IF(AG231="回転低下","安全在庫/Required予測/購買ペースの見直し","継続監視"))))</f>
      </c>
      <c r="AJ231" s="21"/>
      <c r="AK231" s="32"/>
      <c r="AL231" s="21"/>
      <c r="AM231" s="21"/>
      <c r="AN231" s="90" t="n">
        <f>IF(AND(E231&lt;&gt;"",AG231&lt;&gt;"正常",AG231&lt;&gt;"在庫なし"),T231+ROW()/1000000,0)</f>
        <v>0</v>
      </c>
    </row>
    <row r="232" ht="22" customHeight="true">
      <c r="A232" s="28" t="str">
        <f>IF(E232="","",ROW()-5)</f>
      </c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32"/>
      <c r="O232" s="32"/>
      <c r="P232" s="32"/>
      <c r="Q232" s="84"/>
      <c r="R232" s="21"/>
      <c r="S232" s="84"/>
      <c r="T232" s="86" t="str">
        <f>IF(E232="","",IFERROR(Q232*S232,0))</f>
      </c>
      <c r="U232" s="84"/>
      <c r="V232" s="86" t="str">
        <f>IF(E232="","",SUMIFS('Transaction History'!$G$6:$G$505,'Transaction History'!$D$6:$D$505,E232,'Transaction History'!$F$6:$F$505,"出庫",'Transaction History'!$A$6:$A$505,"&gt;="&amp;'Master Settings'!$B$5-30,'Transaction History'!$A$6:$A$505,"&lt;="&amp;'Master Settings'!$B$5))</f>
      </c>
      <c r="W232" s="86" t="str">
        <f>IF(E232="","",SUMIFS('Transaction History'!$G$6:$G$505,'Transaction History'!$D$6:$D$505,E232,'Transaction History'!$F$6:$F$505,"出庫",'Transaction History'!$A$6:$A$505,"&gt;="&amp;'Master Settings'!$B$5-90,'Transaction History'!$A$6:$A$505,"&lt;="&amp;'Master Settings'!$B$5))</f>
      </c>
      <c r="X232" s="86" t="str">
        <f>IF(E232="","",SUMIFS('Transaction History'!$G$6:$G$505,'Transaction History'!$D$6:$D$505,E232,'Transaction History'!$F$6:$F$505,"出庫",'Transaction History'!$A$6:$A$505,"&gt;="&amp;'Master Settings'!$B$5-180,'Transaction History'!$A$6:$A$505,"&lt;="&amp;'Master Settings'!$B$5))</f>
      </c>
      <c r="Y232" s="86" t="str">
        <f>IF(E232="","",IF(X232&gt;0,X232*365/180,IF(W232&gt;0,W232*365/90,IF(V232&gt;0,V232*365/30,0))))</f>
      </c>
      <c r="Z232" s="88" t="str">
        <f>IF(E232="","",IFERROR(Y232/Q232,0))</f>
      </c>
      <c r="AA232" s="35" t="str">
        <f>IF(E232="","",IF(N232="",0,MAX(0,'Master Settings'!$B$5-N232)))</f>
      </c>
      <c r="AB232" s="35" t="str">
        <f>IF(E232="","",IF(O232="",AA232,MAX(0,'Master Settings'!$B$5-O232)))</f>
      </c>
      <c r="AC232" s="35" t="str">
        <f>IF(E232="","",IFERROR(Q232/Y232*365,9999))</f>
      </c>
      <c r="AD232" s="35" t="str">
        <f>IF(E232="","",IFERROR(INDEX('Master Settings'!$B$11:$B$30,MATCH(H232,'Master Settings'!$A$11:$A$30,0)),'Master Settings'!$B$7))</f>
      </c>
      <c r="AE232" s="35" t="str">
        <f>IF(E232="","",IFERROR(INDEX('Master Settings'!$C$11:$C$30,MATCH(H232,'Master Settings'!$A$11:$A$30,0)),'Master Settings'!$D$7))</f>
      </c>
      <c r="AF232" s="88" t="str">
        <f>IF(E232="","",IFERROR(INDEX('Master Settings'!$D$11:$D$30,MATCH(H232,'Master Settings'!$A$11:$A$30,0)),'Master Settings'!$F$7))</f>
      </c>
      <c r="AG232" s="28" t="str">
        <f>IF(E232="","",IF(Q232&lt;=0,"在庫なし",IF(AND(AB232&gt;=AE232,Y232=0),"重度滞留",IF(OR(AB232&gt;=AD232,AC232&gt;=AD232*2),"注意",IF(Z232&lt;AF232,"回転低下","正常")))))</f>
      </c>
      <c r="AH232" s="28" t="str">
        <f>IF(E232="","",IF(AG232="重度滞留","消費がなく未出庫日数が重度しきい値を超過",IF(AG232="注意","未出庫日数または在庫カバー日数が注意しきい値を超過",IF(AG232="回転低下","回転率が品目カテゴリ目標を下回る",""))))</f>
      </c>
      <c r="AI232" s="28" t="str">
        <f>IF(E232="","",IF(AG232="重度滞留",IF(OR(J232="生産終了/EOL",J232="廃棄待ち"),"廃棄/値引き処理/仕入先返品","重点消費/代替利用/倉庫間移動"),IF(AG232="注意","Required確認/購買停止/倉庫間移動",IF(AG232="回転低下","安全在庫/Required予測/購買ペースの見直し","継続監視"))))</f>
      </c>
      <c r="AJ232" s="21"/>
      <c r="AK232" s="32"/>
      <c r="AL232" s="21"/>
      <c r="AM232" s="21"/>
      <c r="AN232" s="90" t="n">
        <f>IF(AND(E232&lt;&gt;"",AG232&lt;&gt;"正常",AG232&lt;&gt;"在庫なし"),T232+ROW()/1000000,0)</f>
        <v>0</v>
      </c>
    </row>
    <row r="233" ht="22" customHeight="true">
      <c r="A233" s="28" t="str">
        <f>IF(E233="","",ROW()-5)</f>
      </c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32"/>
      <c r="O233" s="32"/>
      <c r="P233" s="32"/>
      <c r="Q233" s="84"/>
      <c r="R233" s="21"/>
      <c r="S233" s="84"/>
      <c r="T233" s="86" t="str">
        <f>IF(E233="","",IFERROR(Q233*S233,0))</f>
      </c>
      <c r="U233" s="84"/>
      <c r="V233" s="86" t="str">
        <f>IF(E233="","",SUMIFS('Transaction History'!$G$6:$G$505,'Transaction History'!$D$6:$D$505,E233,'Transaction History'!$F$6:$F$505,"出庫",'Transaction History'!$A$6:$A$505,"&gt;="&amp;'Master Settings'!$B$5-30,'Transaction History'!$A$6:$A$505,"&lt;="&amp;'Master Settings'!$B$5))</f>
      </c>
      <c r="W233" s="86" t="str">
        <f>IF(E233="","",SUMIFS('Transaction History'!$G$6:$G$505,'Transaction History'!$D$6:$D$505,E233,'Transaction History'!$F$6:$F$505,"出庫",'Transaction History'!$A$6:$A$505,"&gt;="&amp;'Master Settings'!$B$5-90,'Transaction History'!$A$6:$A$505,"&lt;="&amp;'Master Settings'!$B$5))</f>
      </c>
      <c r="X233" s="86" t="str">
        <f>IF(E233="","",SUMIFS('Transaction History'!$G$6:$G$505,'Transaction History'!$D$6:$D$505,E233,'Transaction History'!$F$6:$F$505,"出庫",'Transaction History'!$A$6:$A$505,"&gt;="&amp;'Master Settings'!$B$5-180,'Transaction History'!$A$6:$A$505,"&lt;="&amp;'Master Settings'!$B$5))</f>
      </c>
      <c r="Y233" s="86" t="str">
        <f>IF(E233="","",IF(X233&gt;0,X233*365/180,IF(W233&gt;0,W233*365/90,IF(V233&gt;0,V233*365/30,0))))</f>
      </c>
      <c r="Z233" s="88" t="str">
        <f>IF(E233="","",IFERROR(Y233/Q233,0))</f>
      </c>
      <c r="AA233" s="35" t="str">
        <f>IF(E233="","",IF(N233="",0,MAX(0,'Master Settings'!$B$5-N233)))</f>
      </c>
      <c r="AB233" s="35" t="str">
        <f>IF(E233="","",IF(O233="",AA233,MAX(0,'Master Settings'!$B$5-O233)))</f>
      </c>
      <c r="AC233" s="35" t="str">
        <f>IF(E233="","",IFERROR(Q233/Y233*365,9999))</f>
      </c>
      <c r="AD233" s="35" t="str">
        <f>IF(E233="","",IFERROR(INDEX('Master Settings'!$B$11:$B$30,MATCH(H233,'Master Settings'!$A$11:$A$30,0)),'Master Settings'!$B$7))</f>
      </c>
      <c r="AE233" s="35" t="str">
        <f>IF(E233="","",IFERROR(INDEX('Master Settings'!$C$11:$C$30,MATCH(H233,'Master Settings'!$A$11:$A$30,0)),'Master Settings'!$D$7))</f>
      </c>
      <c r="AF233" s="88" t="str">
        <f>IF(E233="","",IFERROR(INDEX('Master Settings'!$D$11:$D$30,MATCH(H233,'Master Settings'!$A$11:$A$30,0)),'Master Settings'!$F$7))</f>
      </c>
      <c r="AG233" s="28" t="str">
        <f>IF(E233="","",IF(Q233&lt;=0,"在庫なし",IF(AND(AB233&gt;=AE233,Y233=0),"重度滞留",IF(OR(AB233&gt;=AD233,AC233&gt;=AD233*2),"注意",IF(Z233&lt;AF233,"回転低下","正常")))))</f>
      </c>
      <c r="AH233" s="28" t="str">
        <f>IF(E233="","",IF(AG233="重度滞留","消費がなく未出庫日数が重度しきい値を超過",IF(AG233="注意","未出庫日数または在庫カバー日数が注意しきい値を超過",IF(AG233="回転低下","回転率が品目カテゴリ目標を下回る",""))))</f>
      </c>
      <c r="AI233" s="28" t="str">
        <f>IF(E233="","",IF(AG233="重度滞留",IF(OR(J233="生産終了/EOL",J233="廃棄待ち"),"廃棄/値引き処理/仕入先返品","重点消費/代替利用/倉庫間移動"),IF(AG233="注意","Required確認/購買停止/倉庫間移動",IF(AG233="回転低下","安全在庫/Required予測/購買ペースの見直し","継続監視"))))</f>
      </c>
      <c r="AJ233" s="21"/>
      <c r="AK233" s="32"/>
      <c r="AL233" s="21"/>
      <c r="AM233" s="21"/>
      <c r="AN233" s="90" t="n">
        <f>IF(AND(E233&lt;&gt;"",AG233&lt;&gt;"正常",AG233&lt;&gt;"在庫なし"),T233+ROW()/1000000,0)</f>
        <v>0</v>
      </c>
    </row>
    <row r="234" ht="22" customHeight="true">
      <c r="A234" s="28" t="str">
        <f>IF(E234="","",ROW()-5)</f>
      </c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32"/>
      <c r="O234" s="32"/>
      <c r="P234" s="32"/>
      <c r="Q234" s="84"/>
      <c r="R234" s="21"/>
      <c r="S234" s="84"/>
      <c r="T234" s="86" t="str">
        <f>IF(E234="","",IFERROR(Q234*S234,0))</f>
      </c>
      <c r="U234" s="84"/>
      <c r="V234" s="86" t="str">
        <f>IF(E234="","",SUMIFS('Transaction History'!$G$6:$G$505,'Transaction History'!$D$6:$D$505,E234,'Transaction History'!$F$6:$F$505,"出庫",'Transaction History'!$A$6:$A$505,"&gt;="&amp;'Master Settings'!$B$5-30,'Transaction History'!$A$6:$A$505,"&lt;="&amp;'Master Settings'!$B$5))</f>
      </c>
      <c r="W234" s="86" t="str">
        <f>IF(E234="","",SUMIFS('Transaction History'!$G$6:$G$505,'Transaction History'!$D$6:$D$505,E234,'Transaction History'!$F$6:$F$505,"出庫",'Transaction History'!$A$6:$A$505,"&gt;="&amp;'Master Settings'!$B$5-90,'Transaction History'!$A$6:$A$505,"&lt;="&amp;'Master Settings'!$B$5))</f>
      </c>
      <c r="X234" s="86" t="str">
        <f>IF(E234="","",SUMIFS('Transaction History'!$G$6:$G$505,'Transaction History'!$D$6:$D$505,E234,'Transaction History'!$F$6:$F$505,"出庫",'Transaction History'!$A$6:$A$505,"&gt;="&amp;'Master Settings'!$B$5-180,'Transaction History'!$A$6:$A$505,"&lt;="&amp;'Master Settings'!$B$5))</f>
      </c>
      <c r="Y234" s="86" t="str">
        <f>IF(E234="","",IF(X234&gt;0,X234*365/180,IF(W234&gt;0,W234*365/90,IF(V234&gt;0,V234*365/30,0))))</f>
      </c>
      <c r="Z234" s="88" t="str">
        <f>IF(E234="","",IFERROR(Y234/Q234,0))</f>
      </c>
      <c r="AA234" s="35" t="str">
        <f>IF(E234="","",IF(N234="",0,MAX(0,'Master Settings'!$B$5-N234)))</f>
      </c>
      <c r="AB234" s="35" t="str">
        <f>IF(E234="","",IF(O234="",AA234,MAX(0,'Master Settings'!$B$5-O234)))</f>
      </c>
      <c r="AC234" s="35" t="str">
        <f>IF(E234="","",IFERROR(Q234/Y234*365,9999))</f>
      </c>
      <c r="AD234" s="35" t="str">
        <f>IF(E234="","",IFERROR(INDEX('Master Settings'!$B$11:$B$30,MATCH(H234,'Master Settings'!$A$11:$A$30,0)),'Master Settings'!$B$7))</f>
      </c>
      <c r="AE234" s="35" t="str">
        <f>IF(E234="","",IFERROR(INDEX('Master Settings'!$C$11:$C$30,MATCH(H234,'Master Settings'!$A$11:$A$30,0)),'Master Settings'!$D$7))</f>
      </c>
      <c r="AF234" s="88" t="str">
        <f>IF(E234="","",IFERROR(INDEX('Master Settings'!$D$11:$D$30,MATCH(H234,'Master Settings'!$A$11:$A$30,0)),'Master Settings'!$F$7))</f>
      </c>
      <c r="AG234" s="28" t="str">
        <f>IF(E234="","",IF(Q234&lt;=0,"在庫なし",IF(AND(AB234&gt;=AE234,Y234=0),"重度滞留",IF(OR(AB234&gt;=AD234,AC234&gt;=AD234*2),"注意",IF(Z234&lt;AF234,"回転低下","正常")))))</f>
      </c>
      <c r="AH234" s="28" t="str">
        <f>IF(E234="","",IF(AG234="重度滞留","消費がなく未出庫日数が重度しきい値を超過",IF(AG234="注意","未出庫日数または在庫カバー日数が注意しきい値を超過",IF(AG234="回転低下","回転率が品目カテゴリ目標を下回る",""))))</f>
      </c>
      <c r="AI234" s="28" t="str">
        <f>IF(E234="","",IF(AG234="重度滞留",IF(OR(J234="生産終了/EOL",J234="廃棄待ち"),"廃棄/値引き処理/仕入先返品","重点消費/代替利用/倉庫間移動"),IF(AG234="注意","Required確認/購買停止/倉庫間移動",IF(AG234="回転低下","安全在庫/Required予測/購買ペースの見直し","継続監視"))))</f>
      </c>
      <c r="AJ234" s="21"/>
      <c r="AK234" s="32"/>
      <c r="AL234" s="21"/>
      <c r="AM234" s="21"/>
      <c r="AN234" s="90" t="n">
        <f>IF(AND(E234&lt;&gt;"",AG234&lt;&gt;"正常",AG234&lt;&gt;"在庫なし"),T234+ROW()/1000000,0)</f>
        <v>0</v>
      </c>
    </row>
    <row r="235" ht="22" customHeight="true">
      <c r="A235" s="28" t="str">
        <f>IF(E235="","",ROW()-5)</f>
      </c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32"/>
      <c r="O235" s="32"/>
      <c r="P235" s="32"/>
      <c r="Q235" s="84"/>
      <c r="R235" s="21"/>
      <c r="S235" s="84"/>
      <c r="T235" s="86" t="str">
        <f>IF(E235="","",IFERROR(Q235*S235,0))</f>
      </c>
      <c r="U235" s="84"/>
      <c r="V235" s="86" t="str">
        <f>IF(E235="","",SUMIFS('Transaction History'!$G$6:$G$505,'Transaction History'!$D$6:$D$505,E235,'Transaction History'!$F$6:$F$505,"出庫",'Transaction History'!$A$6:$A$505,"&gt;="&amp;'Master Settings'!$B$5-30,'Transaction History'!$A$6:$A$505,"&lt;="&amp;'Master Settings'!$B$5))</f>
      </c>
      <c r="W235" s="86" t="str">
        <f>IF(E235="","",SUMIFS('Transaction History'!$G$6:$G$505,'Transaction History'!$D$6:$D$505,E235,'Transaction History'!$F$6:$F$505,"出庫",'Transaction History'!$A$6:$A$505,"&gt;="&amp;'Master Settings'!$B$5-90,'Transaction History'!$A$6:$A$505,"&lt;="&amp;'Master Settings'!$B$5))</f>
      </c>
      <c r="X235" s="86" t="str">
        <f>IF(E235="","",SUMIFS('Transaction History'!$G$6:$G$505,'Transaction History'!$D$6:$D$505,E235,'Transaction History'!$F$6:$F$505,"出庫",'Transaction History'!$A$6:$A$505,"&gt;="&amp;'Master Settings'!$B$5-180,'Transaction History'!$A$6:$A$505,"&lt;="&amp;'Master Settings'!$B$5))</f>
      </c>
      <c r="Y235" s="86" t="str">
        <f>IF(E235="","",IF(X235&gt;0,X235*365/180,IF(W235&gt;0,W235*365/90,IF(V235&gt;0,V235*365/30,0))))</f>
      </c>
      <c r="Z235" s="88" t="str">
        <f>IF(E235="","",IFERROR(Y235/Q235,0))</f>
      </c>
      <c r="AA235" s="35" t="str">
        <f>IF(E235="","",IF(N235="",0,MAX(0,'Master Settings'!$B$5-N235)))</f>
      </c>
      <c r="AB235" s="35" t="str">
        <f>IF(E235="","",IF(O235="",AA235,MAX(0,'Master Settings'!$B$5-O235)))</f>
      </c>
      <c r="AC235" s="35" t="str">
        <f>IF(E235="","",IFERROR(Q235/Y235*365,9999))</f>
      </c>
      <c r="AD235" s="35" t="str">
        <f>IF(E235="","",IFERROR(INDEX('Master Settings'!$B$11:$B$30,MATCH(H235,'Master Settings'!$A$11:$A$30,0)),'Master Settings'!$B$7))</f>
      </c>
      <c r="AE235" s="35" t="str">
        <f>IF(E235="","",IFERROR(INDEX('Master Settings'!$C$11:$C$30,MATCH(H235,'Master Settings'!$A$11:$A$30,0)),'Master Settings'!$D$7))</f>
      </c>
      <c r="AF235" s="88" t="str">
        <f>IF(E235="","",IFERROR(INDEX('Master Settings'!$D$11:$D$30,MATCH(H235,'Master Settings'!$A$11:$A$30,0)),'Master Settings'!$F$7))</f>
      </c>
      <c r="AG235" s="28" t="str">
        <f>IF(E235="","",IF(Q235&lt;=0,"在庫なし",IF(AND(AB235&gt;=AE235,Y235=0),"重度滞留",IF(OR(AB235&gt;=AD235,AC235&gt;=AD235*2),"注意",IF(Z235&lt;AF235,"回転低下","正常")))))</f>
      </c>
      <c r="AH235" s="28" t="str">
        <f>IF(E235="","",IF(AG235="重度滞留","消費がなく未出庫日数が重度しきい値を超過",IF(AG235="注意","未出庫日数または在庫カバー日数が注意しきい値を超過",IF(AG235="回転低下","回転率が品目カテゴリ目標を下回る",""))))</f>
      </c>
      <c r="AI235" s="28" t="str">
        <f>IF(E235="","",IF(AG235="重度滞留",IF(OR(J235="生産終了/EOL",J235="廃棄待ち"),"廃棄/値引き処理/仕入先返品","重点消費/代替利用/倉庫間移動"),IF(AG235="注意","Required確認/購買停止/倉庫間移動",IF(AG235="回転低下","安全在庫/Required予測/購買ペースの見直し","継続監視"))))</f>
      </c>
      <c r="AJ235" s="21"/>
      <c r="AK235" s="32"/>
      <c r="AL235" s="21"/>
      <c r="AM235" s="21"/>
      <c r="AN235" s="90" t="n">
        <f>IF(AND(E235&lt;&gt;"",AG235&lt;&gt;"正常",AG235&lt;&gt;"在庫なし"),T235+ROW()/1000000,0)</f>
        <v>0</v>
      </c>
    </row>
    <row r="236" ht="22" customHeight="true">
      <c r="A236" s="28" t="str">
        <f>IF(E236="","",ROW()-5)</f>
      </c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32"/>
      <c r="O236" s="32"/>
      <c r="P236" s="32"/>
      <c r="Q236" s="84"/>
      <c r="R236" s="21"/>
      <c r="S236" s="84"/>
      <c r="T236" s="86" t="str">
        <f>IF(E236="","",IFERROR(Q236*S236,0))</f>
      </c>
      <c r="U236" s="84"/>
      <c r="V236" s="86" t="str">
        <f>IF(E236="","",SUMIFS('Transaction History'!$G$6:$G$505,'Transaction History'!$D$6:$D$505,E236,'Transaction History'!$F$6:$F$505,"出庫",'Transaction History'!$A$6:$A$505,"&gt;="&amp;'Master Settings'!$B$5-30,'Transaction History'!$A$6:$A$505,"&lt;="&amp;'Master Settings'!$B$5))</f>
      </c>
      <c r="W236" s="86" t="str">
        <f>IF(E236="","",SUMIFS('Transaction History'!$G$6:$G$505,'Transaction History'!$D$6:$D$505,E236,'Transaction History'!$F$6:$F$505,"出庫",'Transaction History'!$A$6:$A$505,"&gt;="&amp;'Master Settings'!$B$5-90,'Transaction History'!$A$6:$A$505,"&lt;="&amp;'Master Settings'!$B$5))</f>
      </c>
      <c r="X236" s="86" t="str">
        <f>IF(E236="","",SUMIFS('Transaction History'!$G$6:$G$505,'Transaction History'!$D$6:$D$505,E236,'Transaction History'!$F$6:$F$505,"出庫",'Transaction History'!$A$6:$A$505,"&gt;="&amp;'Master Settings'!$B$5-180,'Transaction History'!$A$6:$A$505,"&lt;="&amp;'Master Settings'!$B$5))</f>
      </c>
      <c r="Y236" s="86" t="str">
        <f>IF(E236="","",IF(X236&gt;0,X236*365/180,IF(W236&gt;0,W236*365/90,IF(V236&gt;0,V236*365/30,0))))</f>
      </c>
      <c r="Z236" s="88" t="str">
        <f>IF(E236="","",IFERROR(Y236/Q236,0))</f>
      </c>
      <c r="AA236" s="35" t="str">
        <f>IF(E236="","",IF(N236="",0,MAX(0,'Master Settings'!$B$5-N236)))</f>
      </c>
      <c r="AB236" s="35" t="str">
        <f>IF(E236="","",IF(O236="",AA236,MAX(0,'Master Settings'!$B$5-O236)))</f>
      </c>
      <c r="AC236" s="35" t="str">
        <f>IF(E236="","",IFERROR(Q236/Y236*365,9999))</f>
      </c>
      <c r="AD236" s="35" t="str">
        <f>IF(E236="","",IFERROR(INDEX('Master Settings'!$B$11:$B$30,MATCH(H236,'Master Settings'!$A$11:$A$30,0)),'Master Settings'!$B$7))</f>
      </c>
      <c r="AE236" s="35" t="str">
        <f>IF(E236="","",IFERROR(INDEX('Master Settings'!$C$11:$C$30,MATCH(H236,'Master Settings'!$A$11:$A$30,0)),'Master Settings'!$D$7))</f>
      </c>
      <c r="AF236" s="88" t="str">
        <f>IF(E236="","",IFERROR(INDEX('Master Settings'!$D$11:$D$30,MATCH(H236,'Master Settings'!$A$11:$A$30,0)),'Master Settings'!$F$7))</f>
      </c>
      <c r="AG236" s="28" t="str">
        <f>IF(E236="","",IF(Q236&lt;=0,"在庫なし",IF(AND(AB236&gt;=AE236,Y236=0),"重度滞留",IF(OR(AB236&gt;=AD236,AC236&gt;=AD236*2),"注意",IF(Z236&lt;AF236,"回転低下","正常")))))</f>
      </c>
      <c r="AH236" s="28" t="str">
        <f>IF(E236="","",IF(AG236="重度滞留","消費がなく未出庫日数が重度しきい値を超過",IF(AG236="注意","未出庫日数または在庫カバー日数が注意しきい値を超過",IF(AG236="回転低下","回転率が品目カテゴリ目標を下回る",""))))</f>
      </c>
      <c r="AI236" s="28" t="str">
        <f>IF(E236="","",IF(AG236="重度滞留",IF(OR(J236="生産終了/EOL",J236="廃棄待ち"),"廃棄/値引き処理/仕入先返品","重点消費/代替利用/倉庫間移動"),IF(AG236="注意","Required確認/購買停止/倉庫間移動",IF(AG236="回転低下","安全在庫/Required予測/購買ペースの見直し","継続監視"))))</f>
      </c>
      <c r="AJ236" s="21"/>
      <c r="AK236" s="32"/>
      <c r="AL236" s="21"/>
      <c r="AM236" s="21"/>
      <c r="AN236" s="90" t="n">
        <f>IF(AND(E236&lt;&gt;"",AG236&lt;&gt;"正常",AG236&lt;&gt;"在庫なし"),T236+ROW()/1000000,0)</f>
        <v>0</v>
      </c>
    </row>
    <row r="237" ht="22" customHeight="true">
      <c r="A237" s="28" t="str">
        <f>IF(E237="","",ROW()-5)</f>
      </c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32"/>
      <c r="O237" s="32"/>
      <c r="P237" s="32"/>
      <c r="Q237" s="84"/>
      <c r="R237" s="21"/>
      <c r="S237" s="84"/>
      <c r="T237" s="86" t="str">
        <f>IF(E237="","",IFERROR(Q237*S237,0))</f>
      </c>
      <c r="U237" s="84"/>
      <c r="V237" s="86" t="str">
        <f>IF(E237="","",SUMIFS('Transaction History'!$G$6:$G$505,'Transaction History'!$D$6:$D$505,E237,'Transaction History'!$F$6:$F$505,"出庫",'Transaction History'!$A$6:$A$505,"&gt;="&amp;'Master Settings'!$B$5-30,'Transaction History'!$A$6:$A$505,"&lt;="&amp;'Master Settings'!$B$5))</f>
      </c>
      <c r="W237" s="86" t="str">
        <f>IF(E237="","",SUMIFS('Transaction History'!$G$6:$G$505,'Transaction History'!$D$6:$D$505,E237,'Transaction History'!$F$6:$F$505,"出庫",'Transaction History'!$A$6:$A$505,"&gt;="&amp;'Master Settings'!$B$5-90,'Transaction History'!$A$6:$A$505,"&lt;="&amp;'Master Settings'!$B$5))</f>
      </c>
      <c r="X237" s="86" t="str">
        <f>IF(E237="","",SUMIFS('Transaction History'!$G$6:$G$505,'Transaction History'!$D$6:$D$505,E237,'Transaction History'!$F$6:$F$505,"出庫",'Transaction History'!$A$6:$A$505,"&gt;="&amp;'Master Settings'!$B$5-180,'Transaction History'!$A$6:$A$505,"&lt;="&amp;'Master Settings'!$B$5))</f>
      </c>
      <c r="Y237" s="86" t="str">
        <f>IF(E237="","",IF(X237&gt;0,X237*365/180,IF(W237&gt;0,W237*365/90,IF(V237&gt;0,V237*365/30,0))))</f>
      </c>
      <c r="Z237" s="88" t="str">
        <f>IF(E237="","",IFERROR(Y237/Q237,0))</f>
      </c>
      <c r="AA237" s="35" t="str">
        <f>IF(E237="","",IF(N237="",0,MAX(0,'Master Settings'!$B$5-N237)))</f>
      </c>
      <c r="AB237" s="35" t="str">
        <f>IF(E237="","",IF(O237="",AA237,MAX(0,'Master Settings'!$B$5-O237)))</f>
      </c>
      <c r="AC237" s="35" t="str">
        <f>IF(E237="","",IFERROR(Q237/Y237*365,9999))</f>
      </c>
      <c r="AD237" s="35" t="str">
        <f>IF(E237="","",IFERROR(INDEX('Master Settings'!$B$11:$B$30,MATCH(H237,'Master Settings'!$A$11:$A$30,0)),'Master Settings'!$B$7))</f>
      </c>
      <c r="AE237" s="35" t="str">
        <f>IF(E237="","",IFERROR(INDEX('Master Settings'!$C$11:$C$30,MATCH(H237,'Master Settings'!$A$11:$A$30,0)),'Master Settings'!$D$7))</f>
      </c>
      <c r="AF237" s="88" t="str">
        <f>IF(E237="","",IFERROR(INDEX('Master Settings'!$D$11:$D$30,MATCH(H237,'Master Settings'!$A$11:$A$30,0)),'Master Settings'!$F$7))</f>
      </c>
      <c r="AG237" s="28" t="str">
        <f>IF(E237="","",IF(Q237&lt;=0,"在庫なし",IF(AND(AB237&gt;=AE237,Y237=0),"重度滞留",IF(OR(AB237&gt;=AD237,AC237&gt;=AD237*2),"注意",IF(Z237&lt;AF237,"回転低下","正常")))))</f>
      </c>
      <c r="AH237" s="28" t="str">
        <f>IF(E237="","",IF(AG237="重度滞留","消費がなく未出庫日数が重度しきい値を超過",IF(AG237="注意","未出庫日数または在庫カバー日数が注意しきい値を超過",IF(AG237="回転低下","回転率が品目カテゴリ目標を下回る",""))))</f>
      </c>
      <c r="AI237" s="28" t="str">
        <f>IF(E237="","",IF(AG237="重度滞留",IF(OR(J237="生産終了/EOL",J237="廃棄待ち"),"廃棄/値引き処理/仕入先返品","重点消費/代替利用/倉庫間移動"),IF(AG237="注意","Required確認/購買停止/倉庫間移動",IF(AG237="回転低下","安全在庫/Required予測/購買ペースの見直し","継続監視"))))</f>
      </c>
      <c r="AJ237" s="21"/>
      <c r="AK237" s="32"/>
      <c r="AL237" s="21"/>
      <c r="AM237" s="21"/>
      <c r="AN237" s="90" t="n">
        <f>IF(AND(E237&lt;&gt;"",AG237&lt;&gt;"正常",AG237&lt;&gt;"在庫なし"),T237+ROW()/1000000,0)</f>
        <v>0</v>
      </c>
    </row>
    <row r="238" ht="22" customHeight="true">
      <c r="A238" s="28" t="str">
        <f>IF(E238="","",ROW()-5)</f>
      </c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32"/>
      <c r="O238" s="32"/>
      <c r="P238" s="32"/>
      <c r="Q238" s="84"/>
      <c r="R238" s="21"/>
      <c r="S238" s="84"/>
      <c r="T238" s="86" t="str">
        <f>IF(E238="","",IFERROR(Q238*S238,0))</f>
      </c>
      <c r="U238" s="84"/>
      <c r="V238" s="86" t="str">
        <f>IF(E238="","",SUMIFS('Transaction History'!$G$6:$G$505,'Transaction History'!$D$6:$D$505,E238,'Transaction History'!$F$6:$F$505,"出庫",'Transaction History'!$A$6:$A$505,"&gt;="&amp;'Master Settings'!$B$5-30,'Transaction History'!$A$6:$A$505,"&lt;="&amp;'Master Settings'!$B$5))</f>
      </c>
      <c r="W238" s="86" t="str">
        <f>IF(E238="","",SUMIFS('Transaction History'!$G$6:$G$505,'Transaction History'!$D$6:$D$505,E238,'Transaction History'!$F$6:$F$505,"出庫",'Transaction History'!$A$6:$A$505,"&gt;="&amp;'Master Settings'!$B$5-90,'Transaction History'!$A$6:$A$505,"&lt;="&amp;'Master Settings'!$B$5))</f>
      </c>
      <c r="X238" s="86" t="str">
        <f>IF(E238="","",SUMIFS('Transaction History'!$G$6:$G$505,'Transaction History'!$D$6:$D$505,E238,'Transaction History'!$F$6:$F$505,"出庫",'Transaction History'!$A$6:$A$505,"&gt;="&amp;'Master Settings'!$B$5-180,'Transaction History'!$A$6:$A$505,"&lt;="&amp;'Master Settings'!$B$5))</f>
      </c>
      <c r="Y238" s="86" t="str">
        <f>IF(E238="","",IF(X238&gt;0,X238*365/180,IF(W238&gt;0,W238*365/90,IF(V238&gt;0,V238*365/30,0))))</f>
      </c>
      <c r="Z238" s="88" t="str">
        <f>IF(E238="","",IFERROR(Y238/Q238,0))</f>
      </c>
      <c r="AA238" s="35" t="str">
        <f>IF(E238="","",IF(N238="",0,MAX(0,'Master Settings'!$B$5-N238)))</f>
      </c>
      <c r="AB238" s="35" t="str">
        <f>IF(E238="","",IF(O238="",AA238,MAX(0,'Master Settings'!$B$5-O238)))</f>
      </c>
      <c r="AC238" s="35" t="str">
        <f>IF(E238="","",IFERROR(Q238/Y238*365,9999))</f>
      </c>
      <c r="AD238" s="35" t="str">
        <f>IF(E238="","",IFERROR(INDEX('Master Settings'!$B$11:$B$30,MATCH(H238,'Master Settings'!$A$11:$A$30,0)),'Master Settings'!$B$7))</f>
      </c>
      <c r="AE238" s="35" t="str">
        <f>IF(E238="","",IFERROR(INDEX('Master Settings'!$C$11:$C$30,MATCH(H238,'Master Settings'!$A$11:$A$30,0)),'Master Settings'!$D$7))</f>
      </c>
      <c r="AF238" s="88" t="str">
        <f>IF(E238="","",IFERROR(INDEX('Master Settings'!$D$11:$D$30,MATCH(H238,'Master Settings'!$A$11:$A$30,0)),'Master Settings'!$F$7))</f>
      </c>
      <c r="AG238" s="28" t="str">
        <f>IF(E238="","",IF(Q238&lt;=0,"在庫なし",IF(AND(AB238&gt;=AE238,Y238=0),"重度滞留",IF(OR(AB238&gt;=AD238,AC238&gt;=AD238*2),"注意",IF(Z238&lt;AF238,"回転低下","正常")))))</f>
      </c>
      <c r="AH238" s="28" t="str">
        <f>IF(E238="","",IF(AG238="重度滞留","消費がなく未出庫日数が重度しきい値を超過",IF(AG238="注意","未出庫日数または在庫カバー日数が注意しきい値を超過",IF(AG238="回転低下","回転率が品目カテゴリ目標を下回る",""))))</f>
      </c>
      <c r="AI238" s="28" t="str">
        <f>IF(E238="","",IF(AG238="重度滞留",IF(OR(J238="生産終了/EOL",J238="廃棄待ち"),"廃棄/値引き処理/仕入先返品","重点消費/代替利用/倉庫間移動"),IF(AG238="注意","Required確認/購買停止/倉庫間移動",IF(AG238="回転低下","安全在庫/Required予測/購買ペースの見直し","継続監視"))))</f>
      </c>
      <c r="AJ238" s="21"/>
      <c r="AK238" s="32"/>
      <c r="AL238" s="21"/>
      <c r="AM238" s="21"/>
      <c r="AN238" s="90" t="n">
        <f>IF(AND(E238&lt;&gt;"",AG238&lt;&gt;"正常",AG238&lt;&gt;"在庫なし"),T238+ROW()/1000000,0)</f>
        <v>0</v>
      </c>
    </row>
    <row r="239" ht="22" customHeight="true">
      <c r="A239" s="28" t="str">
        <f>IF(E239="","",ROW()-5)</f>
      </c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32"/>
      <c r="O239" s="32"/>
      <c r="P239" s="32"/>
      <c r="Q239" s="84"/>
      <c r="R239" s="21"/>
      <c r="S239" s="84"/>
      <c r="T239" s="86" t="str">
        <f>IF(E239="","",IFERROR(Q239*S239,0))</f>
      </c>
      <c r="U239" s="84"/>
      <c r="V239" s="86" t="str">
        <f>IF(E239="","",SUMIFS('Transaction History'!$G$6:$G$505,'Transaction History'!$D$6:$D$505,E239,'Transaction History'!$F$6:$F$505,"出庫",'Transaction History'!$A$6:$A$505,"&gt;="&amp;'Master Settings'!$B$5-30,'Transaction History'!$A$6:$A$505,"&lt;="&amp;'Master Settings'!$B$5))</f>
      </c>
      <c r="W239" s="86" t="str">
        <f>IF(E239="","",SUMIFS('Transaction History'!$G$6:$G$505,'Transaction History'!$D$6:$D$505,E239,'Transaction History'!$F$6:$F$505,"出庫",'Transaction History'!$A$6:$A$505,"&gt;="&amp;'Master Settings'!$B$5-90,'Transaction History'!$A$6:$A$505,"&lt;="&amp;'Master Settings'!$B$5))</f>
      </c>
      <c r="X239" s="86" t="str">
        <f>IF(E239="","",SUMIFS('Transaction History'!$G$6:$G$505,'Transaction History'!$D$6:$D$505,E239,'Transaction History'!$F$6:$F$505,"出庫",'Transaction History'!$A$6:$A$505,"&gt;="&amp;'Master Settings'!$B$5-180,'Transaction History'!$A$6:$A$505,"&lt;="&amp;'Master Settings'!$B$5))</f>
      </c>
      <c r="Y239" s="86" t="str">
        <f>IF(E239="","",IF(X239&gt;0,X239*365/180,IF(W239&gt;0,W239*365/90,IF(V239&gt;0,V239*365/30,0))))</f>
      </c>
      <c r="Z239" s="88" t="str">
        <f>IF(E239="","",IFERROR(Y239/Q239,0))</f>
      </c>
      <c r="AA239" s="35" t="str">
        <f>IF(E239="","",IF(N239="",0,MAX(0,'Master Settings'!$B$5-N239)))</f>
      </c>
      <c r="AB239" s="35" t="str">
        <f>IF(E239="","",IF(O239="",AA239,MAX(0,'Master Settings'!$B$5-O239)))</f>
      </c>
      <c r="AC239" s="35" t="str">
        <f>IF(E239="","",IFERROR(Q239/Y239*365,9999))</f>
      </c>
      <c r="AD239" s="35" t="str">
        <f>IF(E239="","",IFERROR(INDEX('Master Settings'!$B$11:$B$30,MATCH(H239,'Master Settings'!$A$11:$A$30,0)),'Master Settings'!$B$7))</f>
      </c>
      <c r="AE239" s="35" t="str">
        <f>IF(E239="","",IFERROR(INDEX('Master Settings'!$C$11:$C$30,MATCH(H239,'Master Settings'!$A$11:$A$30,0)),'Master Settings'!$D$7))</f>
      </c>
      <c r="AF239" s="88" t="str">
        <f>IF(E239="","",IFERROR(INDEX('Master Settings'!$D$11:$D$30,MATCH(H239,'Master Settings'!$A$11:$A$30,0)),'Master Settings'!$F$7))</f>
      </c>
      <c r="AG239" s="28" t="str">
        <f>IF(E239="","",IF(Q239&lt;=0,"在庫なし",IF(AND(AB239&gt;=AE239,Y239=0),"重度滞留",IF(OR(AB239&gt;=AD239,AC239&gt;=AD239*2),"注意",IF(Z239&lt;AF239,"回転低下","正常")))))</f>
      </c>
      <c r="AH239" s="28" t="str">
        <f>IF(E239="","",IF(AG239="重度滞留","消費がなく未出庫日数が重度しきい値を超過",IF(AG239="注意","未出庫日数または在庫カバー日数が注意しきい値を超過",IF(AG239="回転低下","回転率が品目カテゴリ目標を下回る",""))))</f>
      </c>
      <c r="AI239" s="28" t="str">
        <f>IF(E239="","",IF(AG239="重度滞留",IF(OR(J239="生産終了/EOL",J239="廃棄待ち"),"廃棄/値引き処理/仕入先返品","重点消費/代替利用/倉庫間移動"),IF(AG239="注意","Required確認/購買停止/倉庫間移動",IF(AG239="回転低下","安全在庫/Required予測/購買ペースの見直し","継続監視"))))</f>
      </c>
      <c r="AJ239" s="21"/>
      <c r="AK239" s="32"/>
      <c r="AL239" s="21"/>
      <c r="AM239" s="21"/>
      <c r="AN239" s="90" t="n">
        <f>IF(AND(E239&lt;&gt;"",AG239&lt;&gt;"正常",AG239&lt;&gt;"在庫なし"),T239+ROW()/1000000,0)</f>
        <v>0</v>
      </c>
    </row>
    <row r="240" ht="22" customHeight="true">
      <c r="A240" s="28" t="str">
        <f>IF(E240="","",ROW()-5)</f>
      </c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32"/>
      <c r="O240" s="32"/>
      <c r="P240" s="32"/>
      <c r="Q240" s="84"/>
      <c r="R240" s="21"/>
      <c r="S240" s="84"/>
      <c r="T240" s="86" t="str">
        <f>IF(E240="","",IFERROR(Q240*S240,0))</f>
      </c>
      <c r="U240" s="84"/>
      <c r="V240" s="86" t="str">
        <f>IF(E240="","",SUMIFS('Transaction History'!$G$6:$G$505,'Transaction History'!$D$6:$D$505,E240,'Transaction History'!$F$6:$F$505,"出庫",'Transaction History'!$A$6:$A$505,"&gt;="&amp;'Master Settings'!$B$5-30,'Transaction History'!$A$6:$A$505,"&lt;="&amp;'Master Settings'!$B$5))</f>
      </c>
      <c r="W240" s="86" t="str">
        <f>IF(E240="","",SUMIFS('Transaction History'!$G$6:$G$505,'Transaction History'!$D$6:$D$505,E240,'Transaction History'!$F$6:$F$505,"出庫",'Transaction History'!$A$6:$A$505,"&gt;="&amp;'Master Settings'!$B$5-90,'Transaction History'!$A$6:$A$505,"&lt;="&amp;'Master Settings'!$B$5))</f>
      </c>
      <c r="X240" s="86" t="str">
        <f>IF(E240="","",SUMIFS('Transaction History'!$G$6:$G$505,'Transaction History'!$D$6:$D$505,E240,'Transaction History'!$F$6:$F$505,"出庫",'Transaction History'!$A$6:$A$505,"&gt;="&amp;'Master Settings'!$B$5-180,'Transaction History'!$A$6:$A$505,"&lt;="&amp;'Master Settings'!$B$5))</f>
      </c>
      <c r="Y240" s="86" t="str">
        <f>IF(E240="","",IF(X240&gt;0,X240*365/180,IF(W240&gt;0,W240*365/90,IF(V240&gt;0,V240*365/30,0))))</f>
      </c>
      <c r="Z240" s="88" t="str">
        <f>IF(E240="","",IFERROR(Y240/Q240,0))</f>
      </c>
      <c r="AA240" s="35" t="str">
        <f>IF(E240="","",IF(N240="",0,MAX(0,'Master Settings'!$B$5-N240)))</f>
      </c>
      <c r="AB240" s="35" t="str">
        <f>IF(E240="","",IF(O240="",AA240,MAX(0,'Master Settings'!$B$5-O240)))</f>
      </c>
      <c r="AC240" s="35" t="str">
        <f>IF(E240="","",IFERROR(Q240/Y240*365,9999))</f>
      </c>
      <c r="AD240" s="35" t="str">
        <f>IF(E240="","",IFERROR(INDEX('Master Settings'!$B$11:$B$30,MATCH(H240,'Master Settings'!$A$11:$A$30,0)),'Master Settings'!$B$7))</f>
      </c>
      <c r="AE240" s="35" t="str">
        <f>IF(E240="","",IFERROR(INDEX('Master Settings'!$C$11:$C$30,MATCH(H240,'Master Settings'!$A$11:$A$30,0)),'Master Settings'!$D$7))</f>
      </c>
      <c r="AF240" s="88" t="str">
        <f>IF(E240="","",IFERROR(INDEX('Master Settings'!$D$11:$D$30,MATCH(H240,'Master Settings'!$A$11:$A$30,0)),'Master Settings'!$F$7))</f>
      </c>
      <c r="AG240" s="28" t="str">
        <f>IF(E240="","",IF(Q240&lt;=0,"在庫なし",IF(AND(AB240&gt;=AE240,Y240=0),"重度滞留",IF(OR(AB240&gt;=AD240,AC240&gt;=AD240*2),"注意",IF(Z240&lt;AF240,"回転低下","正常")))))</f>
      </c>
      <c r="AH240" s="28" t="str">
        <f>IF(E240="","",IF(AG240="重度滞留","消費がなく未出庫日数が重度しきい値を超過",IF(AG240="注意","未出庫日数または在庫カバー日数が注意しきい値を超過",IF(AG240="回転低下","回転率が品目カテゴリ目標を下回る",""))))</f>
      </c>
      <c r="AI240" s="28" t="str">
        <f>IF(E240="","",IF(AG240="重度滞留",IF(OR(J240="生産終了/EOL",J240="廃棄待ち"),"廃棄/値引き処理/仕入先返品","重点消費/代替利用/倉庫間移動"),IF(AG240="注意","Required確認/購買停止/倉庫間移動",IF(AG240="回転低下","安全在庫/Required予測/購買ペースの見直し","継続監視"))))</f>
      </c>
      <c r="AJ240" s="21"/>
      <c r="AK240" s="32"/>
      <c r="AL240" s="21"/>
      <c r="AM240" s="21"/>
      <c r="AN240" s="90" t="n">
        <f>IF(AND(E240&lt;&gt;"",AG240&lt;&gt;"正常",AG240&lt;&gt;"在庫なし"),T240+ROW()/1000000,0)</f>
        <v>0</v>
      </c>
    </row>
    <row r="241" ht="22" customHeight="true">
      <c r="A241" s="28" t="str">
        <f>IF(E241="","",ROW()-5)</f>
      </c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32"/>
      <c r="O241" s="32"/>
      <c r="P241" s="32"/>
      <c r="Q241" s="84"/>
      <c r="R241" s="21"/>
      <c r="S241" s="84"/>
      <c r="T241" s="86" t="str">
        <f>IF(E241="","",IFERROR(Q241*S241,0))</f>
      </c>
      <c r="U241" s="84"/>
      <c r="V241" s="86" t="str">
        <f>IF(E241="","",SUMIFS('Transaction History'!$G$6:$G$505,'Transaction History'!$D$6:$D$505,E241,'Transaction History'!$F$6:$F$505,"出庫",'Transaction History'!$A$6:$A$505,"&gt;="&amp;'Master Settings'!$B$5-30,'Transaction History'!$A$6:$A$505,"&lt;="&amp;'Master Settings'!$B$5))</f>
      </c>
      <c r="W241" s="86" t="str">
        <f>IF(E241="","",SUMIFS('Transaction History'!$G$6:$G$505,'Transaction History'!$D$6:$D$505,E241,'Transaction History'!$F$6:$F$505,"出庫",'Transaction History'!$A$6:$A$505,"&gt;="&amp;'Master Settings'!$B$5-90,'Transaction History'!$A$6:$A$505,"&lt;="&amp;'Master Settings'!$B$5))</f>
      </c>
      <c r="X241" s="86" t="str">
        <f>IF(E241="","",SUMIFS('Transaction History'!$G$6:$G$505,'Transaction History'!$D$6:$D$505,E241,'Transaction History'!$F$6:$F$505,"出庫",'Transaction History'!$A$6:$A$505,"&gt;="&amp;'Master Settings'!$B$5-180,'Transaction History'!$A$6:$A$505,"&lt;="&amp;'Master Settings'!$B$5))</f>
      </c>
      <c r="Y241" s="86" t="str">
        <f>IF(E241="","",IF(X241&gt;0,X241*365/180,IF(W241&gt;0,W241*365/90,IF(V241&gt;0,V241*365/30,0))))</f>
      </c>
      <c r="Z241" s="88" t="str">
        <f>IF(E241="","",IFERROR(Y241/Q241,0))</f>
      </c>
      <c r="AA241" s="35" t="str">
        <f>IF(E241="","",IF(N241="",0,MAX(0,'Master Settings'!$B$5-N241)))</f>
      </c>
      <c r="AB241" s="35" t="str">
        <f>IF(E241="","",IF(O241="",AA241,MAX(0,'Master Settings'!$B$5-O241)))</f>
      </c>
      <c r="AC241" s="35" t="str">
        <f>IF(E241="","",IFERROR(Q241/Y241*365,9999))</f>
      </c>
      <c r="AD241" s="35" t="str">
        <f>IF(E241="","",IFERROR(INDEX('Master Settings'!$B$11:$B$30,MATCH(H241,'Master Settings'!$A$11:$A$30,0)),'Master Settings'!$B$7))</f>
      </c>
      <c r="AE241" s="35" t="str">
        <f>IF(E241="","",IFERROR(INDEX('Master Settings'!$C$11:$C$30,MATCH(H241,'Master Settings'!$A$11:$A$30,0)),'Master Settings'!$D$7))</f>
      </c>
      <c r="AF241" s="88" t="str">
        <f>IF(E241="","",IFERROR(INDEX('Master Settings'!$D$11:$D$30,MATCH(H241,'Master Settings'!$A$11:$A$30,0)),'Master Settings'!$F$7))</f>
      </c>
      <c r="AG241" s="28" t="str">
        <f>IF(E241="","",IF(Q241&lt;=0,"在庫なし",IF(AND(AB241&gt;=AE241,Y241=0),"重度滞留",IF(OR(AB241&gt;=AD241,AC241&gt;=AD241*2),"注意",IF(Z241&lt;AF241,"回転低下","正常")))))</f>
      </c>
      <c r="AH241" s="28" t="str">
        <f>IF(E241="","",IF(AG241="重度滞留","消費がなく未出庫日数が重度しきい値を超過",IF(AG241="注意","未出庫日数または在庫カバー日数が注意しきい値を超過",IF(AG241="回転低下","回転率が品目カテゴリ目標を下回る",""))))</f>
      </c>
      <c r="AI241" s="28" t="str">
        <f>IF(E241="","",IF(AG241="重度滞留",IF(OR(J241="生産終了/EOL",J241="廃棄待ち"),"廃棄/値引き処理/仕入先返品","重点消費/代替利用/倉庫間移動"),IF(AG241="注意","Required確認/購買停止/倉庫間移動",IF(AG241="回転低下","安全在庫/Required予測/購買ペースの見直し","継続監視"))))</f>
      </c>
      <c r="AJ241" s="21"/>
      <c r="AK241" s="32"/>
      <c r="AL241" s="21"/>
      <c r="AM241" s="21"/>
      <c r="AN241" s="90" t="n">
        <f>IF(AND(E241&lt;&gt;"",AG241&lt;&gt;"正常",AG241&lt;&gt;"在庫なし"),T241+ROW()/1000000,0)</f>
        <v>0</v>
      </c>
    </row>
    <row r="242" ht="22" customHeight="true">
      <c r="A242" s="28" t="str">
        <f>IF(E242="","",ROW()-5)</f>
      </c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32"/>
      <c r="O242" s="32"/>
      <c r="P242" s="32"/>
      <c r="Q242" s="84"/>
      <c r="R242" s="21"/>
      <c r="S242" s="84"/>
      <c r="T242" s="86" t="str">
        <f>IF(E242="","",IFERROR(Q242*S242,0))</f>
      </c>
      <c r="U242" s="84"/>
      <c r="V242" s="86" t="str">
        <f>IF(E242="","",SUMIFS('Transaction History'!$G$6:$G$505,'Transaction History'!$D$6:$D$505,E242,'Transaction History'!$F$6:$F$505,"出庫",'Transaction History'!$A$6:$A$505,"&gt;="&amp;'Master Settings'!$B$5-30,'Transaction History'!$A$6:$A$505,"&lt;="&amp;'Master Settings'!$B$5))</f>
      </c>
      <c r="W242" s="86" t="str">
        <f>IF(E242="","",SUMIFS('Transaction History'!$G$6:$G$505,'Transaction History'!$D$6:$D$505,E242,'Transaction History'!$F$6:$F$505,"出庫",'Transaction History'!$A$6:$A$505,"&gt;="&amp;'Master Settings'!$B$5-90,'Transaction History'!$A$6:$A$505,"&lt;="&amp;'Master Settings'!$B$5))</f>
      </c>
      <c r="X242" s="86" t="str">
        <f>IF(E242="","",SUMIFS('Transaction History'!$G$6:$G$505,'Transaction History'!$D$6:$D$505,E242,'Transaction History'!$F$6:$F$505,"出庫",'Transaction History'!$A$6:$A$505,"&gt;="&amp;'Master Settings'!$B$5-180,'Transaction History'!$A$6:$A$505,"&lt;="&amp;'Master Settings'!$B$5))</f>
      </c>
      <c r="Y242" s="86" t="str">
        <f>IF(E242="","",IF(X242&gt;0,X242*365/180,IF(W242&gt;0,W242*365/90,IF(V242&gt;0,V242*365/30,0))))</f>
      </c>
      <c r="Z242" s="88" t="str">
        <f>IF(E242="","",IFERROR(Y242/Q242,0))</f>
      </c>
      <c r="AA242" s="35" t="str">
        <f>IF(E242="","",IF(N242="",0,MAX(0,'Master Settings'!$B$5-N242)))</f>
      </c>
      <c r="AB242" s="35" t="str">
        <f>IF(E242="","",IF(O242="",AA242,MAX(0,'Master Settings'!$B$5-O242)))</f>
      </c>
      <c r="AC242" s="35" t="str">
        <f>IF(E242="","",IFERROR(Q242/Y242*365,9999))</f>
      </c>
      <c r="AD242" s="35" t="str">
        <f>IF(E242="","",IFERROR(INDEX('Master Settings'!$B$11:$B$30,MATCH(H242,'Master Settings'!$A$11:$A$30,0)),'Master Settings'!$B$7))</f>
      </c>
      <c r="AE242" s="35" t="str">
        <f>IF(E242="","",IFERROR(INDEX('Master Settings'!$C$11:$C$30,MATCH(H242,'Master Settings'!$A$11:$A$30,0)),'Master Settings'!$D$7))</f>
      </c>
      <c r="AF242" s="88" t="str">
        <f>IF(E242="","",IFERROR(INDEX('Master Settings'!$D$11:$D$30,MATCH(H242,'Master Settings'!$A$11:$A$30,0)),'Master Settings'!$F$7))</f>
      </c>
      <c r="AG242" s="28" t="str">
        <f>IF(E242="","",IF(Q242&lt;=0,"在庫なし",IF(AND(AB242&gt;=AE242,Y242=0),"重度滞留",IF(OR(AB242&gt;=AD242,AC242&gt;=AD242*2),"注意",IF(Z242&lt;AF242,"回転低下","正常")))))</f>
      </c>
      <c r="AH242" s="28" t="str">
        <f>IF(E242="","",IF(AG242="重度滞留","消費がなく未出庫日数が重度しきい値を超過",IF(AG242="注意","未出庫日数または在庫カバー日数が注意しきい値を超過",IF(AG242="回転低下","回転率が品目カテゴリ目標を下回る",""))))</f>
      </c>
      <c r="AI242" s="28" t="str">
        <f>IF(E242="","",IF(AG242="重度滞留",IF(OR(J242="生産終了/EOL",J242="廃棄待ち"),"廃棄/値引き処理/仕入先返品","重点消費/代替利用/倉庫間移動"),IF(AG242="注意","Required確認/購買停止/倉庫間移動",IF(AG242="回転低下","安全在庫/Required予測/購買ペースの見直し","継続監視"))))</f>
      </c>
      <c r="AJ242" s="21"/>
      <c r="AK242" s="32"/>
      <c r="AL242" s="21"/>
      <c r="AM242" s="21"/>
      <c r="AN242" s="90" t="n">
        <f>IF(AND(E242&lt;&gt;"",AG242&lt;&gt;"正常",AG242&lt;&gt;"在庫なし"),T242+ROW()/1000000,0)</f>
        <v>0</v>
      </c>
    </row>
    <row r="243" ht="22" customHeight="true">
      <c r="A243" s="28" t="str">
        <f>IF(E243="","",ROW()-5)</f>
      </c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32"/>
      <c r="O243" s="32"/>
      <c r="P243" s="32"/>
      <c r="Q243" s="84"/>
      <c r="R243" s="21"/>
      <c r="S243" s="84"/>
      <c r="T243" s="86" t="str">
        <f>IF(E243="","",IFERROR(Q243*S243,0))</f>
      </c>
      <c r="U243" s="84"/>
      <c r="V243" s="86" t="str">
        <f>IF(E243="","",SUMIFS('Transaction History'!$G$6:$G$505,'Transaction History'!$D$6:$D$505,E243,'Transaction History'!$F$6:$F$505,"出庫",'Transaction History'!$A$6:$A$505,"&gt;="&amp;'Master Settings'!$B$5-30,'Transaction History'!$A$6:$A$505,"&lt;="&amp;'Master Settings'!$B$5))</f>
      </c>
      <c r="W243" s="86" t="str">
        <f>IF(E243="","",SUMIFS('Transaction History'!$G$6:$G$505,'Transaction History'!$D$6:$D$505,E243,'Transaction History'!$F$6:$F$505,"出庫",'Transaction History'!$A$6:$A$505,"&gt;="&amp;'Master Settings'!$B$5-90,'Transaction History'!$A$6:$A$505,"&lt;="&amp;'Master Settings'!$B$5))</f>
      </c>
      <c r="X243" s="86" t="str">
        <f>IF(E243="","",SUMIFS('Transaction History'!$G$6:$G$505,'Transaction History'!$D$6:$D$505,E243,'Transaction History'!$F$6:$F$505,"出庫",'Transaction History'!$A$6:$A$505,"&gt;="&amp;'Master Settings'!$B$5-180,'Transaction History'!$A$6:$A$505,"&lt;="&amp;'Master Settings'!$B$5))</f>
      </c>
      <c r="Y243" s="86" t="str">
        <f>IF(E243="","",IF(X243&gt;0,X243*365/180,IF(W243&gt;0,W243*365/90,IF(V243&gt;0,V243*365/30,0))))</f>
      </c>
      <c r="Z243" s="88" t="str">
        <f>IF(E243="","",IFERROR(Y243/Q243,0))</f>
      </c>
      <c r="AA243" s="35" t="str">
        <f>IF(E243="","",IF(N243="",0,MAX(0,'Master Settings'!$B$5-N243)))</f>
      </c>
      <c r="AB243" s="35" t="str">
        <f>IF(E243="","",IF(O243="",AA243,MAX(0,'Master Settings'!$B$5-O243)))</f>
      </c>
      <c r="AC243" s="35" t="str">
        <f>IF(E243="","",IFERROR(Q243/Y243*365,9999))</f>
      </c>
      <c r="AD243" s="35" t="str">
        <f>IF(E243="","",IFERROR(INDEX('Master Settings'!$B$11:$B$30,MATCH(H243,'Master Settings'!$A$11:$A$30,0)),'Master Settings'!$B$7))</f>
      </c>
      <c r="AE243" s="35" t="str">
        <f>IF(E243="","",IFERROR(INDEX('Master Settings'!$C$11:$C$30,MATCH(H243,'Master Settings'!$A$11:$A$30,0)),'Master Settings'!$D$7))</f>
      </c>
      <c r="AF243" s="88" t="str">
        <f>IF(E243="","",IFERROR(INDEX('Master Settings'!$D$11:$D$30,MATCH(H243,'Master Settings'!$A$11:$A$30,0)),'Master Settings'!$F$7))</f>
      </c>
      <c r="AG243" s="28" t="str">
        <f>IF(E243="","",IF(Q243&lt;=0,"在庫なし",IF(AND(AB243&gt;=AE243,Y243=0),"重度滞留",IF(OR(AB243&gt;=AD243,AC243&gt;=AD243*2),"注意",IF(Z243&lt;AF243,"回転低下","正常")))))</f>
      </c>
      <c r="AH243" s="28" t="str">
        <f>IF(E243="","",IF(AG243="重度滞留","消費がなく未出庫日数が重度しきい値を超過",IF(AG243="注意","未出庫日数または在庫カバー日数が注意しきい値を超過",IF(AG243="回転低下","回転率が品目カテゴリ目標を下回る",""))))</f>
      </c>
      <c r="AI243" s="28" t="str">
        <f>IF(E243="","",IF(AG243="重度滞留",IF(OR(J243="生産終了/EOL",J243="廃棄待ち"),"廃棄/値引き処理/仕入先返品","重点消費/代替利用/倉庫間移動"),IF(AG243="注意","Required確認/購買停止/倉庫間移動",IF(AG243="回転低下","安全在庫/Required予測/購買ペースの見直し","継続監視"))))</f>
      </c>
      <c r="AJ243" s="21"/>
      <c r="AK243" s="32"/>
      <c r="AL243" s="21"/>
      <c r="AM243" s="21"/>
      <c r="AN243" s="90" t="n">
        <f>IF(AND(E243&lt;&gt;"",AG243&lt;&gt;"正常",AG243&lt;&gt;"在庫なし"),T243+ROW()/1000000,0)</f>
        <v>0</v>
      </c>
    </row>
    <row r="244" ht="22" customHeight="true">
      <c r="A244" s="28" t="str">
        <f>IF(E244="","",ROW()-5)</f>
      </c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32"/>
      <c r="O244" s="32"/>
      <c r="P244" s="32"/>
      <c r="Q244" s="84"/>
      <c r="R244" s="21"/>
      <c r="S244" s="84"/>
      <c r="T244" s="86" t="str">
        <f>IF(E244="","",IFERROR(Q244*S244,0))</f>
      </c>
      <c r="U244" s="84"/>
      <c r="V244" s="86" t="str">
        <f>IF(E244="","",SUMIFS('Transaction History'!$G$6:$G$505,'Transaction History'!$D$6:$D$505,E244,'Transaction History'!$F$6:$F$505,"出庫",'Transaction History'!$A$6:$A$505,"&gt;="&amp;'Master Settings'!$B$5-30,'Transaction History'!$A$6:$A$505,"&lt;="&amp;'Master Settings'!$B$5))</f>
      </c>
      <c r="W244" s="86" t="str">
        <f>IF(E244="","",SUMIFS('Transaction History'!$G$6:$G$505,'Transaction History'!$D$6:$D$505,E244,'Transaction History'!$F$6:$F$505,"出庫",'Transaction History'!$A$6:$A$505,"&gt;="&amp;'Master Settings'!$B$5-90,'Transaction History'!$A$6:$A$505,"&lt;="&amp;'Master Settings'!$B$5))</f>
      </c>
      <c r="X244" s="86" t="str">
        <f>IF(E244="","",SUMIFS('Transaction History'!$G$6:$G$505,'Transaction History'!$D$6:$D$505,E244,'Transaction History'!$F$6:$F$505,"出庫",'Transaction History'!$A$6:$A$505,"&gt;="&amp;'Master Settings'!$B$5-180,'Transaction History'!$A$6:$A$505,"&lt;="&amp;'Master Settings'!$B$5))</f>
      </c>
      <c r="Y244" s="86" t="str">
        <f>IF(E244="","",IF(X244&gt;0,X244*365/180,IF(W244&gt;0,W244*365/90,IF(V244&gt;0,V244*365/30,0))))</f>
      </c>
      <c r="Z244" s="88" t="str">
        <f>IF(E244="","",IFERROR(Y244/Q244,0))</f>
      </c>
      <c r="AA244" s="35" t="str">
        <f>IF(E244="","",IF(N244="",0,MAX(0,'Master Settings'!$B$5-N244)))</f>
      </c>
      <c r="AB244" s="35" t="str">
        <f>IF(E244="","",IF(O244="",AA244,MAX(0,'Master Settings'!$B$5-O244)))</f>
      </c>
      <c r="AC244" s="35" t="str">
        <f>IF(E244="","",IFERROR(Q244/Y244*365,9999))</f>
      </c>
      <c r="AD244" s="35" t="str">
        <f>IF(E244="","",IFERROR(INDEX('Master Settings'!$B$11:$B$30,MATCH(H244,'Master Settings'!$A$11:$A$30,0)),'Master Settings'!$B$7))</f>
      </c>
      <c r="AE244" s="35" t="str">
        <f>IF(E244="","",IFERROR(INDEX('Master Settings'!$C$11:$C$30,MATCH(H244,'Master Settings'!$A$11:$A$30,0)),'Master Settings'!$D$7))</f>
      </c>
      <c r="AF244" s="88" t="str">
        <f>IF(E244="","",IFERROR(INDEX('Master Settings'!$D$11:$D$30,MATCH(H244,'Master Settings'!$A$11:$A$30,0)),'Master Settings'!$F$7))</f>
      </c>
      <c r="AG244" s="28" t="str">
        <f>IF(E244="","",IF(Q244&lt;=0,"在庫なし",IF(AND(AB244&gt;=AE244,Y244=0),"重度滞留",IF(OR(AB244&gt;=AD244,AC244&gt;=AD244*2),"注意",IF(Z244&lt;AF244,"回転低下","正常")))))</f>
      </c>
      <c r="AH244" s="28" t="str">
        <f>IF(E244="","",IF(AG244="重度滞留","消費がなく未出庫日数が重度しきい値を超過",IF(AG244="注意","未出庫日数または在庫カバー日数が注意しきい値を超過",IF(AG244="回転低下","回転率が品目カテゴリ目標を下回る",""))))</f>
      </c>
      <c r="AI244" s="28" t="str">
        <f>IF(E244="","",IF(AG244="重度滞留",IF(OR(J244="生産終了/EOL",J244="廃棄待ち"),"廃棄/値引き処理/仕入先返品","重点消費/代替利用/倉庫間移動"),IF(AG244="注意","Required確認/購買停止/倉庫間移動",IF(AG244="回転低下","安全在庫/Required予測/購買ペースの見直し","継続監視"))))</f>
      </c>
      <c r="AJ244" s="21"/>
      <c r="AK244" s="32"/>
      <c r="AL244" s="21"/>
      <c r="AM244" s="21"/>
      <c r="AN244" s="90" t="n">
        <f>IF(AND(E244&lt;&gt;"",AG244&lt;&gt;"正常",AG244&lt;&gt;"在庫なし"),T244+ROW()/1000000,0)</f>
        <v>0</v>
      </c>
    </row>
    <row r="245" ht="22" customHeight="true">
      <c r="A245" s="28" t="str">
        <f>IF(E245="","",ROW()-5)</f>
      </c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32"/>
      <c r="O245" s="32"/>
      <c r="P245" s="32"/>
      <c r="Q245" s="84"/>
      <c r="R245" s="21"/>
      <c r="S245" s="84"/>
      <c r="T245" s="86" t="str">
        <f>IF(E245="","",IFERROR(Q245*S245,0))</f>
      </c>
      <c r="U245" s="84"/>
      <c r="V245" s="86" t="str">
        <f>IF(E245="","",SUMIFS('Transaction History'!$G$6:$G$505,'Transaction History'!$D$6:$D$505,E245,'Transaction History'!$F$6:$F$505,"出庫",'Transaction History'!$A$6:$A$505,"&gt;="&amp;'Master Settings'!$B$5-30,'Transaction History'!$A$6:$A$505,"&lt;="&amp;'Master Settings'!$B$5))</f>
      </c>
      <c r="W245" s="86" t="str">
        <f>IF(E245="","",SUMIFS('Transaction History'!$G$6:$G$505,'Transaction History'!$D$6:$D$505,E245,'Transaction History'!$F$6:$F$505,"出庫",'Transaction History'!$A$6:$A$505,"&gt;="&amp;'Master Settings'!$B$5-90,'Transaction History'!$A$6:$A$505,"&lt;="&amp;'Master Settings'!$B$5))</f>
      </c>
      <c r="X245" s="86" t="str">
        <f>IF(E245="","",SUMIFS('Transaction History'!$G$6:$G$505,'Transaction History'!$D$6:$D$505,E245,'Transaction History'!$F$6:$F$505,"出庫",'Transaction History'!$A$6:$A$505,"&gt;="&amp;'Master Settings'!$B$5-180,'Transaction History'!$A$6:$A$505,"&lt;="&amp;'Master Settings'!$B$5))</f>
      </c>
      <c r="Y245" s="86" t="str">
        <f>IF(E245="","",IF(X245&gt;0,X245*365/180,IF(W245&gt;0,W245*365/90,IF(V245&gt;0,V245*365/30,0))))</f>
      </c>
      <c r="Z245" s="88" t="str">
        <f>IF(E245="","",IFERROR(Y245/Q245,0))</f>
      </c>
      <c r="AA245" s="35" t="str">
        <f>IF(E245="","",IF(N245="",0,MAX(0,'Master Settings'!$B$5-N245)))</f>
      </c>
      <c r="AB245" s="35" t="str">
        <f>IF(E245="","",IF(O245="",AA245,MAX(0,'Master Settings'!$B$5-O245)))</f>
      </c>
      <c r="AC245" s="35" t="str">
        <f>IF(E245="","",IFERROR(Q245/Y245*365,9999))</f>
      </c>
      <c r="AD245" s="35" t="str">
        <f>IF(E245="","",IFERROR(INDEX('Master Settings'!$B$11:$B$30,MATCH(H245,'Master Settings'!$A$11:$A$30,0)),'Master Settings'!$B$7))</f>
      </c>
      <c r="AE245" s="35" t="str">
        <f>IF(E245="","",IFERROR(INDEX('Master Settings'!$C$11:$C$30,MATCH(H245,'Master Settings'!$A$11:$A$30,0)),'Master Settings'!$D$7))</f>
      </c>
      <c r="AF245" s="88" t="str">
        <f>IF(E245="","",IFERROR(INDEX('Master Settings'!$D$11:$D$30,MATCH(H245,'Master Settings'!$A$11:$A$30,0)),'Master Settings'!$F$7))</f>
      </c>
      <c r="AG245" s="28" t="str">
        <f>IF(E245="","",IF(Q245&lt;=0,"在庫なし",IF(AND(AB245&gt;=AE245,Y245=0),"重度滞留",IF(OR(AB245&gt;=AD245,AC245&gt;=AD245*2),"注意",IF(Z245&lt;AF245,"回転低下","正常")))))</f>
      </c>
      <c r="AH245" s="28" t="str">
        <f>IF(E245="","",IF(AG245="重度滞留","消費がなく未出庫日数が重度しきい値を超過",IF(AG245="注意","未出庫日数または在庫カバー日数が注意しきい値を超過",IF(AG245="回転低下","回転率が品目カテゴリ目標を下回る",""))))</f>
      </c>
      <c r="AI245" s="28" t="str">
        <f>IF(E245="","",IF(AG245="重度滞留",IF(OR(J245="生産終了/EOL",J245="廃棄待ち"),"廃棄/値引き処理/仕入先返品","重点消費/代替利用/倉庫間移動"),IF(AG245="注意","Required確認/購買停止/倉庫間移動",IF(AG245="回転低下","安全在庫/Required予測/購買ペースの見直し","継続監視"))))</f>
      </c>
      <c r="AJ245" s="21"/>
      <c r="AK245" s="32"/>
      <c r="AL245" s="21"/>
      <c r="AM245" s="21"/>
      <c r="AN245" s="90" t="n">
        <f>IF(AND(E245&lt;&gt;"",AG245&lt;&gt;"正常",AG245&lt;&gt;"在庫なし"),T245+ROW()/1000000,0)</f>
        <v>0</v>
      </c>
    </row>
    <row r="246" ht="22" customHeight="true">
      <c r="A246" s="28" t="str">
        <f>IF(E246="","",ROW()-5)</f>
      </c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32"/>
      <c r="O246" s="32"/>
      <c r="P246" s="32"/>
      <c r="Q246" s="84"/>
      <c r="R246" s="21"/>
      <c r="S246" s="84"/>
      <c r="T246" s="86" t="str">
        <f>IF(E246="","",IFERROR(Q246*S246,0))</f>
      </c>
      <c r="U246" s="84"/>
      <c r="V246" s="86" t="str">
        <f>IF(E246="","",SUMIFS('Transaction History'!$G$6:$G$505,'Transaction History'!$D$6:$D$505,E246,'Transaction History'!$F$6:$F$505,"出庫",'Transaction History'!$A$6:$A$505,"&gt;="&amp;'Master Settings'!$B$5-30,'Transaction History'!$A$6:$A$505,"&lt;="&amp;'Master Settings'!$B$5))</f>
      </c>
      <c r="W246" s="86" t="str">
        <f>IF(E246="","",SUMIFS('Transaction History'!$G$6:$G$505,'Transaction History'!$D$6:$D$505,E246,'Transaction History'!$F$6:$F$505,"出庫",'Transaction History'!$A$6:$A$505,"&gt;="&amp;'Master Settings'!$B$5-90,'Transaction History'!$A$6:$A$505,"&lt;="&amp;'Master Settings'!$B$5))</f>
      </c>
      <c r="X246" s="86" t="str">
        <f>IF(E246="","",SUMIFS('Transaction History'!$G$6:$G$505,'Transaction History'!$D$6:$D$505,E246,'Transaction History'!$F$6:$F$505,"出庫",'Transaction History'!$A$6:$A$505,"&gt;="&amp;'Master Settings'!$B$5-180,'Transaction History'!$A$6:$A$505,"&lt;="&amp;'Master Settings'!$B$5))</f>
      </c>
      <c r="Y246" s="86" t="str">
        <f>IF(E246="","",IF(X246&gt;0,X246*365/180,IF(W246&gt;0,W246*365/90,IF(V246&gt;0,V246*365/30,0))))</f>
      </c>
      <c r="Z246" s="88" t="str">
        <f>IF(E246="","",IFERROR(Y246/Q246,0))</f>
      </c>
      <c r="AA246" s="35" t="str">
        <f>IF(E246="","",IF(N246="",0,MAX(0,'Master Settings'!$B$5-N246)))</f>
      </c>
      <c r="AB246" s="35" t="str">
        <f>IF(E246="","",IF(O246="",AA246,MAX(0,'Master Settings'!$B$5-O246)))</f>
      </c>
      <c r="AC246" s="35" t="str">
        <f>IF(E246="","",IFERROR(Q246/Y246*365,9999))</f>
      </c>
      <c r="AD246" s="35" t="str">
        <f>IF(E246="","",IFERROR(INDEX('Master Settings'!$B$11:$B$30,MATCH(H246,'Master Settings'!$A$11:$A$30,0)),'Master Settings'!$B$7))</f>
      </c>
      <c r="AE246" s="35" t="str">
        <f>IF(E246="","",IFERROR(INDEX('Master Settings'!$C$11:$C$30,MATCH(H246,'Master Settings'!$A$11:$A$30,0)),'Master Settings'!$D$7))</f>
      </c>
      <c r="AF246" s="88" t="str">
        <f>IF(E246="","",IFERROR(INDEX('Master Settings'!$D$11:$D$30,MATCH(H246,'Master Settings'!$A$11:$A$30,0)),'Master Settings'!$F$7))</f>
      </c>
      <c r="AG246" s="28" t="str">
        <f>IF(E246="","",IF(Q246&lt;=0,"在庫なし",IF(AND(AB246&gt;=AE246,Y246=0),"重度滞留",IF(OR(AB246&gt;=AD246,AC246&gt;=AD246*2),"注意",IF(Z246&lt;AF246,"回転低下","正常")))))</f>
      </c>
      <c r="AH246" s="28" t="str">
        <f>IF(E246="","",IF(AG246="重度滞留","消費がなく未出庫日数が重度しきい値を超過",IF(AG246="注意","未出庫日数または在庫カバー日数が注意しきい値を超過",IF(AG246="回転低下","回転率が品目カテゴリ目標を下回る",""))))</f>
      </c>
      <c r="AI246" s="28" t="str">
        <f>IF(E246="","",IF(AG246="重度滞留",IF(OR(J246="生産終了/EOL",J246="廃棄待ち"),"廃棄/値引き処理/仕入先返品","重点消費/代替利用/倉庫間移動"),IF(AG246="注意","Required確認/購買停止/倉庫間移動",IF(AG246="回転低下","安全在庫/Required予測/購買ペースの見直し","継続監視"))))</f>
      </c>
      <c r="AJ246" s="21"/>
      <c r="AK246" s="32"/>
      <c r="AL246" s="21"/>
      <c r="AM246" s="21"/>
      <c r="AN246" s="90" t="n">
        <f>IF(AND(E246&lt;&gt;"",AG246&lt;&gt;"正常",AG246&lt;&gt;"在庫なし"),T246+ROW()/1000000,0)</f>
        <v>0</v>
      </c>
    </row>
    <row r="247" ht="22" customHeight="true">
      <c r="A247" s="28" t="str">
        <f>IF(E247="","",ROW()-5)</f>
      </c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32"/>
      <c r="O247" s="32"/>
      <c r="P247" s="32"/>
      <c r="Q247" s="84"/>
      <c r="R247" s="21"/>
      <c r="S247" s="84"/>
      <c r="T247" s="86" t="str">
        <f>IF(E247="","",IFERROR(Q247*S247,0))</f>
      </c>
      <c r="U247" s="84"/>
      <c r="V247" s="86" t="str">
        <f>IF(E247="","",SUMIFS('Transaction History'!$G$6:$G$505,'Transaction History'!$D$6:$D$505,E247,'Transaction History'!$F$6:$F$505,"出庫",'Transaction History'!$A$6:$A$505,"&gt;="&amp;'Master Settings'!$B$5-30,'Transaction History'!$A$6:$A$505,"&lt;="&amp;'Master Settings'!$B$5))</f>
      </c>
      <c r="W247" s="86" t="str">
        <f>IF(E247="","",SUMIFS('Transaction History'!$G$6:$G$505,'Transaction History'!$D$6:$D$505,E247,'Transaction History'!$F$6:$F$505,"出庫",'Transaction History'!$A$6:$A$505,"&gt;="&amp;'Master Settings'!$B$5-90,'Transaction History'!$A$6:$A$505,"&lt;="&amp;'Master Settings'!$B$5))</f>
      </c>
      <c r="X247" s="86" t="str">
        <f>IF(E247="","",SUMIFS('Transaction History'!$G$6:$G$505,'Transaction History'!$D$6:$D$505,E247,'Transaction History'!$F$6:$F$505,"出庫",'Transaction History'!$A$6:$A$505,"&gt;="&amp;'Master Settings'!$B$5-180,'Transaction History'!$A$6:$A$505,"&lt;="&amp;'Master Settings'!$B$5))</f>
      </c>
      <c r="Y247" s="86" t="str">
        <f>IF(E247="","",IF(X247&gt;0,X247*365/180,IF(W247&gt;0,W247*365/90,IF(V247&gt;0,V247*365/30,0))))</f>
      </c>
      <c r="Z247" s="88" t="str">
        <f>IF(E247="","",IFERROR(Y247/Q247,0))</f>
      </c>
      <c r="AA247" s="35" t="str">
        <f>IF(E247="","",IF(N247="",0,MAX(0,'Master Settings'!$B$5-N247)))</f>
      </c>
      <c r="AB247" s="35" t="str">
        <f>IF(E247="","",IF(O247="",AA247,MAX(0,'Master Settings'!$B$5-O247)))</f>
      </c>
      <c r="AC247" s="35" t="str">
        <f>IF(E247="","",IFERROR(Q247/Y247*365,9999))</f>
      </c>
      <c r="AD247" s="35" t="str">
        <f>IF(E247="","",IFERROR(INDEX('Master Settings'!$B$11:$B$30,MATCH(H247,'Master Settings'!$A$11:$A$30,0)),'Master Settings'!$B$7))</f>
      </c>
      <c r="AE247" s="35" t="str">
        <f>IF(E247="","",IFERROR(INDEX('Master Settings'!$C$11:$C$30,MATCH(H247,'Master Settings'!$A$11:$A$30,0)),'Master Settings'!$D$7))</f>
      </c>
      <c r="AF247" s="88" t="str">
        <f>IF(E247="","",IFERROR(INDEX('Master Settings'!$D$11:$D$30,MATCH(H247,'Master Settings'!$A$11:$A$30,0)),'Master Settings'!$F$7))</f>
      </c>
      <c r="AG247" s="28" t="str">
        <f>IF(E247="","",IF(Q247&lt;=0,"在庫なし",IF(AND(AB247&gt;=AE247,Y247=0),"重度滞留",IF(OR(AB247&gt;=AD247,AC247&gt;=AD247*2),"注意",IF(Z247&lt;AF247,"回転低下","正常")))))</f>
      </c>
      <c r="AH247" s="28" t="str">
        <f>IF(E247="","",IF(AG247="重度滞留","消費がなく未出庫日数が重度しきい値を超過",IF(AG247="注意","未出庫日数または在庫カバー日数が注意しきい値を超過",IF(AG247="回転低下","回転率が品目カテゴリ目標を下回る",""))))</f>
      </c>
      <c r="AI247" s="28" t="str">
        <f>IF(E247="","",IF(AG247="重度滞留",IF(OR(J247="生産終了/EOL",J247="廃棄待ち"),"廃棄/値引き処理/仕入先返品","重点消費/代替利用/倉庫間移動"),IF(AG247="注意","Required確認/購買停止/倉庫間移動",IF(AG247="回転低下","安全在庫/Required予測/購買ペースの見直し","継続監視"))))</f>
      </c>
      <c r="AJ247" s="21"/>
      <c r="AK247" s="32"/>
      <c r="AL247" s="21"/>
      <c r="AM247" s="21"/>
      <c r="AN247" s="90" t="n">
        <f>IF(AND(E247&lt;&gt;"",AG247&lt;&gt;"正常",AG247&lt;&gt;"在庫なし"),T247+ROW()/1000000,0)</f>
        <v>0</v>
      </c>
    </row>
    <row r="248" ht="22" customHeight="true">
      <c r="A248" s="28" t="str">
        <f>IF(E248="","",ROW()-5)</f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32"/>
      <c r="O248" s="32"/>
      <c r="P248" s="32"/>
      <c r="Q248" s="84"/>
      <c r="R248" s="21"/>
      <c r="S248" s="84"/>
      <c r="T248" s="86" t="str">
        <f>IF(E248="","",IFERROR(Q248*S248,0))</f>
      </c>
      <c r="U248" s="84"/>
      <c r="V248" s="86" t="str">
        <f>IF(E248="","",SUMIFS('Transaction History'!$G$6:$G$505,'Transaction History'!$D$6:$D$505,E248,'Transaction History'!$F$6:$F$505,"出庫",'Transaction History'!$A$6:$A$505,"&gt;="&amp;'Master Settings'!$B$5-30,'Transaction History'!$A$6:$A$505,"&lt;="&amp;'Master Settings'!$B$5))</f>
      </c>
      <c r="W248" s="86" t="str">
        <f>IF(E248="","",SUMIFS('Transaction History'!$G$6:$G$505,'Transaction History'!$D$6:$D$505,E248,'Transaction History'!$F$6:$F$505,"出庫",'Transaction History'!$A$6:$A$505,"&gt;="&amp;'Master Settings'!$B$5-90,'Transaction History'!$A$6:$A$505,"&lt;="&amp;'Master Settings'!$B$5))</f>
      </c>
      <c r="X248" s="86" t="str">
        <f>IF(E248="","",SUMIFS('Transaction History'!$G$6:$G$505,'Transaction History'!$D$6:$D$505,E248,'Transaction History'!$F$6:$F$505,"出庫",'Transaction History'!$A$6:$A$505,"&gt;="&amp;'Master Settings'!$B$5-180,'Transaction History'!$A$6:$A$505,"&lt;="&amp;'Master Settings'!$B$5))</f>
      </c>
      <c r="Y248" s="86" t="str">
        <f>IF(E248="","",IF(X248&gt;0,X248*365/180,IF(W248&gt;0,W248*365/90,IF(V248&gt;0,V248*365/30,0))))</f>
      </c>
      <c r="Z248" s="88" t="str">
        <f>IF(E248="","",IFERROR(Y248/Q248,0))</f>
      </c>
      <c r="AA248" s="35" t="str">
        <f>IF(E248="","",IF(N248="",0,MAX(0,'Master Settings'!$B$5-N248)))</f>
      </c>
      <c r="AB248" s="35" t="str">
        <f>IF(E248="","",IF(O248="",AA248,MAX(0,'Master Settings'!$B$5-O248)))</f>
      </c>
      <c r="AC248" s="35" t="str">
        <f>IF(E248="","",IFERROR(Q248/Y248*365,9999))</f>
      </c>
      <c r="AD248" s="35" t="str">
        <f>IF(E248="","",IFERROR(INDEX('Master Settings'!$B$11:$B$30,MATCH(H248,'Master Settings'!$A$11:$A$30,0)),'Master Settings'!$B$7))</f>
      </c>
      <c r="AE248" s="35" t="str">
        <f>IF(E248="","",IFERROR(INDEX('Master Settings'!$C$11:$C$30,MATCH(H248,'Master Settings'!$A$11:$A$30,0)),'Master Settings'!$D$7))</f>
      </c>
      <c r="AF248" s="88" t="str">
        <f>IF(E248="","",IFERROR(INDEX('Master Settings'!$D$11:$D$30,MATCH(H248,'Master Settings'!$A$11:$A$30,0)),'Master Settings'!$F$7))</f>
      </c>
      <c r="AG248" s="28" t="str">
        <f>IF(E248="","",IF(Q248&lt;=0,"在庫なし",IF(AND(AB248&gt;=AE248,Y248=0),"重度滞留",IF(OR(AB248&gt;=AD248,AC248&gt;=AD248*2),"注意",IF(Z248&lt;AF248,"回転低下","正常")))))</f>
      </c>
      <c r="AH248" s="28" t="str">
        <f>IF(E248="","",IF(AG248="重度滞留","消費がなく未出庫日数が重度しきい値を超過",IF(AG248="注意","未出庫日数または在庫カバー日数が注意しきい値を超過",IF(AG248="回転低下","回転率が品目カテゴリ目標を下回る",""))))</f>
      </c>
      <c r="AI248" s="28" t="str">
        <f>IF(E248="","",IF(AG248="重度滞留",IF(OR(J248="生産終了/EOL",J248="廃棄待ち"),"廃棄/値引き処理/仕入先返品","重点消費/代替利用/倉庫間移動"),IF(AG248="注意","Required確認/購買停止/倉庫間移動",IF(AG248="回転低下","安全在庫/Required予測/購買ペースの見直し","継続監視"))))</f>
      </c>
      <c r="AJ248" s="21"/>
      <c r="AK248" s="32"/>
      <c r="AL248" s="21"/>
      <c r="AM248" s="21"/>
      <c r="AN248" s="90" t="n">
        <f>IF(AND(E248&lt;&gt;"",AG248&lt;&gt;"正常",AG248&lt;&gt;"在庫なし"),T248+ROW()/1000000,0)</f>
        <v>0</v>
      </c>
    </row>
    <row r="249" ht="22" customHeight="true">
      <c r="A249" s="28" t="str">
        <f>IF(E249="","",ROW()-5)</f>
      </c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32"/>
      <c r="O249" s="32"/>
      <c r="P249" s="32"/>
      <c r="Q249" s="84"/>
      <c r="R249" s="21"/>
      <c r="S249" s="84"/>
      <c r="T249" s="86" t="str">
        <f>IF(E249="","",IFERROR(Q249*S249,0))</f>
      </c>
      <c r="U249" s="84"/>
      <c r="V249" s="86" t="str">
        <f>IF(E249="","",SUMIFS('Transaction History'!$G$6:$G$505,'Transaction History'!$D$6:$D$505,E249,'Transaction History'!$F$6:$F$505,"出庫",'Transaction History'!$A$6:$A$505,"&gt;="&amp;'Master Settings'!$B$5-30,'Transaction History'!$A$6:$A$505,"&lt;="&amp;'Master Settings'!$B$5))</f>
      </c>
      <c r="W249" s="86" t="str">
        <f>IF(E249="","",SUMIFS('Transaction History'!$G$6:$G$505,'Transaction History'!$D$6:$D$505,E249,'Transaction History'!$F$6:$F$505,"出庫",'Transaction History'!$A$6:$A$505,"&gt;="&amp;'Master Settings'!$B$5-90,'Transaction History'!$A$6:$A$505,"&lt;="&amp;'Master Settings'!$B$5))</f>
      </c>
      <c r="X249" s="86" t="str">
        <f>IF(E249="","",SUMIFS('Transaction History'!$G$6:$G$505,'Transaction History'!$D$6:$D$505,E249,'Transaction History'!$F$6:$F$505,"出庫",'Transaction History'!$A$6:$A$505,"&gt;="&amp;'Master Settings'!$B$5-180,'Transaction History'!$A$6:$A$505,"&lt;="&amp;'Master Settings'!$B$5))</f>
      </c>
      <c r="Y249" s="86" t="str">
        <f>IF(E249="","",IF(X249&gt;0,X249*365/180,IF(W249&gt;0,W249*365/90,IF(V249&gt;0,V249*365/30,0))))</f>
      </c>
      <c r="Z249" s="88" t="str">
        <f>IF(E249="","",IFERROR(Y249/Q249,0))</f>
      </c>
      <c r="AA249" s="35" t="str">
        <f>IF(E249="","",IF(N249="",0,MAX(0,'Master Settings'!$B$5-N249)))</f>
      </c>
      <c r="AB249" s="35" t="str">
        <f>IF(E249="","",IF(O249="",AA249,MAX(0,'Master Settings'!$B$5-O249)))</f>
      </c>
      <c r="AC249" s="35" t="str">
        <f>IF(E249="","",IFERROR(Q249/Y249*365,9999))</f>
      </c>
      <c r="AD249" s="35" t="str">
        <f>IF(E249="","",IFERROR(INDEX('Master Settings'!$B$11:$B$30,MATCH(H249,'Master Settings'!$A$11:$A$30,0)),'Master Settings'!$B$7))</f>
      </c>
      <c r="AE249" s="35" t="str">
        <f>IF(E249="","",IFERROR(INDEX('Master Settings'!$C$11:$C$30,MATCH(H249,'Master Settings'!$A$11:$A$30,0)),'Master Settings'!$D$7))</f>
      </c>
      <c r="AF249" s="88" t="str">
        <f>IF(E249="","",IFERROR(INDEX('Master Settings'!$D$11:$D$30,MATCH(H249,'Master Settings'!$A$11:$A$30,0)),'Master Settings'!$F$7))</f>
      </c>
      <c r="AG249" s="28" t="str">
        <f>IF(E249="","",IF(Q249&lt;=0,"在庫なし",IF(AND(AB249&gt;=AE249,Y249=0),"重度滞留",IF(OR(AB249&gt;=AD249,AC249&gt;=AD249*2),"注意",IF(Z249&lt;AF249,"回転低下","正常")))))</f>
      </c>
      <c r="AH249" s="28" t="str">
        <f>IF(E249="","",IF(AG249="重度滞留","消費がなく未出庫日数が重度しきい値を超過",IF(AG249="注意","未出庫日数または在庫カバー日数が注意しきい値を超過",IF(AG249="回転低下","回転率が品目カテゴリ目標を下回る",""))))</f>
      </c>
      <c r="AI249" s="28" t="str">
        <f>IF(E249="","",IF(AG249="重度滞留",IF(OR(J249="生産終了/EOL",J249="廃棄待ち"),"廃棄/値引き処理/仕入先返品","重点消費/代替利用/倉庫間移動"),IF(AG249="注意","Required確認/購買停止/倉庫間移動",IF(AG249="回転低下","安全在庫/Required予測/購買ペースの見直し","継続監視"))))</f>
      </c>
      <c r="AJ249" s="21"/>
      <c r="AK249" s="32"/>
      <c r="AL249" s="21"/>
      <c r="AM249" s="21"/>
      <c r="AN249" s="90" t="n">
        <f>IF(AND(E249&lt;&gt;"",AG249&lt;&gt;"正常",AG249&lt;&gt;"在庫なし"),T249+ROW()/1000000,0)</f>
        <v>0</v>
      </c>
    </row>
    <row r="250" ht="22" customHeight="true">
      <c r="A250" s="28" t="str">
        <f>IF(E250="","",ROW()-5)</f>
      </c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32"/>
      <c r="O250" s="32"/>
      <c r="P250" s="32"/>
      <c r="Q250" s="84"/>
      <c r="R250" s="21"/>
      <c r="S250" s="84"/>
      <c r="T250" s="86" t="str">
        <f>IF(E250="","",IFERROR(Q250*S250,0))</f>
      </c>
      <c r="U250" s="84"/>
      <c r="V250" s="86" t="str">
        <f>IF(E250="","",SUMIFS('Transaction History'!$G$6:$G$505,'Transaction History'!$D$6:$D$505,E250,'Transaction History'!$F$6:$F$505,"出庫",'Transaction History'!$A$6:$A$505,"&gt;="&amp;'Master Settings'!$B$5-30,'Transaction History'!$A$6:$A$505,"&lt;="&amp;'Master Settings'!$B$5))</f>
      </c>
      <c r="W250" s="86" t="str">
        <f>IF(E250="","",SUMIFS('Transaction History'!$G$6:$G$505,'Transaction History'!$D$6:$D$505,E250,'Transaction History'!$F$6:$F$505,"出庫",'Transaction History'!$A$6:$A$505,"&gt;="&amp;'Master Settings'!$B$5-90,'Transaction History'!$A$6:$A$505,"&lt;="&amp;'Master Settings'!$B$5))</f>
      </c>
      <c r="X250" s="86" t="str">
        <f>IF(E250="","",SUMIFS('Transaction History'!$G$6:$G$505,'Transaction History'!$D$6:$D$505,E250,'Transaction History'!$F$6:$F$505,"出庫",'Transaction History'!$A$6:$A$505,"&gt;="&amp;'Master Settings'!$B$5-180,'Transaction History'!$A$6:$A$505,"&lt;="&amp;'Master Settings'!$B$5))</f>
      </c>
      <c r="Y250" s="86" t="str">
        <f>IF(E250="","",IF(X250&gt;0,X250*365/180,IF(W250&gt;0,W250*365/90,IF(V250&gt;0,V250*365/30,0))))</f>
      </c>
      <c r="Z250" s="88" t="str">
        <f>IF(E250="","",IFERROR(Y250/Q250,0))</f>
      </c>
      <c r="AA250" s="35" t="str">
        <f>IF(E250="","",IF(N250="",0,MAX(0,'Master Settings'!$B$5-N250)))</f>
      </c>
      <c r="AB250" s="35" t="str">
        <f>IF(E250="","",IF(O250="",AA250,MAX(0,'Master Settings'!$B$5-O250)))</f>
      </c>
      <c r="AC250" s="35" t="str">
        <f>IF(E250="","",IFERROR(Q250/Y250*365,9999))</f>
      </c>
      <c r="AD250" s="35" t="str">
        <f>IF(E250="","",IFERROR(INDEX('Master Settings'!$B$11:$B$30,MATCH(H250,'Master Settings'!$A$11:$A$30,0)),'Master Settings'!$B$7))</f>
      </c>
      <c r="AE250" s="35" t="str">
        <f>IF(E250="","",IFERROR(INDEX('Master Settings'!$C$11:$C$30,MATCH(H250,'Master Settings'!$A$11:$A$30,0)),'Master Settings'!$D$7))</f>
      </c>
      <c r="AF250" s="88" t="str">
        <f>IF(E250="","",IFERROR(INDEX('Master Settings'!$D$11:$D$30,MATCH(H250,'Master Settings'!$A$11:$A$30,0)),'Master Settings'!$F$7))</f>
      </c>
      <c r="AG250" s="28" t="str">
        <f>IF(E250="","",IF(Q250&lt;=0,"在庫なし",IF(AND(AB250&gt;=AE250,Y250=0),"重度滞留",IF(OR(AB250&gt;=AD250,AC250&gt;=AD250*2),"注意",IF(Z250&lt;AF250,"回転低下","正常")))))</f>
      </c>
      <c r="AH250" s="28" t="str">
        <f>IF(E250="","",IF(AG250="重度滞留","消費がなく未出庫日数が重度しきい値を超過",IF(AG250="注意","未出庫日数または在庫カバー日数が注意しきい値を超過",IF(AG250="回転低下","回転率が品目カテゴリ目標を下回る",""))))</f>
      </c>
      <c r="AI250" s="28" t="str">
        <f>IF(E250="","",IF(AG250="重度滞留",IF(OR(J250="生産終了/EOL",J250="廃棄待ち"),"廃棄/値引き処理/仕入先返品","重点消費/代替利用/倉庫間移動"),IF(AG250="注意","Required確認/購買停止/倉庫間移動",IF(AG250="回転低下","安全在庫/Required予測/購買ペースの見直し","継続監視"))))</f>
      </c>
      <c r="AJ250" s="21"/>
      <c r="AK250" s="32"/>
      <c r="AL250" s="21"/>
      <c r="AM250" s="21"/>
      <c r="AN250" s="90" t="n">
        <f>IF(AND(E250&lt;&gt;"",AG250&lt;&gt;"正常",AG250&lt;&gt;"在庫なし"),T250+ROW()/1000000,0)</f>
        <v>0</v>
      </c>
    </row>
    <row r="251" ht="22" customHeight="true">
      <c r="A251" s="28" t="str">
        <f>IF(E251="","",ROW()-5)</f>
      </c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32"/>
      <c r="O251" s="32"/>
      <c r="P251" s="32"/>
      <c r="Q251" s="84"/>
      <c r="R251" s="21"/>
      <c r="S251" s="84"/>
      <c r="T251" s="86" t="str">
        <f>IF(E251="","",IFERROR(Q251*S251,0))</f>
      </c>
      <c r="U251" s="84"/>
      <c r="V251" s="86" t="str">
        <f>IF(E251="","",SUMIFS('Transaction History'!$G$6:$G$505,'Transaction History'!$D$6:$D$505,E251,'Transaction History'!$F$6:$F$505,"出庫",'Transaction History'!$A$6:$A$505,"&gt;="&amp;'Master Settings'!$B$5-30,'Transaction History'!$A$6:$A$505,"&lt;="&amp;'Master Settings'!$B$5))</f>
      </c>
      <c r="W251" s="86" t="str">
        <f>IF(E251="","",SUMIFS('Transaction History'!$G$6:$G$505,'Transaction History'!$D$6:$D$505,E251,'Transaction History'!$F$6:$F$505,"出庫",'Transaction History'!$A$6:$A$505,"&gt;="&amp;'Master Settings'!$B$5-90,'Transaction History'!$A$6:$A$505,"&lt;="&amp;'Master Settings'!$B$5))</f>
      </c>
      <c r="X251" s="86" t="str">
        <f>IF(E251="","",SUMIFS('Transaction History'!$G$6:$G$505,'Transaction History'!$D$6:$D$505,E251,'Transaction History'!$F$6:$F$505,"出庫",'Transaction History'!$A$6:$A$505,"&gt;="&amp;'Master Settings'!$B$5-180,'Transaction History'!$A$6:$A$505,"&lt;="&amp;'Master Settings'!$B$5))</f>
      </c>
      <c r="Y251" s="86" t="str">
        <f>IF(E251="","",IF(X251&gt;0,X251*365/180,IF(W251&gt;0,W251*365/90,IF(V251&gt;0,V251*365/30,0))))</f>
      </c>
      <c r="Z251" s="88" t="str">
        <f>IF(E251="","",IFERROR(Y251/Q251,0))</f>
      </c>
      <c r="AA251" s="35" t="str">
        <f>IF(E251="","",IF(N251="",0,MAX(0,'Master Settings'!$B$5-N251)))</f>
      </c>
      <c r="AB251" s="35" t="str">
        <f>IF(E251="","",IF(O251="",AA251,MAX(0,'Master Settings'!$B$5-O251)))</f>
      </c>
      <c r="AC251" s="35" t="str">
        <f>IF(E251="","",IFERROR(Q251/Y251*365,9999))</f>
      </c>
      <c r="AD251" s="35" t="str">
        <f>IF(E251="","",IFERROR(INDEX('Master Settings'!$B$11:$B$30,MATCH(H251,'Master Settings'!$A$11:$A$30,0)),'Master Settings'!$B$7))</f>
      </c>
      <c r="AE251" s="35" t="str">
        <f>IF(E251="","",IFERROR(INDEX('Master Settings'!$C$11:$C$30,MATCH(H251,'Master Settings'!$A$11:$A$30,0)),'Master Settings'!$D$7))</f>
      </c>
      <c r="AF251" s="88" t="str">
        <f>IF(E251="","",IFERROR(INDEX('Master Settings'!$D$11:$D$30,MATCH(H251,'Master Settings'!$A$11:$A$30,0)),'Master Settings'!$F$7))</f>
      </c>
      <c r="AG251" s="28" t="str">
        <f>IF(E251="","",IF(Q251&lt;=0,"在庫なし",IF(AND(AB251&gt;=AE251,Y251=0),"重度滞留",IF(OR(AB251&gt;=AD251,AC251&gt;=AD251*2),"注意",IF(Z251&lt;AF251,"回転低下","正常")))))</f>
      </c>
      <c r="AH251" s="28" t="str">
        <f>IF(E251="","",IF(AG251="重度滞留","消費がなく未出庫日数が重度しきい値を超過",IF(AG251="注意","未出庫日数または在庫カバー日数が注意しきい値を超過",IF(AG251="回転低下","回転率が品目カテゴリ目標を下回る",""))))</f>
      </c>
      <c r="AI251" s="28" t="str">
        <f>IF(E251="","",IF(AG251="重度滞留",IF(OR(J251="生産終了/EOL",J251="廃棄待ち"),"廃棄/値引き処理/仕入先返品","重点消費/代替利用/倉庫間移動"),IF(AG251="注意","Required確認/購買停止/倉庫間移動",IF(AG251="回転低下","安全在庫/Required予測/購買ペースの見直し","継続監視"))))</f>
      </c>
      <c r="AJ251" s="21"/>
      <c r="AK251" s="32"/>
      <c r="AL251" s="21"/>
      <c r="AM251" s="21"/>
      <c r="AN251" s="90" t="n">
        <f>IF(AND(E251&lt;&gt;"",AG251&lt;&gt;"正常",AG251&lt;&gt;"在庫なし"),T251+ROW()/1000000,0)</f>
        <v>0</v>
      </c>
    </row>
    <row r="252" ht="22" customHeight="true">
      <c r="A252" s="28" t="str">
        <f>IF(E252="","",ROW()-5)</f>
      </c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32"/>
      <c r="O252" s="32"/>
      <c r="P252" s="32"/>
      <c r="Q252" s="84"/>
      <c r="R252" s="21"/>
      <c r="S252" s="84"/>
      <c r="T252" s="86" t="str">
        <f>IF(E252="","",IFERROR(Q252*S252,0))</f>
      </c>
      <c r="U252" s="84"/>
      <c r="V252" s="86" t="str">
        <f>IF(E252="","",SUMIFS('Transaction History'!$G$6:$G$505,'Transaction History'!$D$6:$D$505,E252,'Transaction History'!$F$6:$F$505,"出庫",'Transaction History'!$A$6:$A$505,"&gt;="&amp;'Master Settings'!$B$5-30,'Transaction History'!$A$6:$A$505,"&lt;="&amp;'Master Settings'!$B$5))</f>
      </c>
      <c r="W252" s="86" t="str">
        <f>IF(E252="","",SUMIFS('Transaction History'!$G$6:$G$505,'Transaction History'!$D$6:$D$505,E252,'Transaction History'!$F$6:$F$505,"出庫",'Transaction History'!$A$6:$A$505,"&gt;="&amp;'Master Settings'!$B$5-90,'Transaction History'!$A$6:$A$505,"&lt;="&amp;'Master Settings'!$B$5))</f>
      </c>
      <c r="X252" s="86" t="str">
        <f>IF(E252="","",SUMIFS('Transaction History'!$G$6:$G$505,'Transaction History'!$D$6:$D$505,E252,'Transaction History'!$F$6:$F$505,"出庫",'Transaction History'!$A$6:$A$505,"&gt;="&amp;'Master Settings'!$B$5-180,'Transaction History'!$A$6:$A$505,"&lt;="&amp;'Master Settings'!$B$5))</f>
      </c>
      <c r="Y252" s="86" t="str">
        <f>IF(E252="","",IF(X252&gt;0,X252*365/180,IF(W252&gt;0,W252*365/90,IF(V252&gt;0,V252*365/30,0))))</f>
      </c>
      <c r="Z252" s="88" t="str">
        <f>IF(E252="","",IFERROR(Y252/Q252,0))</f>
      </c>
      <c r="AA252" s="35" t="str">
        <f>IF(E252="","",IF(N252="",0,MAX(0,'Master Settings'!$B$5-N252)))</f>
      </c>
      <c r="AB252" s="35" t="str">
        <f>IF(E252="","",IF(O252="",AA252,MAX(0,'Master Settings'!$B$5-O252)))</f>
      </c>
      <c r="AC252" s="35" t="str">
        <f>IF(E252="","",IFERROR(Q252/Y252*365,9999))</f>
      </c>
      <c r="AD252" s="35" t="str">
        <f>IF(E252="","",IFERROR(INDEX('Master Settings'!$B$11:$B$30,MATCH(H252,'Master Settings'!$A$11:$A$30,0)),'Master Settings'!$B$7))</f>
      </c>
      <c r="AE252" s="35" t="str">
        <f>IF(E252="","",IFERROR(INDEX('Master Settings'!$C$11:$C$30,MATCH(H252,'Master Settings'!$A$11:$A$30,0)),'Master Settings'!$D$7))</f>
      </c>
      <c r="AF252" s="88" t="str">
        <f>IF(E252="","",IFERROR(INDEX('Master Settings'!$D$11:$D$30,MATCH(H252,'Master Settings'!$A$11:$A$30,0)),'Master Settings'!$F$7))</f>
      </c>
      <c r="AG252" s="28" t="str">
        <f>IF(E252="","",IF(Q252&lt;=0,"在庫なし",IF(AND(AB252&gt;=AE252,Y252=0),"重度滞留",IF(OR(AB252&gt;=AD252,AC252&gt;=AD252*2),"注意",IF(Z252&lt;AF252,"回転低下","正常")))))</f>
      </c>
      <c r="AH252" s="28" t="str">
        <f>IF(E252="","",IF(AG252="重度滞留","消費がなく未出庫日数が重度しきい値を超過",IF(AG252="注意","未出庫日数または在庫カバー日数が注意しきい値を超過",IF(AG252="回転低下","回転率が品目カテゴリ目標を下回る",""))))</f>
      </c>
      <c r="AI252" s="28" t="str">
        <f>IF(E252="","",IF(AG252="重度滞留",IF(OR(J252="生産終了/EOL",J252="廃棄待ち"),"廃棄/値引き処理/仕入先返品","重点消費/代替利用/倉庫間移動"),IF(AG252="注意","Required確認/購買停止/倉庫間移動",IF(AG252="回転低下","安全在庫/Required予測/購買ペースの見直し","継続監視"))))</f>
      </c>
      <c r="AJ252" s="21"/>
      <c r="AK252" s="32"/>
      <c r="AL252" s="21"/>
      <c r="AM252" s="21"/>
      <c r="AN252" s="90" t="n">
        <f>IF(AND(E252&lt;&gt;"",AG252&lt;&gt;"正常",AG252&lt;&gt;"在庫なし"),T252+ROW()/1000000,0)</f>
        <v>0</v>
      </c>
    </row>
    <row r="253" ht="22" customHeight="true">
      <c r="A253" s="28" t="str">
        <f>IF(E253="","",ROW()-5)</f>
      </c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32"/>
      <c r="O253" s="32"/>
      <c r="P253" s="32"/>
      <c r="Q253" s="84"/>
      <c r="R253" s="21"/>
      <c r="S253" s="84"/>
      <c r="T253" s="86" t="str">
        <f>IF(E253="","",IFERROR(Q253*S253,0))</f>
      </c>
      <c r="U253" s="84"/>
      <c r="V253" s="86" t="str">
        <f>IF(E253="","",SUMIFS('Transaction History'!$G$6:$G$505,'Transaction History'!$D$6:$D$505,E253,'Transaction History'!$F$6:$F$505,"出庫",'Transaction History'!$A$6:$A$505,"&gt;="&amp;'Master Settings'!$B$5-30,'Transaction History'!$A$6:$A$505,"&lt;="&amp;'Master Settings'!$B$5))</f>
      </c>
      <c r="W253" s="86" t="str">
        <f>IF(E253="","",SUMIFS('Transaction History'!$G$6:$G$505,'Transaction History'!$D$6:$D$505,E253,'Transaction History'!$F$6:$F$505,"出庫",'Transaction History'!$A$6:$A$505,"&gt;="&amp;'Master Settings'!$B$5-90,'Transaction History'!$A$6:$A$505,"&lt;="&amp;'Master Settings'!$B$5))</f>
      </c>
      <c r="X253" s="86" t="str">
        <f>IF(E253="","",SUMIFS('Transaction History'!$G$6:$G$505,'Transaction History'!$D$6:$D$505,E253,'Transaction History'!$F$6:$F$505,"出庫",'Transaction History'!$A$6:$A$505,"&gt;="&amp;'Master Settings'!$B$5-180,'Transaction History'!$A$6:$A$505,"&lt;="&amp;'Master Settings'!$B$5))</f>
      </c>
      <c r="Y253" s="86" t="str">
        <f>IF(E253="","",IF(X253&gt;0,X253*365/180,IF(W253&gt;0,W253*365/90,IF(V253&gt;0,V253*365/30,0))))</f>
      </c>
      <c r="Z253" s="88" t="str">
        <f>IF(E253="","",IFERROR(Y253/Q253,0))</f>
      </c>
      <c r="AA253" s="35" t="str">
        <f>IF(E253="","",IF(N253="",0,MAX(0,'Master Settings'!$B$5-N253)))</f>
      </c>
      <c r="AB253" s="35" t="str">
        <f>IF(E253="","",IF(O253="",AA253,MAX(0,'Master Settings'!$B$5-O253)))</f>
      </c>
      <c r="AC253" s="35" t="str">
        <f>IF(E253="","",IFERROR(Q253/Y253*365,9999))</f>
      </c>
      <c r="AD253" s="35" t="str">
        <f>IF(E253="","",IFERROR(INDEX('Master Settings'!$B$11:$B$30,MATCH(H253,'Master Settings'!$A$11:$A$30,0)),'Master Settings'!$B$7))</f>
      </c>
      <c r="AE253" s="35" t="str">
        <f>IF(E253="","",IFERROR(INDEX('Master Settings'!$C$11:$C$30,MATCH(H253,'Master Settings'!$A$11:$A$30,0)),'Master Settings'!$D$7))</f>
      </c>
      <c r="AF253" s="88" t="str">
        <f>IF(E253="","",IFERROR(INDEX('Master Settings'!$D$11:$D$30,MATCH(H253,'Master Settings'!$A$11:$A$30,0)),'Master Settings'!$F$7))</f>
      </c>
      <c r="AG253" s="28" t="str">
        <f>IF(E253="","",IF(Q253&lt;=0,"在庫なし",IF(AND(AB253&gt;=AE253,Y253=0),"重度滞留",IF(OR(AB253&gt;=AD253,AC253&gt;=AD253*2),"注意",IF(Z253&lt;AF253,"回転低下","正常")))))</f>
      </c>
      <c r="AH253" s="28" t="str">
        <f>IF(E253="","",IF(AG253="重度滞留","消費がなく未出庫日数が重度しきい値を超過",IF(AG253="注意","未出庫日数または在庫カバー日数が注意しきい値を超過",IF(AG253="回転低下","回転率が品目カテゴリ目標を下回る",""))))</f>
      </c>
      <c r="AI253" s="28" t="str">
        <f>IF(E253="","",IF(AG253="重度滞留",IF(OR(J253="生産終了/EOL",J253="廃棄待ち"),"廃棄/値引き処理/仕入先返品","重点消費/代替利用/倉庫間移動"),IF(AG253="注意","Required確認/購買停止/倉庫間移動",IF(AG253="回転低下","安全在庫/Required予測/購買ペースの見直し","継続監視"))))</f>
      </c>
      <c r="AJ253" s="21"/>
      <c r="AK253" s="32"/>
      <c r="AL253" s="21"/>
      <c r="AM253" s="21"/>
      <c r="AN253" s="90" t="n">
        <f>IF(AND(E253&lt;&gt;"",AG253&lt;&gt;"正常",AG253&lt;&gt;"在庫なし"),T253+ROW()/1000000,0)</f>
        <v>0</v>
      </c>
    </row>
    <row r="254" ht="22" customHeight="true">
      <c r="A254" s="28" t="str">
        <f>IF(E254="","",ROW()-5)</f>
      </c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32"/>
      <c r="O254" s="32"/>
      <c r="P254" s="32"/>
      <c r="Q254" s="84"/>
      <c r="R254" s="21"/>
      <c r="S254" s="84"/>
      <c r="T254" s="86" t="str">
        <f>IF(E254="","",IFERROR(Q254*S254,0))</f>
      </c>
      <c r="U254" s="84"/>
      <c r="V254" s="86" t="str">
        <f>IF(E254="","",SUMIFS('Transaction History'!$G$6:$G$505,'Transaction History'!$D$6:$D$505,E254,'Transaction History'!$F$6:$F$505,"出庫",'Transaction History'!$A$6:$A$505,"&gt;="&amp;'Master Settings'!$B$5-30,'Transaction History'!$A$6:$A$505,"&lt;="&amp;'Master Settings'!$B$5))</f>
      </c>
      <c r="W254" s="86" t="str">
        <f>IF(E254="","",SUMIFS('Transaction History'!$G$6:$G$505,'Transaction History'!$D$6:$D$505,E254,'Transaction History'!$F$6:$F$505,"出庫",'Transaction History'!$A$6:$A$505,"&gt;="&amp;'Master Settings'!$B$5-90,'Transaction History'!$A$6:$A$505,"&lt;="&amp;'Master Settings'!$B$5))</f>
      </c>
      <c r="X254" s="86" t="str">
        <f>IF(E254="","",SUMIFS('Transaction History'!$G$6:$G$505,'Transaction History'!$D$6:$D$505,E254,'Transaction History'!$F$6:$F$505,"出庫",'Transaction History'!$A$6:$A$505,"&gt;="&amp;'Master Settings'!$B$5-180,'Transaction History'!$A$6:$A$505,"&lt;="&amp;'Master Settings'!$B$5))</f>
      </c>
      <c r="Y254" s="86" t="str">
        <f>IF(E254="","",IF(X254&gt;0,X254*365/180,IF(W254&gt;0,W254*365/90,IF(V254&gt;0,V254*365/30,0))))</f>
      </c>
      <c r="Z254" s="88" t="str">
        <f>IF(E254="","",IFERROR(Y254/Q254,0))</f>
      </c>
      <c r="AA254" s="35" t="str">
        <f>IF(E254="","",IF(N254="",0,MAX(0,'Master Settings'!$B$5-N254)))</f>
      </c>
      <c r="AB254" s="35" t="str">
        <f>IF(E254="","",IF(O254="",AA254,MAX(0,'Master Settings'!$B$5-O254)))</f>
      </c>
      <c r="AC254" s="35" t="str">
        <f>IF(E254="","",IFERROR(Q254/Y254*365,9999))</f>
      </c>
      <c r="AD254" s="35" t="str">
        <f>IF(E254="","",IFERROR(INDEX('Master Settings'!$B$11:$B$30,MATCH(H254,'Master Settings'!$A$11:$A$30,0)),'Master Settings'!$B$7))</f>
      </c>
      <c r="AE254" s="35" t="str">
        <f>IF(E254="","",IFERROR(INDEX('Master Settings'!$C$11:$C$30,MATCH(H254,'Master Settings'!$A$11:$A$30,0)),'Master Settings'!$D$7))</f>
      </c>
      <c r="AF254" s="88" t="str">
        <f>IF(E254="","",IFERROR(INDEX('Master Settings'!$D$11:$D$30,MATCH(H254,'Master Settings'!$A$11:$A$30,0)),'Master Settings'!$F$7))</f>
      </c>
      <c r="AG254" s="28" t="str">
        <f>IF(E254="","",IF(Q254&lt;=0,"在庫なし",IF(AND(AB254&gt;=AE254,Y254=0),"重度滞留",IF(OR(AB254&gt;=AD254,AC254&gt;=AD254*2),"注意",IF(Z254&lt;AF254,"回転低下","正常")))))</f>
      </c>
      <c r="AH254" s="28" t="str">
        <f>IF(E254="","",IF(AG254="重度滞留","消費がなく未出庫日数が重度しきい値を超過",IF(AG254="注意","未出庫日数または在庫カバー日数が注意しきい値を超過",IF(AG254="回転低下","回転率が品目カテゴリ目標を下回る",""))))</f>
      </c>
      <c r="AI254" s="28" t="str">
        <f>IF(E254="","",IF(AG254="重度滞留",IF(OR(J254="生産終了/EOL",J254="廃棄待ち"),"廃棄/値引き処理/仕入先返品","重点消費/代替利用/倉庫間移動"),IF(AG254="注意","Required確認/購買停止/倉庫間移動",IF(AG254="回転低下","安全在庫/Required予測/購買ペースの見直し","継続監視"))))</f>
      </c>
      <c r="AJ254" s="21"/>
      <c r="AK254" s="32"/>
      <c r="AL254" s="21"/>
      <c r="AM254" s="21"/>
      <c r="AN254" s="90" t="n">
        <f>IF(AND(E254&lt;&gt;"",AG254&lt;&gt;"正常",AG254&lt;&gt;"在庫なし"),T254+ROW()/1000000,0)</f>
        <v>0</v>
      </c>
    </row>
    <row r="255" ht="22" customHeight="true">
      <c r="A255" s="28" t="str">
        <f>IF(E255="","",ROW()-5)</f>
      </c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32"/>
      <c r="O255" s="32"/>
      <c r="P255" s="32"/>
      <c r="Q255" s="84"/>
      <c r="R255" s="21"/>
      <c r="S255" s="84"/>
      <c r="T255" s="86" t="str">
        <f>IF(E255="","",IFERROR(Q255*S255,0))</f>
      </c>
      <c r="U255" s="84"/>
      <c r="V255" s="86" t="str">
        <f>IF(E255="","",SUMIFS('Transaction History'!$G$6:$G$505,'Transaction History'!$D$6:$D$505,E255,'Transaction History'!$F$6:$F$505,"出庫",'Transaction History'!$A$6:$A$505,"&gt;="&amp;'Master Settings'!$B$5-30,'Transaction History'!$A$6:$A$505,"&lt;="&amp;'Master Settings'!$B$5))</f>
      </c>
      <c r="W255" s="86" t="str">
        <f>IF(E255="","",SUMIFS('Transaction History'!$G$6:$G$505,'Transaction History'!$D$6:$D$505,E255,'Transaction History'!$F$6:$F$505,"出庫",'Transaction History'!$A$6:$A$505,"&gt;="&amp;'Master Settings'!$B$5-90,'Transaction History'!$A$6:$A$505,"&lt;="&amp;'Master Settings'!$B$5))</f>
      </c>
      <c r="X255" s="86" t="str">
        <f>IF(E255="","",SUMIFS('Transaction History'!$G$6:$G$505,'Transaction History'!$D$6:$D$505,E255,'Transaction History'!$F$6:$F$505,"出庫",'Transaction History'!$A$6:$A$505,"&gt;="&amp;'Master Settings'!$B$5-180,'Transaction History'!$A$6:$A$505,"&lt;="&amp;'Master Settings'!$B$5))</f>
      </c>
      <c r="Y255" s="86" t="str">
        <f>IF(E255="","",IF(X255&gt;0,X255*365/180,IF(W255&gt;0,W255*365/90,IF(V255&gt;0,V255*365/30,0))))</f>
      </c>
      <c r="Z255" s="88" t="str">
        <f>IF(E255="","",IFERROR(Y255/Q255,0))</f>
      </c>
      <c r="AA255" s="35" t="str">
        <f>IF(E255="","",IF(N255="",0,MAX(0,'Master Settings'!$B$5-N255)))</f>
      </c>
      <c r="AB255" s="35" t="str">
        <f>IF(E255="","",IF(O255="",AA255,MAX(0,'Master Settings'!$B$5-O255)))</f>
      </c>
      <c r="AC255" s="35" t="str">
        <f>IF(E255="","",IFERROR(Q255/Y255*365,9999))</f>
      </c>
      <c r="AD255" s="35" t="str">
        <f>IF(E255="","",IFERROR(INDEX('Master Settings'!$B$11:$B$30,MATCH(H255,'Master Settings'!$A$11:$A$30,0)),'Master Settings'!$B$7))</f>
      </c>
      <c r="AE255" s="35" t="str">
        <f>IF(E255="","",IFERROR(INDEX('Master Settings'!$C$11:$C$30,MATCH(H255,'Master Settings'!$A$11:$A$30,0)),'Master Settings'!$D$7))</f>
      </c>
      <c r="AF255" s="88" t="str">
        <f>IF(E255="","",IFERROR(INDEX('Master Settings'!$D$11:$D$30,MATCH(H255,'Master Settings'!$A$11:$A$30,0)),'Master Settings'!$F$7))</f>
      </c>
      <c r="AG255" s="28" t="str">
        <f>IF(E255="","",IF(Q255&lt;=0,"在庫なし",IF(AND(AB255&gt;=AE255,Y255=0),"重度滞留",IF(OR(AB255&gt;=AD255,AC255&gt;=AD255*2),"注意",IF(Z255&lt;AF255,"回転低下","正常")))))</f>
      </c>
      <c r="AH255" s="28" t="str">
        <f>IF(E255="","",IF(AG255="重度滞留","消費がなく未出庫日数が重度しきい値を超過",IF(AG255="注意","未出庫日数または在庫カバー日数が注意しきい値を超過",IF(AG255="回転低下","回転率が品目カテゴリ目標を下回る",""))))</f>
      </c>
      <c r="AI255" s="28" t="str">
        <f>IF(E255="","",IF(AG255="重度滞留",IF(OR(J255="生産終了/EOL",J255="廃棄待ち"),"廃棄/値引き処理/仕入先返品","重点消費/代替利用/倉庫間移動"),IF(AG255="注意","Required確認/購買停止/倉庫間移動",IF(AG255="回転低下","安全在庫/Required予測/購買ペースの見直し","継続監視"))))</f>
      </c>
      <c r="AJ255" s="21"/>
      <c r="AK255" s="32"/>
      <c r="AL255" s="21"/>
      <c r="AM255" s="21"/>
      <c r="AN255" s="90" t="n">
        <f>IF(AND(E255&lt;&gt;"",AG255&lt;&gt;"正常",AG255&lt;&gt;"在庫なし"),T255+ROW()/1000000,0)</f>
        <v>0</v>
      </c>
    </row>
    <row r="256" ht="22" customHeight="true">
      <c r="A256" s="28" t="str">
        <f>IF(E256="","",ROW()-5)</f>
      </c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32"/>
      <c r="O256" s="32"/>
      <c r="P256" s="32"/>
      <c r="Q256" s="84"/>
      <c r="R256" s="21"/>
      <c r="S256" s="84"/>
      <c r="T256" s="86" t="str">
        <f>IF(E256="","",IFERROR(Q256*S256,0))</f>
      </c>
      <c r="U256" s="84"/>
      <c r="V256" s="86" t="str">
        <f>IF(E256="","",SUMIFS('Transaction History'!$G$6:$G$505,'Transaction History'!$D$6:$D$505,E256,'Transaction History'!$F$6:$F$505,"出庫",'Transaction History'!$A$6:$A$505,"&gt;="&amp;'Master Settings'!$B$5-30,'Transaction History'!$A$6:$A$505,"&lt;="&amp;'Master Settings'!$B$5))</f>
      </c>
      <c r="W256" s="86" t="str">
        <f>IF(E256="","",SUMIFS('Transaction History'!$G$6:$G$505,'Transaction History'!$D$6:$D$505,E256,'Transaction History'!$F$6:$F$505,"出庫",'Transaction History'!$A$6:$A$505,"&gt;="&amp;'Master Settings'!$B$5-90,'Transaction History'!$A$6:$A$505,"&lt;="&amp;'Master Settings'!$B$5))</f>
      </c>
      <c r="X256" s="86" t="str">
        <f>IF(E256="","",SUMIFS('Transaction History'!$G$6:$G$505,'Transaction History'!$D$6:$D$505,E256,'Transaction History'!$F$6:$F$505,"出庫",'Transaction History'!$A$6:$A$505,"&gt;="&amp;'Master Settings'!$B$5-180,'Transaction History'!$A$6:$A$505,"&lt;="&amp;'Master Settings'!$B$5))</f>
      </c>
      <c r="Y256" s="86" t="str">
        <f>IF(E256="","",IF(X256&gt;0,X256*365/180,IF(W256&gt;0,W256*365/90,IF(V256&gt;0,V256*365/30,0))))</f>
      </c>
      <c r="Z256" s="88" t="str">
        <f>IF(E256="","",IFERROR(Y256/Q256,0))</f>
      </c>
      <c r="AA256" s="35" t="str">
        <f>IF(E256="","",IF(N256="",0,MAX(0,'Master Settings'!$B$5-N256)))</f>
      </c>
      <c r="AB256" s="35" t="str">
        <f>IF(E256="","",IF(O256="",AA256,MAX(0,'Master Settings'!$B$5-O256)))</f>
      </c>
      <c r="AC256" s="35" t="str">
        <f>IF(E256="","",IFERROR(Q256/Y256*365,9999))</f>
      </c>
      <c r="AD256" s="35" t="str">
        <f>IF(E256="","",IFERROR(INDEX('Master Settings'!$B$11:$B$30,MATCH(H256,'Master Settings'!$A$11:$A$30,0)),'Master Settings'!$B$7))</f>
      </c>
      <c r="AE256" s="35" t="str">
        <f>IF(E256="","",IFERROR(INDEX('Master Settings'!$C$11:$C$30,MATCH(H256,'Master Settings'!$A$11:$A$30,0)),'Master Settings'!$D$7))</f>
      </c>
      <c r="AF256" s="88" t="str">
        <f>IF(E256="","",IFERROR(INDEX('Master Settings'!$D$11:$D$30,MATCH(H256,'Master Settings'!$A$11:$A$30,0)),'Master Settings'!$F$7))</f>
      </c>
      <c r="AG256" s="28" t="str">
        <f>IF(E256="","",IF(Q256&lt;=0,"在庫なし",IF(AND(AB256&gt;=AE256,Y256=0),"重度滞留",IF(OR(AB256&gt;=AD256,AC256&gt;=AD256*2),"注意",IF(Z256&lt;AF256,"回転低下","正常")))))</f>
      </c>
      <c r="AH256" s="28" t="str">
        <f>IF(E256="","",IF(AG256="重度滞留","消費がなく未出庫日数が重度しきい値を超過",IF(AG256="注意","未出庫日数または在庫カバー日数が注意しきい値を超過",IF(AG256="回転低下","回転率が品目カテゴリ目標を下回る",""))))</f>
      </c>
      <c r="AI256" s="28" t="str">
        <f>IF(E256="","",IF(AG256="重度滞留",IF(OR(J256="生産終了/EOL",J256="廃棄待ち"),"廃棄/値引き処理/仕入先返品","重点消費/代替利用/倉庫間移動"),IF(AG256="注意","Required確認/購買停止/倉庫間移動",IF(AG256="回転低下","安全在庫/Required予測/購買ペースの見直し","継続監視"))))</f>
      </c>
      <c r="AJ256" s="21"/>
      <c r="AK256" s="32"/>
      <c r="AL256" s="21"/>
      <c r="AM256" s="21"/>
      <c r="AN256" s="90" t="n">
        <f>IF(AND(E256&lt;&gt;"",AG256&lt;&gt;"正常",AG256&lt;&gt;"在庫なし"),T256+ROW()/1000000,0)</f>
        <v>0</v>
      </c>
    </row>
    <row r="257" ht="22" customHeight="true">
      <c r="A257" s="28" t="str">
        <f>IF(E257="","",ROW()-5)</f>
      </c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32"/>
      <c r="O257" s="32"/>
      <c r="P257" s="32"/>
      <c r="Q257" s="84"/>
      <c r="R257" s="21"/>
      <c r="S257" s="84"/>
      <c r="T257" s="86" t="str">
        <f>IF(E257="","",IFERROR(Q257*S257,0))</f>
      </c>
      <c r="U257" s="84"/>
      <c r="V257" s="86" t="str">
        <f>IF(E257="","",SUMIFS('Transaction History'!$G$6:$G$505,'Transaction History'!$D$6:$D$505,E257,'Transaction History'!$F$6:$F$505,"出庫",'Transaction History'!$A$6:$A$505,"&gt;="&amp;'Master Settings'!$B$5-30,'Transaction History'!$A$6:$A$505,"&lt;="&amp;'Master Settings'!$B$5))</f>
      </c>
      <c r="W257" s="86" t="str">
        <f>IF(E257="","",SUMIFS('Transaction History'!$G$6:$G$505,'Transaction History'!$D$6:$D$505,E257,'Transaction History'!$F$6:$F$505,"出庫",'Transaction History'!$A$6:$A$505,"&gt;="&amp;'Master Settings'!$B$5-90,'Transaction History'!$A$6:$A$505,"&lt;="&amp;'Master Settings'!$B$5))</f>
      </c>
      <c r="X257" s="86" t="str">
        <f>IF(E257="","",SUMIFS('Transaction History'!$G$6:$G$505,'Transaction History'!$D$6:$D$505,E257,'Transaction History'!$F$6:$F$505,"出庫",'Transaction History'!$A$6:$A$505,"&gt;="&amp;'Master Settings'!$B$5-180,'Transaction History'!$A$6:$A$505,"&lt;="&amp;'Master Settings'!$B$5))</f>
      </c>
      <c r="Y257" s="86" t="str">
        <f>IF(E257="","",IF(X257&gt;0,X257*365/180,IF(W257&gt;0,W257*365/90,IF(V257&gt;0,V257*365/30,0))))</f>
      </c>
      <c r="Z257" s="88" t="str">
        <f>IF(E257="","",IFERROR(Y257/Q257,0))</f>
      </c>
      <c r="AA257" s="35" t="str">
        <f>IF(E257="","",IF(N257="",0,MAX(0,'Master Settings'!$B$5-N257)))</f>
      </c>
      <c r="AB257" s="35" t="str">
        <f>IF(E257="","",IF(O257="",AA257,MAX(0,'Master Settings'!$B$5-O257)))</f>
      </c>
      <c r="AC257" s="35" t="str">
        <f>IF(E257="","",IFERROR(Q257/Y257*365,9999))</f>
      </c>
      <c r="AD257" s="35" t="str">
        <f>IF(E257="","",IFERROR(INDEX('Master Settings'!$B$11:$B$30,MATCH(H257,'Master Settings'!$A$11:$A$30,0)),'Master Settings'!$B$7))</f>
      </c>
      <c r="AE257" s="35" t="str">
        <f>IF(E257="","",IFERROR(INDEX('Master Settings'!$C$11:$C$30,MATCH(H257,'Master Settings'!$A$11:$A$30,0)),'Master Settings'!$D$7))</f>
      </c>
      <c r="AF257" s="88" t="str">
        <f>IF(E257="","",IFERROR(INDEX('Master Settings'!$D$11:$D$30,MATCH(H257,'Master Settings'!$A$11:$A$30,0)),'Master Settings'!$F$7))</f>
      </c>
      <c r="AG257" s="28" t="str">
        <f>IF(E257="","",IF(Q257&lt;=0,"在庫なし",IF(AND(AB257&gt;=AE257,Y257=0),"重度滞留",IF(OR(AB257&gt;=AD257,AC257&gt;=AD257*2),"注意",IF(Z257&lt;AF257,"回転低下","正常")))))</f>
      </c>
      <c r="AH257" s="28" t="str">
        <f>IF(E257="","",IF(AG257="重度滞留","消費がなく未出庫日数が重度しきい値を超過",IF(AG257="注意","未出庫日数または在庫カバー日数が注意しきい値を超過",IF(AG257="回転低下","回転率が品目カテゴリ目標を下回る",""))))</f>
      </c>
      <c r="AI257" s="28" t="str">
        <f>IF(E257="","",IF(AG257="重度滞留",IF(OR(J257="生産終了/EOL",J257="廃棄待ち"),"廃棄/値引き処理/仕入先返品","重点消費/代替利用/倉庫間移動"),IF(AG257="注意","Required確認/購買停止/倉庫間移動",IF(AG257="回転低下","安全在庫/Required予測/購買ペースの見直し","継続監視"))))</f>
      </c>
      <c r="AJ257" s="21"/>
      <c r="AK257" s="32"/>
      <c r="AL257" s="21"/>
      <c r="AM257" s="21"/>
      <c r="AN257" s="90" t="n">
        <f>IF(AND(E257&lt;&gt;"",AG257&lt;&gt;"正常",AG257&lt;&gt;"在庫なし"),T257+ROW()/1000000,0)</f>
        <v>0</v>
      </c>
    </row>
    <row r="258" ht="22" customHeight="true">
      <c r="A258" s="28" t="str">
        <f>IF(E258="","",ROW()-5)</f>
      </c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32"/>
      <c r="O258" s="32"/>
      <c r="P258" s="32"/>
      <c r="Q258" s="84"/>
      <c r="R258" s="21"/>
      <c r="S258" s="84"/>
      <c r="T258" s="86" t="str">
        <f>IF(E258="","",IFERROR(Q258*S258,0))</f>
      </c>
      <c r="U258" s="84"/>
      <c r="V258" s="86" t="str">
        <f>IF(E258="","",SUMIFS('Transaction History'!$G$6:$G$505,'Transaction History'!$D$6:$D$505,E258,'Transaction History'!$F$6:$F$505,"出庫",'Transaction History'!$A$6:$A$505,"&gt;="&amp;'Master Settings'!$B$5-30,'Transaction History'!$A$6:$A$505,"&lt;="&amp;'Master Settings'!$B$5))</f>
      </c>
      <c r="W258" s="86" t="str">
        <f>IF(E258="","",SUMIFS('Transaction History'!$G$6:$G$505,'Transaction History'!$D$6:$D$505,E258,'Transaction History'!$F$6:$F$505,"出庫",'Transaction History'!$A$6:$A$505,"&gt;="&amp;'Master Settings'!$B$5-90,'Transaction History'!$A$6:$A$505,"&lt;="&amp;'Master Settings'!$B$5))</f>
      </c>
      <c r="X258" s="86" t="str">
        <f>IF(E258="","",SUMIFS('Transaction History'!$G$6:$G$505,'Transaction History'!$D$6:$D$505,E258,'Transaction History'!$F$6:$F$505,"出庫",'Transaction History'!$A$6:$A$505,"&gt;="&amp;'Master Settings'!$B$5-180,'Transaction History'!$A$6:$A$505,"&lt;="&amp;'Master Settings'!$B$5))</f>
      </c>
      <c r="Y258" s="86" t="str">
        <f>IF(E258="","",IF(X258&gt;0,X258*365/180,IF(W258&gt;0,W258*365/90,IF(V258&gt;0,V258*365/30,0))))</f>
      </c>
      <c r="Z258" s="88" t="str">
        <f>IF(E258="","",IFERROR(Y258/Q258,0))</f>
      </c>
      <c r="AA258" s="35" t="str">
        <f>IF(E258="","",IF(N258="",0,MAX(0,'Master Settings'!$B$5-N258)))</f>
      </c>
      <c r="AB258" s="35" t="str">
        <f>IF(E258="","",IF(O258="",AA258,MAX(0,'Master Settings'!$B$5-O258)))</f>
      </c>
      <c r="AC258" s="35" t="str">
        <f>IF(E258="","",IFERROR(Q258/Y258*365,9999))</f>
      </c>
      <c r="AD258" s="35" t="str">
        <f>IF(E258="","",IFERROR(INDEX('Master Settings'!$B$11:$B$30,MATCH(H258,'Master Settings'!$A$11:$A$30,0)),'Master Settings'!$B$7))</f>
      </c>
      <c r="AE258" s="35" t="str">
        <f>IF(E258="","",IFERROR(INDEX('Master Settings'!$C$11:$C$30,MATCH(H258,'Master Settings'!$A$11:$A$30,0)),'Master Settings'!$D$7))</f>
      </c>
      <c r="AF258" s="88" t="str">
        <f>IF(E258="","",IFERROR(INDEX('Master Settings'!$D$11:$D$30,MATCH(H258,'Master Settings'!$A$11:$A$30,0)),'Master Settings'!$F$7))</f>
      </c>
      <c r="AG258" s="28" t="str">
        <f>IF(E258="","",IF(Q258&lt;=0,"在庫なし",IF(AND(AB258&gt;=AE258,Y258=0),"重度滞留",IF(OR(AB258&gt;=AD258,AC258&gt;=AD258*2),"注意",IF(Z258&lt;AF258,"回転低下","正常")))))</f>
      </c>
      <c r="AH258" s="28" t="str">
        <f>IF(E258="","",IF(AG258="重度滞留","消費がなく未出庫日数が重度しきい値を超過",IF(AG258="注意","未出庫日数または在庫カバー日数が注意しきい値を超過",IF(AG258="回転低下","回転率が品目カテゴリ目標を下回る",""))))</f>
      </c>
      <c r="AI258" s="28" t="str">
        <f>IF(E258="","",IF(AG258="重度滞留",IF(OR(J258="生産終了/EOL",J258="廃棄待ち"),"廃棄/値引き処理/仕入先返品","重点消費/代替利用/倉庫間移動"),IF(AG258="注意","Required確認/購買停止/倉庫間移動",IF(AG258="回転低下","安全在庫/Required予測/購買ペースの見直し","継続監視"))))</f>
      </c>
      <c r="AJ258" s="21"/>
      <c r="AK258" s="32"/>
      <c r="AL258" s="21"/>
      <c r="AM258" s="21"/>
      <c r="AN258" s="90" t="n">
        <f>IF(AND(E258&lt;&gt;"",AG258&lt;&gt;"正常",AG258&lt;&gt;"在庫なし"),T258+ROW()/1000000,0)</f>
        <v>0</v>
      </c>
    </row>
    <row r="259" ht="22" customHeight="true">
      <c r="A259" s="28" t="str">
        <f>IF(E259="","",ROW()-5)</f>
      </c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32"/>
      <c r="O259" s="32"/>
      <c r="P259" s="32"/>
      <c r="Q259" s="84"/>
      <c r="R259" s="21"/>
      <c r="S259" s="84"/>
      <c r="T259" s="86" t="str">
        <f>IF(E259="","",IFERROR(Q259*S259,0))</f>
      </c>
      <c r="U259" s="84"/>
      <c r="V259" s="86" t="str">
        <f>IF(E259="","",SUMIFS('Transaction History'!$G$6:$G$505,'Transaction History'!$D$6:$D$505,E259,'Transaction History'!$F$6:$F$505,"出庫",'Transaction History'!$A$6:$A$505,"&gt;="&amp;'Master Settings'!$B$5-30,'Transaction History'!$A$6:$A$505,"&lt;="&amp;'Master Settings'!$B$5))</f>
      </c>
      <c r="W259" s="86" t="str">
        <f>IF(E259="","",SUMIFS('Transaction History'!$G$6:$G$505,'Transaction History'!$D$6:$D$505,E259,'Transaction History'!$F$6:$F$505,"出庫",'Transaction History'!$A$6:$A$505,"&gt;="&amp;'Master Settings'!$B$5-90,'Transaction History'!$A$6:$A$505,"&lt;="&amp;'Master Settings'!$B$5))</f>
      </c>
      <c r="X259" s="86" t="str">
        <f>IF(E259="","",SUMIFS('Transaction History'!$G$6:$G$505,'Transaction History'!$D$6:$D$505,E259,'Transaction History'!$F$6:$F$505,"出庫",'Transaction History'!$A$6:$A$505,"&gt;="&amp;'Master Settings'!$B$5-180,'Transaction History'!$A$6:$A$505,"&lt;="&amp;'Master Settings'!$B$5))</f>
      </c>
      <c r="Y259" s="86" t="str">
        <f>IF(E259="","",IF(X259&gt;0,X259*365/180,IF(W259&gt;0,W259*365/90,IF(V259&gt;0,V259*365/30,0))))</f>
      </c>
      <c r="Z259" s="88" t="str">
        <f>IF(E259="","",IFERROR(Y259/Q259,0))</f>
      </c>
      <c r="AA259" s="35" t="str">
        <f>IF(E259="","",IF(N259="",0,MAX(0,'Master Settings'!$B$5-N259)))</f>
      </c>
      <c r="AB259" s="35" t="str">
        <f>IF(E259="","",IF(O259="",AA259,MAX(0,'Master Settings'!$B$5-O259)))</f>
      </c>
      <c r="AC259" s="35" t="str">
        <f>IF(E259="","",IFERROR(Q259/Y259*365,9999))</f>
      </c>
      <c r="AD259" s="35" t="str">
        <f>IF(E259="","",IFERROR(INDEX('Master Settings'!$B$11:$B$30,MATCH(H259,'Master Settings'!$A$11:$A$30,0)),'Master Settings'!$B$7))</f>
      </c>
      <c r="AE259" s="35" t="str">
        <f>IF(E259="","",IFERROR(INDEX('Master Settings'!$C$11:$C$30,MATCH(H259,'Master Settings'!$A$11:$A$30,0)),'Master Settings'!$D$7))</f>
      </c>
      <c r="AF259" s="88" t="str">
        <f>IF(E259="","",IFERROR(INDEX('Master Settings'!$D$11:$D$30,MATCH(H259,'Master Settings'!$A$11:$A$30,0)),'Master Settings'!$F$7))</f>
      </c>
      <c r="AG259" s="28" t="str">
        <f>IF(E259="","",IF(Q259&lt;=0,"在庫なし",IF(AND(AB259&gt;=AE259,Y259=0),"重度滞留",IF(OR(AB259&gt;=AD259,AC259&gt;=AD259*2),"注意",IF(Z259&lt;AF259,"回転低下","正常")))))</f>
      </c>
      <c r="AH259" s="28" t="str">
        <f>IF(E259="","",IF(AG259="重度滞留","消費がなく未出庫日数が重度しきい値を超過",IF(AG259="注意","未出庫日数または在庫カバー日数が注意しきい値を超過",IF(AG259="回転低下","回転率が品目カテゴリ目標を下回る",""))))</f>
      </c>
      <c r="AI259" s="28" t="str">
        <f>IF(E259="","",IF(AG259="重度滞留",IF(OR(J259="生産終了/EOL",J259="廃棄待ち"),"廃棄/値引き処理/仕入先返品","重点消費/代替利用/倉庫間移動"),IF(AG259="注意","Required確認/購買停止/倉庫間移動",IF(AG259="回転低下","安全在庫/Required予測/購買ペースの見直し","継続監視"))))</f>
      </c>
      <c r="AJ259" s="21"/>
      <c r="AK259" s="32"/>
      <c r="AL259" s="21"/>
      <c r="AM259" s="21"/>
      <c r="AN259" s="90" t="n">
        <f>IF(AND(E259&lt;&gt;"",AG259&lt;&gt;"正常",AG259&lt;&gt;"在庫なし"),T259+ROW()/1000000,0)</f>
        <v>0</v>
      </c>
    </row>
    <row r="260" ht="22" customHeight="true">
      <c r="A260" s="28" t="str">
        <f>IF(E260="","",ROW()-5)</f>
      </c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32"/>
      <c r="O260" s="32"/>
      <c r="P260" s="32"/>
      <c r="Q260" s="84"/>
      <c r="R260" s="21"/>
      <c r="S260" s="84"/>
      <c r="T260" s="86" t="str">
        <f>IF(E260="","",IFERROR(Q260*S260,0))</f>
      </c>
      <c r="U260" s="84"/>
      <c r="V260" s="86" t="str">
        <f>IF(E260="","",SUMIFS('Transaction History'!$G$6:$G$505,'Transaction History'!$D$6:$D$505,E260,'Transaction History'!$F$6:$F$505,"出庫",'Transaction History'!$A$6:$A$505,"&gt;="&amp;'Master Settings'!$B$5-30,'Transaction History'!$A$6:$A$505,"&lt;="&amp;'Master Settings'!$B$5))</f>
      </c>
      <c r="W260" s="86" t="str">
        <f>IF(E260="","",SUMIFS('Transaction History'!$G$6:$G$505,'Transaction History'!$D$6:$D$505,E260,'Transaction History'!$F$6:$F$505,"出庫",'Transaction History'!$A$6:$A$505,"&gt;="&amp;'Master Settings'!$B$5-90,'Transaction History'!$A$6:$A$505,"&lt;="&amp;'Master Settings'!$B$5))</f>
      </c>
      <c r="X260" s="86" t="str">
        <f>IF(E260="","",SUMIFS('Transaction History'!$G$6:$G$505,'Transaction History'!$D$6:$D$505,E260,'Transaction History'!$F$6:$F$505,"出庫",'Transaction History'!$A$6:$A$505,"&gt;="&amp;'Master Settings'!$B$5-180,'Transaction History'!$A$6:$A$505,"&lt;="&amp;'Master Settings'!$B$5))</f>
      </c>
      <c r="Y260" s="86" t="str">
        <f>IF(E260="","",IF(X260&gt;0,X260*365/180,IF(W260&gt;0,W260*365/90,IF(V260&gt;0,V260*365/30,0))))</f>
      </c>
      <c r="Z260" s="88" t="str">
        <f>IF(E260="","",IFERROR(Y260/Q260,0))</f>
      </c>
      <c r="AA260" s="35" t="str">
        <f>IF(E260="","",IF(N260="",0,MAX(0,'Master Settings'!$B$5-N260)))</f>
      </c>
      <c r="AB260" s="35" t="str">
        <f>IF(E260="","",IF(O260="",AA260,MAX(0,'Master Settings'!$B$5-O260)))</f>
      </c>
      <c r="AC260" s="35" t="str">
        <f>IF(E260="","",IFERROR(Q260/Y260*365,9999))</f>
      </c>
      <c r="AD260" s="35" t="str">
        <f>IF(E260="","",IFERROR(INDEX('Master Settings'!$B$11:$B$30,MATCH(H260,'Master Settings'!$A$11:$A$30,0)),'Master Settings'!$B$7))</f>
      </c>
      <c r="AE260" s="35" t="str">
        <f>IF(E260="","",IFERROR(INDEX('Master Settings'!$C$11:$C$30,MATCH(H260,'Master Settings'!$A$11:$A$30,0)),'Master Settings'!$D$7))</f>
      </c>
      <c r="AF260" s="88" t="str">
        <f>IF(E260="","",IFERROR(INDEX('Master Settings'!$D$11:$D$30,MATCH(H260,'Master Settings'!$A$11:$A$30,0)),'Master Settings'!$F$7))</f>
      </c>
      <c r="AG260" s="28" t="str">
        <f>IF(E260="","",IF(Q260&lt;=0,"在庫なし",IF(AND(AB260&gt;=AE260,Y260=0),"重度滞留",IF(OR(AB260&gt;=AD260,AC260&gt;=AD260*2),"注意",IF(Z260&lt;AF260,"回転低下","正常")))))</f>
      </c>
      <c r="AH260" s="28" t="str">
        <f>IF(E260="","",IF(AG260="重度滞留","消費がなく未出庫日数が重度しきい値を超過",IF(AG260="注意","未出庫日数または在庫カバー日数が注意しきい値を超過",IF(AG260="回転低下","回転率が品目カテゴリ目標を下回る",""))))</f>
      </c>
      <c r="AI260" s="28" t="str">
        <f>IF(E260="","",IF(AG260="重度滞留",IF(OR(J260="生産終了/EOL",J260="廃棄待ち"),"廃棄/値引き処理/仕入先返品","重点消費/代替利用/倉庫間移動"),IF(AG260="注意","Required確認/購買停止/倉庫間移動",IF(AG260="回転低下","安全在庫/Required予測/購買ペースの見直し","継続監視"))))</f>
      </c>
      <c r="AJ260" s="21"/>
      <c r="AK260" s="32"/>
      <c r="AL260" s="21"/>
      <c r="AM260" s="21"/>
      <c r="AN260" s="90" t="n">
        <f>IF(AND(E260&lt;&gt;"",AG260&lt;&gt;"正常",AG260&lt;&gt;"在庫なし"),T260+ROW()/1000000,0)</f>
        <v>0</v>
      </c>
    </row>
    <row r="261" ht="22" customHeight="true">
      <c r="A261" s="28" t="str">
        <f>IF(E261="","",ROW()-5)</f>
      </c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32"/>
      <c r="O261" s="32"/>
      <c r="P261" s="32"/>
      <c r="Q261" s="84"/>
      <c r="R261" s="21"/>
      <c r="S261" s="84"/>
      <c r="T261" s="86" t="str">
        <f>IF(E261="","",IFERROR(Q261*S261,0))</f>
      </c>
      <c r="U261" s="84"/>
      <c r="V261" s="86" t="str">
        <f>IF(E261="","",SUMIFS('Transaction History'!$G$6:$G$505,'Transaction History'!$D$6:$D$505,E261,'Transaction History'!$F$6:$F$505,"出庫",'Transaction History'!$A$6:$A$505,"&gt;="&amp;'Master Settings'!$B$5-30,'Transaction History'!$A$6:$A$505,"&lt;="&amp;'Master Settings'!$B$5))</f>
      </c>
      <c r="W261" s="86" t="str">
        <f>IF(E261="","",SUMIFS('Transaction History'!$G$6:$G$505,'Transaction History'!$D$6:$D$505,E261,'Transaction History'!$F$6:$F$505,"出庫",'Transaction History'!$A$6:$A$505,"&gt;="&amp;'Master Settings'!$B$5-90,'Transaction History'!$A$6:$A$505,"&lt;="&amp;'Master Settings'!$B$5))</f>
      </c>
      <c r="X261" s="86" t="str">
        <f>IF(E261="","",SUMIFS('Transaction History'!$G$6:$G$505,'Transaction History'!$D$6:$D$505,E261,'Transaction History'!$F$6:$F$505,"出庫",'Transaction History'!$A$6:$A$505,"&gt;="&amp;'Master Settings'!$B$5-180,'Transaction History'!$A$6:$A$505,"&lt;="&amp;'Master Settings'!$B$5))</f>
      </c>
      <c r="Y261" s="86" t="str">
        <f>IF(E261="","",IF(X261&gt;0,X261*365/180,IF(W261&gt;0,W261*365/90,IF(V261&gt;0,V261*365/30,0))))</f>
      </c>
      <c r="Z261" s="88" t="str">
        <f>IF(E261="","",IFERROR(Y261/Q261,0))</f>
      </c>
      <c r="AA261" s="35" t="str">
        <f>IF(E261="","",IF(N261="",0,MAX(0,'Master Settings'!$B$5-N261)))</f>
      </c>
      <c r="AB261" s="35" t="str">
        <f>IF(E261="","",IF(O261="",AA261,MAX(0,'Master Settings'!$B$5-O261)))</f>
      </c>
      <c r="AC261" s="35" t="str">
        <f>IF(E261="","",IFERROR(Q261/Y261*365,9999))</f>
      </c>
      <c r="AD261" s="35" t="str">
        <f>IF(E261="","",IFERROR(INDEX('Master Settings'!$B$11:$B$30,MATCH(H261,'Master Settings'!$A$11:$A$30,0)),'Master Settings'!$B$7))</f>
      </c>
      <c r="AE261" s="35" t="str">
        <f>IF(E261="","",IFERROR(INDEX('Master Settings'!$C$11:$C$30,MATCH(H261,'Master Settings'!$A$11:$A$30,0)),'Master Settings'!$D$7))</f>
      </c>
      <c r="AF261" s="88" t="str">
        <f>IF(E261="","",IFERROR(INDEX('Master Settings'!$D$11:$D$30,MATCH(H261,'Master Settings'!$A$11:$A$30,0)),'Master Settings'!$F$7))</f>
      </c>
      <c r="AG261" s="28" t="str">
        <f>IF(E261="","",IF(Q261&lt;=0,"在庫なし",IF(AND(AB261&gt;=AE261,Y261=0),"重度滞留",IF(OR(AB261&gt;=AD261,AC261&gt;=AD261*2),"注意",IF(Z261&lt;AF261,"回転低下","正常")))))</f>
      </c>
      <c r="AH261" s="28" t="str">
        <f>IF(E261="","",IF(AG261="重度滞留","消費がなく未出庫日数が重度しきい値を超過",IF(AG261="注意","未出庫日数または在庫カバー日数が注意しきい値を超過",IF(AG261="回転低下","回転率が品目カテゴリ目標を下回る",""))))</f>
      </c>
      <c r="AI261" s="28" t="str">
        <f>IF(E261="","",IF(AG261="重度滞留",IF(OR(J261="生産終了/EOL",J261="廃棄待ち"),"廃棄/値引き処理/仕入先返品","重点消費/代替利用/倉庫間移動"),IF(AG261="注意","Required確認/購買停止/倉庫間移動",IF(AG261="回転低下","安全在庫/Required予測/購買ペースの見直し","継続監視"))))</f>
      </c>
      <c r="AJ261" s="21"/>
      <c r="AK261" s="32"/>
      <c r="AL261" s="21"/>
      <c r="AM261" s="21"/>
      <c r="AN261" s="90" t="n">
        <f>IF(AND(E261&lt;&gt;"",AG261&lt;&gt;"正常",AG261&lt;&gt;"在庫なし"),T261+ROW()/1000000,0)</f>
        <v>0</v>
      </c>
    </row>
    <row r="262" ht="22" customHeight="true">
      <c r="A262" s="28" t="str">
        <f>IF(E262="","",ROW()-5)</f>
      </c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32"/>
      <c r="O262" s="32"/>
      <c r="P262" s="32"/>
      <c r="Q262" s="84"/>
      <c r="R262" s="21"/>
      <c r="S262" s="84"/>
      <c r="T262" s="86" t="str">
        <f>IF(E262="","",IFERROR(Q262*S262,0))</f>
      </c>
      <c r="U262" s="84"/>
      <c r="V262" s="86" t="str">
        <f>IF(E262="","",SUMIFS('Transaction History'!$G$6:$G$505,'Transaction History'!$D$6:$D$505,E262,'Transaction History'!$F$6:$F$505,"出庫",'Transaction History'!$A$6:$A$505,"&gt;="&amp;'Master Settings'!$B$5-30,'Transaction History'!$A$6:$A$505,"&lt;="&amp;'Master Settings'!$B$5))</f>
      </c>
      <c r="W262" s="86" t="str">
        <f>IF(E262="","",SUMIFS('Transaction History'!$G$6:$G$505,'Transaction History'!$D$6:$D$505,E262,'Transaction History'!$F$6:$F$505,"出庫",'Transaction History'!$A$6:$A$505,"&gt;="&amp;'Master Settings'!$B$5-90,'Transaction History'!$A$6:$A$505,"&lt;="&amp;'Master Settings'!$B$5))</f>
      </c>
      <c r="X262" s="86" t="str">
        <f>IF(E262="","",SUMIFS('Transaction History'!$G$6:$G$505,'Transaction History'!$D$6:$D$505,E262,'Transaction History'!$F$6:$F$505,"出庫",'Transaction History'!$A$6:$A$505,"&gt;="&amp;'Master Settings'!$B$5-180,'Transaction History'!$A$6:$A$505,"&lt;="&amp;'Master Settings'!$B$5))</f>
      </c>
      <c r="Y262" s="86" t="str">
        <f>IF(E262="","",IF(X262&gt;0,X262*365/180,IF(W262&gt;0,W262*365/90,IF(V262&gt;0,V262*365/30,0))))</f>
      </c>
      <c r="Z262" s="88" t="str">
        <f>IF(E262="","",IFERROR(Y262/Q262,0))</f>
      </c>
      <c r="AA262" s="35" t="str">
        <f>IF(E262="","",IF(N262="",0,MAX(0,'Master Settings'!$B$5-N262)))</f>
      </c>
      <c r="AB262" s="35" t="str">
        <f>IF(E262="","",IF(O262="",AA262,MAX(0,'Master Settings'!$B$5-O262)))</f>
      </c>
      <c r="AC262" s="35" t="str">
        <f>IF(E262="","",IFERROR(Q262/Y262*365,9999))</f>
      </c>
      <c r="AD262" s="35" t="str">
        <f>IF(E262="","",IFERROR(INDEX('Master Settings'!$B$11:$B$30,MATCH(H262,'Master Settings'!$A$11:$A$30,0)),'Master Settings'!$B$7))</f>
      </c>
      <c r="AE262" s="35" t="str">
        <f>IF(E262="","",IFERROR(INDEX('Master Settings'!$C$11:$C$30,MATCH(H262,'Master Settings'!$A$11:$A$30,0)),'Master Settings'!$D$7))</f>
      </c>
      <c r="AF262" s="88" t="str">
        <f>IF(E262="","",IFERROR(INDEX('Master Settings'!$D$11:$D$30,MATCH(H262,'Master Settings'!$A$11:$A$30,0)),'Master Settings'!$F$7))</f>
      </c>
      <c r="AG262" s="28" t="str">
        <f>IF(E262="","",IF(Q262&lt;=0,"在庫なし",IF(AND(AB262&gt;=AE262,Y262=0),"重度滞留",IF(OR(AB262&gt;=AD262,AC262&gt;=AD262*2),"注意",IF(Z262&lt;AF262,"回転低下","正常")))))</f>
      </c>
      <c r="AH262" s="28" t="str">
        <f>IF(E262="","",IF(AG262="重度滞留","消費がなく未出庫日数が重度しきい値を超過",IF(AG262="注意","未出庫日数または在庫カバー日数が注意しきい値を超過",IF(AG262="回転低下","回転率が品目カテゴリ目標を下回る",""))))</f>
      </c>
      <c r="AI262" s="28" t="str">
        <f>IF(E262="","",IF(AG262="重度滞留",IF(OR(J262="生産終了/EOL",J262="廃棄待ち"),"廃棄/値引き処理/仕入先返品","重点消費/代替利用/倉庫間移動"),IF(AG262="注意","Required確認/購買停止/倉庫間移動",IF(AG262="回転低下","安全在庫/Required予測/購買ペースの見直し","継続監視"))))</f>
      </c>
      <c r="AJ262" s="21"/>
      <c r="AK262" s="32"/>
      <c r="AL262" s="21"/>
      <c r="AM262" s="21"/>
      <c r="AN262" s="90" t="n">
        <f>IF(AND(E262&lt;&gt;"",AG262&lt;&gt;"正常",AG262&lt;&gt;"在庫なし"),T262+ROW()/1000000,0)</f>
        <v>0</v>
      </c>
    </row>
    <row r="263" ht="22" customHeight="true">
      <c r="A263" s="28" t="str">
        <f>IF(E263="","",ROW()-5)</f>
      </c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32"/>
      <c r="O263" s="32"/>
      <c r="P263" s="32"/>
      <c r="Q263" s="84"/>
      <c r="R263" s="21"/>
      <c r="S263" s="84"/>
      <c r="T263" s="86" t="str">
        <f>IF(E263="","",IFERROR(Q263*S263,0))</f>
      </c>
      <c r="U263" s="84"/>
      <c r="V263" s="86" t="str">
        <f>IF(E263="","",SUMIFS('Transaction History'!$G$6:$G$505,'Transaction History'!$D$6:$D$505,E263,'Transaction History'!$F$6:$F$505,"出庫",'Transaction History'!$A$6:$A$505,"&gt;="&amp;'Master Settings'!$B$5-30,'Transaction History'!$A$6:$A$505,"&lt;="&amp;'Master Settings'!$B$5))</f>
      </c>
      <c r="W263" s="86" t="str">
        <f>IF(E263="","",SUMIFS('Transaction History'!$G$6:$G$505,'Transaction History'!$D$6:$D$505,E263,'Transaction History'!$F$6:$F$505,"出庫",'Transaction History'!$A$6:$A$505,"&gt;="&amp;'Master Settings'!$B$5-90,'Transaction History'!$A$6:$A$505,"&lt;="&amp;'Master Settings'!$B$5))</f>
      </c>
      <c r="X263" s="86" t="str">
        <f>IF(E263="","",SUMIFS('Transaction History'!$G$6:$G$505,'Transaction History'!$D$6:$D$505,E263,'Transaction History'!$F$6:$F$505,"出庫",'Transaction History'!$A$6:$A$505,"&gt;="&amp;'Master Settings'!$B$5-180,'Transaction History'!$A$6:$A$505,"&lt;="&amp;'Master Settings'!$B$5))</f>
      </c>
      <c r="Y263" s="86" t="str">
        <f>IF(E263="","",IF(X263&gt;0,X263*365/180,IF(W263&gt;0,W263*365/90,IF(V263&gt;0,V263*365/30,0))))</f>
      </c>
      <c r="Z263" s="88" t="str">
        <f>IF(E263="","",IFERROR(Y263/Q263,0))</f>
      </c>
      <c r="AA263" s="35" t="str">
        <f>IF(E263="","",IF(N263="",0,MAX(0,'Master Settings'!$B$5-N263)))</f>
      </c>
      <c r="AB263" s="35" t="str">
        <f>IF(E263="","",IF(O263="",AA263,MAX(0,'Master Settings'!$B$5-O263)))</f>
      </c>
      <c r="AC263" s="35" t="str">
        <f>IF(E263="","",IFERROR(Q263/Y263*365,9999))</f>
      </c>
      <c r="AD263" s="35" t="str">
        <f>IF(E263="","",IFERROR(INDEX('Master Settings'!$B$11:$B$30,MATCH(H263,'Master Settings'!$A$11:$A$30,0)),'Master Settings'!$B$7))</f>
      </c>
      <c r="AE263" s="35" t="str">
        <f>IF(E263="","",IFERROR(INDEX('Master Settings'!$C$11:$C$30,MATCH(H263,'Master Settings'!$A$11:$A$30,0)),'Master Settings'!$D$7))</f>
      </c>
      <c r="AF263" s="88" t="str">
        <f>IF(E263="","",IFERROR(INDEX('Master Settings'!$D$11:$D$30,MATCH(H263,'Master Settings'!$A$11:$A$30,0)),'Master Settings'!$F$7))</f>
      </c>
      <c r="AG263" s="28" t="str">
        <f>IF(E263="","",IF(Q263&lt;=0,"在庫なし",IF(AND(AB263&gt;=AE263,Y263=0),"重度滞留",IF(OR(AB263&gt;=AD263,AC263&gt;=AD263*2),"注意",IF(Z263&lt;AF263,"回転低下","正常")))))</f>
      </c>
      <c r="AH263" s="28" t="str">
        <f>IF(E263="","",IF(AG263="重度滞留","消費がなく未出庫日数が重度しきい値を超過",IF(AG263="注意","未出庫日数または在庫カバー日数が注意しきい値を超過",IF(AG263="回転低下","回転率が品目カテゴリ目標を下回る",""))))</f>
      </c>
      <c r="AI263" s="28" t="str">
        <f>IF(E263="","",IF(AG263="重度滞留",IF(OR(J263="生産終了/EOL",J263="廃棄待ち"),"廃棄/値引き処理/仕入先返品","重点消費/代替利用/倉庫間移動"),IF(AG263="注意","Required確認/購買停止/倉庫間移動",IF(AG263="回転低下","安全在庫/Required予測/購買ペースの見直し","継続監視"))))</f>
      </c>
      <c r="AJ263" s="21"/>
      <c r="AK263" s="32"/>
      <c r="AL263" s="21"/>
      <c r="AM263" s="21"/>
      <c r="AN263" s="90" t="n">
        <f>IF(AND(E263&lt;&gt;"",AG263&lt;&gt;"正常",AG263&lt;&gt;"在庫なし"),T263+ROW()/1000000,0)</f>
        <v>0</v>
      </c>
    </row>
    <row r="264" ht="22" customHeight="true">
      <c r="A264" s="28" t="str">
        <f>IF(E264="","",ROW()-5)</f>
      </c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32"/>
      <c r="O264" s="32"/>
      <c r="P264" s="32"/>
      <c r="Q264" s="84"/>
      <c r="R264" s="21"/>
      <c r="S264" s="84"/>
      <c r="T264" s="86" t="str">
        <f>IF(E264="","",IFERROR(Q264*S264,0))</f>
      </c>
      <c r="U264" s="84"/>
      <c r="V264" s="86" t="str">
        <f>IF(E264="","",SUMIFS('Transaction History'!$G$6:$G$505,'Transaction History'!$D$6:$D$505,E264,'Transaction History'!$F$6:$F$505,"出庫",'Transaction History'!$A$6:$A$505,"&gt;="&amp;'Master Settings'!$B$5-30,'Transaction History'!$A$6:$A$505,"&lt;="&amp;'Master Settings'!$B$5))</f>
      </c>
      <c r="W264" s="86" t="str">
        <f>IF(E264="","",SUMIFS('Transaction History'!$G$6:$G$505,'Transaction History'!$D$6:$D$505,E264,'Transaction History'!$F$6:$F$505,"出庫",'Transaction History'!$A$6:$A$505,"&gt;="&amp;'Master Settings'!$B$5-90,'Transaction History'!$A$6:$A$505,"&lt;="&amp;'Master Settings'!$B$5))</f>
      </c>
      <c r="X264" s="86" t="str">
        <f>IF(E264="","",SUMIFS('Transaction History'!$G$6:$G$505,'Transaction History'!$D$6:$D$505,E264,'Transaction History'!$F$6:$F$505,"出庫",'Transaction History'!$A$6:$A$505,"&gt;="&amp;'Master Settings'!$B$5-180,'Transaction History'!$A$6:$A$505,"&lt;="&amp;'Master Settings'!$B$5))</f>
      </c>
      <c r="Y264" s="86" t="str">
        <f>IF(E264="","",IF(X264&gt;0,X264*365/180,IF(W264&gt;0,W264*365/90,IF(V264&gt;0,V264*365/30,0))))</f>
      </c>
      <c r="Z264" s="88" t="str">
        <f>IF(E264="","",IFERROR(Y264/Q264,0))</f>
      </c>
      <c r="AA264" s="35" t="str">
        <f>IF(E264="","",IF(N264="",0,MAX(0,'Master Settings'!$B$5-N264)))</f>
      </c>
      <c r="AB264" s="35" t="str">
        <f>IF(E264="","",IF(O264="",AA264,MAX(0,'Master Settings'!$B$5-O264)))</f>
      </c>
      <c r="AC264" s="35" t="str">
        <f>IF(E264="","",IFERROR(Q264/Y264*365,9999))</f>
      </c>
      <c r="AD264" s="35" t="str">
        <f>IF(E264="","",IFERROR(INDEX('Master Settings'!$B$11:$B$30,MATCH(H264,'Master Settings'!$A$11:$A$30,0)),'Master Settings'!$B$7))</f>
      </c>
      <c r="AE264" s="35" t="str">
        <f>IF(E264="","",IFERROR(INDEX('Master Settings'!$C$11:$C$30,MATCH(H264,'Master Settings'!$A$11:$A$30,0)),'Master Settings'!$D$7))</f>
      </c>
      <c r="AF264" s="88" t="str">
        <f>IF(E264="","",IFERROR(INDEX('Master Settings'!$D$11:$D$30,MATCH(H264,'Master Settings'!$A$11:$A$30,0)),'Master Settings'!$F$7))</f>
      </c>
      <c r="AG264" s="28" t="str">
        <f>IF(E264="","",IF(Q264&lt;=0,"在庫なし",IF(AND(AB264&gt;=AE264,Y264=0),"重度滞留",IF(OR(AB264&gt;=AD264,AC264&gt;=AD264*2),"注意",IF(Z264&lt;AF264,"回転低下","正常")))))</f>
      </c>
      <c r="AH264" s="28" t="str">
        <f>IF(E264="","",IF(AG264="重度滞留","消費がなく未出庫日数が重度しきい値を超過",IF(AG264="注意","未出庫日数または在庫カバー日数が注意しきい値を超過",IF(AG264="回転低下","回転率が品目カテゴリ目標を下回る",""))))</f>
      </c>
      <c r="AI264" s="28" t="str">
        <f>IF(E264="","",IF(AG264="重度滞留",IF(OR(J264="生産終了/EOL",J264="廃棄待ち"),"廃棄/値引き処理/仕入先返品","重点消費/代替利用/倉庫間移動"),IF(AG264="注意","Required確認/購買停止/倉庫間移動",IF(AG264="回転低下","安全在庫/Required予測/購買ペースの見直し","継続監視"))))</f>
      </c>
      <c r="AJ264" s="21"/>
      <c r="AK264" s="32"/>
      <c r="AL264" s="21"/>
      <c r="AM264" s="21"/>
      <c r="AN264" s="90" t="n">
        <f>IF(AND(E264&lt;&gt;"",AG264&lt;&gt;"正常",AG264&lt;&gt;"在庫なし"),T264+ROW()/1000000,0)</f>
        <v>0</v>
      </c>
    </row>
    <row r="265" ht="22" customHeight="true">
      <c r="A265" s="28" t="str">
        <f>IF(E265="","",ROW()-5)</f>
      </c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32"/>
      <c r="O265" s="32"/>
      <c r="P265" s="32"/>
      <c r="Q265" s="84"/>
      <c r="R265" s="21"/>
      <c r="S265" s="84"/>
      <c r="T265" s="86" t="str">
        <f>IF(E265="","",IFERROR(Q265*S265,0))</f>
      </c>
      <c r="U265" s="84"/>
      <c r="V265" s="86" t="str">
        <f>IF(E265="","",SUMIFS('Transaction History'!$G$6:$G$505,'Transaction History'!$D$6:$D$505,E265,'Transaction History'!$F$6:$F$505,"出庫",'Transaction History'!$A$6:$A$505,"&gt;="&amp;'Master Settings'!$B$5-30,'Transaction History'!$A$6:$A$505,"&lt;="&amp;'Master Settings'!$B$5))</f>
      </c>
      <c r="W265" s="86" t="str">
        <f>IF(E265="","",SUMIFS('Transaction History'!$G$6:$G$505,'Transaction History'!$D$6:$D$505,E265,'Transaction History'!$F$6:$F$505,"出庫",'Transaction History'!$A$6:$A$505,"&gt;="&amp;'Master Settings'!$B$5-90,'Transaction History'!$A$6:$A$505,"&lt;="&amp;'Master Settings'!$B$5))</f>
      </c>
      <c r="X265" s="86" t="str">
        <f>IF(E265="","",SUMIFS('Transaction History'!$G$6:$G$505,'Transaction History'!$D$6:$D$505,E265,'Transaction History'!$F$6:$F$505,"出庫",'Transaction History'!$A$6:$A$505,"&gt;="&amp;'Master Settings'!$B$5-180,'Transaction History'!$A$6:$A$505,"&lt;="&amp;'Master Settings'!$B$5))</f>
      </c>
      <c r="Y265" s="86" t="str">
        <f>IF(E265="","",IF(X265&gt;0,X265*365/180,IF(W265&gt;0,W265*365/90,IF(V265&gt;0,V265*365/30,0))))</f>
      </c>
      <c r="Z265" s="88" t="str">
        <f>IF(E265="","",IFERROR(Y265/Q265,0))</f>
      </c>
      <c r="AA265" s="35" t="str">
        <f>IF(E265="","",IF(N265="",0,MAX(0,'Master Settings'!$B$5-N265)))</f>
      </c>
      <c r="AB265" s="35" t="str">
        <f>IF(E265="","",IF(O265="",AA265,MAX(0,'Master Settings'!$B$5-O265)))</f>
      </c>
      <c r="AC265" s="35" t="str">
        <f>IF(E265="","",IFERROR(Q265/Y265*365,9999))</f>
      </c>
      <c r="AD265" s="35" t="str">
        <f>IF(E265="","",IFERROR(INDEX('Master Settings'!$B$11:$B$30,MATCH(H265,'Master Settings'!$A$11:$A$30,0)),'Master Settings'!$B$7))</f>
      </c>
      <c r="AE265" s="35" t="str">
        <f>IF(E265="","",IFERROR(INDEX('Master Settings'!$C$11:$C$30,MATCH(H265,'Master Settings'!$A$11:$A$30,0)),'Master Settings'!$D$7))</f>
      </c>
      <c r="AF265" s="88" t="str">
        <f>IF(E265="","",IFERROR(INDEX('Master Settings'!$D$11:$D$30,MATCH(H265,'Master Settings'!$A$11:$A$30,0)),'Master Settings'!$F$7))</f>
      </c>
      <c r="AG265" s="28" t="str">
        <f>IF(E265="","",IF(Q265&lt;=0,"在庫なし",IF(AND(AB265&gt;=AE265,Y265=0),"重度滞留",IF(OR(AB265&gt;=AD265,AC265&gt;=AD265*2),"注意",IF(Z265&lt;AF265,"回転低下","正常")))))</f>
      </c>
      <c r="AH265" s="28" t="str">
        <f>IF(E265="","",IF(AG265="重度滞留","消費がなく未出庫日数が重度しきい値を超過",IF(AG265="注意","未出庫日数または在庫カバー日数が注意しきい値を超過",IF(AG265="回転低下","回転率が品目カテゴリ目標を下回る",""))))</f>
      </c>
      <c r="AI265" s="28" t="str">
        <f>IF(E265="","",IF(AG265="重度滞留",IF(OR(J265="生産終了/EOL",J265="廃棄待ち"),"廃棄/値引き処理/仕入先返品","重点消費/代替利用/倉庫間移動"),IF(AG265="注意","Required確認/購買停止/倉庫間移動",IF(AG265="回転低下","安全在庫/Required予測/購買ペースの見直し","継続監視"))))</f>
      </c>
      <c r="AJ265" s="21"/>
      <c r="AK265" s="32"/>
      <c r="AL265" s="21"/>
      <c r="AM265" s="21"/>
      <c r="AN265" s="90" t="n">
        <f>IF(AND(E265&lt;&gt;"",AG265&lt;&gt;"正常",AG265&lt;&gt;"在庫なし"),T265+ROW()/1000000,0)</f>
        <v>0</v>
      </c>
    </row>
    <row r="266" ht="22" customHeight="true">
      <c r="A266" s="28" t="str">
        <f>IF(E266="","",ROW()-5)</f>
      </c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32"/>
      <c r="O266" s="32"/>
      <c r="P266" s="32"/>
      <c r="Q266" s="84"/>
      <c r="R266" s="21"/>
      <c r="S266" s="84"/>
      <c r="T266" s="86" t="str">
        <f>IF(E266="","",IFERROR(Q266*S266,0))</f>
      </c>
      <c r="U266" s="84"/>
      <c r="V266" s="86" t="str">
        <f>IF(E266="","",SUMIFS('Transaction History'!$G$6:$G$505,'Transaction History'!$D$6:$D$505,E266,'Transaction History'!$F$6:$F$505,"出庫",'Transaction History'!$A$6:$A$505,"&gt;="&amp;'Master Settings'!$B$5-30,'Transaction History'!$A$6:$A$505,"&lt;="&amp;'Master Settings'!$B$5))</f>
      </c>
      <c r="W266" s="86" t="str">
        <f>IF(E266="","",SUMIFS('Transaction History'!$G$6:$G$505,'Transaction History'!$D$6:$D$505,E266,'Transaction History'!$F$6:$F$505,"出庫",'Transaction History'!$A$6:$A$505,"&gt;="&amp;'Master Settings'!$B$5-90,'Transaction History'!$A$6:$A$505,"&lt;="&amp;'Master Settings'!$B$5))</f>
      </c>
      <c r="X266" s="86" t="str">
        <f>IF(E266="","",SUMIFS('Transaction History'!$G$6:$G$505,'Transaction History'!$D$6:$D$505,E266,'Transaction History'!$F$6:$F$505,"出庫",'Transaction History'!$A$6:$A$505,"&gt;="&amp;'Master Settings'!$B$5-180,'Transaction History'!$A$6:$A$505,"&lt;="&amp;'Master Settings'!$B$5))</f>
      </c>
      <c r="Y266" s="86" t="str">
        <f>IF(E266="","",IF(X266&gt;0,X266*365/180,IF(W266&gt;0,W266*365/90,IF(V266&gt;0,V266*365/30,0))))</f>
      </c>
      <c r="Z266" s="88" t="str">
        <f>IF(E266="","",IFERROR(Y266/Q266,0))</f>
      </c>
      <c r="AA266" s="35" t="str">
        <f>IF(E266="","",IF(N266="",0,MAX(0,'Master Settings'!$B$5-N266)))</f>
      </c>
      <c r="AB266" s="35" t="str">
        <f>IF(E266="","",IF(O266="",AA266,MAX(0,'Master Settings'!$B$5-O266)))</f>
      </c>
      <c r="AC266" s="35" t="str">
        <f>IF(E266="","",IFERROR(Q266/Y266*365,9999))</f>
      </c>
      <c r="AD266" s="35" t="str">
        <f>IF(E266="","",IFERROR(INDEX('Master Settings'!$B$11:$B$30,MATCH(H266,'Master Settings'!$A$11:$A$30,0)),'Master Settings'!$B$7))</f>
      </c>
      <c r="AE266" s="35" t="str">
        <f>IF(E266="","",IFERROR(INDEX('Master Settings'!$C$11:$C$30,MATCH(H266,'Master Settings'!$A$11:$A$30,0)),'Master Settings'!$D$7))</f>
      </c>
      <c r="AF266" s="88" t="str">
        <f>IF(E266="","",IFERROR(INDEX('Master Settings'!$D$11:$D$30,MATCH(H266,'Master Settings'!$A$11:$A$30,0)),'Master Settings'!$F$7))</f>
      </c>
      <c r="AG266" s="28" t="str">
        <f>IF(E266="","",IF(Q266&lt;=0,"在庫なし",IF(AND(AB266&gt;=AE266,Y266=0),"重度滞留",IF(OR(AB266&gt;=AD266,AC266&gt;=AD266*2),"注意",IF(Z266&lt;AF266,"回転低下","正常")))))</f>
      </c>
      <c r="AH266" s="28" t="str">
        <f>IF(E266="","",IF(AG266="重度滞留","消費がなく未出庫日数が重度しきい値を超過",IF(AG266="注意","未出庫日数または在庫カバー日数が注意しきい値を超過",IF(AG266="回転低下","回転率が品目カテゴリ目標を下回る",""))))</f>
      </c>
      <c r="AI266" s="28" t="str">
        <f>IF(E266="","",IF(AG266="重度滞留",IF(OR(J266="生産終了/EOL",J266="廃棄待ち"),"廃棄/値引き処理/仕入先返品","重点消費/代替利用/倉庫間移動"),IF(AG266="注意","Required確認/購買停止/倉庫間移動",IF(AG266="回転低下","安全在庫/Required予測/購買ペースの見直し","継続監視"))))</f>
      </c>
      <c r="AJ266" s="21"/>
      <c r="AK266" s="32"/>
      <c r="AL266" s="21"/>
      <c r="AM266" s="21"/>
      <c r="AN266" s="90" t="n">
        <f>IF(AND(E266&lt;&gt;"",AG266&lt;&gt;"正常",AG266&lt;&gt;"在庫なし"),T266+ROW()/1000000,0)</f>
        <v>0</v>
      </c>
    </row>
    <row r="267" ht="22" customHeight="true">
      <c r="A267" s="28" t="str">
        <f>IF(E267="","",ROW()-5)</f>
      </c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32"/>
      <c r="O267" s="32"/>
      <c r="P267" s="32"/>
      <c r="Q267" s="84"/>
      <c r="R267" s="21"/>
      <c r="S267" s="84"/>
      <c r="T267" s="86" t="str">
        <f>IF(E267="","",IFERROR(Q267*S267,0))</f>
      </c>
      <c r="U267" s="84"/>
      <c r="V267" s="86" t="str">
        <f>IF(E267="","",SUMIFS('Transaction History'!$G$6:$G$505,'Transaction History'!$D$6:$D$505,E267,'Transaction History'!$F$6:$F$505,"出庫",'Transaction History'!$A$6:$A$505,"&gt;="&amp;'Master Settings'!$B$5-30,'Transaction History'!$A$6:$A$505,"&lt;="&amp;'Master Settings'!$B$5))</f>
      </c>
      <c r="W267" s="86" t="str">
        <f>IF(E267="","",SUMIFS('Transaction History'!$G$6:$G$505,'Transaction History'!$D$6:$D$505,E267,'Transaction History'!$F$6:$F$505,"出庫",'Transaction History'!$A$6:$A$505,"&gt;="&amp;'Master Settings'!$B$5-90,'Transaction History'!$A$6:$A$505,"&lt;="&amp;'Master Settings'!$B$5))</f>
      </c>
      <c r="X267" s="86" t="str">
        <f>IF(E267="","",SUMIFS('Transaction History'!$G$6:$G$505,'Transaction History'!$D$6:$D$505,E267,'Transaction History'!$F$6:$F$505,"出庫",'Transaction History'!$A$6:$A$505,"&gt;="&amp;'Master Settings'!$B$5-180,'Transaction History'!$A$6:$A$505,"&lt;="&amp;'Master Settings'!$B$5))</f>
      </c>
      <c r="Y267" s="86" t="str">
        <f>IF(E267="","",IF(X267&gt;0,X267*365/180,IF(W267&gt;0,W267*365/90,IF(V267&gt;0,V267*365/30,0))))</f>
      </c>
      <c r="Z267" s="88" t="str">
        <f>IF(E267="","",IFERROR(Y267/Q267,0))</f>
      </c>
      <c r="AA267" s="35" t="str">
        <f>IF(E267="","",IF(N267="",0,MAX(0,'Master Settings'!$B$5-N267)))</f>
      </c>
      <c r="AB267" s="35" t="str">
        <f>IF(E267="","",IF(O267="",AA267,MAX(0,'Master Settings'!$B$5-O267)))</f>
      </c>
      <c r="AC267" s="35" t="str">
        <f>IF(E267="","",IFERROR(Q267/Y267*365,9999))</f>
      </c>
      <c r="AD267" s="35" t="str">
        <f>IF(E267="","",IFERROR(INDEX('Master Settings'!$B$11:$B$30,MATCH(H267,'Master Settings'!$A$11:$A$30,0)),'Master Settings'!$B$7))</f>
      </c>
      <c r="AE267" s="35" t="str">
        <f>IF(E267="","",IFERROR(INDEX('Master Settings'!$C$11:$C$30,MATCH(H267,'Master Settings'!$A$11:$A$30,0)),'Master Settings'!$D$7))</f>
      </c>
      <c r="AF267" s="88" t="str">
        <f>IF(E267="","",IFERROR(INDEX('Master Settings'!$D$11:$D$30,MATCH(H267,'Master Settings'!$A$11:$A$30,0)),'Master Settings'!$F$7))</f>
      </c>
      <c r="AG267" s="28" t="str">
        <f>IF(E267="","",IF(Q267&lt;=0,"在庫なし",IF(AND(AB267&gt;=AE267,Y267=0),"重度滞留",IF(OR(AB267&gt;=AD267,AC267&gt;=AD267*2),"注意",IF(Z267&lt;AF267,"回転低下","正常")))))</f>
      </c>
      <c r="AH267" s="28" t="str">
        <f>IF(E267="","",IF(AG267="重度滞留","消費がなく未出庫日数が重度しきい値を超過",IF(AG267="注意","未出庫日数または在庫カバー日数が注意しきい値を超過",IF(AG267="回転低下","回転率が品目カテゴリ目標を下回る",""))))</f>
      </c>
      <c r="AI267" s="28" t="str">
        <f>IF(E267="","",IF(AG267="重度滞留",IF(OR(J267="生産終了/EOL",J267="廃棄待ち"),"廃棄/値引き処理/仕入先返品","重点消費/代替利用/倉庫間移動"),IF(AG267="注意","Required確認/購買停止/倉庫間移動",IF(AG267="回転低下","安全在庫/Required予測/購買ペースの見直し","継続監視"))))</f>
      </c>
      <c r="AJ267" s="21"/>
      <c r="AK267" s="32"/>
      <c r="AL267" s="21"/>
      <c r="AM267" s="21"/>
      <c r="AN267" s="90" t="n">
        <f>IF(AND(E267&lt;&gt;"",AG267&lt;&gt;"正常",AG267&lt;&gt;"在庫なし"),T267+ROW()/1000000,0)</f>
        <v>0</v>
      </c>
    </row>
    <row r="268" ht="22" customHeight="true">
      <c r="A268" s="28" t="str">
        <f>IF(E268="","",ROW()-5)</f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32"/>
      <c r="O268" s="32"/>
      <c r="P268" s="32"/>
      <c r="Q268" s="84"/>
      <c r="R268" s="21"/>
      <c r="S268" s="84"/>
      <c r="T268" s="86" t="str">
        <f>IF(E268="","",IFERROR(Q268*S268,0))</f>
      </c>
      <c r="U268" s="84"/>
      <c r="V268" s="86" t="str">
        <f>IF(E268="","",SUMIFS('Transaction History'!$G$6:$G$505,'Transaction History'!$D$6:$D$505,E268,'Transaction History'!$F$6:$F$505,"出庫",'Transaction History'!$A$6:$A$505,"&gt;="&amp;'Master Settings'!$B$5-30,'Transaction History'!$A$6:$A$505,"&lt;="&amp;'Master Settings'!$B$5))</f>
      </c>
      <c r="W268" s="86" t="str">
        <f>IF(E268="","",SUMIFS('Transaction History'!$G$6:$G$505,'Transaction History'!$D$6:$D$505,E268,'Transaction History'!$F$6:$F$505,"出庫",'Transaction History'!$A$6:$A$505,"&gt;="&amp;'Master Settings'!$B$5-90,'Transaction History'!$A$6:$A$505,"&lt;="&amp;'Master Settings'!$B$5))</f>
      </c>
      <c r="X268" s="86" t="str">
        <f>IF(E268="","",SUMIFS('Transaction History'!$G$6:$G$505,'Transaction History'!$D$6:$D$505,E268,'Transaction History'!$F$6:$F$505,"出庫",'Transaction History'!$A$6:$A$505,"&gt;="&amp;'Master Settings'!$B$5-180,'Transaction History'!$A$6:$A$505,"&lt;="&amp;'Master Settings'!$B$5))</f>
      </c>
      <c r="Y268" s="86" t="str">
        <f>IF(E268="","",IF(X268&gt;0,X268*365/180,IF(W268&gt;0,W268*365/90,IF(V268&gt;0,V268*365/30,0))))</f>
      </c>
      <c r="Z268" s="88" t="str">
        <f>IF(E268="","",IFERROR(Y268/Q268,0))</f>
      </c>
      <c r="AA268" s="35" t="str">
        <f>IF(E268="","",IF(N268="",0,MAX(0,'Master Settings'!$B$5-N268)))</f>
      </c>
      <c r="AB268" s="35" t="str">
        <f>IF(E268="","",IF(O268="",AA268,MAX(0,'Master Settings'!$B$5-O268)))</f>
      </c>
      <c r="AC268" s="35" t="str">
        <f>IF(E268="","",IFERROR(Q268/Y268*365,9999))</f>
      </c>
      <c r="AD268" s="35" t="str">
        <f>IF(E268="","",IFERROR(INDEX('Master Settings'!$B$11:$B$30,MATCH(H268,'Master Settings'!$A$11:$A$30,0)),'Master Settings'!$B$7))</f>
      </c>
      <c r="AE268" s="35" t="str">
        <f>IF(E268="","",IFERROR(INDEX('Master Settings'!$C$11:$C$30,MATCH(H268,'Master Settings'!$A$11:$A$30,0)),'Master Settings'!$D$7))</f>
      </c>
      <c r="AF268" s="88" t="str">
        <f>IF(E268="","",IFERROR(INDEX('Master Settings'!$D$11:$D$30,MATCH(H268,'Master Settings'!$A$11:$A$30,0)),'Master Settings'!$F$7))</f>
      </c>
      <c r="AG268" s="28" t="str">
        <f>IF(E268="","",IF(Q268&lt;=0,"在庫なし",IF(AND(AB268&gt;=AE268,Y268=0),"重度滞留",IF(OR(AB268&gt;=AD268,AC268&gt;=AD268*2),"注意",IF(Z268&lt;AF268,"回転低下","正常")))))</f>
      </c>
      <c r="AH268" s="28" t="str">
        <f>IF(E268="","",IF(AG268="重度滞留","消費がなく未出庫日数が重度しきい値を超過",IF(AG268="注意","未出庫日数または在庫カバー日数が注意しきい値を超過",IF(AG268="回転低下","回転率が品目カテゴリ目標を下回る",""))))</f>
      </c>
      <c r="AI268" s="28" t="str">
        <f>IF(E268="","",IF(AG268="重度滞留",IF(OR(J268="生産終了/EOL",J268="廃棄待ち"),"廃棄/値引き処理/仕入先返品","重点消費/代替利用/倉庫間移動"),IF(AG268="注意","Required確認/購買停止/倉庫間移動",IF(AG268="回転低下","安全在庫/Required予測/購買ペースの見直し","継続監視"))))</f>
      </c>
      <c r="AJ268" s="21"/>
      <c r="AK268" s="32"/>
      <c r="AL268" s="21"/>
      <c r="AM268" s="21"/>
      <c r="AN268" s="90" t="n">
        <f>IF(AND(E268&lt;&gt;"",AG268&lt;&gt;"正常",AG268&lt;&gt;"在庫なし"),T268+ROW()/1000000,0)</f>
        <v>0</v>
      </c>
    </row>
    <row r="269" ht="22" customHeight="true">
      <c r="A269" s="28" t="str">
        <f>IF(E269="","",ROW()-5)</f>
      </c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32"/>
      <c r="O269" s="32"/>
      <c r="P269" s="32"/>
      <c r="Q269" s="84"/>
      <c r="R269" s="21"/>
      <c r="S269" s="84"/>
      <c r="T269" s="86" t="str">
        <f>IF(E269="","",IFERROR(Q269*S269,0))</f>
      </c>
      <c r="U269" s="84"/>
      <c r="V269" s="86" t="str">
        <f>IF(E269="","",SUMIFS('Transaction History'!$G$6:$G$505,'Transaction History'!$D$6:$D$505,E269,'Transaction History'!$F$6:$F$505,"出庫",'Transaction History'!$A$6:$A$505,"&gt;="&amp;'Master Settings'!$B$5-30,'Transaction History'!$A$6:$A$505,"&lt;="&amp;'Master Settings'!$B$5))</f>
      </c>
      <c r="W269" s="86" t="str">
        <f>IF(E269="","",SUMIFS('Transaction History'!$G$6:$G$505,'Transaction History'!$D$6:$D$505,E269,'Transaction History'!$F$6:$F$505,"出庫",'Transaction History'!$A$6:$A$505,"&gt;="&amp;'Master Settings'!$B$5-90,'Transaction History'!$A$6:$A$505,"&lt;="&amp;'Master Settings'!$B$5))</f>
      </c>
      <c r="X269" s="86" t="str">
        <f>IF(E269="","",SUMIFS('Transaction History'!$G$6:$G$505,'Transaction History'!$D$6:$D$505,E269,'Transaction History'!$F$6:$F$505,"出庫",'Transaction History'!$A$6:$A$505,"&gt;="&amp;'Master Settings'!$B$5-180,'Transaction History'!$A$6:$A$505,"&lt;="&amp;'Master Settings'!$B$5))</f>
      </c>
      <c r="Y269" s="86" t="str">
        <f>IF(E269="","",IF(X269&gt;0,X269*365/180,IF(W269&gt;0,W269*365/90,IF(V269&gt;0,V269*365/30,0))))</f>
      </c>
      <c r="Z269" s="88" t="str">
        <f>IF(E269="","",IFERROR(Y269/Q269,0))</f>
      </c>
      <c r="AA269" s="35" t="str">
        <f>IF(E269="","",IF(N269="",0,MAX(0,'Master Settings'!$B$5-N269)))</f>
      </c>
      <c r="AB269" s="35" t="str">
        <f>IF(E269="","",IF(O269="",AA269,MAX(0,'Master Settings'!$B$5-O269)))</f>
      </c>
      <c r="AC269" s="35" t="str">
        <f>IF(E269="","",IFERROR(Q269/Y269*365,9999))</f>
      </c>
      <c r="AD269" s="35" t="str">
        <f>IF(E269="","",IFERROR(INDEX('Master Settings'!$B$11:$B$30,MATCH(H269,'Master Settings'!$A$11:$A$30,0)),'Master Settings'!$B$7))</f>
      </c>
      <c r="AE269" s="35" t="str">
        <f>IF(E269="","",IFERROR(INDEX('Master Settings'!$C$11:$C$30,MATCH(H269,'Master Settings'!$A$11:$A$30,0)),'Master Settings'!$D$7))</f>
      </c>
      <c r="AF269" s="88" t="str">
        <f>IF(E269="","",IFERROR(INDEX('Master Settings'!$D$11:$D$30,MATCH(H269,'Master Settings'!$A$11:$A$30,0)),'Master Settings'!$F$7))</f>
      </c>
      <c r="AG269" s="28" t="str">
        <f>IF(E269="","",IF(Q269&lt;=0,"在庫なし",IF(AND(AB269&gt;=AE269,Y269=0),"重度滞留",IF(OR(AB269&gt;=AD269,AC269&gt;=AD269*2),"注意",IF(Z269&lt;AF269,"回転低下","正常")))))</f>
      </c>
      <c r="AH269" s="28" t="str">
        <f>IF(E269="","",IF(AG269="重度滞留","消費がなく未出庫日数が重度しきい値を超過",IF(AG269="注意","未出庫日数または在庫カバー日数が注意しきい値を超過",IF(AG269="回転低下","回転率が品目カテゴリ目標を下回る",""))))</f>
      </c>
      <c r="AI269" s="28" t="str">
        <f>IF(E269="","",IF(AG269="重度滞留",IF(OR(J269="生産終了/EOL",J269="廃棄待ち"),"廃棄/値引き処理/仕入先返品","重点消費/代替利用/倉庫間移動"),IF(AG269="注意","Required確認/購買停止/倉庫間移動",IF(AG269="回転低下","安全在庫/Required予測/購買ペースの見直し","継続監視"))))</f>
      </c>
      <c r="AJ269" s="21"/>
      <c r="AK269" s="32"/>
      <c r="AL269" s="21"/>
      <c r="AM269" s="21"/>
      <c r="AN269" s="90" t="n">
        <f>IF(AND(E269&lt;&gt;"",AG269&lt;&gt;"正常",AG269&lt;&gt;"在庫なし"),T269+ROW()/1000000,0)</f>
        <v>0</v>
      </c>
    </row>
    <row r="270" ht="22" customHeight="true">
      <c r="A270" s="28" t="str">
        <f>IF(E270="","",ROW()-5)</f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32"/>
      <c r="O270" s="32"/>
      <c r="P270" s="32"/>
      <c r="Q270" s="84"/>
      <c r="R270" s="21"/>
      <c r="S270" s="84"/>
      <c r="T270" s="86" t="str">
        <f>IF(E270="","",IFERROR(Q270*S270,0))</f>
      </c>
      <c r="U270" s="84"/>
      <c r="V270" s="86" t="str">
        <f>IF(E270="","",SUMIFS('Transaction History'!$G$6:$G$505,'Transaction History'!$D$6:$D$505,E270,'Transaction History'!$F$6:$F$505,"出庫",'Transaction History'!$A$6:$A$505,"&gt;="&amp;'Master Settings'!$B$5-30,'Transaction History'!$A$6:$A$505,"&lt;="&amp;'Master Settings'!$B$5))</f>
      </c>
      <c r="W270" s="86" t="str">
        <f>IF(E270="","",SUMIFS('Transaction History'!$G$6:$G$505,'Transaction History'!$D$6:$D$505,E270,'Transaction History'!$F$6:$F$505,"出庫",'Transaction History'!$A$6:$A$505,"&gt;="&amp;'Master Settings'!$B$5-90,'Transaction History'!$A$6:$A$505,"&lt;="&amp;'Master Settings'!$B$5))</f>
      </c>
      <c r="X270" s="86" t="str">
        <f>IF(E270="","",SUMIFS('Transaction History'!$G$6:$G$505,'Transaction History'!$D$6:$D$505,E270,'Transaction History'!$F$6:$F$505,"出庫",'Transaction History'!$A$6:$A$505,"&gt;="&amp;'Master Settings'!$B$5-180,'Transaction History'!$A$6:$A$505,"&lt;="&amp;'Master Settings'!$B$5))</f>
      </c>
      <c r="Y270" s="86" t="str">
        <f>IF(E270="","",IF(X270&gt;0,X270*365/180,IF(W270&gt;0,W270*365/90,IF(V270&gt;0,V270*365/30,0))))</f>
      </c>
      <c r="Z270" s="88" t="str">
        <f>IF(E270="","",IFERROR(Y270/Q270,0))</f>
      </c>
      <c r="AA270" s="35" t="str">
        <f>IF(E270="","",IF(N270="",0,MAX(0,'Master Settings'!$B$5-N270)))</f>
      </c>
      <c r="AB270" s="35" t="str">
        <f>IF(E270="","",IF(O270="",AA270,MAX(0,'Master Settings'!$B$5-O270)))</f>
      </c>
      <c r="AC270" s="35" t="str">
        <f>IF(E270="","",IFERROR(Q270/Y270*365,9999))</f>
      </c>
      <c r="AD270" s="35" t="str">
        <f>IF(E270="","",IFERROR(INDEX('Master Settings'!$B$11:$B$30,MATCH(H270,'Master Settings'!$A$11:$A$30,0)),'Master Settings'!$B$7))</f>
      </c>
      <c r="AE270" s="35" t="str">
        <f>IF(E270="","",IFERROR(INDEX('Master Settings'!$C$11:$C$30,MATCH(H270,'Master Settings'!$A$11:$A$30,0)),'Master Settings'!$D$7))</f>
      </c>
      <c r="AF270" s="88" t="str">
        <f>IF(E270="","",IFERROR(INDEX('Master Settings'!$D$11:$D$30,MATCH(H270,'Master Settings'!$A$11:$A$30,0)),'Master Settings'!$F$7))</f>
      </c>
      <c r="AG270" s="28" t="str">
        <f>IF(E270="","",IF(Q270&lt;=0,"在庫なし",IF(AND(AB270&gt;=AE270,Y270=0),"重度滞留",IF(OR(AB270&gt;=AD270,AC270&gt;=AD270*2),"注意",IF(Z270&lt;AF270,"回転低下","正常")))))</f>
      </c>
      <c r="AH270" s="28" t="str">
        <f>IF(E270="","",IF(AG270="重度滞留","消費がなく未出庫日数が重度しきい値を超過",IF(AG270="注意","未出庫日数または在庫カバー日数が注意しきい値を超過",IF(AG270="回転低下","回転率が品目カテゴリ目標を下回る",""))))</f>
      </c>
      <c r="AI270" s="28" t="str">
        <f>IF(E270="","",IF(AG270="重度滞留",IF(OR(J270="生産終了/EOL",J270="廃棄待ち"),"廃棄/値引き処理/仕入先返品","重点消費/代替利用/倉庫間移動"),IF(AG270="注意","Required確認/購買停止/倉庫間移動",IF(AG270="回転低下","安全在庫/Required予測/購買ペースの見直し","継続監視"))))</f>
      </c>
      <c r="AJ270" s="21"/>
      <c r="AK270" s="32"/>
      <c r="AL270" s="21"/>
      <c r="AM270" s="21"/>
      <c r="AN270" s="90" t="n">
        <f>IF(AND(E270&lt;&gt;"",AG270&lt;&gt;"正常",AG270&lt;&gt;"在庫なし"),T270+ROW()/1000000,0)</f>
        <v>0</v>
      </c>
    </row>
    <row r="271" ht="22" customHeight="true">
      <c r="A271" s="28" t="str">
        <f>IF(E271="","",ROW()-5)</f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32"/>
      <c r="O271" s="32"/>
      <c r="P271" s="32"/>
      <c r="Q271" s="84"/>
      <c r="R271" s="21"/>
      <c r="S271" s="84"/>
      <c r="T271" s="86" t="str">
        <f>IF(E271="","",IFERROR(Q271*S271,0))</f>
      </c>
      <c r="U271" s="84"/>
      <c r="V271" s="86" t="str">
        <f>IF(E271="","",SUMIFS('Transaction History'!$G$6:$G$505,'Transaction History'!$D$6:$D$505,E271,'Transaction History'!$F$6:$F$505,"出庫",'Transaction History'!$A$6:$A$505,"&gt;="&amp;'Master Settings'!$B$5-30,'Transaction History'!$A$6:$A$505,"&lt;="&amp;'Master Settings'!$B$5))</f>
      </c>
      <c r="W271" s="86" t="str">
        <f>IF(E271="","",SUMIFS('Transaction History'!$G$6:$G$505,'Transaction History'!$D$6:$D$505,E271,'Transaction History'!$F$6:$F$505,"出庫",'Transaction History'!$A$6:$A$505,"&gt;="&amp;'Master Settings'!$B$5-90,'Transaction History'!$A$6:$A$505,"&lt;="&amp;'Master Settings'!$B$5))</f>
      </c>
      <c r="X271" s="86" t="str">
        <f>IF(E271="","",SUMIFS('Transaction History'!$G$6:$G$505,'Transaction History'!$D$6:$D$505,E271,'Transaction History'!$F$6:$F$505,"出庫",'Transaction History'!$A$6:$A$505,"&gt;="&amp;'Master Settings'!$B$5-180,'Transaction History'!$A$6:$A$505,"&lt;="&amp;'Master Settings'!$B$5))</f>
      </c>
      <c r="Y271" s="86" t="str">
        <f>IF(E271="","",IF(X271&gt;0,X271*365/180,IF(W271&gt;0,W271*365/90,IF(V271&gt;0,V271*365/30,0))))</f>
      </c>
      <c r="Z271" s="88" t="str">
        <f>IF(E271="","",IFERROR(Y271/Q271,0))</f>
      </c>
      <c r="AA271" s="35" t="str">
        <f>IF(E271="","",IF(N271="",0,MAX(0,'Master Settings'!$B$5-N271)))</f>
      </c>
      <c r="AB271" s="35" t="str">
        <f>IF(E271="","",IF(O271="",AA271,MAX(0,'Master Settings'!$B$5-O271)))</f>
      </c>
      <c r="AC271" s="35" t="str">
        <f>IF(E271="","",IFERROR(Q271/Y271*365,9999))</f>
      </c>
      <c r="AD271" s="35" t="str">
        <f>IF(E271="","",IFERROR(INDEX('Master Settings'!$B$11:$B$30,MATCH(H271,'Master Settings'!$A$11:$A$30,0)),'Master Settings'!$B$7))</f>
      </c>
      <c r="AE271" s="35" t="str">
        <f>IF(E271="","",IFERROR(INDEX('Master Settings'!$C$11:$C$30,MATCH(H271,'Master Settings'!$A$11:$A$30,0)),'Master Settings'!$D$7))</f>
      </c>
      <c r="AF271" s="88" t="str">
        <f>IF(E271="","",IFERROR(INDEX('Master Settings'!$D$11:$D$30,MATCH(H271,'Master Settings'!$A$11:$A$30,0)),'Master Settings'!$F$7))</f>
      </c>
      <c r="AG271" s="28" t="str">
        <f>IF(E271="","",IF(Q271&lt;=0,"在庫なし",IF(AND(AB271&gt;=AE271,Y271=0),"重度滞留",IF(OR(AB271&gt;=AD271,AC271&gt;=AD271*2),"注意",IF(Z271&lt;AF271,"回転低下","正常")))))</f>
      </c>
      <c r="AH271" s="28" t="str">
        <f>IF(E271="","",IF(AG271="重度滞留","消費がなく未出庫日数が重度しきい値を超過",IF(AG271="注意","未出庫日数または在庫カバー日数が注意しきい値を超過",IF(AG271="回転低下","回転率が品目カテゴリ目標を下回る",""))))</f>
      </c>
      <c r="AI271" s="28" t="str">
        <f>IF(E271="","",IF(AG271="重度滞留",IF(OR(J271="生産終了/EOL",J271="廃棄待ち"),"廃棄/値引き処理/仕入先返品","重点消費/代替利用/倉庫間移動"),IF(AG271="注意","Required確認/購買停止/倉庫間移動",IF(AG271="回転低下","安全在庫/Required予測/購買ペースの見直し","継続監視"))))</f>
      </c>
      <c r="AJ271" s="21"/>
      <c r="AK271" s="32"/>
      <c r="AL271" s="21"/>
      <c r="AM271" s="21"/>
      <c r="AN271" s="90" t="n">
        <f>IF(AND(E271&lt;&gt;"",AG271&lt;&gt;"正常",AG271&lt;&gt;"在庫なし"),T271+ROW()/1000000,0)</f>
        <v>0</v>
      </c>
    </row>
    <row r="272" ht="22" customHeight="true">
      <c r="A272" s="28" t="str">
        <f>IF(E272="","",ROW()-5)</f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32"/>
      <c r="O272" s="32"/>
      <c r="P272" s="32"/>
      <c r="Q272" s="84"/>
      <c r="R272" s="21"/>
      <c r="S272" s="84"/>
      <c r="T272" s="86" t="str">
        <f>IF(E272="","",IFERROR(Q272*S272,0))</f>
      </c>
      <c r="U272" s="84"/>
      <c r="V272" s="86" t="str">
        <f>IF(E272="","",SUMIFS('Transaction History'!$G$6:$G$505,'Transaction History'!$D$6:$D$505,E272,'Transaction History'!$F$6:$F$505,"出庫",'Transaction History'!$A$6:$A$505,"&gt;="&amp;'Master Settings'!$B$5-30,'Transaction History'!$A$6:$A$505,"&lt;="&amp;'Master Settings'!$B$5))</f>
      </c>
      <c r="W272" s="86" t="str">
        <f>IF(E272="","",SUMIFS('Transaction History'!$G$6:$G$505,'Transaction History'!$D$6:$D$505,E272,'Transaction History'!$F$6:$F$505,"出庫",'Transaction History'!$A$6:$A$505,"&gt;="&amp;'Master Settings'!$B$5-90,'Transaction History'!$A$6:$A$505,"&lt;="&amp;'Master Settings'!$B$5))</f>
      </c>
      <c r="X272" s="86" t="str">
        <f>IF(E272="","",SUMIFS('Transaction History'!$G$6:$G$505,'Transaction History'!$D$6:$D$505,E272,'Transaction History'!$F$6:$F$505,"出庫",'Transaction History'!$A$6:$A$505,"&gt;="&amp;'Master Settings'!$B$5-180,'Transaction History'!$A$6:$A$505,"&lt;="&amp;'Master Settings'!$B$5))</f>
      </c>
      <c r="Y272" s="86" t="str">
        <f>IF(E272="","",IF(X272&gt;0,X272*365/180,IF(W272&gt;0,W272*365/90,IF(V272&gt;0,V272*365/30,0))))</f>
      </c>
      <c r="Z272" s="88" t="str">
        <f>IF(E272="","",IFERROR(Y272/Q272,0))</f>
      </c>
      <c r="AA272" s="35" t="str">
        <f>IF(E272="","",IF(N272="",0,MAX(0,'Master Settings'!$B$5-N272)))</f>
      </c>
      <c r="AB272" s="35" t="str">
        <f>IF(E272="","",IF(O272="",AA272,MAX(0,'Master Settings'!$B$5-O272)))</f>
      </c>
      <c r="AC272" s="35" t="str">
        <f>IF(E272="","",IFERROR(Q272/Y272*365,9999))</f>
      </c>
      <c r="AD272" s="35" t="str">
        <f>IF(E272="","",IFERROR(INDEX('Master Settings'!$B$11:$B$30,MATCH(H272,'Master Settings'!$A$11:$A$30,0)),'Master Settings'!$B$7))</f>
      </c>
      <c r="AE272" s="35" t="str">
        <f>IF(E272="","",IFERROR(INDEX('Master Settings'!$C$11:$C$30,MATCH(H272,'Master Settings'!$A$11:$A$30,0)),'Master Settings'!$D$7))</f>
      </c>
      <c r="AF272" s="88" t="str">
        <f>IF(E272="","",IFERROR(INDEX('Master Settings'!$D$11:$D$30,MATCH(H272,'Master Settings'!$A$11:$A$30,0)),'Master Settings'!$F$7))</f>
      </c>
      <c r="AG272" s="28" t="str">
        <f>IF(E272="","",IF(Q272&lt;=0,"在庫なし",IF(AND(AB272&gt;=AE272,Y272=0),"重度滞留",IF(OR(AB272&gt;=AD272,AC272&gt;=AD272*2),"注意",IF(Z272&lt;AF272,"回転低下","正常")))))</f>
      </c>
      <c r="AH272" s="28" t="str">
        <f>IF(E272="","",IF(AG272="重度滞留","消費がなく未出庫日数が重度しきい値を超過",IF(AG272="注意","未出庫日数または在庫カバー日数が注意しきい値を超過",IF(AG272="回転低下","回転率が品目カテゴリ目標を下回る",""))))</f>
      </c>
      <c r="AI272" s="28" t="str">
        <f>IF(E272="","",IF(AG272="重度滞留",IF(OR(J272="生産終了/EOL",J272="廃棄待ち"),"廃棄/値引き処理/仕入先返品","重点消費/代替利用/倉庫間移動"),IF(AG272="注意","Required確認/購買停止/倉庫間移動",IF(AG272="回転低下","安全在庫/Required予測/購買ペースの見直し","継続監視"))))</f>
      </c>
      <c r="AJ272" s="21"/>
      <c r="AK272" s="32"/>
      <c r="AL272" s="21"/>
      <c r="AM272" s="21"/>
      <c r="AN272" s="90" t="n">
        <f>IF(AND(E272&lt;&gt;"",AG272&lt;&gt;"正常",AG272&lt;&gt;"在庫なし"),T272+ROW()/1000000,0)</f>
        <v>0</v>
      </c>
    </row>
    <row r="273" ht="22" customHeight="true">
      <c r="A273" s="28" t="str">
        <f>IF(E273="","",ROW()-5)</f>
      </c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32"/>
      <c r="O273" s="32"/>
      <c r="P273" s="32"/>
      <c r="Q273" s="84"/>
      <c r="R273" s="21"/>
      <c r="S273" s="84"/>
      <c r="T273" s="86" t="str">
        <f>IF(E273="","",IFERROR(Q273*S273,0))</f>
      </c>
      <c r="U273" s="84"/>
      <c r="V273" s="86" t="str">
        <f>IF(E273="","",SUMIFS('Transaction History'!$G$6:$G$505,'Transaction History'!$D$6:$D$505,E273,'Transaction History'!$F$6:$F$505,"出庫",'Transaction History'!$A$6:$A$505,"&gt;="&amp;'Master Settings'!$B$5-30,'Transaction History'!$A$6:$A$505,"&lt;="&amp;'Master Settings'!$B$5))</f>
      </c>
      <c r="W273" s="86" t="str">
        <f>IF(E273="","",SUMIFS('Transaction History'!$G$6:$G$505,'Transaction History'!$D$6:$D$505,E273,'Transaction History'!$F$6:$F$505,"出庫",'Transaction History'!$A$6:$A$505,"&gt;="&amp;'Master Settings'!$B$5-90,'Transaction History'!$A$6:$A$505,"&lt;="&amp;'Master Settings'!$B$5))</f>
      </c>
      <c r="X273" s="86" t="str">
        <f>IF(E273="","",SUMIFS('Transaction History'!$G$6:$G$505,'Transaction History'!$D$6:$D$505,E273,'Transaction History'!$F$6:$F$505,"出庫",'Transaction History'!$A$6:$A$505,"&gt;="&amp;'Master Settings'!$B$5-180,'Transaction History'!$A$6:$A$505,"&lt;="&amp;'Master Settings'!$B$5))</f>
      </c>
      <c r="Y273" s="86" t="str">
        <f>IF(E273="","",IF(X273&gt;0,X273*365/180,IF(W273&gt;0,W273*365/90,IF(V273&gt;0,V273*365/30,0))))</f>
      </c>
      <c r="Z273" s="88" t="str">
        <f>IF(E273="","",IFERROR(Y273/Q273,0))</f>
      </c>
      <c r="AA273" s="35" t="str">
        <f>IF(E273="","",IF(N273="",0,MAX(0,'Master Settings'!$B$5-N273)))</f>
      </c>
      <c r="AB273" s="35" t="str">
        <f>IF(E273="","",IF(O273="",AA273,MAX(0,'Master Settings'!$B$5-O273)))</f>
      </c>
      <c r="AC273" s="35" t="str">
        <f>IF(E273="","",IFERROR(Q273/Y273*365,9999))</f>
      </c>
      <c r="AD273" s="35" t="str">
        <f>IF(E273="","",IFERROR(INDEX('Master Settings'!$B$11:$B$30,MATCH(H273,'Master Settings'!$A$11:$A$30,0)),'Master Settings'!$B$7))</f>
      </c>
      <c r="AE273" s="35" t="str">
        <f>IF(E273="","",IFERROR(INDEX('Master Settings'!$C$11:$C$30,MATCH(H273,'Master Settings'!$A$11:$A$30,0)),'Master Settings'!$D$7))</f>
      </c>
      <c r="AF273" s="88" t="str">
        <f>IF(E273="","",IFERROR(INDEX('Master Settings'!$D$11:$D$30,MATCH(H273,'Master Settings'!$A$11:$A$30,0)),'Master Settings'!$F$7))</f>
      </c>
      <c r="AG273" s="28" t="str">
        <f>IF(E273="","",IF(Q273&lt;=0,"在庫なし",IF(AND(AB273&gt;=AE273,Y273=0),"重度滞留",IF(OR(AB273&gt;=AD273,AC273&gt;=AD273*2),"注意",IF(Z273&lt;AF273,"回転低下","正常")))))</f>
      </c>
      <c r="AH273" s="28" t="str">
        <f>IF(E273="","",IF(AG273="重度滞留","消費がなく未出庫日数が重度しきい値を超過",IF(AG273="注意","未出庫日数または在庫カバー日数が注意しきい値を超過",IF(AG273="回転低下","回転率が品目カテゴリ目標を下回る",""))))</f>
      </c>
      <c r="AI273" s="28" t="str">
        <f>IF(E273="","",IF(AG273="重度滞留",IF(OR(J273="生産終了/EOL",J273="廃棄待ち"),"廃棄/値引き処理/仕入先返品","重点消費/代替利用/倉庫間移動"),IF(AG273="注意","Required確認/購買停止/倉庫間移動",IF(AG273="回転低下","安全在庫/Required予測/購買ペースの見直し","継続監視"))))</f>
      </c>
      <c r="AJ273" s="21"/>
      <c r="AK273" s="32"/>
      <c r="AL273" s="21"/>
      <c r="AM273" s="21"/>
      <c r="AN273" s="90" t="n">
        <f>IF(AND(E273&lt;&gt;"",AG273&lt;&gt;"正常",AG273&lt;&gt;"在庫なし"),T273+ROW()/1000000,0)</f>
        <v>0</v>
      </c>
    </row>
    <row r="274" ht="22" customHeight="true">
      <c r="A274" s="28" t="str">
        <f>IF(E274="","",ROW()-5)</f>
      </c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32"/>
      <c r="O274" s="32"/>
      <c r="P274" s="32"/>
      <c r="Q274" s="84"/>
      <c r="R274" s="21"/>
      <c r="S274" s="84"/>
      <c r="T274" s="86" t="str">
        <f>IF(E274="","",IFERROR(Q274*S274,0))</f>
      </c>
      <c r="U274" s="84"/>
      <c r="V274" s="86" t="str">
        <f>IF(E274="","",SUMIFS('Transaction History'!$G$6:$G$505,'Transaction History'!$D$6:$D$505,E274,'Transaction History'!$F$6:$F$505,"出庫",'Transaction History'!$A$6:$A$505,"&gt;="&amp;'Master Settings'!$B$5-30,'Transaction History'!$A$6:$A$505,"&lt;="&amp;'Master Settings'!$B$5))</f>
      </c>
      <c r="W274" s="86" t="str">
        <f>IF(E274="","",SUMIFS('Transaction History'!$G$6:$G$505,'Transaction History'!$D$6:$D$505,E274,'Transaction History'!$F$6:$F$505,"出庫",'Transaction History'!$A$6:$A$505,"&gt;="&amp;'Master Settings'!$B$5-90,'Transaction History'!$A$6:$A$505,"&lt;="&amp;'Master Settings'!$B$5))</f>
      </c>
      <c r="X274" s="86" t="str">
        <f>IF(E274="","",SUMIFS('Transaction History'!$G$6:$G$505,'Transaction History'!$D$6:$D$505,E274,'Transaction History'!$F$6:$F$505,"出庫",'Transaction History'!$A$6:$A$505,"&gt;="&amp;'Master Settings'!$B$5-180,'Transaction History'!$A$6:$A$505,"&lt;="&amp;'Master Settings'!$B$5))</f>
      </c>
      <c r="Y274" s="86" t="str">
        <f>IF(E274="","",IF(X274&gt;0,X274*365/180,IF(W274&gt;0,W274*365/90,IF(V274&gt;0,V274*365/30,0))))</f>
      </c>
      <c r="Z274" s="88" t="str">
        <f>IF(E274="","",IFERROR(Y274/Q274,0))</f>
      </c>
      <c r="AA274" s="35" t="str">
        <f>IF(E274="","",IF(N274="",0,MAX(0,'Master Settings'!$B$5-N274)))</f>
      </c>
      <c r="AB274" s="35" t="str">
        <f>IF(E274="","",IF(O274="",AA274,MAX(0,'Master Settings'!$B$5-O274)))</f>
      </c>
      <c r="AC274" s="35" t="str">
        <f>IF(E274="","",IFERROR(Q274/Y274*365,9999))</f>
      </c>
      <c r="AD274" s="35" t="str">
        <f>IF(E274="","",IFERROR(INDEX('Master Settings'!$B$11:$B$30,MATCH(H274,'Master Settings'!$A$11:$A$30,0)),'Master Settings'!$B$7))</f>
      </c>
      <c r="AE274" s="35" t="str">
        <f>IF(E274="","",IFERROR(INDEX('Master Settings'!$C$11:$C$30,MATCH(H274,'Master Settings'!$A$11:$A$30,0)),'Master Settings'!$D$7))</f>
      </c>
      <c r="AF274" s="88" t="str">
        <f>IF(E274="","",IFERROR(INDEX('Master Settings'!$D$11:$D$30,MATCH(H274,'Master Settings'!$A$11:$A$30,0)),'Master Settings'!$F$7))</f>
      </c>
      <c r="AG274" s="28" t="str">
        <f>IF(E274="","",IF(Q274&lt;=0,"在庫なし",IF(AND(AB274&gt;=AE274,Y274=0),"重度滞留",IF(OR(AB274&gt;=AD274,AC274&gt;=AD274*2),"注意",IF(Z274&lt;AF274,"回転低下","正常")))))</f>
      </c>
      <c r="AH274" s="28" t="str">
        <f>IF(E274="","",IF(AG274="重度滞留","消費がなく未出庫日数が重度しきい値を超過",IF(AG274="注意","未出庫日数または在庫カバー日数が注意しきい値を超過",IF(AG274="回転低下","回転率が品目カテゴリ目標を下回る",""))))</f>
      </c>
      <c r="AI274" s="28" t="str">
        <f>IF(E274="","",IF(AG274="重度滞留",IF(OR(J274="生産終了/EOL",J274="廃棄待ち"),"廃棄/値引き処理/仕入先返品","重点消費/代替利用/倉庫間移動"),IF(AG274="注意","Required確認/購買停止/倉庫間移動",IF(AG274="回転低下","安全在庫/Required予測/購買ペースの見直し","継続監視"))))</f>
      </c>
      <c r="AJ274" s="21"/>
      <c r="AK274" s="32"/>
      <c r="AL274" s="21"/>
      <c r="AM274" s="21"/>
      <c r="AN274" s="90" t="n">
        <f>IF(AND(E274&lt;&gt;"",AG274&lt;&gt;"正常",AG274&lt;&gt;"在庫なし"),T274+ROW()/1000000,0)</f>
        <v>0</v>
      </c>
    </row>
    <row r="275" ht="22" customHeight="true">
      <c r="A275" s="28" t="str">
        <f>IF(E275="","",ROW()-5)</f>
      </c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32"/>
      <c r="O275" s="32"/>
      <c r="P275" s="32"/>
      <c r="Q275" s="84"/>
      <c r="R275" s="21"/>
      <c r="S275" s="84"/>
      <c r="T275" s="86" t="str">
        <f>IF(E275="","",IFERROR(Q275*S275,0))</f>
      </c>
      <c r="U275" s="84"/>
      <c r="V275" s="86" t="str">
        <f>IF(E275="","",SUMIFS('Transaction History'!$G$6:$G$505,'Transaction History'!$D$6:$D$505,E275,'Transaction History'!$F$6:$F$505,"出庫",'Transaction History'!$A$6:$A$505,"&gt;="&amp;'Master Settings'!$B$5-30,'Transaction History'!$A$6:$A$505,"&lt;="&amp;'Master Settings'!$B$5))</f>
      </c>
      <c r="W275" s="86" t="str">
        <f>IF(E275="","",SUMIFS('Transaction History'!$G$6:$G$505,'Transaction History'!$D$6:$D$505,E275,'Transaction History'!$F$6:$F$505,"出庫",'Transaction History'!$A$6:$A$505,"&gt;="&amp;'Master Settings'!$B$5-90,'Transaction History'!$A$6:$A$505,"&lt;="&amp;'Master Settings'!$B$5))</f>
      </c>
      <c r="X275" s="86" t="str">
        <f>IF(E275="","",SUMIFS('Transaction History'!$G$6:$G$505,'Transaction History'!$D$6:$D$505,E275,'Transaction History'!$F$6:$F$505,"出庫",'Transaction History'!$A$6:$A$505,"&gt;="&amp;'Master Settings'!$B$5-180,'Transaction History'!$A$6:$A$505,"&lt;="&amp;'Master Settings'!$B$5))</f>
      </c>
      <c r="Y275" s="86" t="str">
        <f>IF(E275="","",IF(X275&gt;0,X275*365/180,IF(W275&gt;0,W275*365/90,IF(V275&gt;0,V275*365/30,0))))</f>
      </c>
      <c r="Z275" s="88" t="str">
        <f>IF(E275="","",IFERROR(Y275/Q275,0))</f>
      </c>
      <c r="AA275" s="35" t="str">
        <f>IF(E275="","",IF(N275="",0,MAX(0,'Master Settings'!$B$5-N275)))</f>
      </c>
      <c r="AB275" s="35" t="str">
        <f>IF(E275="","",IF(O275="",AA275,MAX(0,'Master Settings'!$B$5-O275)))</f>
      </c>
      <c r="AC275" s="35" t="str">
        <f>IF(E275="","",IFERROR(Q275/Y275*365,9999))</f>
      </c>
      <c r="AD275" s="35" t="str">
        <f>IF(E275="","",IFERROR(INDEX('Master Settings'!$B$11:$B$30,MATCH(H275,'Master Settings'!$A$11:$A$30,0)),'Master Settings'!$B$7))</f>
      </c>
      <c r="AE275" s="35" t="str">
        <f>IF(E275="","",IFERROR(INDEX('Master Settings'!$C$11:$C$30,MATCH(H275,'Master Settings'!$A$11:$A$30,0)),'Master Settings'!$D$7))</f>
      </c>
      <c r="AF275" s="88" t="str">
        <f>IF(E275="","",IFERROR(INDEX('Master Settings'!$D$11:$D$30,MATCH(H275,'Master Settings'!$A$11:$A$30,0)),'Master Settings'!$F$7))</f>
      </c>
      <c r="AG275" s="28" t="str">
        <f>IF(E275="","",IF(Q275&lt;=0,"在庫なし",IF(AND(AB275&gt;=AE275,Y275=0),"重度滞留",IF(OR(AB275&gt;=AD275,AC275&gt;=AD275*2),"注意",IF(Z275&lt;AF275,"回転低下","正常")))))</f>
      </c>
      <c r="AH275" s="28" t="str">
        <f>IF(E275="","",IF(AG275="重度滞留","消費がなく未出庫日数が重度しきい値を超過",IF(AG275="注意","未出庫日数または在庫カバー日数が注意しきい値を超過",IF(AG275="回転低下","回転率が品目カテゴリ目標を下回る",""))))</f>
      </c>
      <c r="AI275" s="28" t="str">
        <f>IF(E275="","",IF(AG275="重度滞留",IF(OR(J275="生産終了/EOL",J275="廃棄待ち"),"廃棄/値引き処理/仕入先返品","重点消費/代替利用/倉庫間移動"),IF(AG275="注意","Required確認/購買停止/倉庫間移動",IF(AG275="回転低下","安全在庫/Required予測/購買ペースの見直し","継続監視"))))</f>
      </c>
      <c r="AJ275" s="21"/>
      <c r="AK275" s="32"/>
      <c r="AL275" s="21"/>
      <c r="AM275" s="21"/>
      <c r="AN275" s="90" t="n">
        <f>IF(AND(E275&lt;&gt;"",AG275&lt;&gt;"正常",AG275&lt;&gt;"在庫なし"),T275+ROW()/1000000,0)</f>
        <v>0</v>
      </c>
    </row>
    <row r="276" ht="22" customHeight="true">
      <c r="A276" s="28" t="str">
        <f>IF(E276="","",ROW()-5)</f>
      </c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32"/>
      <c r="O276" s="32"/>
      <c r="P276" s="32"/>
      <c r="Q276" s="84"/>
      <c r="R276" s="21"/>
      <c r="S276" s="84"/>
      <c r="T276" s="86" t="str">
        <f>IF(E276="","",IFERROR(Q276*S276,0))</f>
      </c>
      <c r="U276" s="84"/>
      <c r="V276" s="86" t="str">
        <f>IF(E276="","",SUMIFS('Transaction History'!$G$6:$G$505,'Transaction History'!$D$6:$D$505,E276,'Transaction History'!$F$6:$F$505,"出庫",'Transaction History'!$A$6:$A$505,"&gt;="&amp;'Master Settings'!$B$5-30,'Transaction History'!$A$6:$A$505,"&lt;="&amp;'Master Settings'!$B$5))</f>
      </c>
      <c r="W276" s="86" t="str">
        <f>IF(E276="","",SUMIFS('Transaction History'!$G$6:$G$505,'Transaction History'!$D$6:$D$505,E276,'Transaction History'!$F$6:$F$505,"出庫",'Transaction History'!$A$6:$A$505,"&gt;="&amp;'Master Settings'!$B$5-90,'Transaction History'!$A$6:$A$505,"&lt;="&amp;'Master Settings'!$B$5))</f>
      </c>
      <c r="X276" s="86" t="str">
        <f>IF(E276="","",SUMIFS('Transaction History'!$G$6:$G$505,'Transaction History'!$D$6:$D$505,E276,'Transaction History'!$F$6:$F$505,"出庫",'Transaction History'!$A$6:$A$505,"&gt;="&amp;'Master Settings'!$B$5-180,'Transaction History'!$A$6:$A$505,"&lt;="&amp;'Master Settings'!$B$5))</f>
      </c>
      <c r="Y276" s="86" t="str">
        <f>IF(E276="","",IF(X276&gt;0,X276*365/180,IF(W276&gt;0,W276*365/90,IF(V276&gt;0,V276*365/30,0))))</f>
      </c>
      <c r="Z276" s="88" t="str">
        <f>IF(E276="","",IFERROR(Y276/Q276,0))</f>
      </c>
      <c r="AA276" s="35" t="str">
        <f>IF(E276="","",IF(N276="",0,MAX(0,'Master Settings'!$B$5-N276)))</f>
      </c>
      <c r="AB276" s="35" t="str">
        <f>IF(E276="","",IF(O276="",AA276,MAX(0,'Master Settings'!$B$5-O276)))</f>
      </c>
      <c r="AC276" s="35" t="str">
        <f>IF(E276="","",IFERROR(Q276/Y276*365,9999))</f>
      </c>
      <c r="AD276" s="35" t="str">
        <f>IF(E276="","",IFERROR(INDEX('Master Settings'!$B$11:$B$30,MATCH(H276,'Master Settings'!$A$11:$A$30,0)),'Master Settings'!$B$7))</f>
      </c>
      <c r="AE276" s="35" t="str">
        <f>IF(E276="","",IFERROR(INDEX('Master Settings'!$C$11:$C$30,MATCH(H276,'Master Settings'!$A$11:$A$30,0)),'Master Settings'!$D$7))</f>
      </c>
      <c r="AF276" s="88" t="str">
        <f>IF(E276="","",IFERROR(INDEX('Master Settings'!$D$11:$D$30,MATCH(H276,'Master Settings'!$A$11:$A$30,0)),'Master Settings'!$F$7))</f>
      </c>
      <c r="AG276" s="28" t="str">
        <f>IF(E276="","",IF(Q276&lt;=0,"在庫なし",IF(AND(AB276&gt;=AE276,Y276=0),"重度滞留",IF(OR(AB276&gt;=AD276,AC276&gt;=AD276*2),"注意",IF(Z276&lt;AF276,"回転低下","正常")))))</f>
      </c>
      <c r="AH276" s="28" t="str">
        <f>IF(E276="","",IF(AG276="重度滞留","消費がなく未出庫日数が重度しきい値を超過",IF(AG276="注意","未出庫日数または在庫カバー日数が注意しきい値を超過",IF(AG276="回転低下","回転率が品目カテゴリ目標を下回る",""))))</f>
      </c>
      <c r="AI276" s="28" t="str">
        <f>IF(E276="","",IF(AG276="重度滞留",IF(OR(J276="生産終了/EOL",J276="廃棄待ち"),"廃棄/値引き処理/仕入先返品","重点消費/代替利用/倉庫間移動"),IF(AG276="注意","Required確認/購買停止/倉庫間移動",IF(AG276="回転低下","安全在庫/Required予測/購買ペースの見直し","継続監視"))))</f>
      </c>
      <c r="AJ276" s="21"/>
      <c r="AK276" s="32"/>
      <c r="AL276" s="21"/>
      <c r="AM276" s="21"/>
      <c r="AN276" s="90" t="n">
        <f>IF(AND(E276&lt;&gt;"",AG276&lt;&gt;"正常",AG276&lt;&gt;"在庫なし"),T276+ROW()/1000000,0)</f>
        <v>0</v>
      </c>
    </row>
    <row r="277" ht="22" customHeight="true">
      <c r="A277" s="28" t="str">
        <f>IF(E277="","",ROW()-5)</f>
      </c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32"/>
      <c r="O277" s="32"/>
      <c r="P277" s="32"/>
      <c r="Q277" s="84"/>
      <c r="R277" s="21"/>
      <c r="S277" s="84"/>
      <c r="T277" s="86" t="str">
        <f>IF(E277="","",IFERROR(Q277*S277,0))</f>
      </c>
      <c r="U277" s="84"/>
      <c r="V277" s="86" t="str">
        <f>IF(E277="","",SUMIFS('Transaction History'!$G$6:$G$505,'Transaction History'!$D$6:$D$505,E277,'Transaction History'!$F$6:$F$505,"出庫",'Transaction History'!$A$6:$A$505,"&gt;="&amp;'Master Settings'!$B$5-30,'Transaction History'!$A$6:$A$505,"&lt;="&amp;'Master Settings'!$B$5))</f>
      </c>
      <c r="W277" s="86" t="str">
        <f>IF(E277="","",SUMIFS('Transaction History'!$G$6:$G$505,'Transaction History'!$D$6:$D$505,E277,'Transaction History'!$F$6:$F$505,"出庫",'Transaction History'!$A$6:$A$505,"&gt;="&amp;'Master Settings'!$B$5-90,'Transaction History'!$A$6:$A$505,"&lt;="&amp;'Master Settings'!$B$5))</f>
      </c>
      <c r="X277" s="86" t="str">
        <f>IF(E277="","",SUMIFS('Transaction History'!$G$6:$G$505,'Transaction History'!$D$6:$D$505,E277,'Transaction History'!$F$6:$F$505,"出庫",'Transaction History'!$A$6:$A$505,"&gt;="&amp;'Master Settings'!$B$5-180,'Transaction History'!$A$6:$A$505,"&lt;="&amp;'Master Settings'!$B$5))</f>
      </c>
      <c r="Y277" s="86" t="str">
        <f>IF(E277="","",IF(X277&gt;0,X277*365/180,IF(W277&gt;0,W277*365/90,IF(V277&gt;0,V277*365/30,0))))</f>
      </c>
      <c r="Z277" s="88" t="str">
        <f>IF(E277="","",IFERROR(Y277/Q277,0))</f>
      </c>
      <c r="AA277" s="35" t="str">
        <f>IF(E277="","",IF(N277="",0,MAX(0,'Master Settings'!$B$5-N277)))</f>
      </c>
      <c r="AB277" s="35" t="str">
        <f>IF(E277="","",IF(O277="",AA277,MAX(0,'Master Settings'!$B$5-O277)))</f>
      </c>
      <c r="AC277" s="35" t="str">
        <f>IF(E277="","",IFERROR(Q277/Y277*365,9999))</f>
      </c>
      <c r="AD277" s="35" t="str">
        <f>IF(E277="","",IFERROR(INDEX('Master Settings'!$B$11:$B$30,MATCH(H277,'Master Settings'!$A$11:$A$30,0)),'Master Settings'!$B$7))</f>
      </c>
      <c r="AE277" s="35" t="str">
        <f>IF(E277="","",IFERROR(INDEX('Master Settings'!$C$11:$C$30,MATCH(H277,'Master Settings'!$A$11:$A$30,0)),'Master Settings'!$D$7))</f>
      </c>
      <c r="AF277" s="88" t="str">
        <f>IF(E277="","",IFERROR(INDEX('Master Settings'!$D$11:$D$30,MATCH(H277,'Master Settings'!$A$11:$A$30,0)),'Master Settings'!$F$7))</f>
      </c>
      <c r="AG277" s="28" t="str">
        <f>IF(E277="","",IF(Q277&lt;=0,"在庫なし",IF(AND(AB277&gt;=AE277,Y277=0),"重度滞留",IF(OR(AB277&gt;=AD277,AC277&gt;=AD277*2),"注意",IF(Z277&lt;AF277,"回転低下","正常")))))</f>
      </c>
      <c r="AH277" s="28" t="str">
        <f>IF(E277="","",IF(AG277="重度滞留","消費がなく未出庫日数が重度しきい値を超過",IF(AG277="注意","未出庫日数または在庫カバー日数が注意しきい値を超過",IF(AG277="回転低下","回転率が品目カテゴリ目標を下回る",""))))</f>
      </c>
      <c r="AI277" s="28" t="str">
        <f>IF(E277="","",IF(AG277="重度滞留",IF(OR(J277="生産終了/EOL",J277="廃棄待ち"),"廃棄/値引き処理/仕入先返品","重点消費/代替利用/倉庫間移動"),IF(AG277="注意","Required確認/購買停止/倉庫間移動",IF(AG277="回転低下","安全在庫/Required予測/購買ペースの見直し","継続監視"))))</f>
      </c>
      <c r="AJ277" s="21"/>
      <c r="AK277" s="32"/>
      <c r="AL277" s="21"/>
      <c r="AM277" s="21"/>
      <c r="AN277" s="90" t="n">
        <f>IF(AND(E277&lt;&gt;"",AG277&lt;&gt;"正常",AG277&lt;&gt;"在庫なし"),T277+ROW()/1000000,0)</f>
        <v>0</v>
      </c>
    </row>
    <row r="278" ht="22" customHeight="true">
      <c r="A278" s="28" t="str">
        <f>IF(E278="","",ROW()-5)</f>
      </c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32"/>
      <c r="O278" s="32"/>
      <c r="P278" s="32"/>
      <c r="Q278" s="84"/>
      <c r="R278" s="21"/>
      <c r="S278" s="84"/>
      <c r="T278" s="86" t="str">
        <f>IF(E278="","",IFERROR(Q278*S278,0))</f>
      </c>
      <c r="U278" s="84"/>
      <c r="V278" s="86" t="str">
        <f>IF(E278="","",SUMIFS('Transaction History'!$G$6:$G$505,'Transaction History'!$D$6:$D$505,E278,'Transaction History'!$F$6:$F$505,"出庫",'Transaction History'!$A$6:$A$505,"&gt;="&amp;'Master Settings'!$B$5-30,'Transaction History'!$A$6:$A$505,"&lt;="&amp;'Master Settings'!$B$5))</f>
      </c>
      <c r="W278" s="86" t="str">
        <f>IF(E278="","",SUMIFS('Transaction History'!$G$6:$G$505,'Transaction History'!$D$6:$D$505,E278,'Transaction History'!$F$6:$F$505,"出庫",'Transaction History'!$A$6:$A$505,"&gt;="&amp;'Master Settings'!$B$5-90,'Transaction History'!$A$6:$A$505,"&lt;="&amp;'Master Settings'!$B$5))</f>
      </c>
      <c r="X278" s="86" t="str">
        <f>IF(E278="","",SUMIFS('Transaction History'!$G$6:$G$505,'Transaction History'!$D$6:$D$505,E278,'Transaction History'!$F$6:$F$505,"出庫",'Transaction History'!$A$6:$A$505,"&gt;="&amp;'Master Settings'!$B$5-180,'Transaction History'!$A$6:$A$505,"&lt;="&amp;'Master Settings'!$B$5))</f>
      </c>
      <c r="Y278" s="86" t="str">
        <f>IF(E278="","",IF(X278&gt;0,X278*365/180,IF(W278&gt;0,W278*365/90,IF(V278&gt;0,V278*365/30,0))))</f>
      </c>
      <c r="Z278" s="88" t="str">
        <f>IF(E278="","",IFERROR(Y278/Q278,0))</f>
      </c>
      <c r="AA278" s="35" t="str">
        <f>IF(E278="","",IF(N278="",0,MAX(0,'Master Settings'!$B$5-N278)))</f>
      </c>
      <c r="AB278" s="35" t="str">
        <f>IF(E278="","",IF(O278="",AA278,MAX(0,'Master Settings'!$B$5-O278)))</f>
      </c>
      <c r="AC278" s="35" t="str">
        <f>IF(E278="","",IFERROR(Q278/Y278*365,9999))</f>
      </c>
      <c r="AD278" s="35" t="str">
        <f>IF(E278="","",IFERROR(INDEX('Master Settings'!$B$11:$B$30,MATCH(H278,'Master Settings'!$A$11:$A$30,0)),'Master Settings'!$B$7))</f>
      </c>
      <c r="AE278" s="35" t="str">
        <f>IF(E278="","",IFERROR(INDEX('Master Settings'!$C$11:$C$30,MATCH(H278,'Master Settings'!$A$11:$A$30,0)),'Master Settings'!$D$7))</f>
      </c>
      <c r="AF278" s="88" t="str">
        <f>IF(E278="","",IFERROR(INDEX('Master Settings'!$D$11:$D$30,MATCH(H278,'Master Settings'!$A$11:$A$30,0)),'Master Settings'!$F$7))</f>
      </c>
      <c r="AG278" s="28" t="str">
        <f>IF(E278="","",IF(Q278&lt;=0,"在庫なし",IF(AND(AB278&gt;=AE278,Y278=0),"重度滞留",IF(OR(AB278&gt;=AD278,AC278&gt;=AD278*2),"注意",IF(Z278&lt;AF278,"回転低下","正常")))))</f>
      </c>
      <c r="AH278" s="28" t="str">
        <f>IF(E278="","",IF(AG278="重度滞留","消費がなく未出庫日数が重度しきい値を超過",IF(AG278="注意","未出庫日数または在庫カバー日数が注意しきい値を超過",IF(AG278="回転低下","回転率が品目カテゴリ目標を下回る",""))))</f>
      </c>
      <c r="AI278" s="28" t="str">
        <f>IF(E278="","",IF(AG278="重度滞留",IF(OR(J278="生産終了/EOL",J278="廃棄待ち"),"廃棄/値引き処理/仕入先返品","重点消費/代替利用/倉庫間移動"),IF(AG278="注意","Required確認/購買停止/倉庫間移動",IF(AG278="回転低下","安全在庫/Required予測/購買ペースの見直し","継続監視"))))</f>
      </c>
      <c r="AJ278" s="21"/>
      <c r="AK278" s="32"/>
      <c r="AL278" s="21"/>
      <c r="AM278" s="21"/>
      <c r="AN278" s="90" t="n">
        <f>IF(AND(E278&lt;&gt;"",AG278&lt;&gt;"正常",AG278&lt;&gt;"在庫なし"),T278+ROW()/1000000,0)</f>
        <v>0</v>
      </c>
    </row>
    <row r="279" ht="22" customHeight="true">
      <c r="A279" s="28" t="str">
        <f>IF(E279="","",ROW()-5)</f>
      </c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32"/>
      <c r="O279" s="32"/>
      <c r="P279" s="32"/>
      <c r="Q279" s="84"/>
      <c r="R279" s="21"/>
      <c r="S279" s="84"/>
      <c r="T279" s="86" t="str">
        <f>IF(E279="","",IFERROR(Q279*S279,0))</f>
      </c>
      <c r="U279" s="84"/>
      <c r="V279" s="86" t="str">
        <f>IF(E279="","",SUMIFS('Transaction History'!$G$6:$G$505,'Transaction History'!$D$6:$D$505,E279,'Transaction History'!$F$6:$F$505,"出庫",'Transaction History'!$A$6:$A$505,"&gt;="&amp;'Master Settings'!$B$5-30,'Transaction History'!$A$6:$A$505,"&lt;="&amp;'Master Settings'!$B$5))</f>
      </c>
      <c r="W279" s="86" t="str">
        <f>IF(E279="","",SUMIFS('Transaction History'!$G$6:$G$505,'Transaction History'!$D$6:$D$505,E279,'Transaction History'!$F$6:$F$505,"出庫",'Transaction History'!$A$6:$A$505,"&gt;="&amp;'Master Settings'!$B$5-90,'Transaction History'!$A$6:$A$505,"&lt;="&amp;'Master Settings'!$B$5))</f>
      </c>
      <c r="X279" s="86" t="str">
        <f>IF(E279="","",SUMIFS('Transaction History'!$G$6:$G$505,'Transaction History'!$D$6:$D$505,E279,'Transaction History'!$F$6:$F$505,"出庫",'Transaction History'!$A$6:$A$505,"&gt;="&amp;'Master Settings'!$B$5-180,'Transaction History'!$A$6:$A$505,"&lt;="&amp;'Master Settings'!$B$5))</f>
      </c>
      <c r="Y279" s="86" t="str">
        <f>IF(E279="","",IF(X279&gt;0,X279*365/180,IF(W279&gt;0,W279*365/90,IF(V279&gt;0,V279*365/30,0))))</f>
      </c>
      <c r="Z279" s="88" t="str">
        <f>IF(E279="","",IFERROR(Y279/Q279,0))</f>
      </c>
      <c r="AA279" s="35" t="str">
        <f>IF(E279="","",IF(N279="",0,MAX(0,'Master Settings'!$B$5-N279)))</f>
      </c>
      <c r="AB279" s="35" t="str">
        <f>IF(E279="","",IF(O279="",AA279,MAX(0,'Master Settings'!$B$5-O279)))</f>
      </c>
      <c r="AC279" s="35" t="str">
        <f>IF(E279="","",IFERROR(Q279/Y279*365,9999))</f>
      </c>
      <c r="AD279" s="35" t="str">
        <f>IF(E279="","",IFERROR(INDEX('Master Settings'!$B$11:$B$30,MATCH(H279,'Master Settings'!$A$11:$A$30,0)),'Master Settings'!$B$7))</f>
      </c>
      <c r="AE279" s="35" t="str">
        <f>IF(E279="","",IFERROR(INDEX('Master Settings'!$C$11:$C$30,MATCH(H279,'Master Settings'!$A$11:$A$30,0)),'Master Settings'!$D$7))</f>
      </c>
      <c r="AF279" s="88" t="str">
        <f>IF(E279="","",IFERROR(INDEX('Master Settings'!$D$11:$D$30,MATCH(H279,'Master Settings'!$A$11:$A$30,0)),'Master Settings'!$F$7))</f>
      </c>
      <c r="AG279" s="28" t="str">
        <f>IF(E279="","",IF(Q279&lt;=0,"在庫なし",IF(AND(AB279&gt;=AE279,Y279=0),"重度滞留",IF(OR(AB279&gt;=AD279,AC279&gt;=AD279*2),"注意",IF(Z279&lt;AF279,"回転低下","正常")))))</f>
      </c>
      <c r="AH279" s="28" t="str">
        <f>IF(E279="","",IF(AG279="重度滞留","消費がなく未出庫日数が重度しきい値を超過",IF(AG279="注意","未出庫日数または在庫カバー日数が注意しきい値を超過",IF(AG279="回転低下","回転率が品目カテゴリ目標を下回る",""))))</f>
      </c>
      <c r="AI279" s="28" t="str">
        <f>IF(E279="","",IF(AG279="重度滞留",IF(OR(J279="生産終了/EOL",J279="廃棄待ち"),"廃棄/値引き処理/仕入先返品","重点消費/代替利用/倉庫間移動"),IF(AG279="注意","Required確認/購買停止/倉庫間移動",IF(AG279="回転低下","安全在庫/Required予測/購買ペースの見直し","継続監視"))))</f>
      </c>
      <c r="AJ279" s="21"/>
      <c r="AK279" s="32"/>
      <c r="AL279" s="21"/>
      <c r="AM279" s="21"/>
      <c r="AN279" s="90" t="n">
        <f>IF(AND(E279&lt;&gt;"",AG279&lt;&gt;"正常",AG279&lt;&gt;"在庫なし"),T279+ROW()/1000000,0)</f>
        <v>0</v>
      </c>
    </row>
    <row r="280" ht="22" customHeight="true">
      <c r="A280" s="28" t="str">
        <f>IF(E280="","",ROW()-5)</f>
      </c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32"/>
      <c r="O280" s="32"/>
      <c r="P280" s="32"/>
      <c r="Q280" s="84"/>
      <c r="R280" s="21"/>
      <c r="S280" s="84"/>
      <c r="T280" s="86" t="str">
        <f>IF(E280="","",IFERROR(Q280*S280,0))</f>
      </c>
      <c r="U280" s="84"/>
      <c r="V280" s="86" t="str">
        <f>IF(E280="","",SUMIFS('Transaction History'!$G$6:$G$505,'Transaction History'!$D$6:$D$505,E280,'Transaction History'!$F$6:$F$505,"出庫",'Transaction History'!$A$6:$A$505,"&gt;="&amp;'Master Settings'!$B$5-30,'Transaction History'!$A$6:$A$505,"&lt;="&amp;'Master Settings'!$B$5))</f>
      </c>
      <c r="W280" s="86" t="str">
        <f>IF(E280="","",SUMIFS('Transaction History'!$G$6:$G$505,'Transaction History'!$D$6:$D$505,E280,'Transaction History'!$F$6:$F$505,"出庫",'Transaction History'!$A$6:$A$505,"&gt;="&amp;'Master Settings'!$B$5-90,'Transaction History'!$A$6:$A$505,"&lt;="&amp;'Master Settings'!$B$5))</f>
      </c>
      <c r="X280" s="86" t="str">
        <f>IF(E280="","",SUMIFS('Transaction History'!$G$6:$G$505,'Transaction History'!$D$6:$D$505,E280,'Transaction History'!$F$6:$F$505,"出庫",'Transaction History'!$A$6:$A$505,"&gt;="&amp;'Master Settings'!$B$5-180,'Transaction History'!$A$6:$A$505,"&lt;="&amp;'Master Settings'!$B$5))</f>
      </c>
      <c r="Y280" s="86" t="str">
        <f>IF(E280="","",IF(X280&gt;0,X280*365/180,IF(W280&gt;0,W280*365/90,IF(V280&gt;0,V280*365/30,0))))</f>
      </c>
      <c r="Z280" s="88" t="str">
        <f>IF(E280="","",IFERROR(Y280/Q280,0))</f>
      </c>
      <c r="AA280" s="35" t="str">
        <f>IF(E280="","",IF(N280="",0,MAX(0,'Master Settings'!$B$5-N280)))</f>
      </c>
      <c r="AB280" s="35" t="str">
        <f>IF(E280="","",IF(O280="",AA280,MAX(0,'Master Settings'!$B$5-O280)))</f>
      </c>
      <c r="AC280" s="35" t="str">
        <f>IF(E280="","",IFERROR(Q280/Y280*365,9999))</f>
      </c>
      <c r="AD280" s="35" t="str">
        <f>IF(E280="","",IFERROR(INDEX('Master Settings'!$B$11:$B$30,MATCH(H280,'Master Settings'!$A$11:$A$30,0)),'Master Settings'!$B$7))</f>
      </c>
      <c r="AE280" s="35" t="str">
        <f>IF(E280="","",IFERROR(INDEX('Master Settings'!$C$11:$C$30,MATCH(H280,'Master Settings'!$A$11:$A$30,0)),'Master Settings'!$D$7))</f>
      </c>
      <c r="AF280" s="88" t="str">
        <f>IF(E280="","",IFERROR(INDEX('Master Settings'!$D$11:$D$30,MATCH(H280,'Master Settings'!$A$11:$A$30,0)),'Master Settings'!$F$7))</f>
      </c>
      <c r="AG280" s="28" t="str">
        <f>IF(E280="","",IF(Q280&lt;=0,"在庫なし",IF(AND(AB280&gt;=AE280,Y280=0),"重度滞留",IF(OR(AB280&gt;=AD280,AC280&gt;=AD280*2),"注意",IF(Z280&lt;AF280,"回転低下","正常")))))</f>
      </c>
      <c r="AH280" s="28" t="str">
        <f>IF(E280="","",IF(AG280="重度滞留","消費がなく未出庫日数が重度しきい値を超過",IF(AG280="注意","未出庫日数または在庫カバー日数が注意しきい値を超過",IF(AG280="回転低下","回転率が品目カテゴリ目標を下回る",""))))</f>
      </c>
      <c r="AI280" s="28" t="str">
        <f>IF(E280="","",IF(AG280="重度滞留",IF(OR(J280="生産終了/EOL",J280="廃棄待ち"),"廃棄/値引き処理/仕入先返品","重点消費/代替利用/倉庫間移動"),IF(AG280="注意","Required確認/購買停止/倉庫間移動",IF(AG280="回転低下","安全在庫/Required予測/購買ペースの見直し","継続監視"))))</f>
      </c>
      <c r="AJ280" s="21"/>
      <c r="AK280" s="32"/>
      <c r="AL280" s="21"/>
      <c r="AM280" s="21"/>
      <c r="AN280" s="90" t="n">
        <f>IF(AND(E280&lt;&gt;"",AG280&lt;&gt;"正常",AG280&lt;&gt;"在庫なし"),T280+ROW()/1000000,0)</f>
        <v>0</v>
      </c>
    </row>
    <row r="281" ht="22" customHeight="true">
      <c r="A281" s="28" t="str">
        <f>IF(E281="","",ROW()-5)</f>
      </c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32"/>
      <c r="O281" s="32"/>
      <c r="P281" s="32"/>
      <c r="Q281" s="84"/>
      <c r="R281" s="21"/>
      <c r="S281" s="84"/>
      <c r="T281" s="86" t="str">
        <f>IF(E281="","",IFERROR(Q281*S281,0))</f>
      </c>
      <c r="U281" s="84"/>
      <c r="V281" s="86" t="str">
        <f>IF(E281="","",SUMIFS('Transaction History'!$G$6:$G$505,'Transaction History'!$D$6:$D$505,E281,'Transaction History'!$F$6:$F$505,"出庫",'Transaction History'!$A$6:$A$505,"&gt;="&amp;'Master Settings'!$B$5-30,'Transaction History'!$A$6:$A$505,"&lt;="&amp;'Master Settings'!$B$5))</f>
      </c>
      <c r="W281" s="86" t="str">
        <f>IF(E281="","",SUMIFS('Transaction History'!$G$6:$G$505,'Transaction History'!$D$6:$D$505,E281,'Transaction History'!$F$6:$F$505,"出庫",'Transaction History'!$A$6:$A$505,"&gt;="&amp;'Master Settings'!$B$5-90,'Transaction History'!$A$6:$A$505,"&lt;="&amp;'Master Settings'!$B$5))</f>
      </c>
      <c r="X281" s="86" t="str">
        <f>IF(E281="","",SUMIFS('Transaction History'!$G$6:$G$505,'Transaction History'!$D$6:$D$505,E281,'Transaction History'!$F$6:$F$505,"出庫",'Transaction History'!$A$6:$A$505,"&gt;="&amp;'Master Settings'!$B$5-180,'Transaction History'!$A$6:$A$505,"&lt;="&amp;'Master Settings'!$B$5))</f>
      </c>
      <c r="Y281" s="86" t="str">
        <f>IF(E281="","",IF(X281&gt;0,X281*365/180,IF(W281&gt;0,W281*365/90,IF(V281&gt;0,V281*365/30,0))))</f>
      </c>
      <c r="Z281" s="88" t="str">
        <f>IF(E281="","",IFERROR(Y281/Q281,0))</f>
      </c>
      <c r="AA281" s="35" t="str">
        <f>IF(E281="","",IF(N281="",0,MAX(0,'Master Settings'!$B$5-N281)))</f>
      </c>
      <c r="AB281" s="35" t="str">
        <f>IF(E281="","",IF(O281="",AA281,MAX(0,'Master Settings'!$B$5-O281)))</f>
      </c>
      <c r="AC281" s="35" t="str">
        <f>IF(E281="","",IFERROR(Q281/Y281*365,9999))</f>
      </c>
      <c r="AD281" s="35" t="str">
        <f>IF(E281="","",IFERROR(INDEX('Master Settings'!$B$11:$B$30,MATCH(H281,'Master Settings'!$A$11:$A$30,0)),'Master Settings'!$B$7))</f>
      </c>
      <c r="AE281" s="35" t="str">
        <f>IF(E281="","",IFERROR(INDEX('Master Settings'!$C$11:$C$30,MATCH(H281,'Master Settings'!$A$11:$A$30,0)),'Master Settings'!$D$7))</f>
      </c>
      <c r="AF281" s="88" t="str">
        <f>IF(E281="","",IFERROR(INDEX('Master Settings'!$D$11:$D$30,MATCH(H281,'Master Settings'!$A$11:$A$30,0)),'Master Settings'!$F$7))</f>
      </c>
      <c r="AG281" s="28" t="str">
        <f>IF(E281="","",IF(Q281&lt;=0,"在庫なし",IF(AND(AB281&gt;=AE281,Y281=0),"重度滞留",IF(OR(AB281&gt;=AD281,AC281&gt;=AD281*2),"注意",IF(Z281&lt;AF281,"回転低下","正常")))))</f>
      </c>
      <c r="AH281" s="28" t="str">
        <f>IF(E281="","",IF(AG281="重度滞留","消費がなく未出庫日数が重度しきい値を超過",IF(AG281="注意","未出庫日数または在庫カバー日数が注意しきい値を超過",IF(AG281="回転低下","回転率が品目カテゴリ目標を下回る",""))))</f>
      </c>
      <c r="AI281" s="28" t="str">
        <f>IF(E281="","",IF(AG281="重度滞留",IF(OR(J281="生産終了/EOL",J281="廃棄待ち"),"廃棄/値引き処理/仕入先返品","重点消費/代替利用/倉庫間移動"),IF(AG281="注意","Required確認/購買停止/倉庫間移動",IF(AG281="回転低下","安全在庫/Required予測/購買ペースの見直し","継続監視"))))</f>
      </c>
      <c r="AJ281" s="21"/>
      <c r="AK281" s="32"/>
      <c r="AL281" s="21"/>
      <c r="AM281" s="21"/>
      <c r="AN281" s="90" t="n">
        <f>IF(AND(E281&lt;&gt;"",AG281&lt;&gt;"正常",AG281&lt;&gt;"在庫なし"),T281+ROW()/1000000,0)</f>
        <v>0</v>
      </c>
    </row>
    <row r="282" ht="22" customHeight="true">
      <c r="A282" s="28" t="str">
        <f>IF(E282="","",ROW()-5)</f>
      </c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32"/>
      <c r="O282" s="32"/>
      <c r="P282" s="32"/>
      <c r="Q282" s="84"/>
      <c r="R282" s="21"/>
      <c r="S282" s="84"/>
      <c r="T282" s="86" t="str">
        <f>IF(E282="","",IFERROR(Q282*S282,0))</f>
      </c>
      <c r="U282" s="84"/>
      <c r="V282" s="86" t="str">
        <f>IF(E282="","",SUMIFS('Transaction History'!$G$6:$G$505,'Transaction History'!$D$6:$D$505,E282,'Transaction History'!$F$6:$F$505,"出庫",'Transaction History'!$A$6:$A$505,"&gt;="&amp;'Master Settings'!$B$5-30,'Transaction History'!$A$6:$A$505,"&lt;="&amp;'Master Settings'!$B$5))</f>
      </c>
      <c r="W282" s="86" t="str">
        <f>IF(E282="","",SUMIFS('Transaction History'!$G$6:$G$505,'Transaction History'!$D$6:$D$505,E282,'Transaction History'!$F$6:$F$505,"出庫",'Transaction History'!$A$6:$A$505,"&gt;="&amp;'Master Settings'!$B$5-90,'Transaction History'!$A$6:$A$505,"&lt;="&amp;'Master Settings'!$B$5))</f>
      </c>
      <c r="X282" s="86" t="str">
        <f>IF(E282="","",SUMIFS('Transaction History'!$G$6:$G$505,'Transaction History'!$D$6:$D$505,E282,'Transaction History'!$F$6:$F$505,"出庫",'Transaction History'!$A$6:$A$505,"&gt;="&amp;'Master Settings'!$B$5-180,'Transaction History'!$A$6:$A$505,"&lt;="&amp;'Master Settings'!$B$5))</f>
      </c>
      <c r="Y282" s="86" t="str">
        <f>IF(E282="","",IF(X282&gt;0,X282*365/180,IF(W282&gt;0,W282*365/90,IF(V282&gt;0,V282*365/30,0))))</f>
      </c>
      <c r="Z282" s="88" t="str">
        <f>IF(E282="","",IFERROR(Y282/Q282,0))</f>
      </c>
      <c r="AA282" s="35" t="str">
        <f>IF(E282="","",IF(N282="",0,MAX(0,'Master Settings'!$B$5-N282)))</f>
      </c>
      <c r="AB282" s="35" t="str">
        <f>IF(E282="","",IF(O282="",AA282,MAX(0,'Master Settings'!$B$5-O282)))</f>
      </c>
      <c r="AC282" s="35" t="str">
        <f>IF(E282="","",IFERROR(Q282/Y282*365,9999))</f>
      </c>
      <c r="AD282" s="35" t="str">
        <f>IF(E282="","",IFERROR(INDEX('Master Settings'!$B$11:$B$30,MATCH(H282,'Master Settings'!$A$11:$A$30,0)),'Master Settings'!$B$7))</f>
      </c>
      <c r="AE282" s="35" t="str">
        <f>IF(E282="","",IFERROR(INDEX('Master Settings'!$C$11:$C$30,MATCH(H282,'Master Settings'!$A$11:$A$30,0)),'Master Settings'!$D$7))</f>
      </c>
      <c r="AF282" s="88" t="str">
        <f>IF(E282="","",IFERROR(INDEX('Master Settings'!$D$11:$D$30,MATCH(H282,'Master Settings'!$A$11:$A$30,0)),'Master Settings'!$F$7))</f>
      </c>
      <c r="AG282" s="28" t="str">
        <f>IF(E282="","",IF(Q282&lt;=0,"在庫なし",IF(AND(AB282&gt;=AE282,Y282=0),"重度滞留",IF(OR(AB282&gt;=AD282,AC282&gt;=AD282*2),"注意",IF(Z282&lt;AF282,"回転低下","正常")))))</f>
      </c>
      <c r="AH282" s="28" t="str">
        <f>IF(E282="","",IF(AG282="重度滞留","消費がなく未出庫日数が重度しきい値を超過",IF(AG282="注意","未出庫日数または在庫カバー日数が注意しきい値を超過",IF(AG282="回転低下","回転率が品目カテゴリ目標を下回る",""))))</f>
      </c>
      <c r="AI282" s="28" t="str">
        <f>IF(E282="","",IF(AG282="重度滞留",IF(OR(J282="生産終了/EOL",J282="廃棄待ち"),"廃棄/値引き処理/仕入先返品","重点消費/代替利用/倉庫間移動"),IF(AG282="注意","Required確認/購買停止/倉庫間移動",IF(AG282="回転低下","安全在庫/Required予測/購買ペースの見直し","継続監視"))))</f>
      </c>
      <c r="AJ282" s="21"/>
      <c r="AK282" s="32"/>
      <c r="AL282" s="21"/>
      <c r="AM282" s="21"/>
      <c r="AN282" s="90" t="n">
        <f>IF(AND(E282&lt;&gt;"",AG282&lt;&gt;"正常",AG282&lt;&gt;"在庫なし"),T282+ROW()/1000000,0)</f>
        <v>0</v>
      </c>
    </row>
    <row r="283" ht="22" customHeight="true">
      <c r="A283" s="28" t="str">
        <f>IF(E283="","",ROW()-5)</f>
      </c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32"/>
      <c r="O283" s="32"/>
      <c r="P283" s="32"/>
      <c r="Q283" s="84"/>
      <c r="R283" s="21"/>
      <c r="S283" s="84"/>
      <c r="T283" s="86" t="str">
        <f>IF(E283="","",IFERROR(Q283*S283,0))</f>
      </c>
      <c r="U283" s="84"/>
      <c r="V283" s="86" t="str">
        <f>IF(E283="","",SUMIFS('Transaction History'!$G$6:$G$505,'Transaction History'!$D$6:$D$505,E283,'Transaction History'!$F$6:$F$505,"出庫",'Transaction History'!$A$6:$A$505,"&gt;="&amp;'Master Settings'!$B$5-30,'Transaction History'!$A$6:$A$505,"&lt;="&amp;'Master Settings'!$B$5))</f>
      </c>
      <c r="W283" s="86" t="str">
        <f>IF(E283="","",SUMIFS('Transaction History'!$G$6:$G$505,'Transaction History'!$D$6:$D$505,E283,'Transaction History'!$F$6:$F$505,"出庫",'Transaction History'!$A$6:$A$505,"&gt;="&amp;'Master Settings'!$B$5-90,'Transaction History'!$A$6:$A$505,"&lt;="&amp;'Master Settings'!$B$5))</f>
      </c>
      <c r="X283" s="86" t="str">
        <f>IF(E283="","",SUMIFS('Transaction History'!$G$6:$G$505,'Transaction History'!$D$6:$D$505,E283,'Transaction History'!$F$6:$F$505,"出庫",'Transaction History'!$A$6:$A$505,"&gt;="&amp;'Master Settings'!$B$5-180,'Transaction History'!$A$6:$A$505,"&lt;="&amp;'Master Settings'!$B$5))</f>
      </c>
      <c r="Y283" s="86" t="str">
        <f>IF(E283="","",IF(X283&gt;0,X283*365/180,IF(W283&gt;0,W283*365/90,IF(V283&gt;0,V283*365/30,0))))</f>
      </c>
      <c r="Z283" s="88" t="str">
        <f>IF(E283="","",IFERROR(Y283/Q283,0))</f>
      </c>
      <c r="AA283" s="35" t="str">
        <f>IF(E283="","",IF(N283="",0,MAX(0,'Master Settings'!$B$5-N283)))</f>
      </c>
      <c r="AB283" s="35" t="str">
        <f>IF(E283="","",IF(O283="",AA283,MAX(0,'Master Settings'!$B$5-O283)))</f>
      </c>
      <c r="AC283" s="35" t="str">
        <f>IF(E283="","",IFERROR(Q283/Y283*365,9999))</f>
      </c>
      <c r="AD283" s="35" t="str">
        <f>IF(E283="","",IFERROR(INDEX('Master Settings'!$B$11:$B$30,MATCH(H283,'Master Settings'!$A$11:$A$30,0)),'Master Settings'!$B$7))</f>
      </c>
      <c r="AE283" s="35" t="str">
        <f>IF(E283="","",IFERROR(INDEX('Master Settings'!$C$11:$C$30,MATCH(H283,'Master Settings'!$A$11:$A$30,0)),'Master Settings'!$D$7))</f>
      </c>
      <c r="AF283" s="88" t="str">
        <f>IF(E283="","",IFERROR(INDEX('Master Settings'!$D$11:$D$30,MATCH(H283,'Master Settings'!$A$11:$A$30,0)),'Master Settings'!$F$7))</f>
      </c>
      <c r="AG283" s="28" t="str">
        <f>IF(E283="","",IF(Q283&lt;=0,"在庫なし",IF(AND(AB283&gt;=AE283,Y283=0),"重度滞留",IF(OR(AB283&gt;=AD283,AC283&gt;=AD283*2),"注意",IF(Z283&lt;AF283,"回転低下","正常")))))</f>
      </c>
      <c r="AH283" s="28" t="str">
        <f>IF(E283="","",IF(AG283="重度滞留","消費がなく未出庫日数が重度しきい値を超過",IF(AG283="注意","未出庫日数または在庫カバー日数が注意しきい値を超過",IF(AG283="回転低下","回転率が品目カテゴリ目標を下回る",""))))</f>
      </c>
      <c r="AI283" s="28" t="str">
        <f>IF(E283="","",IF(AG283="重度滞留",IF(OR(J283="生産終了/EOL",J283="廃棄待ち"),"廃棄/値引き処理/仕入先返品","重点消費/代替利用/倉庫間移動"),IF(AG283="注意","Required確認/購買停止/倉庫間移動",IF(AG283="回転低下","安全在庫/Required予測/購買ペースの見直し","継続監視"))))</f>
      </c>
      <c r="AJ283" s="21"/>
      <c r="AK283" s="32"/>
      <c r="AL283" s="21"/>
      <c r="AM283" s="21"/>
      <c r="AN283" s="90" t="n">
        <f>IF(AND(E283&lt;&gt;"",AG283&lt;&gt;"正常",AG283&lt;&gt;"在庫なし"),T283+ROW()/1000000,0)</f>
        <v>0</v>
      </c>
    </row>
    <row r="284" ht="22" customHeight="true">
      <c r="A284" s="28" t="str">
        <f>IF(E284="","",ROW()-5)</f>
      </c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32"/>
      <c r="O284" s="32"/>
      <c r="P284" s="32"/>
      <c r="Q284" s="84"/>
      <c r="R284" s="21"/>
      <c r="S284" s="84"/>
      <c r="T284" s="86" t="str">
        <f>IF(E284="","",IFERROR(Q284*S284,0))</f>
      </c>
      <c r="U284" s="84"/>
      <c r="V284" s="86" t="str">
        <f>IF(E284="","",SUMIFS('Transaction History'!$G$6:$G$505,'Transaction History'!$D$6:$D$505,E284,'Transaction History'!$F$6:$F$505,"出庫",'Transaction History'!$A$6:$A$505,"&gt;="&amp;'Master Settings'!$B$5-30,'Transaction History'!$A$6:$A$505,"&lt;="&amp;'Master Settings'!$B$5))</f>
      </c>
      <c r="W284" s="86" t="str">
        <f>IF(E284="","",SUMIFS('Transaction History'!$G$6:$G$505,'Transaction History'!$D$6:$D$505,E284,'Transaction History'!$F$6:$F$505,"出庫",'Transaction History'!$A$6:$A$505,"&gt;="&amp;'Master Settings'!$B$5-90,'Transaction History'!$A$6:$A$505,"&lt;="&amp;'Master Settings'!$B$5))</f>
      </c>
      <c r="X284" s="86" t="str">
        <f>IF(E284="","",SUMIFS('Transaction History'!$G$6:$G$505,'Transaction History'!$D$6:$D$505,E284,'Transaction History'!$F$6:$F$505,"出庫",'Transaction History'!$A$6:$A$505,"&gt;="&amp;'Master Settings'!$B$5-180,'Transaction History'!$A$6:$A$505,"&lt;="&amp;'Master Settings'!$B$5))</f>
      </c>
      <c r="Y284" s="86" t="str">
        <f>IF(E284="","",IF(X284&gt;0,X284*365/180,IF(W284&gt;0,W284*365/90,IF(V284&gt;0,V284*365/30,0))))</f>
      </c>
      <c r="Z284" s="88" t="str">
        <f>IF(E284="","",IFERROR(Y284/Q284,0))</f>
      </c>
      <c r="AA284" s="35" t="str">
        <f>IF(E284="","",IF(N284="",0,MAX(0,'Master Settings'!$B$5-N284)))</f>
      </c>
      <c r="AB284" s="35" t="str">
        <f>IF(E284="","",IF(O284="",AA284,MAX(0,'Master Settings'!$B$5-O284)))</f>
      </c>
      <c r="AC284" s="35" t="str">
        <f>IF(E284="","",IFERROR(Q284/Y284*365,9999))</f>
      </c>
      <c r="AD284" s="35" t="str">
        <f>IF(E284="","",IFERROR(INDEX('Master Settings'!$B$11:$B$30,MATCH(H284,'Master Settings'!$A$11:$A$30,0)),'Master Settings'!$B$7))</f>
      </c>
      <c r="AE284" s="35" t="str">
        <f>IF(E284="","",IFERROR(INDEX('Master Settings'!$C$11:$C$30,MATCH(H284,'Master Settings'!$A$11:$A$30,0)),'Master Settings'!$D$7))</f>
      </c>
      <c r="AF284" s="88" t="str">
        <f>IF(E284="","",IFERROR(INDEX('Master Settings'!$D$11:$D$30,MATCH(H284,'Master Settings'!$A$11:$A$30,0)),'Master Settings'!$F$7))</f>
      </c>
      <c r="AG284" s="28" t="str">
        <f>IF(E284="","",IF(Q284&lt;=0,"在庫なし",IF(AND(AB284&gt;=AE284,Y284=0),"重度滞留",IF(OR(AB284&gt;=AD284,AC284&gt;=AD284*2),"注意",IF(Z284&lt;AF284,"回転低下","正常")))))</f>
      </c>
      <c r="AH284" s="28" t="str">
        <f>IF(E284="","",IF(AG284="重度滞留","消費がなく未出庫日数が重度しきい値を超過",IF(AG284="注意","未出庫日数または在庫カバー日数が注意しきい値を超過",IF(AG284="回転低下","回転率が品目カテゴリ目標を下回る",""))))</f>
      </c>
      <c r="AI284" s="28" t="str">
        <f>IF(E284="","",IF(AG284="重度滞留",IF(OR(J284="生産終了/EOL",J284="廃棄待ち"),"廃棄/値引き処理/仕入先返品","重点消費/代替利用/倉庫間移動"),IF(AG284="注意","Required確認/購買停止/倉庫間移動",IF(AG284="回転低下","安全在庫/Required予測/購買ペースの見直し","継続監視"))))</f>
      </c>
      <c r="AJ284" s="21"/>
      <c r="AK284" s="32"/>
      <c r="AL284" s="21"/>
      <c r="AM284" s="21"/>
      <c r="AN284" s="90" t="n">
        <f>IF(AND(E284&lt;&gt;"",AG284&lt;&gt;"正常",AG284&lt;&gt;"在庫なし"),T284+ROW()/1000000,0)</f>
        <v>0</v>
      </c>
    </row>
    <row r="285" ht="22" customHeight="true">
      <c r="A285" s="28" t="str">
        <f>IF(E285="","",ROW()-5)</f>
      </c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32"/>
      <c r="O285" s="32"/>
      <c r="P285" s="32"/>
      <c r="Q285" s="84"/>
      <c r="R285" s="21"/>
      <c r="S285" s="84"/>
      <c r="T285" s="86" t="str">
        <f>IF(E285="","",IFERROR(Q285*S285,0))</f>
      </c>
      <c r="U285" s="84"/>
      <c r="V285" s="86" t="str">
        <f>IF(E285="","",SUMIFS('Transaction History'!$G$6:$G$505,'Transaction History'!$D$6:$D$505,E285,'Transaction History'!$F$6:$F$505,"出庫",'Transaction History'!$A$6:$A$505,"&gt;="&amp;'Master Settings'!$B$5-30,'Transaction History'!$A$6:$A$505,"&lt;="&amp;'Master Settings'!$B$5))</f>
      </c>
      <c r="W285" s="86" t="str">
        <f>IF(E285="","",SUMIFS('Transaction History'!$G$6:$G$505,'Transaction History'!$D$6:$D$505,E285,'Transaction History'!$F$6:$F$505,"出庫",'Transaction History'!$A$6:$A$505,"&gt;="&amp;'Master Settings'!$B$5-90,'Transaction History'!$A$6:$A$505,"&lt;="&amp;'Master Settings'!$B$5))</f>
      </c>
      <c r="X285" s="86" t="str">
        <f>IF(E285="","",SUMIFS('Transaction History'!$G$6:$G$505,'Transaction History'!$D$6:$D$505,E285,'Transaction History'!$F$6:$F$505,"出庫",'Transaction History'!$A$6:$A$505,"&gt;="&amp;'Master Settings'!$B$5-180,'Transaction History'!$A$6:$A$505,"&lt;="&amp;'Master Settings'!$B$5))</f>
      </c>
      <c r="Y285" s="86" t="str">
        <f>IF(E285="","",IF(X285&gt;0,X285*365/180,IF(W285&gt;0,W285*365/90,IF(V285&gt;0,V285*365/30,0))))</f>
      </c>
      <c r="Z285" s="88" t="str">
        <f>IF(E285="","",IFERROR(Y285/Q285,0))</f>
      </c>
      <c r="AA285" s="35" t="str">
        <f>IF(E285="","",IF(N285="",0,MAX(0,'Master Settings'!$B$5-N285)))</f>
      </c>
      <c r="AB285" s="35" t="str">
        <f>IF(E285="","",IF(O285="",AA285,MAX(0,'Master Settings'!$B$5-O285)))</f>
      </c>
      <c r="AC285" s="35" t="str">
        <f>IF(E285="","",IFERROR(Q285/Y285*365,9999))</f>
      </c>
      <c r="AD285" s="35" t="str">
        <f>IF(E285="","",IFERROR(INDEX('Master Settings'!$B$11:$B$30,MATCH(H285,'Master Settings'!$A$11:$A$30,0)),'Master Settings'!$B$7))</f>
      </c>
      <c r="AE285" s="35" t="str">
        <f>IF(E285="","",IFERROR(INDEX('Master Settings'!$C$11:$C$30,MATCH(H285,'Master Settings'!$A$11:$A$30,0)),'Master Settings'!$D$7))</f>
      </c>
      <c r="AF285" s="88" t="str">
        <f>IF(E285="","",IFERROR(INDEX('Master Settings'!$D$11:$D$30,MATCH(H285,'Master Settings'!$A$11:$A$30,0)),'Master Settings'!$F$7))</f>
      </c>
      <c r="AG285" s="28" t="str">
        <f>IF(E285="","",IF(Q285&lt;=0,"在庫なし",IF(AND(AB285&gt;=AE285,Y285=0),"重度滞留",IF(OR(AB285&gt;=AD285,AC285&gt;=AD285*2),"注意",IF(Z285&lt;AF285,"回転低下","正常")))))</f>
      </c>
      <c r="AH285" s="28" t="str">
        <f>IF(E285="","",IF(AG285="重度滞留","消費がなく未出庫日数が重度しきい値を超過",IF(AG285="注意","未出庫日数または在庫カバー日数が注意しきい値を超過",IF(AG285="回転低下","回転率が品目カテゴリ目標を下回る",""))))</f>
      </c>
      <c r="AI285" s="28" t="str">
        <f>IF(E285="","",IF(AG285="重度滞留",IF(OR(J285="生産終了/EOL",J285="廃棄待ち"),"廃棄/値引き処理/仕入先返品","重点消費/代替利用/倉庫間移動"),IF(AG285="注意","Required確認/購買停止/倉庫間移動",IF(AG285="回転低下","安全在庫/Required予測/購買ペースの見直し","継続監視"))))</f>
      </c>
      <c r="AJ285" s="21"/>
      <c r="AK285" s="32"/>
      <c r="AL285" s="21"/>
      <c r="AM285" s="21"/>
      <c r="AN285" s="90" t="n">
        <f>IF(AND(E285&lt;&gt;"",AG285&lt;&gt;"正常",AG285&lt;&gt;"在庫なし"),T285+ROW()/1000000,0)</f>
        <v>0</v>
      </c>
    </row>
    <row r="286" ht="22" customHeight="true">
      <c r="A286" s="28" t="str">
        <f>IF(E286="","",ROW()-5)</f>
      </c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32"/>
      <c r="O286" s="32"/>
      <c r="P286" s="32"/>
      <c r="Q286" s="84"/>
      <c r="R286" s="21"/>
      <c r="S286" s="84"/>
      <c r="T286" s="86" t="str">
        <f>IF(E286="","",IFERROR(Q286*S286,0))</f>
      </c>
      <c r="U286" s="84"/>
      <c r="V286" s="86" t="str">
        <f>IF(E286="","",SUMIFS('Transaction History'!$G$6:$G$505,'Transaction History'!$D$6:$D$505,E286,'Transaction History'!$F$6:$F$505,"出庫",'Transaction History'!$A$6:$A$505,"&gt;="&amp;'Master Settings'!$B$5-30,'Transaction History'!$A$6:$A$505,"&lt;="&amp;'Master Settings'!$B$5))</f>
      </c>
      <c r="W286" s="86" t="str">
        <f>IF(E286="","",SUMIFS('Transaction History'!$G$6:$G$505,'Transaction History'!$D$6:$D$505,E286,'Transaction History'!$F$6:$F$505,"出庫",'Transaction History'!$A$6:$A$505,"&gt;="&amp;'Master Settings'!$B$5-90,'Transaction History'!$A$6:$A$505,"&lt;="&amp;'Master Settings'!$B$5))</f>
      </c>
      <c r="X286" s="86" t="str">
        <f>IF(E286="","",SUMIFS('Transaction History'!$G$6:$G$505,'Transaction History'!$D$6:$D$505,E286,'Transaction History'!$F$6:$F$505,"出庫",'Transaction History'!$A$6:$A$505,"&gt;="&amp;'Master Settings'!$B$5-180,'Transaction History'!$A$6:$A$505,"&lt;="&amp;'Master Settings'!$B$5))</f>
      </c>
      <c r="Y286" s="86" t="str">
        <f>IF(E286="","",IF(X286&gt;0,X286*365/180,IF(W286&gt;0,W286*365/90,IF(V286&gt;0,V286*365/30,0))))</f>
      </c>
      <c r="Z286" s="88" t="str">
        <f>IF(E286="","",IFERROR(Y286/Q286,0))</f>
      </c>
      <c r="AA286" s="35" t="str">
        <f>IF(E286="","",IF(N286="",0,MAX(0,'Master Settings'!$B$5-N286)))</f>
      </c>
      <c r="AB286" s="35" t="str">
        <f>IF(E286="","",IF(O286="",AA286,MAX(0,'Master Settings'!$B$5-O286)))</f>
      </c>
      <c r="AC286" s="35" t="str">
        <f>IF(E286="","",IFERROR(Q286/Y286*365,9999))</f>
      </c>
      <c r="AD286" s="35" t="str">
        <f>IF(E286="","",IFERROR(INDEX('Master Settings'!$B$11:$B$30,MATCH(H286,'Master Settings'!$A$11:$A$30,0)),'Master Settings'!$B$7))</f>
      </c>
      <c r="AE286" s="35" t="str">
        <f>IF(E286="","",IFERROR(INDEX('Master Settings'!$C$11:$C$30,MATCH(H286,'Master Settings'!$A$11:$A$30,0)),'Master Settings'!$D$7))</f>
      </c>
      <c r="AF286" s="88" t="str">
        <f>IF(E286="","",IFERROR(INDEX('Master Settings'!$D$11:$D$30,MATCH(H286,'Master Settings'!$A$11:$A$30,0)),'Master Settings'!$F$7))</f>
      </c>
      <c r="AG286" s="28" t="str">
        <f>IF(E286="","",IF(Q286&lt;=0,"在庫なし",IF(AND(AB286&gt;=AE286,Y286=0),"重度滞留",IF(OR(AB286&gt;=AD286,AC286&gt;=AD286*2),"注意",IF(Z286&lt;AF286,"回転低下","正常")))))</f>
      </c>
      <c r="AH286" s="28" t="str">
        <f>IF(E286="","",IF(AG286="重度滞留","消費がなく未出庫日数が重度しきい値を超過",IF(AG286="注意","未出庫日数または在庫カバー日数が注意しきい値を超過",IF(AG286="回転低下","回転率が品目カテゴリ目標を下回る",""))))</f>
      </c>
      <c r="AI286" s="28" t="str">
        <f>IF(E286="","",IF(AG286="重度滞留",IF(OR(J286="生産終了/EOL",J286="廃棄待ち"),"廃棄/値引き処理/仕入先返品","重点消費/代替利用/倉庫間移動"),IF(AG286="注意","Required確認/購買停止/倉庫間移動",IF(AG286="回転低下","安全在庫/Required予測/購買ペースの見直し","継続監視"))))</f>
      </c>
      <c r="AJ286" s="21"/>
      <c r="AK286" s="32"/>
      <c r="AL286" s="21"/>
      <c r="AM286" s="21"/>
      <c r="AN286" s="90" t="n">
        <f>IF(AND(E286&lt;&gt;"",AG286&lt;&gt;"正常",AG286&lt;&gt;"在庫なし"),T286+ROW()/1000000,0)</f>
        <v>0</v>
      </c>
    </row>
    <row r="287" ht="22" customHeight="true">
      <c r="A287" s="28" t="str">
        <f>IF(E287="","",ROW()-5)</f>
      </c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32"/>
      <c r="O287" s="32"/>
      <c r="P287" s="32"/>
      <c r="Q287" s="84"/>
      <c r="R287" s="21"/>
      <c r="S287" s="84"/>
      <c r="T287" s="86" t="str">
        <f>IF(E287="","",IFERROR(Q287*S287,0))</f>
      </c>
      <c r="U287" s="84"/>
      <c r="V287" s="86" t="str">
        <f>IF(E287="","",SUMIFS('Transaction History'!$G$6:$G$505,'Transaction History'!$D$6:$D$505,E287,'Transaction History'!$F$6:$F$505,"出庫",'Transaction History'!$A$6:$A$505,"&gt;="&amp;'Master Settings'!$B$5-30,'Transaction History'!$A$6:$A$505,"&lt;="&amp;'Master Settings'!$B$5))</f>
      </c>
      <c r="W287" s="86" t="str">
        <f>IF(E287="","",SUMIFS('Transaction History'!$G$6:$G$505,'Transaction History'!$D$6:$D$505,E287,'Transaction History'!$F$6:$F$505,"出庫",'Transaction History'!$A$6:$A$505,"&gt;="&amp;'Master Settings'!$B$5-90,'Transaction History'!$A$6:$A$505,"&lt;="&amp;'Master Settings'!$B$5))</f>
      </c>
      <c r="X287" s="86" t="str">
        <f>IF(E287="","",SUMIFS('Transaction History'!$G$6:$G$505,'Transaction History'!$D$6:$D$505,E287,'Transaction History'!$F$6:$F$505,"出庫",'Transaction History'!$A$6:$A$505,"&gt;="&amp;'Master Settings'!$B$5-180,'Transaction History'!$A$6:$A$505,"&lt;="&amp;'Master Settings'!$B$5))</f>
      </c>
      <c r="Y287" s="86" t="str">
        <f>IF(E287="","",IF(X287&gt;0,X287*365/180,IF(W287&gt;0,W287*365/90,IF(V287&gt;0,V287*365/30,0))))</f>
      </c>
      <c r="Z287" s="88" t="str">
        <f>IF(E287="","",IFERROR(Y287/Q287,0))</f>
      </c>
      <c r="AA287" s="35" t="str">
        <f>IF(E287="","",IF(N287="",0,MAX(0,'Master Settings'!$B$5-N287)))</f>
      </c>
      <c r="AB287" s="35" t="str">
        <f>IF(E287="","",IF(O287="",AA287,MAX(0,'Master Settings'!$B$5-O287)))</f>
      </c>
      <c r="AC287" s="35" t="str">
        <f>IF(E287="","",IFERROR(Q287/Y287*365,9999))</f>
      </c>
      <c r="AD287" s="35" t="str">
        <f>IF(E287="","",IFERROR(INDEX('Master Settings'!$B$11:$B$30,MATCH(H287,'Master Settings'!$A$11:$A$30,0)),'Master Settings'!$B$7))</f>
      </c>
      <c r="AE287" s="35" t="str">
        <f>IF(E287="","",IFERROR(INDEX('Master Settings'!$C$11:$C$30,MATCH(H287,'Master Settings'!$A$11:$A$30,0)),'Master Settings'!$D$7))</f>
      </c>
      <c r="AF287" s="88" t="str">
        <f>IF(E287="","",IFERROR(INDEX('Master Settings'!$D$11:$D$30,MATCH(H287,'Master Settings'!$A$11:$A$30,0)),'Master Settings'!$F$7))</f>
      </c>
      <c r="AG287" s="28" t="str">
        <f>IF(E287="","",IF(Q287&lt;=0,"在庫なし",IF(AND(AB287&gt;=AE287,Y287=0),"重度滞留",IF(OR(AB287&gt;=AD287,AC287&gt;=AD287*2),"注意",IF(Z287&lt;AF287,"回転低下","正常")))))</f>
      </c>
      <c r="AH287" s="28" t="str">
        <f>IF(E287="","",IF(AG287="重度滞留","消費がなく未出庫日数が重度しきい値を超過",IF(AG287="注意","未出庫日数または在庫カバー日数が注意しきい値を超過",IF(AG287="回転低下","回転率が品目カテゴリ目標を下回る",""))))</f>
      </c>
      <c r="AI287" s="28" t="str">
        <f>IF(E287="","",IF(AG287="重度滞留",IF(OR(J287="生産終了/EOL",J287="廃棄待ち"),"廃棄/値引き処理/仕入先返品","重点消費/代替利用/倉庫間移動"),IF(AG287="注意","Required確認/購買停止/倉庫間移動",IF(AG287="回転低下","安全在庫/Required予測/購買ペースの見直し","継続監視"))))</f>
      </c>
      <c r="AJ287" s="21"/>
      <c r="AK287" s="32"/>
      <c r="AL287" s="21"/>
      <c r="AM287" s="21"/>
      <c r="AN287" s="90" t="n">
        <f>IF(AND(E287&lt;&gt;"",AG287&lt;&gt;"正常",AG287&lt;&gt;"在庫なし"),T287+ROW()/1000000,0)</f>
        <v>0</v>
      </c>
    </row>
    <row r="288" ht="22" customHeight="true">
      <c r="A288" s="28" t="str">
        <f>IF(E288="","",ROW()-5)</f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32"/>
      <c r="O288" s="32"/>
      <c r="P288" s="32"/>
      <c r="Q288" s="84"/>
      <c r="R288" s="21"/>
      <c r="S288" s="84"/>
      <c r="T288" s="86" t="str">
        <f>IF(E288="","",IFERROR(Q288*S288,0))</f>
      </c>
      <c r="U288" s="84"/>
      <c r="V288" s="86" t="str">
        <f>IF(E288="","",SUMIFS('Transaction History'!$G$6:$G$505,'Transaction History'!$D$6:$D$505,E288,'Transaction History'!$F$6:$F$505,"出庫",'Transaction History'!$A$6:$A$505,"&gt;="&amp;'Master Settings'!$B$5-30,'Transaction History'!$A$6:$A$505,"&lt;="&amp;'Master Settings'!$B$5))</f>
      </c>
      <c r="W288" s="86" t="str">
        <f>IF(E288="","",SUMIFS('Transaction History'!$G$6:$G$505,'Transaction History'!$D$6:$D$505,E288,'Transaction History'!$F$6:$F$505,"出庫",'Transaction History'!$A$6:$A$505,"&gt;="&amp;'Master Settings'!$B$5-90,'Transaction History'!$A$6:$A$505,"&lt;="&amp;'Master Settings'!$B$5))</f>
      </c>
      <c r="X288" s="86" t="str">
        <f>IF(E288="","",SUMIFS('Transaction History'!$G$6:$G$505,'Transaction History'!$D$6:$D$505,E288,'Transaction History'!$F$6:$F$505,"出庫",'Transaction History'!$A$6:$A$505,"&gt;="&amp;'Master Settings'!$B$5-180,'Transaction History'!$A$6:$A$505,"&lt;="&amp;'Master Settings'!$B$5))</f>
      </c>
      <c r="Y288" s="86" t="str">
        <f>IF(E288="","",IF(X288&gt;0,X288*365/180,IF(W288&gt;0,W288*365/90,IF(V288&gt;0,V288*365/30,0))))</f>
      </c>
      <c r="Z288" s="88" t="str">
        <f>IF(E288="","",IFERROR(Y288/Q288,0))</f>
      </c>
      <c r="AA288" s="35" t="str">
        <f>IF(E288="","",IF(N288="",0,MAX(0,'Master Settings'!$B$5-N288)))</f>
      </c>
      <c r="AB288" s="35" t="str">
        <f>IF(E288="","",IF(O288="",AA288,MAX(0,'Master Settings'!$B$5-O288)))</f>
      </c>
      <c r="AC288" s="35" t="str">
        <f>IF(E288="","",IFERROR(Q288/Y288*365,9999))</f>
      </c>
      <c r="AD288" s="35" t="str">
        <f>IF(E288="","",IFERROR(INDEX('Master Settings'!$B$11:$B$30,MATCH(H288,'Master Settings'!$A$11:$A$30,0)),'Master Settings'!$B$7))</f>
      </c>
      <c r="AE288" s="35" t="str">
        <f>IF(E288="","",IFERROR(INDEX('Master Settings'!$C$11:$C$30,MATCH(H288,'Master Settings'!$A$11:$A$30,0)),'Master Settings'!$D$7))</f>
      </c>
      <c r="AF288" s="88" t="str">
        <f>IF(E288="","",IFERROR(INDEX('Master Settings'!$D$11:$D$30,MATCH(H288,'Master Settings'!$A$11:$A$30,0)),'Master Settings'!$F$7))</f>
      </c>
      <c r="AG288" s="28" t="str">
        <f>IF(E288="","",IF(Q288&lt;=0,"在庫なし",IF(AND(AB288&gt;=AE288,Y288=0),"重度滞留",IF(OR(AB288&gt;=AD288,AC288&gt;=AD288*2),"注意",IF(Z288&lt;AF288,"回転低下","正常")))))</f>
      </c>
      <c r="AH288" s="28" t="str">
        <f>IF(E288="","",IF(AG288="重度滞留","消費がなく未出庫日数が重度しきい値を超過",IF(AG288="注意","未出庫日数または在庫カバー日数が注意しきい値を超過",IF(AG288="回転低下","回転率が品目カテゴリ目標を下回る",""))))</f>
      </c>
      <c r="AI288" s="28" t="str">
        <f>IF(E288="","",IF(AG288="重度滞留",IF(OR(J288="生産終了/EOL",J288="廃棄待ち"),"廃棄/値引き処理/仕入先返品","重点消費/代替利用/倉庫間移動"),IF(AG288="注意","Required確認/購買停止/倉庫間移動",IF(AG288="回転低下","安全在庫/Required予測/購買ペースの見直し","継続監視"))))</f>
      </c>
      <c r="AJ288" s="21"/>
      <c r="AK288" s="32"/>
      <c r="AL288" s="21"/>
      <c r="AM288" s="21"/>
      <c r="AN288" s="90" t="n">
        <f>IF(AND(E288&lt;&gt;"",AG288&lt;&gt;"正常",AG288&lt;&gt;"在庫なし"),T288+ROW()/1000000,0)</f>
        <v>0</v>
      </c>
    </row>
    <row r="289" ht="22" customHeight="true">
      <c r="A289" s="28" t="str">
        <f>IF(E289="","",ROW()-5)</f>
      </c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32"/>
      <c r="O289" s="32"/>
      <c r="P289" s="32"/>
      <c r="Q289" s="84"/>
      <c r="R289" s="21"/>
      <c r="S289" s="84"/>
      <c r="T289" s="86" t="str">
        <f>IF(E289="","",IFERROR(Q289*S289,0))</f>
      </c>
      <c r="U289" s="84"/>
      <c r="V289" s="86" t="str">
        <f>IF(E289="","",SUMIFS('Transaction History'!$G$6:$G$505,'Transaction History'!$D$6:$D$505,E289,'Transaction History'!$F$6:$F$505,"出庫",'Transaction History'!$A$6:$A$505,"&gt;="&amp;'Master Settings'!$B$5-30,'Transaction History'!$A$6:$A$505,"&lt;="&amp;'Master Settings'!$B$5))</f>
      </c>
      <c r="W289" s="86" t="str">
        <f>IF(E289="","",SUMIFS('Transaction History'!$G$6:$G$505,'Transaction History'!$D$6:$D$505,E289,'Transaction History'!$F$6:$F$505,"出庫",'Transaction History'!$A$6:$A$505,"&gt;="&amp;'Master Settings'!$B$5-90,'Transaction History'!$A$6:$A$505,"&lt;="&amp;'Master Settings'!$B$5))</f>
      </c>
      <c r="X289" s="86" t="str">
        <f>IF(E289="","",SUMIFS('Transaction History'!$G$6:$G$505,'Transaction History'!$D$6:$D$505,E289,'Transaction History'!$F$6:$F$505,"出庫",'Transaction History'!$A$6:$A$505,"&gt;="&amp;'Master Settings'!$B$5-180,'Transaction History'!$A$6:$A$505,"&lt;="&amp;'Master Settings'!$B$5))</f>
      </c>
      <c r="Y289" s="86" t="str">
        <f>IF(E289="","",IF(X289&gt;0,X289*365/180,IF(W289&gt;0,W289*365/90,IF(V289&gt;0,V289*365/30,0))))</f>
      </c>
      <c r="Z289" s="88" t="str">
        <f>IF(E289="","",IFERROR(Y289/Q289,0))</f>
      </c>
      <c r="AA289" s="35" t="str">
        <f>IF(E289="","",IF(N289="",0,MAX(0,'Master Settings'!$B$5-N289)))</f>
      </c>
      <c r="AB289" s="35" t="str">
        <f>IF(E289="","",IF(O289="",AA289,MAX(0,'Master Settings'!$B$5-O289)))</f>
      </c>
      <c r="AC289" s="35" t="str">
        <f>IF(E289="","",IFERROR(Q289/Y289*365,9999))</f>
      </c>
      <c r="AD289" s="35" t="str">
        <f>IF(E289="","",IFERROR(INDEX('Master Settings'!$B$11:$B$30,MATCH(H289,'Master Settings'!$A$11:$A$30,0)),'Master Settings'!$B$7))</f>
      </c>
      <c r="AE289" s="35" t="str">
        <f>IF(E289="","",IFERROR(INDEX('Master Settings'!$C$11:$C$30,MATCH(H289,'Master Settings'!$A$11:$A$30,0)),'Master Settings'!$D$7))</f>
      </c>
      <c r="AF289" s="88" t="str">
        <f>IF(E289="","",IFERROR(INDEX('Master Settings'!$D$11:$D$30,MATCH(H289,'Master Settings'!$A$11:$A$30,0)),'Master Settings'!$F$7))</f>
      </c>
      <c r="AG289" s="28" t="str">
        <f>IF(E289="","",IF(Q289&lt;=0,"在庫なし",IF(AND(AB289&gt;=AE289,Y289=0),"重度滞留",IF(OR(AB289&gt;=AD289,AC289&gt;=AD289*2),"注意",IF(Z289&lt;AF289,"回転低下","正常")))))</f>
      </c>
      <c r="AH289" s="28" t="str">
        <f>IF(E289="","",IF(AG289="重度滞留","消費がなく未出庫日数が重度しきい値を超過",IF(AG289="注意","未出庫日数または在庫カバー日数が注意しきい値を超過",IF(AG289="回転低下","回転率が品目カテゴリ目標を下回る",""))))</f>
      </c>
      <c r="AI289" s="28" t="str">
        <f>IF(E289="","",IF(AG289="重度滞留",IF(OR(J289="生産終了/EOL",J289="廃棄待ち"),"廃棄/値引き処理/仕入先返品","重点消費/代替利用/倉庫間移動"),IF(AG289="注意","Required確認/購買停止/倉庫間移動",IF(AG289="回転低下","安全在庫/Required予測/購買ペースの見直し","継続監視"))))</f>
      </c>
      <c r="AJ289" s="21"/>
      <c r="AK289" s="32"/>
      <c r="AL289" s="21"/>
      <c r="AM289" s="21"/>
      <c r="AN289" s="90" t="n">
        <f>IF(AND(E289&lt;&gt;"",AG289&lt;&gt;"正常",AG289&lt;&gt;"在庫なし"),T289+ROW()/1000000,0)</f>
        <v>0</v>
      </c>
    </row>
    <row r="290" ht="22" customHeight="true">
      <c r="A290" s="28" t="str">
        <f>IF(E290="","",ROW()-5)</f>
      </c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32"/>
      <c r="O290" s="32"/>
      <c r="P290" s="32"/>
      <c r="Q290" s="84"/>
      <c r="R290" s="21"/>
      <c r="S290" s="84"/>
      <c r="T290" s="86" t="str">
        <f>IF(E290="","",IFERROR(Q290*S290,0))</f>
      </c>
      <c r="U290" s="84"/>
      <c r="V290" s="86" t="str">
        <f>IF(E290="","",SUMIFS('Transaction History'!$G$6:$G$505,'Transaction History'!$D$6:$D$505,E290,'Transaction History'!$F$6:$F$505,"出庫",'Transaction History'!$A$6:$A$505,"&gt;="&amp;'Master Settings'!$B$5-30,'Transaction History'!$A$6:$A$505,"&lt;="&amp;'Master Settings'!$B$5))</f>
      </c>
      <c r="W290" s="86" t="str">
        <f>IF(E290="","",SUMIFS('Transaction History'!$G$6:$G$505,'Transaction History'!$D$6:$D$505,E290,'Transaction History'!$F$6:$F$505,"出庫",'Transaction History'!$A$6:$A$505,"&gt;="&amp;'Master Settings'!$B$5-90,'Transaction History'!$A$6:$A$505,"&lt;="&amp;'Master Settings'!$B$5))</f>
      </c>
      <c r="X290" s="86" t="str">
        <f>IF(E290="","",SUMIFS('Transaction History'!$G$6:$G$505,'Transaction History'!$D$6:$D$505,E290,'Transaction History'!$F$6:$F$505,"出庫",'Transaction History'!$A$6:$A$505,"&gt;="&amp;'Master Settings'!$B$5-180,'Transaction History'!$A$6:$A$505,"&lt;="&amp;'Master Settings'!$B$5))</f>
      </c>
      <c r="Y290" s="86" t="str">
        <f>IF(E290="","",IF(X290&gt;0,X290*365/180,IF(W290&gt;0,W290*365/90,IF(V290&gt;0,V290*365/30,0))))</f>
      </c>
      <c r="Z290" s="88" t="str">
        <f>IF(E290="","",IFERROR(Y290/Q290,0))</f>
      </c>
      <c r="AA290" s="35" t="str">
        <f>IF(E290="","",IF(N290="",0,MAX(0,'Master Settings'!$B$5-N290)))</f>
      </c>
      <c r="AB290" s="35" t="str">
        <f>IF(E290="","",IF(O290="",AA290,MAX(0,'Master Settings'!$B$5-O290)))</f>
      </c>
      <c r="AC290" s="35" t="str">
        <f>IF(E290="","",IFERROR(Q290/Y290*365,9999))</f>
      </c>
      <c r="AD290" s="35" t="str">
        <f>IF(E290="","",IFERROR(INDEX('Master Settings'!$B$11:$B$30,MATCH(H290,'Master Settings'!$A$11:$A$30,0)),'Master Settings'!$B$7))</f>
      </c>
      <c r="AE290" s="35" t="str">
        <f>IF(E290="","",IFERROR(INDEX('Master Settings'!$C$11:$C$30,MATCH(H290,'Master Settings'!$A$11:$A$30,0)),'Master Settings'!$D$7))</f>
      </c>
      <c r="AF290" s="88" t="str">
        <f>IF(E290="","",IFERROR(INDEX('Master Settings'!$D$11:$D$30,MATCH(H290,'Master Settings'!$A$11:$A$30,0)),'Master Settings'!$F$7))</f>
      </c>
      <c r="AG290" s="28" t="str">
        <f>IF(E290="","",IF(Q290&lt;=0,"在庫なし",IF(AND(AB290&gt;=AE290,Y290=0),"重度滞留",IF(OR(AB290&gt;=AD290,AC290&gt;=AD290*2),"注意",IF(Z290&lt;AF290,"回転低下","正常")))))</f>
      </c>
      <c r="AH290" s="28" t="str">
        <f>IF(E290="","",IF(AG290="重度滞留","消費がなく未出庫日数が重度しきい値を超過",IF(AG290="注意","未出庫日数または在庫カバー日数が注意しきい値を超過",IF(AG290="回転低下","回転率が品目カテゴリ目標を下回る",""))))</f>
      </c>
      <c r="AI290" s="28" t="str">
        <f>IF(E290="","",IF(AG290="重度滞留",IF(OR(J290="生産終了/EOL",J290="廃棄待ち"),"廃棄/値引き処理/仕入先返品","重点消費/代替利用/倉庫間移動"),IF(AG290="注意","Required確認/購買停止/倉庫間移動",IF(AG290="回転低下","安全在庫/Required予測/購買ペースの見直し","継続監視"))))</f>
      </c>
      <c r="AJ290" s="21"/>
      <c r="AK290" s="32"/>
      <c r="AL290" s="21"/>
      <c r="AM290" s="21"/>
      <c r="AN290" s="90" t="n">
        <f>IF(AND(E290&lt;&gt;"",AG290&lt;&gt;"正常",AG290&lt;&gt;"在庫なし"),T290+ROW()/1000000,0)</f>
        <v>0</v>
      </c>
    </row>
    <row r="291" ht="22" customHeight="true">
      <c r="A291" s="28" t="str">
        <f>IF(E291="","",ROW()-5)</f>
      </c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32"/>
      <c r="O291" s="32"/>
      <c r="P291" s="32"/>
      <c r="Q291" s="84"/>
      <c r="R291" s="21"/>
      <c r="S291" s="84"/>
      <c r="T291" s="86" t="str">
        <f>IF(E291="","",IFERROR(Q291*S291,0))</f>
      </c>
      <c r="U291" s="84"/>
      <c r="V291" s="86" t="str">
        <f>IF(E291="","",SUMIFS('Transaction History'!$G$6:$G$505,'Transaction History'!$D$6:$D$505,E291,'Transaction History'!$F$6:$F$505,"出庫",'Transaction History'!$A$6:$A$505,"&gt;="&amp;'Master Settings'!$B$5-30,'Transaction History'!$A$6:$A$505,"&lt;="&amp;'Master Settings'!$B$5))</f>
      </c>
      <c r="W291" s="86" t="str">
        <f>IF(E291="","",SUMIFS('Transaction History'!$G$6:$G$505,'Transaction History'!$D$6:$D$505,E291,'Transaction History'!$F$6:$F$505,"出庫",'Transaction History'!$A$6:$A$505,"&gt;="&amp;'Master Settings'!$B$5-90,'Transaction History'!$A$6:$A$505,"&lt;="&amp;'Master Settings'!$B$5))</f>
      </c>
      <c r="X291" s="86" t="str">
        <f>IF(E291="","",SUMIFS('Transaction History'!$G$6:$G$505,'Transaction History'!$D$6:$D$505,E291,'Transaction History'!$F$6:$F$505,"出庫",'Transaction History'!$A$6:$A$505,"&gt;="&amp;'Master Settings'!$B$5-180,'Transaction History'!$A$6:$A$505,"&lt;="&amp;'Master Settings'!$B$5))</f>
      </c>
      <c r="Y291" s="86" t="str">
        <f>IF(E291="","",IF(X291&gt;0,X291*365/180,IF(W291&gt;0,W291*365/90,IF(V291&gt;0,V291*365/30,0))))</f>
      </c>
      <c r="Z291" s="88" t="str">
        <f>IF(E291="","",IFERROR(Y291/Q291,0))</f>
      </c>
      <c r="AA291" s="35" t="str">
        <f>IF(E291="","",IF(N291="",0,MAX(0,'Master Settings'!$B$5-N291)))</f>
      </c>
      <c r="AB291" s="35" t="str">
        <f>IF(E291="","",IF(O291="",AA291,MAX(0,'Master Settings'!$B$5-O291)))</f>
      </c>
      <c r="AC291" s="35" t="str">
        <f>IF(E291="","",IFERROR(Q291/Y291*365,9999))</f>
      </c>
      <c r="AD291" s="35" t="str">
        <f>IF(E291="","",IFERROR(INDEX('Master Settings'!$B$11:$B$30,MATCH(H291,'Master Settings'!$A$11:$A$30,0)),'Master Settings'!$B$7))</f>
      </c>
      <c r="AE291" s="35" t="str">
        <f>IF(E291="","",IFERROR(INDEX('Master Settings'!$C$11:$C$30,MATCH(H291,'Master Settings'!$A$11:$A$30,0)),'Master Settings'!$D$7))</f>
      </c>
      <c r="AF291" s="88" t="str">
        <f>IF(E291="","",IFERROR(INDEX('Master Settings'!$D$11:$D$30,MATCH(H291,'Master Settings'!$A$11:$A$30,0)),'Master Settings'!$F$7))</f>
      </c>
      <c r="AG291" s="28" t="str">
        <f>IF(E291="","",IF(Q291&lt;=0,"在庫なし",IF(AND(AB291&gt;=AE291,Y291=0),"重度滞留",IF(OR(AB291&gt;=AD291,AC291&gt;=AD291*2),"注意",IF(Z291&lt;AF291,"回転低下","正常")))))</f>
      </c>
      <c r="AH291" s="28" t="str">
        <f>IF(E291="","",IF(AG291="重度滞留","消費がなく未出庫日数が重度しきい値を超過",IF(AG291="注意","未出庫日数または在庫カバー日数が注意しきい値を超過",IF(AG291="回転低下","回転率が品目カテゴリ目標を下回る",""))))</f>
      </c>
      <c r="AI291" s="28" t="str">
        <f>IF(E291="","",IF(AG291="重度滞留",IF(OR(J291="生産終了/EOL",J291="廃棄待ち"),"廃棄/値引き処理/仕入先返品","重点消費/代替利用/倉庫間移動"),IF(AG291="注意","Required確認/購買停止/倉庫間移動",IF(AG291="回転低下","安全在庫/Required予測/購買ペースの見直し","継続監視"))))</f>
      </c>
      <c r="AJ291" s="21"/>
      <c r="AK291" s="32"/>
      <c r="AL291" s="21"/>
      <c r="AM291" s="21"/>
      <c r="AN291" s="90" t="n">
        <f>IF(AND(E291&lt;&gt;"",AG291&lt;&gt;"正常",AG291&lt;&gt;"在庫なし"),T291+ROW()/1000000,0)</f>
        <v>0</v>
      </c>
    </row>
    <row r="292" ht="22" customHeight="true">
      <c r="A292" s="28" t="str">
        <f>IF(E292="","",ROW()-5)</f>
      </c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32"/>
      <c r="O292" s="32"/>
      <c r="P292" s="32"/>
      <c r="Q292" s="84"/>
      <c r="R292" s="21"/>
      <c r="S292" s="84"/>
      <c r="T292" s="86" t="str">
        <f>IF(E292="","",IFERROR(Q292*S292,0))</f>
      </c>
      <c r="U292" s="84"/>
      <c r="V292" s="86" t="str">
        <f>IF(E292="","",SUMIFS('Transaction History'!$G$6:$G$505,'Transaction History'!$D$6:$D$505,E292,'Transaction History'!$F$6:$F$505,"出庫",'Transaction History'!$A$6:$A$505,"&gt;="&amp;'Master Settings'!$B$5-30,'Transaction History'!$A$6:$A$505,"&lt;="&amp;'Master Settings'!$B$5))</f>
      </c>
      <c r="W292" s="86" t="str">
        <f>IF(E292="","",SUMIFS('Transaction History'!$G$6:$G$505,'Transaction History'!$D$6:$D$505,E292,'Transaction History'!$F$6:$F$505,"出庫",'Transaction History'!$A$6:$A$505,"&gt;="&amp;'Master Settings'!$B$5-90,'Transaction History'!$A$6:$A$505,"&lt;="&amp;'Master Settings'!$B$5))</f>
      </c>
      <c r="X292" s="86" t="str">
        <f>IF(E292="","",SUMIFS('Transaction History'!$G$6:$G$505,'Transaction History'!$D$6:$D$505,E292,'Transaction History'!$F$6:$F$505,"出庫",'Transaction History'!$A$6:$A$505,"&gt;="&amp;'Master Settings'!$B$5-180,'Transaction History'!$A$6:$A$505,"&lt;="&amp;'Master Settings'!$B$5))</f>
      </c>
      <c r="Y292" s="86" t="str">
        <f>IF(E292="","",IF(X292&gt;0,X292*365/180,IF(W292&gt;0,W292*365/90,IF(V292&gt;0,V292*365/30,0))))</f>
      </c>
      <c r="Z292" s="88" t="str">
        <f>IF(E292="","",IFERROR(Y292/Q292,0))</f>
      </c>
      <c r="AA292" s="35" t="str">
        <f>IF(E292="","",IF(N292="",0,MAX(0,'Master Settings'!$B$5-N292)))</f>
      </c>
      <c r="AB292" s="35" t="str">
        <f>IF(E292="","",IF(O292="",AA292,MAX(0,'Master Settings'!$B$5-O292)))</f>
      </c>
      <c r="AC292" s="35" t="str">
        <f>IF(E292="","",IFERROR(Q292/Y292*365,9999))</f>
      </c>
      <c r="AD292" s="35" t="str">
        <f>IF(E292="","",IFERROR(INDEX('Master Settings'!$B$11:$B$30,MATCH(H292,'Master Settings'!$A$11:$A$30,0)),'Master Settings'!$B$7))</f>
      </c>
      <c r="AE292" s="35" t="str">
        <f>IF(E292="","",IFERROR(INDEX('Master Settings'!$C$11:$C$30,MATCH(H292,'Master Settings'!$A$11:$A$30,0)),'Master Settings'!$D$7))</f>
      </c>
      <c r="AF292" s="88" t="str">
        <f>IF(E292="","",IFERROR(INDEX('Master Settings'!$D$11:$D$30,MATCH(H292,'Master Settings'!$A$11:$A$30,0)),'Master Settings'!$F$7))</f>
      </c>
      <c r="AG292" s="28" t="str">
        <f>IF(E292="","",IF(Q292&lt;=0,"在庫なし",IF(AND(AB292&gt;=AE292,Y292=0),"重度滞留",IF(OR(AB292&gt;=AD292,AC292&gt;=AD292*2),"注意",IF(Z292&lt;AF292,"回転低下","正常")))))</f>
      </c>
      <c r="AH292" s="28" t="str">
        <f>IF(E292="","",IF(AG292="重度滞留","消費がなく未出庫日数が重度しきい値を超過",IF(AG292="注意","未出庫日数または在庫カバー日数が注意しきい値を超過",IF(AG292="回転低下","回転率が品目カテゴリ目標を下回る",""))))</f>
      </c>
      <c r="AI292" s="28" t="str">
        <f>IF(E292="","",IF(AG292="重度滞留",IF(OR(J292="生産終了/EOL",J292="廃棄待ち"),"廃棄/値引き処理/仕入先返品","重点消費/代替利用/倉庫間移動"),IF(AG292="注意","Required確認/購買停止/倉庫間移動",IF(AG292="回転低下","安全在庫/Required予測/購買ペースの見直し","継続監視"))))</f>
      </c>
      <c r="AJ292" s="21"/>
      <c r="AK292" s="32"/>
      <c r="AL292" s="21"/>
      <c r="AM292" s="21"/>
      <c r="AN292" s="90" t="n">
        <f>IF(AND(E292&lt;&gt;"",AG292&lt;&gt;"正常",AG292&lt;&gt;"在庫なし"),T292+ROW()/1000000,0)</f>
        <v>0</v>
      </c>
    </row>
    <row r="293" ht="22" customHeight="true">
      <c r="A293" s="28" t="str">
        <f>IF(E293="","",ROW()-5)</f>
      </c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32"/>
      <c r="O293" s="32"/>
      <c r="P293" s="32"/>
      <c r="Q293" s="84"/>
      <c r="R293" s="21"/>
      <c r="S293" s="84"/>
      <c r="T293" s="86" t="str">
        <f>IF(E293="","",IFERROR(Q293*S293,0))</f>
      </c>
      <c r="U293" s="84"/>
      <c r="V293" s="86" t="str">
        <f>IF(E293="","",SUMIFS('Transaction History'!$G$6:$G$505,'Transaction History'!$D$6:$D$505,E293,'Transaction History'!$F$6:$F$505,"出庫",'Transaction History'!$A$6:$A$505,"&gt;="&amp;'Master Settings'!$B$5-30,'Transaction History'!$A$6:$A$505,"&lt;="&amp;'Master Settings'!$B$5))</f>
      </c>
      <c r="W293" s="86" t="str">
        <f>IF(E293="","",SUMIFS('Transaction History'!$G$6:$G$505,'Transaction History'!$D$6:$D$505,E293,'Transaction History'!$F$6:$F$505,"出庫",'Transaction History'!$A$6:$A$505,"&gt;="&amp;'Master Settings'!$B$5-90,'Transaction History'!$A$6:$A$505,"&lt;="&amp;'Master Settings'!$B$5))</f>
      </c>
      <c r="X293" s="86" t="str">
        <f>IF(E293="","",SUMIFS('Transaction History'!$G$6:$G$505,'Transaction History'!$D$6:$D$505,E293,'Transaction History'!$F$6:$F$505,"出庫",'Transaction History'!$A$6:$A$505,"&gt;="&amp;'Master Settings'!$B$5-180,'Transaction History'!$A$6:$A$505,"&lt;="&amp;'Master Settings'!$B$5))</f>
      </c>
      <c r="Y293" s="86" t="str">
        <f>IF(E293="","",IF(X293&gt;0,X293*365/180,IF(W293&gt;0,W293*365/90,IF(V293&gt;0,V293*365/30,0))))</f>
      </c>
      <c r="Z293" s="88" t="str">
        <f>IF(E293="","",IFERROR(Y293/Q293,0))</f>
      </c>
      <c r="AA293" s="35" t="str">
        <f>IF(E293="","",IF(N293="",0,MAX(0,'Master Settings'!$B$5-N293)))</f>
      </c>
      <c r="AB293" s="35" t="str">
        <f>IF(E293="","",IF(O293="",AA293,MAX(0,'Master Settings'!$B$5-O293)))</f>
      </c>
      <c r="AC293" s="35" t="str">
        <f>IF(E293="","",IFERROR(Q293/Y293*365,9999))</f>
      </c>
      <c r="AD293" s="35" t="str">
        <f>IF(E293="","",IFERROR(INDEX('Master Settings'!$B$11:$B$30,MATCH(H293,'Master Settings'!$A$11:$A$30,0)),'Master Settings'!$B$7))</f>
      </c>
      <c r="AE293" s="35" t="str">
        <f>IF(E293="","",IFERROR(INDEX('Master Settings'!$C$11:$C$30,MATCH(H293,'Master Settings'!$A$11:$A$30,0)),'Master Settings'!$D$7))</f>
      </c>
      <c r="AF293" s="88" t="str">
        <f>IF(E293="","",IFERROR(INDEX('Master Settings'!$D$11:$D$30,MATCH(H293,'Master Settings'!$A$11:$A$30,0)),'Master Settings'!$F$7))</f>
      </c>
      <c r="AG293" s="28" t="str">
        <f>IF(E293="","",IF(Q293&lt;=0,"在庫なし",IF(AND(AB293&gt;=AE293,Y293=0),"重度滞留",IF(OR(AB293&gt;=AD293,AC293&gt;=AD293*2),"注意",IF(Z293&lt;AF293,"回転低下","正常")))))</f>
      </c>
      <c r="AH293" s="28" t="str">
        <f>IF(E293="","",IF(AG293="重度滞留","消費がなく未出庫日数が重度しきい値を超過",IF(AG293="注意","未出庫日数または在庫カバー日数が注意しきい値を超過",IF(AG293="回転低下","回転率が品目カテゴリ目標を下回る",""))))</f>
      </c>
      <c r="AI293" s="28" t="str">
        <f>IF(E293="","",IF(AG293="重度滞留",IF(OR(J293="生産終了/EOL",J293="廃棄待ち"),"廃棄/値引き処理/仕入先返品","重点消費/代替利用/倉庫間移動"),IF(AG293="注意","Required確認/購買停止/倉庫間移動",IF(AG293="回転低下","安全在庫/Required予測/購買ペースの見直し","継続監視"))))</f>
      </c>
      <c r="AJ293" s="21"/>
      <c r="AK293" s="32"/>
      <c r="AL293" s="21"/>
      <c r="AM293" s="21"/>
      <c r="AN293" s="90" t="n">
        <f>IF(AND(E293&lt;&gt;"",AG293&lt;&gt;"正常",AG293&lt;&gt;"在庫なし"),T293+ROW()/1000000,0)</f>
        <v>0</v>
      </c>
    </row>
    <row r="294" ht="22" customHeight="true">
      <c r="A294" s="28" t="str">
        <f>IF(E294="","",ROW()-5)</f>
      </c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32"/>
      <c r="O294" s="32"/>
      <c r="P294" s="32"/>
      <c r="Q294" s="84"/>
      <c r="R294" s="21"/>
      <c r="S294" s="84"/>
      <c r="T294" s="86" t="str">
        <f>IF(E294="","",IFERROR(Q294*S294,0))</f>
      </c>
      <c r="U294" s="84"/>
      <c r="V294" s="86" t="str">
        <f>IF(E294="","",SUMIFS('Transaction History'!$G$6:$G$505,'Transaction History'!$D$6:$D$505,E294,'Transaction History'!$F$6:$F$505,"出庫",'Transaction History'!$A$6:$A$505,"&gt;="&amp;'Master Settings'!$B$5-30,'Transaction History'!$A$6:$A$505,"&lt;="&amp;'Master Settings'!$B$5))</f>
      </c>
      <c r="W294" s="86" t="str">
        <f>IF(E294="","",SUMIFS('Transaction History'!$G$6:$G$505,'Transaction History'!$D$6:$D$505,E294,'Transaction History'!$F$6:$F$505,"出庫",'Transaction History'!$A$6:$A$505,"&gt;="&amp;'Master Settings'!$B$5-90,'Transaction History'!$A$6:$A$505,"&lt;="&amp;'Master Settings'!$B$5))</f>
      </c>
      <c r="X294" s="86" t="str">
        <f>IF(E294="","",SUMIFS('Transaction History'!$G$6:$G$505,'Transaction History'!$D$6:$D$505,E294,'Transaction History'!$F$6:$F$505,"出庫",'Transaction History'!$A$6:$A$505,"&gt;="&amp;'Master Settings'!$B$5-180,'Transaction History'!$A$6:$A$505,"&lt;="&amp;'Master Settings'!$B$5))</f>
      </c>
      <c r="Y294" s="86" t="str">
        <f>IF(E294="","",IF(X294&gt;0,X294*365/180,IF(W294&gt;0,W294*365/90,IF(V294&gt;0,V294*365/30,0))))</f>
      </c>
      <c r="Z294" s="88" t="str">
        <f>IF(E294="","",IFERROR(Y294/Q294,0))</f>
      </c>
      <c r="AA294" s="35" t="str">
        <f>IF(E294="","",IF(N294="",0,MAX(0,'Master Settings'!$B$5-N294)))</f>
      </c>
      <c r="AB294" s="35" t="str">
        <f>IF(E294="","",IF(O294="",AA294,MAX(0,'Master Settings'!$B$5-O294)))</f>
      </c>
      <c r="AC294" s="35" t="str">
        <f>IF(E294="","",IFERROR(Q294/Y294*365,9999))</f>
      </c>
      <c r="AD294" s="35" t="str">
        <f>IF(E294="","",IFERROR(INDEX('Master Settings'!$B$11:$B$30,MATCH(H294,'Master Settings'!$A$11:$A$30,0)),'Master Settings'!$B$7))</f>
      </c>
      <c r="AE294" s="35" t="str">
        <f>IF(E294="","",IFERROR(INDEX('Master Settings'!$C$11:$C$30,MATCH(H294,'Master Settings'!$A$11:$A$30,0)),'Master Settings'!$D$7))</f>
      </c>
      <c r="AF294" s="88" t="str">
        <f>IF(E294="","",IFERROR(INDEX('Master Settings'!$D$11:$D$30,MATCH(H294,'Master Settings'!$A$11:$A$30,0)),'Master Settings'!$F$7))</f>
      </c>
      <c r="AG294" s="28" t="str">
        <f>IF(E294="","",IF(Q294&lt;=0,"在庫なし",IF(AND(AB294&gt;=AE294,Y294=0),"重度滞留",IF(OR(AB294&gt;=AD294,AC294&gt;=AD294*2),"注意",IF(Z294&lt;AF294,"回転低下","正常")))))</f>
      </c>
      <c r="AH294" s="28" t="str">
        <f>IF(E294="","",IF(AG294="重度滞留","消費がなく未出庫日数が重度しきい値を超過",IF(AG294="注意","未出庫日数または在庫カバー日数が注意しきい値を超過",IF(AG294="回転低下","回転率が品目カテゴリ目標を下回る",""))))</f>
      </c>
      <c r="AI294" s="28" t="str">
        <f>IF(E294="","",IF(AG294="重度滞留",IF(OR(J294="生産終了/EOL",J294="廃棄待ち"),"廃棄/値引き処理/仕入先返品","重点消費/代替利用/倉庫間移動"),IF(AG294="注意","Required確認/購買停止/倉庫間移動",IF(AG294="回転低下","安全在庫/Required予測/購買ペースの見直し","継続監視"))))</f>
      </c>
      <c r="AJ294" s="21"/>
      <c r="AK294" s="32"/>
      <c r="AL294" s="21"/>
      <c r="AM294" s="21"/>
      <c r="AN294" s="90" t="n">
        <f>IF(AND(E294&lt;&gt;"",AG294&lt;&gt;"正常",AG294&lt;&gt;"在庫なし"),T294+ROW()/1000000,0)</f>
        <v>0</v>
      </c>
    </row>
    <row r="295" ht="22" customHeight="true">
      <c r="A295" s="28" t="str">
        <f>IF(E295="","",ROW()-5)</f>
      </c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32"/>
      <c r="O295" s="32"/>
      <c r="P295" s="32"/>
      <c r="Q295" s="84"/>
      <c r="R295" s="21"/>
      <c r="S295" s="84"/>
      <c r="T295" s="86" t="str">
        <f>IF(E295="","",IFERROR(Q295*S295,0))</f>
      </c>
      <c r="U295" s="84"/>
      <c r="V295" s="86" t="str">
        <f>IF(E295="","",SUMIFS('Transaction History'!$G$6:$G$505,'Transaction History'!$D$6:$D$505,E295,'Transaction History'!$F$6:$F$505,"出庫",'Transaction History'!$A$6:$A$505,"&gt;="&amp;'Master Settings'!$B$5-30,'Transaction History'!$A$6:$A$505,"&lt;="&amp;'Master Settings'!$B$5))</f>
      </c>
      <c r="W295" s="86" t="str">
        <f>IF(E295="","",SUMIFS('Transaction History'!$G$6:$G$505,'Transaction History'!$D$6:$D$505,E295,'Transaction History'!$F$6:$F$505,"出庫",'Transaction History'!$A$6:$A$505,"&gt;="&amp;'Master Settings'!$B$5-90,'Transaction History'!$A$6:$A$505,"&lt;="&amp;'Master Settings'!$B$5))</f>
      </c>
      <c r="X295" s="86" t="str">
        <f>IF(E295="","",SUMIFS('Transaction History'!$G$6:$G$505,'Transaction History'!$D$6:$D$505,E295,'Transaction History'!$F$6:$F$505,"出庫",'Transaction History'!$A$6:$A$505,"&gt;="&amp;'Master Settings'!$B$5-180,'Transaction History'!$A$6:$A$505,"&lt;="&amp;'Master Settings'!$B$5))</f>
      </c>
      <c r="Y295" s="86" t="str">
        <f>IF(E295="","",IF(X295&gt;0,X295*365/180,IF(W295&gt;0,W295*365/90,IF(V295&gt;0,V295*365/30,0))))</f>
      </c>
      <c r="Z295" s="88" t="str">
        <f>IF(E295="","",IFERROR(Y295/Q295,0))</f>
      </c>
      <c r="AA295" s="35" t="str">
        <f>IF(E295="","",IF(N295="",0,MAX(0,'Master Settings'!$B$5-N295)))</f>
      </c>
      <c r="AB295" s="35" t="str">
        <f>IF(E295="","",IF(O295="",AA295,MAX(0,'Master Settings'!$B$5-O295)))</f>
      </c>
      <c r="AC295" s="35" t="str">
        <f>IF(E295="","",IFERROR(Q295/Y295*365,9999))</f>
      </c>
      <c r="AD295" s="35" t="str">
        <f>IF(E295="","",IFERROR(INDEX('Master Settings'!$B$11:$B$30,MATCH(H295,'Master Settings'!$A$11:$A$30,0)),'Master Settings'!$B$7))</f>
      </c>
      <c r="AE295" s="35" t="str">
        <f>IF(E295="","",IFERROR(INDEX('Master Settings'!$C$11:$C$30,MATCH(H295,'Master Settings'!$A$11:$A$30,0)),'Master Settings'!$D$7))</f>
      </c>
      <c r="AF295" s="88" t="str">
        <f>IF(E295="","",IFERROR(INDEX('Master Settings'!$D$11:$D$30,MATCH(H295,'Master Settings'!$A$11:$A$30,0)),'Master Settings'!$F$7))</f>
      </c>
      <c r="AG295" s="28" t="str">
        <f>IF(E295="","",IF(Q295&lt;=0,"在庫なし",IF(AND(AB295&gt;=AE295,Y295=0),"重度滞留",IF(OR(AB295&gt;=AD295,AC295&gt;=AD295*2),"注意",IF(Z295&lt;AF295,"回転低下","正常")))))</f>
      </c>
      <c r="AH295" s="28" t="str">
        <f>IF(E295="","",IF(AG295="重度滞留","消費がなく未出庫日数が重度しきい値を超過",IF(AG295="注意","未出庫日数または在庫カバー日数が注意しきい値を超過",IF(AG295="回転低下","回転率が品目カテゴリ目標を下回る",""))))</f>
      </c>
      <c r="AI295" s="28" t="str">
        <f>IF(E295="","",IF(AG295="重度滞留",IF(OR(J295="生産終了/EOL",J295="廃棄待ち"),"廃棄/値引き処理/仕入先返品","重点消費/代替利用/倉庫間移動"),IF(AG295="注意","Required確認/購買停止/倉庫間移動",IF(AG295="回転低下","安全在庫/Required予測/購買ペースの見直し","継続監視"))))</f>
      </c>
      <c r="AJ295" s="21"/>
      <c r="AK295" s="32"/>
      <c r="AL295" s="21"/>
      <c r="AM295" s="21"/>
      <c r="AN295" s="90" t="n">
        <f>IF(AND(E295&lt;&gt;"",AG295&lt;&gt;"正常",AG295&lt;&gt;"在庫なし"),T295+ROW()/1000000,0)</f>
        <v>0</v>
      </c>
    </row>
    <row r="296" ht="22" customHeight="true">
      <c r="A296" s="28" t="str">
        <f>IF(E296="","",ROW()-5)</f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32"/>
      <c r="O296" s="32"/>
      <c r="P296" s="32"/>
      <c r="Q296" s="84"/>
      <c r="R296" s="21"/>
      <c r="S296" s="84"/>
      <c r="T296" s="86" t="str">
        <f>IF(E296="","",IFERROR(Q296*S296,0))</f>
      </c>
      <c r="U296" s="84"/>
      <c r="V296" s="86" t="str">
        <f>IF(E296="","",SUMIFS('Transaction History'!$G$6:$G$505,'Transaction History'!$D$6:$D$505,E296,'Transaction History'!$F$6:$F$505,"出庫",'Transaction History'!$A$6:$A$505,"&gt;="&amp;'Master Settings'!$B$5-30,'Transaction History'!$A$6:$A$505,"&lt;="&amp;'Master Settings'!$B$5))</f>
      </c>
      <c r="W296" s="86" t="str">
        <f>IF(E296="","",SUMIFS('Transaction History'!$G$6:$G$505,'Transaction History'!$D$6:$D$505,E296,'Transaction History'!$F$6:$F$505,"出庫",'Transaction History'!$A$6:$A$505,"&gt;="&amp;'Master Settings'!$B$5-90,'Transaction History'!$A$6:$A$505,"&lt;="&amp;'Master Settings'!$B$5))</f>
      </c>
      <c r="X296" s="86" t="str">
        <f>IF(E296="","",SUMIFS('Transaction History'!$G$6:$G$505,'Transaction History'!$D$6:$D$505,E296,'Transaction History'!$F$6:$F$505,"出庫",'Transaction History'!$A$6:$A$505,"&gt;="&amp;'Master Settings'!$B$5-180,'Transaction History'!$A$6:$A$505,"&lt;="&amp;'Master Settings'!$B$5))</f>
      </c>
      <c r="Y296" s="86" t="str">
        <f>IF(E296="","",IF(X296&gt;0,X296*365/180,IF(W296&gt;0,W296*365/90,IF(V296&gt;0,V296*365/30,0))))</f>
      </c>
      <c r="Z296" s="88" t="str">
        <f>IF(E296="","",IFERROR(Y296/Q296,0))</f>
      </c>
      <c r="AA296" s="35" t="str">
        <f>IF(E296="","",IF(N296="",0,MAX(0,'Master Settings'!$B$5-N296)))</f>
      </c>
      <c r="AB296" s="35" t="str">
        <f>IF(E296="","",IF(O296="",AA296,MAX(0,'Master Settings'!$B$5-O296)))</f>
      </c>
      <c r="AC296" s="35" t="str">
        <f>IF(E296="","",IFERROR(Q296/Y296*365,9999))</f>
      </c>
      <c r="AD296" s="35" t="str">
        <f>IF(E296="","",IFERROR(INDEX('Master Settings'!$B$11:$B$30,MATCH(H296,'Master Settings'!$A$11:$A$30,0)),'Master Settings'!$B$7))</f>
      </c>
      <c r="AE296" s="35" t="str">
        <f>IF(E296="","",IFERROR(INDEX('Master Settings'!$C$11:$C$30,MATCH(H296,'Master Settings'!$A$11:$A$30,0)),'Master Settings'!$D$7))</f>
      </c>
      <c r="AF296" s="88" t="str">
        <f>IF(E296="","",IFERROR(INDEX('Master Settings'!$D$11:$D$30,MATCH(H296,'Master Settings'!$A$11:$A$30,0)),'Master Settings'!$F$7))</f>
      </c>
      <c r="AG296" s="28" t="str">
        <f>IF(E296="","",IF(Q296&lt;=0,"在庫なし",IF(AND(AB296&gt;=AE296,Y296=0),"重度滞留",IF(OR(AB296&gt;=AD296,AC296&gt;=AD296*2),"注意",IF(Z296&lt;AF296,"回転低下","正常")))))</f>
      </c>
      <c r="AH296" s="28" t="str">
        <f>IF(E296="","",IF(AG296="重度滞留","消費がなく未出庫日数が重度しきい値を超過",IF(AG296="注意","未出庫日数または在庫カバー日数が注意しきい値を超過",IF(AG296="回転低下","回転率が品目カテゴリ目標を下回る",""))))</f>
      </c>
      <c r="AI296" s="28" t="str">
        <f>IF(E296="","",IF(AG296="重度滞留",IF(OR(J296="生産終了/EOL",J296="廃棄待ち"),"廃棄/値引き処理/仕入先返品","重点消費/代替利用/倉庫間移動"),IF(AG296="注意","Required確認/購買停止/倉庫間移動",IF(AG296="回転低下","安全在庫/Required予測/購買ペースの見直し","継続監視"))))</f>
      </c>
      <c r="AJ296" s="21"/>
      <c r="AK296" s="32"/>
      <c r="AL296" s="21"/>
      <c r="AM296" s="21"/>
      <c r="AN296" s="90" t="n">
        <f>IF(AND(E296&lt;&gt;"",AG296&lt;&gt;"正常",AG296&lt;&gt;"在庫なし"),T296+ROW()/1000000,0)</f>
        <v>0</v>
      </c>
    </row>
    <row r="297" ht="22" customHeight="true">
      <c r="A297" s="28" t="str">
        <f>IF(E297="","",ROW()-5)</f>
      </c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32"/>
      <c r="O297" s="32"/>
      <c r="P297" s="32"/>
      <c r="Q297" s="84"/>
      <c r="R297" s="21"/>
      <c r="S297" s="84"/>
      <c r="T297" s="86" t="str">
        <f>IF(E297="","",IFERROR(Q297*S297,0))</f>
      </c>
      <c r="U297" s="84"/>
      <c r="V297" s="86" t="str">
        <f>IF(E297="","",SUMIFS('Transaction History'!$G$6:$G$505,'Transaction History'!$D$6:$D$505,E297,'Transaction History'!$F$6:$F$505,"出庫",'Transaction History'!$A$6:$A$505,"&gt;="&amp;'Master Settings'!$B$5-30,'Transaction History'!$A$6:$A$505,"&lt;="&amp;'Master Settings'!$B$5))</f>
      </c>
      <c r="W297" s="86" t="str">
        <f>IF(E297="","",SUMIFS('Transaction History'!$G$6:$G$505,'Transaction History'!$D$6:$D$505,E297,'Transaction History'!$F$6:$F$505,"出庫",'Transaction History'!$A$6:$A$505,"&gt;="&amp;'Master Settings'!$B$5-90,'Transaction History'!$A$6:$A$505,"&lt;="&amp;'Master Settings'!$B$5))</f>
      </c>
      <c r="X297" s="86" t="str">
        <f>IF(E297="","",SUMIFS('Transaction History'!$G$6:$G$505,'Transaction History'!$D$6:$D$505,E297,'Transaction History'!$F$6:$F$505,"出庫",'Transaction History'!$A$6:$A$505,"&gt;="&amp;'Master Settings'!$B$5-180,'Transaction History'!$A$6:$A$505,"&lt;="&amp;'Master Settings'!$B$5))</f>
      </c>
      <c r="Y297" s="86" t="str">
        <f>IF(E297="","",IF(X297&gt;0,X297*365/180,IF(W297&gt;0,W297*365/90,IF(V297&gt;0,V297*365/30,0))))</f>
      </c>
      <c r="Z297" s="88" t="str">
        <f>IF(E297="","",IFERROR(Y297/Q297,0))</f>
      </c>
      <c r="AA297" s="35" t="str">
        <f>IF(E297="","",IF(N297="",0,MAX(0,'Master Settings'!$B$5-N297)))</f>
      </c>
      <c r="AB297" s="35" t="str">
        <f>IF(E297="","",IF(O297="",AA297,MAX(0,'Master Settings'!$B$5-O297)))</f>
      </c>
      <c r="AC297" s="35" t="str">
        <f>IF(E297="","",IFERROR(Q297/Y297*365,9999))</f>
      </c>
      <c r="AD297" s="35" t="str">
        <f>IF(E297="","",IFERROR(INDEX('Master Settings'!$B$11:$B$30,MATCH(H297,'Master Settings'!$A$11:$A$30,0)),'Master Settings'!$B$7))</f>
      </c>
      <c r="AE297" s="35" t="str">
        <f>IF(E297="","",IFERROR(INDEX('Master Settings'!$C$11:$C$30,MATCH(H297,'Master Settings'!$A$11:$A$30,0)),'Master Settings'!$D$7))</f>
      </c>
      <c r="AF297" s="88" t="str">
        <f>IF(E297="","",IFERROR(INDEX('Master Settings'!$D$11:$D$30,MATCH(H297,'Master Settings'!$A$11:$A$30,0)),'Master Settings'!$F$7))</f>
      </c>
      <c r="AG297" s="28" t="str">
        <f>IF(E297="","",IF(Q297&lt;=0,"在庫なし",IF(AND(AB297&gt;=AE297,Y297=0),"重度滞留",IF(OR(AB297&gt;=AD297,AC297&gt;=AD297*2),"注意",IF(Z297&lt;AF297,"回転低下","正常")))))</f>
      </c>
      <c r="AH297" s="28" t="str">
        <f>IF(E297="","",IF(AG297="重度滞留","消費がなく未出庫日数が重度しきい値を超過",IF(AG297="注意","未出庫日数または在庫カバー日数が注意しきい値を超過",IF(AG297="回転低下","回転率が品目カテゴリ目標を下回る",""))))</f>
      </c>
      <c r="AI297" s="28" t="str">
        <f>IF(E297="","",IF(AG297="重度滞留",IF(OR(J297="生産終了/EOL",J297="廃棄待ち"),"廃棄/値引き処理/仕入先返品","重点消費/代替利用/倉庫間移動"),IF(AG297="注意","Required確認/購買停止/倉庫間移動",IF(AG297="回転低下","安全在庫/Required予測/購買ペースの見直し","継続監視"))))</f>
      </c>
      <c r="AJ297" s="21"/>
      <c r="AK297" s="32"/>
      <c r="AL297" s="21"/>
      <c r="AM297" s="21"/>
      <c r="AN297" s="90" t="n">
        <f>IF(AND(E297&lt;&gt;"",AG297&lt;&gt;"正常",AG297&lt;&gt;"在庫なし"),T297+ROW()/1000000,0)</f>
        <v>0</v>
      </c>
    </row>
    <row r="298" ht="22" customHeight="true">
      <c r="A298" s="28" t="str">
        <f>IF(E298="","",ROW()-5)</f>
      </c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32"/>
      <c r="O298" s="32"/>
      <c r="P298" s="32"/>
      <c r="Q298" s="84"/>
      <c r="R298" s="21"/>
      <c r="S298" s="84"/>
      <c r="T298" s="86" t="str">
        <f>IF(E298="","",IFERROR(Q298*S298,0))</f>
      </c>
      <c r="U298" s="84"/>
      <c r="V298" s="86" t="str">
        <f>IF(E298="","",SUMIFS('Transaction History'!$G$6:$G$505,'Transaction History'!$D$6:$D$505,E298,'Transaction History'!$F$6:$F$505,"出庫",'Transaction History'!$A$6:$A$505,"&gt;="&amp;'Master Settings'!$B$5-30,'Transaction History'!$A$6:$A$505,"&lt;="&amp;'Master Settings'!$B$5))</f>
      </c>
      <c r="W298" s="86" t="str">
        <f>IF(E298="","",SUMIFS('Transaction History'!$G$6:$G$505,'Transaction History'!$D$6:$D$505,E298,'Transaction History'!$F$6:$F$505,"出庫",'Transaction History'!$A$6:$A$505,"&gt;="&amp;'Master Settings'!$B$5-90,'Transaction History'!$A$6:$A$505,"&lt;="&amp;'Master Settings'!$B$5))</f>
      </c>
      <c r="X298" s="86" t="str">
        <f>IF(E298="","",SUMIFS('Transaction History'!$G$6:$G$505,'Transaction History'!$D$6:$D$505,E298,'Transaction History'!$F$6:$F$505,"出庫",'Transaction History'!$A$6:$A$505,"&gt;="&amp;'Master Settings'!$B$5-180,'Transaction History'!$A$6:$A$505,"&lt;="&amp;'Master Settings'!$B$5))</f>
      </c>
      <c r="Y298" s="86" t="str">
        <f>IF(E298="","",IF(X298&gt;0,X298*365/180,IF(W298&gt;0,W298*365/90,IF(V298&gt;0,V298*365/30,0))))</f>
      </c>
      <c r="Z298" s="88" t="str">
        <f>IF(E298="","",IFERROR(Y298/Q298,0))</f>
      </c>
      <c r="AA298" s="35" t="str">
        <f>IF(E298="","",IF(N298="",0,MAX(0,'Master Settings'!$B$5-N298)))</f>
      </c>
      <c r="AB298" s="35" t="str">
        <f>IF(E298="","",IF(O298="",AA298,MAX(0,'Master Settings'!$B$5-O298)))</f>
      </c>
      <c r="AC298" s="35" t="str">
        <f>IF(E298="","",IFERROR(Q298/Y298*365,9999))</f>
      </c>
      <c r="AD298" s="35" t="str">
        <f>IF(E298="","",IFERROR(INDEX('Master Settings'!$B$11:$B$30,MATCH(H298,'Master Settings'!$A$11:$A$30,0)),'Master Settings'!$B$7))</f>
      </c>
      <c r="AE298" s="35" t="str">
        <f>IF(E298="","",IFERROR(INDEX('Master Settings'!$C$11:$C$30,MATCH(H298,'Master Settings'!$A$11:$A$30,0)),'Master Settings'!$D$7))</f>
      </c>
      <c r="AF298" s="88" t="str">
        <f>IF(E298="","",IFERROR(INDEX('Master Settings'!$D$11:$D$30,MATCH(H298,'Master Settings'!$A$11:$A$30,0)),'Master Settings'!$F$7))</f>
      </c>
      <c r="AG298" s="28" t="str">
        <f>IF(E298="","",IF(Q298&lt;=0,"在庫なし",IF(AND(AB298&gt;=AE298,Y298=0),"重度滞留",IF(OR(AB298&gt;=AD298,AC298&gt;=AD298*2),"注意",IF(Z298&lt;AF298,"回転低下","正常")))))</f>
      </c>
      <c r="AH298" s="28" t="str">
        <f>IF(E298="","",IF(AG298="重度滞留","消費がなく未出庫日数が重度しきい値を超過",IF(AG298="注意","未出庫日数または在庫カバー日数が注意しきい値を超過",IF(AG298="回転低下","回転率が品目カテゴリ目標を下回る",""))))</f>
      </c>
      <c r="AI298" s="28" t="str">
        <f>IF(E298="","",IF(AG298="重度滞留",IF(OR(J298="生産終了/EOL",J298="廃棄待ち"),"廃棄/値引き処理/仕入先返品","重点消費/代替利用/倉庫間移動"),IF(AG298="注意","Required確認/購買停止/倉庫間移動",IF(AG298="回転低下","安全在庫/Required予測/購買ペースの見直し","継続監視"))))</f>
      </c>
      <c r="AJ298" s="21"/>
      <c r="AK298" s="32"/>
      <c r="AL298" s="21"/>
      <c r="AM298" s="21"/>
      <c r="AN298" s="90" t="n">
        <f>IF(AND(E298&lt;&gt;"",AG298&lt;&gt;"正常",AG298&lt;&gt;"在庫なし"),T298+ROW()/1000000,0)</f>
        <v>0</v>
      </c>
    </row>
    <row r="299" ht="22" customHeight="true">
      <c r="A299" s="28" t="str">
        <f>IF(E299="","",ROW()-5)</f>
      </c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32"/>
      <c r="O299" s="32"/>
      <c r="P299" s="32"/>
      <c r="Q299" s="84"/>
      <c r="R299" s="21"/>
      <c r="S299" s="84"/>
      <c r="T299" s="86" t="str">
        <f>IF(E299="","",IFERROR(Q299*S299,0))</f>
      </c>
      <c r="U299" s="84"/>
      <c r="V299" s="86" t="str">
        <f>IF(E299="","",SUMIFS('Transaction History'!$G$6:$G$505,'Transaction History'!$D$6:$D$505,E299,'Transaction History'!$F$6:$F$505,"出庫",'Transaction History'!$A$6:$A$505,"&gt;="&amp;'Master Settings'!$B$5-30,'Transaction History'!$A$6:$A$505,"&lt;="&amp;'Master Settings'!$B$5))</f>
      </c>
      <c r="W299" s="86" t="str">
        <f>IF(E299="","",SUMIFS('Transaction History'!$G$6:$G$505,'Transaction History'!$D$6:$D$505,E299,'Transaction History'!$F$6:$F$505,"出庫",'Transaction History'!$A$6:$A$505,"&gt;="&amp;'Master Settings'!$B$5-90,'Transaction History'!$A$6:$A$505,"&lt;="&amp;'Master Settings'!$B$5))</f>
      </c>
      <c r="X299" s="86" t="str">
        <f>IF(E299="","",SUMIFS('Transaction History'!$G$6:$G$505,'Transaction History'!$D$6:$D$505,E299,'Transaction History'!$F$6:$F$505,"出庫",'Transaction History'!$A$6:$A$505,"&gt;="&amp;'Master Settings'!$B$5-180,'Transaction History'!$A$6:$A$505,"&lt;="&amp;'Master Settings'!$B$5))</f>
      </c>
      <c r="Y299" s="86" t="str">
        <f>IF(E299="","",IF(X299&gt;0,X299*365/180,IF(W299&gt;0,W299*365/90,IF(V299&gt;0,V299*365/30,0))))</f>
      </c>
      <c r="Z299" s="88" t="str">
        <f>IF(E299="","",IFERROR(Y299/Q299,0))</f>
      </c>
      <c r="AA299" s="35" t="str">
        <f>IF(E299="","",IF(N299="",0,MAX(0,'Master Settings'!$B$5-N299)))</f>
      </c>
      <c r="AB299" s="35" t="str">
        <f>IF(E299="","",IF(O299="",AA299,MAX(0,'Master Settings'!$B$5-O299)))</f>
      </c>
      <c r="AC299" s="35" t="str">
        <f>IF(E299="","",IFERROR(Q299/Y299*365,9999))</f>
      </c>
      <c r="AD299" s="35" t="str">
        <f>IF(E299="","",IFERROR(INDEX('Master Settings'!$B$11:$B$30,MATCH(H299,'Master Settings'!$A$11:$A$30,0)),'Master Settings'!$B$7))</f>
      </c>
      <c r="AE299" s="35" t="str">
        <f>IF(E299="","",IFERROR(INDEX('Master Settings'!$C$11:$C$30,MATCH(H299,'Master Settings'!$A$11:$A$30,0)),'Master Settings'!$D$7))</f>
      </c>
      <c r="AF299" s="88" t="str">
        <f>IF(E299="","",IFERROR(INDEX('Master Settings'!$D$11:$D$30,MATCH(H299,'Master Settings'!$A$11:$A$30,0)),'Master Settings'!$F$7))</f>
      </c>
      <c r="AG299" s="28" t="str">
        <f>IF(E299="","",IF(Q299&lt;=0,"在庫なし",IF(AND(AB299&gt;=AE299,Y299=0),"重度滞留",IF(OR(AB299&gt;=AD299,AC299&gt;=AD299*2),"注意",IF(Z299&lt;AF299,"回転低下","正常")))))</f>
      </c>
      <c r="AH299" s="28" t="str">
        <f>IF(E299="","",IF(AG299="重度滞留","消費がなく未出庫日数が重度しきい値を超過",IF(AG299="注意","未出庫日数または在庫カバー日数が注意しきい値を超過",IF(AG299="回転低下","回転率が品目カテゴリ目標を下回る",""))))</f>
      </c>
      <c r="AI299" s="28" t="str">
        <f>IF(E299="","",IF(AG299="重度滞留",IF(OR(J299="生産終了/EOL",J299="廃棄待ち"),"廃棄/値引き処理/仕入先返品","重点消費/代替利用/倉庫間移動"),IF(AG299="注意","Required確認/購買停止/倉庫間移動",IF(AG299="回転低下","安全在庫/Required予測/購買ペースの見直し","継続監視"))))</f>
      </c>
      <c r="AJ299" s="21"/>
      <c r="AK299" s="32"/>
      <c r="AL299" s="21"/>
      <c r="AM299" s="21"/>
      <c r="AN299" s="90" t="n">
        <f>IF(AND(E299&lt;&gt;"",AG299&lt;&gt;"正常",AG299&lt;&gt;"在庫なし"),T299+ROW()/1000000,0)</f>
        <v>0</v>
      </c>
    </row>
    <row r="300" ht="22" customHeight="true">
      <c r="A300" s="28" t="str">
        <f>IF(E300="","",ROW()-5)</f>
      </c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32"/>
      <c r="O300" s="32"/>
      <c r="P300" s="32"/>
      <c r="Q300" s="84"/>
      <c r="R300" s="21"/>
      <c r="S300" s="84"/>
      <c r="T300" s="86" t="str">
        <f>IF(E300="","",IFERROR(Q300*S300,0))</f>
      </c>
      <c r="U300" s="84"/>
      <c r="V300" s="86" t="str">
        <f>IF(E300="","",SUMIFS('Transaction History'!$G$6:$G$505,'Transaction History'!$D$6:$D$505,E300,'Transaction History'!$F$6:$F$505,"出庫",'Transaction History'!$A$6:$A$505,"&gt;="&amp;'Master Settings'!$B$5-30,'Transaction History'!$A$6:$A$505,"&lt;="&amp;'Master Settings'!$B$5))</f>
      </c>
      <c r="W300" s="86" t="str">
        <f>IF(E300="","",SUMIFS('Transaction History'!$G$6:$G$505,'Transaction History'!$D$6:$D$505,E300,'Transaction History'!$F$6:$F$505,"出庫",'Transaction History'!$A$6:$A$505,"&gt;="&amp;'Master Settings'!$B$5-90,'Transaction History'!$A$6:$A$505,"&lt;="&amp;'Master Settings'!$B$5))</f>
      </c>
      <c r="X300" s="86" t="str">
        <f>IF(E300="","",SUMIFS('Transaction History'!$G$6:$G$505,'Transaction History'!$D$6:$D$505,E300,'Transaction History'!$F$6:$F$505,"出庫",'Transaction History'!$A$6:$A$505,"&gt;="&amp;'Master Settings'!$B$5-180,'Transaction History'!$A$6:$A$505,"&lt;="&amp;'Master Settings'!$B$5))</f>
      </c>
      <c r="Y300" s="86" t="str">
        <f>IF(E300="","",IF(X300&gt;0,X300*365/180,IF(W300&gt;0,W300*365/90,IF(V300&gt;0,V300*365/30,0))))</f>
      </c>
      <c r="Z300" s="88" t="str">
        <f>IF(E300="","",IFERROR(Y300/Q300,0))</f>
      </c>
      <c r="AA300" s="35" t="str">
        <f>IF(E300="","",IF(N300="",0,MAX(0,'Master Settings'!$B$5-N300)))</f>
      </c>
      <c r="AB300" s="35" t="str">
        <f>IF(E300="","",IF(O300="",AA300,MAX(0,'Master Settings'!$B$5-O300)))</f>
      </c>
      <c r="AC300" s="35" t="str">
        <f>IF(E300="","",IFERROR(Q300/Y300*365,9999))</f>
      </c>
      <c r="AD300" s="35" t="str">
        <f>IF(E300="","",IFERROR(INDEX('Master Settings'!$B$11:$B$30,MATCH(H300,'Master Settings'!$A$11:$A$30,0)),'Master Settings'!$B$7))</f>
      </c>
      <c r="AE300" s="35" t="str">
        <f>IF(E300="","",IFERROR(INDEX('Master Settings'!$C$11:$C$30,MATCH(H300,'Master Settings'!$A$11:$A$30,0)),'Master Settings'!$D$7))</f>
      </c>
      <c r="AF300" s="88" t="str">
        <f>IF(E300="","",IFERROR(INDEX('Master Settings'!$D$11:$D$30,MATCH(H300,'Master Settings'!$A$11:$A$30,0)),'Master Settings'!$F$7))</f>
      </c>
      <c r="AG300" s="28" t="str">
        <f>IF(E300="","",IF(Q300&lt;=0,"在庫なし",IF(AND(AB300&gt;=AE300,Y300=0),"重度滞留",IF(OR(AB300&gt;=AD300,AC300&gt;=AD300*2),"注意",IF(Z300&lt;AF300,"回転低下","正常")))))</f>
      </c>
      <c r="AH300" s="28" t="str">
        <f>IF(E300="","",IF(AG300="重度滞留","消費がなく未出庫日数が重度しきい値を超過",IF(AG300="注意","未出庫日数または在庫カバー日数が注意しきい値を超過",IF(AG300="回転低下","回転率が品目カテゴリ目標を下回る",""))))</f>
      </c>
      <c r="AI300" s="28" t="str">
        <f>IF(E300="","",IF(AG300="重度滞留",IF(OR(J300="生産終了/EOL",J300="廃棄待ち"),"廃棄/値引き処理/仕入先返品","重点消費/代替利用/倉庫間移動"),IF(AG300="注意","Required確認/購買停止/倉庫間移動",IF(AG300="回転低下","安全在庫/Required予測/購買ペースの見直し","継続監視"))))</f>
      </c>
      <c r="AJ300" s="21"/>
      <c r="AK300" s="32"/>
      <c r="AL300" s="21"/>
      <c r="AM300" s="21"/>
      <c r="AN300" s="90" t="n">
        <f>IF(AND(E300&lt;&gt;"",AG300&lt;&gt;"正常",AG300&lt;&gt;"在庫なし"),T300+ROW()/1000000,0)</f>
        <v>0</v>
      </c>
    </row>
    <row r="301" ht="22" customHeight="true">
      <c r="A301" s="28" t="str">
        <f>IF(E301="","",ROW()-5)</f>
      </c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32"/>
      <c r="O301" s="32"/>
      <c r="P301" s="32"/>
      <c r="Q301" s="84"/>
      <c r="R301" s="21"/>
      <c r="S301" s="84"/>
      <c r="T301" s="86" t="str">
        <f>IF(E301="","",IFERROR(Q301*S301,0))</f>
      </c>
      <c r="U301" s="84"/>
      <c r="V301" s="86" t="str">
        <f>IF(E301="","",SUMIFS('Transaction History'!$G$6:$G$505,'Transaction History'!$D$6:$D$505,E301,'Transaction History'!$F$6:$F$505,"出庫",'Transaction History'!$A$6:$A$505,"&gt;="&amp;'Master Settings'!$B$5-30,'Transaction History'!$A$6:$A$505,"&lt;="&amp;'Master Settings'!$B$5))</f>
      </c>
      <c r="W301" s="86" t="str">
        <f>IF(E301="","",SUMIFS('Transaction History'!$G$6:$G$505,'Transaction History'!$D$6:$D$505,E301,'Transaction History'!$F$6:$F$505,"出庫",'Transaction History'!$A$6:$A$505,"&gt;="&amp;'Master Settings'!$B$5-90,'Transaction History'!$A$6:$A$505,"&lt;="&amp;'Master Settings'!$B$5))</f>
      </c>
      <c r="X301" s="86" t="str">
        <f>IF(E301="","",SUMIFS('Transaction History'!$G$6:$G$505,'Transaction History'!$D$6:$D$505,E301,'Transaction History'!$F$6:$F$505,"出庫",'Transaction History'!$A$6:$A$505,"&gt;="&amp;'Master Settings'!$B$5-180,'Transaction History'!$A$6:$A$505,"&lt;="&amp;'Master Settings'!$B$5))</f>
      </c>
      <c r="Y301" s="86" t="str">
        <f>IF(E301="","",IF(X301&gt;0,X301*365/180,IF(W301&gt;0,W301*365/90,IF(V301&gt;0,V301*365/30,0))))</f>
      </c>
      <c r="Z301" s="88" t="str">
        <f>IF(E301="","",IFERROR(Y301/Q301,0))</f>
      </c>
      <c r="AA301" s="35" t="str">
        <f>IF(E301="","",IF(N301="",0,MAX(0,'Master Settings'!$B$5-N301)))</f>
      </c>
      <c r="AB301" s="35" t="str">
        <f>IF(E301="","",IF(O301="",AA301,MAX(0,'Master Settings'!$B$5-O301)))</f>
      </c>
      <c r="AC301" s="35" t="str">
        <f>IF(E301="","",IFERROR(Q301/Y301*365,9999))</f>
      </c>
      <c r="AD301" s="35" t="str">
        <f>IF(E301="","",IFERROR(INDEX('Master Settings'!$B$11:$B$30,MATCH(H301,'Master Settings'!$A$11:$A$30,0)),'Master Settings'!$B$7))</f>
      </c>
      <c r="AE301" s="35" t="str">
        <f>IF(E301="","",IFERROR(INDEX('Master Settings'!$C$11:$C$30,MATCH(H301,'Master Settings'!$A$11:$A$30,0)),'Master Settings'!$D$7))</f>
      </c>
      <c r="AF301" s="88" t="str">
        <f>IF(E301="","",IFERROR(INDEX('Master Settings'!$D$11:$D$30,MATCH(H301,'Master Settings'!$A$11:$A$30,0)),'Master Settings'!$F$7))</f>
      </c>
      <c r="AG301" s="28" t="str">
        <f>IF(E301="","",IF(Q301&lt;=0,"在庫なし",IF(AND(AB301&gt;=AE301,Y301=0),"重度滞留",IF(OR(AB301&gt;=AD301,AC301&gt;=AD301*2),"注意",IF(Z301&lt;AF301,"回転低下","正常")))))</f>
      </c>
      <c r="AH301" s="28" t="str">
        <f>IF(E301="","",IF(AG301="重度滞留","消費がなく未出庫日数が重度しきい値を超過",IF(AG301="注意","未出庫日数または在庫カバー日数が注意しきい値を超過",IF(AG301="回転低下","回転率が品目カテゴリ目標を下回る",""))))</f>
      </c>
      <c r="AI301" s="28" t="str">
        <f>IF(E301="","",IF(AG301="重度滞留",IF(OR(J301="生産終了/EOL",J301="廃棄待ち"),"廃棄/値引き処理/仕入先返品","重点消費/代替利用/倉庫間移動"),IF(AG301="注意","Required確認/購買停止/倉庫間移動",IF(AG301="回転低下","安全在庫/Required予測/購買ペースの見直し","継続監視"))))</f>
      </c>
      <c r="AJ301" s="21"/>
      <c r="AK301" s="32"/>
      <c r="AL301" s="21"/>
      <c r="AM301" s="21"/>
      <c r="AN301" s="90" t="n">
        <f>IF(AND(E301&lt;&gt;"",AG301&lt;&gt;"正常",AG301&lt;&gt;"在庫なし"),T301+ROW()/1000000,0)</f>
        <v>0</v>
      </c>
    </row>
    <row r="302" ht="22" customHeight="true">
      <c r="A302" s="28" t="str">
        <f>IF(E302="","",ROW()-5)</f>
      </c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32"/>
      <c r="O302" s="32"/>
      <c r="P302" s="32"/>
      <c r="Q302" s="84"/>
      <c r="R302" s="21"/>
      <c r="S302" s="84"/>
      <c r="T302" s="86" t="str">
        <f>IF(E302="","",IFERROR(Q302*S302,0))</f>
      </c>
      <c r="U302" s="84"/>
      <c r="V302" s="86" t="str">
        <f>IF(E302="","",SUMIFS('Transaction History'!$G$6:$G$505,'Transaction History'!$D$6:$D$505,E302,'Transaction History'!$F$6:$F$505,"出庫",'Transaction History'!$A$6:$A$505,"&gt;="&amp;'Master Settings'!$B$5-30,'Transaction History'!$A$6:$A$505,"&lt;="&amp;'Master Settings'!$B$5))</f>
      </c>
      <c r="W302" s="86" t="str">
        <f>IF(E302="","",SUMIFS('Transaction History'!$G$6:$G$505,'Transaction History'!$D$6:$D$505,E302,'Transaction History'!$F$6:$F$505,"出庫",'Transaction History'!$A$6:$A$505,"&gt;="&amp;'Master Settings'!$B$5-90,'Transaction History'!$A$6:$A$505,"&lt;="&amp;'Master Settings'!$B$5))</f>
      </c>
      <c r="X302" s="86" t="str">
        <f>IF(E302="","",SUMIFS('Transaction History'!$G$6:$G$505,'Transaction History'!$D$6:$D$505,E302,'Transaction History'!$F$6:$F$505,"出庫",'Transaction History'!$A$6:$A$505,"&gt;="&amp;'Master Settings'!$B$5-180,'Transaction History'!$A$6:$A$505,"&lt;="&amp;'Master Settings'!$B$5))</f>
      </c>
      <c r="Y302" s="86" t="str">
        <f>IF(E302="","",IF(X302&gt;0,X302*365/180,IF(W302&gt;0,W302*365/90,IF(V302&gt;0,V302*365/30,0))))</f>
      </c>
      <c r="Z302" s="88" t="str">
        <f>IF(E302="","",IFERROR(Y302/Q302,0))</f>
      </c>
      <c r="AA302" s="35" t="str">
        <f>IF(E302="","",IF(N302="",0,MAX(0,'Master Settings'!$B$5-N302)))</f>
      </c>
      <c r="AB302" s="35" t="str">
        <f>IF(E302="","",IF(O302="",AA302,MAX(0,'Master Settings'!$B$5-O302)))</f>
      </c>
      <c r="AC302" s="35" t="str">
        <f>IF(E302="","",IFERROR(Q302/Y302*365,9999))</f>
      </c>
      <c r="AD302" s="35" t="str">
        <f>IF(E302="","",IFERROR(INDEX('Master Settings'!$B$11:$B$30,MATCH(H302,'Master Settings'!$A$11:$A$30,0)),'Master Settings'!$B$7))</f>
      </c>
      <c r="AE302" s="35" t="str">
        <f>IF(E302="","",IFERROR(INDEX('Master Settings'!$C$11:$C$30,MATCH(H302,'Master Settings'!$A$11:$A$30,0)),'Master Settings'!$D$7))</f>
      </c>
      <c r="AF302" s="88" t="str">
        <f>IF(E302="","",IFERROR(INDEX('Master Settings'!$D$11:$D$30,MATCH(H302,'Master Settings'!$A$11:$A$30,0)),'Master Settings'!$F$7))</f>
      </c>
      <c r="AG302" s="28" t="str">
        <f>IF(E302="","",IF(Q302&lt;=0,"在庫なし",IF(AND(AB302&gt;=AE302,Y302=0),"重度滞留",IF(OR(AB302&gt;=AD302,AC302&gt;=AD302*2),"注意",IF(Z302&lt;AF302,"回転低下","正常")))))</f>
      </c>
      <c r="AH302" s="28" t="str">
        <f>IF(E302="","",IF(AG302="重度滞留","消費がなく未出庫日数が重度しきい値を超過",IF(AG302="注意","未出庫日数または在庫カバー日数が注意しきい値を超過",IF(AG302="回転低下","回転率が品目カテゴリ目標を下回る",""))))</f>
      </c>
      <c r="AI302" s="28" t="str">
        <f>IF(E302="","",IF(AG302="重度滞留",IF(OR(J302="生産終了/EOL",J302="廃棄待ち"),"廃棄/値引き処理/仕入先返品","重点消費/代替利用/倉庫間移動"),IF(AG302="注意","Required確認/購買停止/倉庫間移動",IF(AG302="回転低下","安全在庫/Required予測/購買ペースの見直し","継続監視"))))</f>
      </c>
      <c r="AJ302" s="21"/>
      <c r="AK302" s="32"/>
      <c r="AL302" s="21"/>
      <c r="AM302" s="21"/>
      <c r="AN302" s="90" t="n">
        <f>IF(AND(E302&lt;&gt;"",AG302&lt;&gt;"正常",AG302&lt;&gt;"在庫なし"),T302+ROW()/1000000,0)</f>
        <v>0</v>
      </c>
    </row>
    <row r="303" ht="22" customHeight="true">
      <c r="A303" s="28" t="str">
        <f>IF(E303="","",ROW()-5)</f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32"/>
      <c r="O303" s="32"/>
      <c r="P303" s="32"/>
      <c r="Q303" s="84"/>
      <c r="R303" s="21"/>
      <c r="S303" s="84"/>
      <c r="T303" s="86" t="str">
        <f>IF(E303="","",IFERROR(Q303*S303,0))</f>
      </c>
      <c r="U303" s="84"/>
      <c r="V303" s="86" t="str">
        <f>IF(E303="","",SUMIFS('Transaction History'!$G$6:$G$505,'Transaction History'!$D$6:$D$505,E303,'Transaction History'!$F$6:$F$505,"出庫",'Transaction History'!$A$6:$A$505,"&gt;="&amp;'Master Settings'!$B$5-30,'Transaction History'!$A$6:$A$505,"&lt;="&amp;'Master Settings'!$B$5))</f>
      </c>
      <c r="W303" s="86" t="str">
        <f>IF(E303="","",SUMIFS('Transaction History'!$G$6:$G$505,'Transaction History'!$D$6:$D$505,E303,'Transaction History'!$F$6:$F$505,"出庫",'Transaction History'!$A$6:$A$505,"&gt;="&amp;'Master Settings'!$B$5-90,'Transaction History'!$A$6:$A$505,"&lt;="&amp;'Master Settings'!$B$5))</f>
      </c>
      <c r="X303" s="86" t="str">
        <f>IF(E303="","",SUMIFS('Transaction History'!$G$6:$G$505,'Transaction History'!$D$6:$D$505,E303,'Transaction History'!$F$6:$F$505,"出庫",'Transaction History'!$A$6:$A$505,"&gt;="&amp;'Master Settings'!$B$5-180,'Transaction History'!$A$6:$A$505,"&lt;="&amp;'Master Settings'!$B$5))</f>
      </c>
      <c r="Y303" s="86" t="str">
        <f>IF(E303="","",IF(X303&gt;0,X303*365/180,IF(W303&gt;0,W303*365/90,IF(V303&gt;0,V303*365/30,0))))</f>
      </c>
      <c r="Z303" s="88" t="str">
        <f>IF(E303="","",IFERROR(Y303/Q303,0))</f>
      </c>
      <c r="AA303" s="35" t="str">
        <f>IF(E303="","",IF(N303="",0,MAX(0,'Master Settings'!$B$5-N303)))</f>
      </c>
      <c r="AB303" s="35" t="str">
        <f>IF(E303="","",IF(O303="",AA303,MAX(0,'Master Settings'!$B$5-O303)))</f>
      </c>
      <c r="AC303" s="35" t="str">
        <f>IF(E303="","",IFERROR(Q303/Y303*365,9999))</f>
      </c>
      <c r="AD303" s="35" t="str">
        <f>IF(E303="","",IFERROR(INDEX('Master Settings'!$B$11:$B$30,MATCH(H303,'Master Settings'!$A$11:$A$30,0)),'Master Settings'!$B$7))</f>
      </c>
      <c r="AE303" s="35" t="str">
        <f>IF(E303="","",IFERROR(INDEX('Master Settings'!$C$11:$C$30,MATCH(H303,'Master Settings'!$A$11:$A$30,0)),'Master Settings'!$D$7))</f>
      </c>
      <c r="AF303" s="88" t="str">
        <f>IF(E303="","",IFERROR(INDEX('Master Settings'!$D$11:$D$30,MATCH(H303,'Master Settings'!$A$11:$A$30,0)),'Master Settings'!$F$7))</f>
      </c>
      <c r="AG303" s="28" t="str">
        <f>IF(E303="","",IF(Q303&lt;=0,"在庫なし",IF(AND(AB303&gt;=AE303,Y303=0),"重度滞留",IF(OR(AB303&gt;=AD303,AC303&gt;=AD303*2),"注意",IF(Z303&lt;AF303,"回転低下","正常")))))</f>
      </c>
      <c r="AH303" s="28" t="str">
        <f>IF(E303="","",IF(AG303="重度滞留","消費がなく未出庫日数が重度しきい値を超過",IF(AG303="注意","未出庫日数または在庫カバー日数が注意しきい値を超過",IF(AG303="回転低下","回転率が品目カテゴリ目標を下回る",""))))</f>
      </c>
      <c r="AI303" s="28" t="str">
        <f>IF(E303="","",IF(AG303="重度滞留",IF(OR(J303="生産終了/EOL",J303="廃棄待ち"),"廃棄/値引き処理/仕入先返品","重点消費/代替利用/倉庫間移動"),IF(AG303="注意","Required確認/購買停止/倉庫間移動",IF(AG303="回転低下","安全在庫/Required予測/購買ペースの見直し","継続監視"))))</f>
      </c>
      <c r="AJ303" s="21"/>
      <c r="AK303" s="32"/>
      <c r="AL303" s="21"/>
      <c r="AM303" s="21"/>
      <c r="AN303" s="90" t="n">
        <f>IF(AND(E303&lt;&gt;"",AG303&lt;&gt;"正常",AG303&lt;&gt;"在庫なし"),T303+ROW()/1000000,0)</f>
        <v>0</v>
      </c>
    </row>
    <row r="304" ht="22" customHeight="true">
      <c r="A304" s="28" t="str">
        <f>IF(E304="","",ROW()-5)</f>
      </c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32"/>
      <c r="O304" s="32"/>
      <c r="P304" s="32"/>
      <c r="Q304" s="84"/>
      <c r="R304" s="21"/>
      <c r="S304" s="84"/>
      <c r="T304" s="86" t="str">
        <f>IF(E304="","",IFERROR(Q304*S304,0))</f>
      </c>
      <c r="U304" s="84"/>
      <c r="V304" s="86" t="str">
        <f>IF(E304="","",SUMIFS('Transaction History'!$G$6:$G$505,'Transaction History'!$D$6:$D$505,E304,'Transaction History'!$F$6:$F$505,"出庫",'Transaction History'!$A$6:$A$505,"&gt;="&amp;'Master Settings'!$B$5-30,'Transaction History'!$A$6:$A$505,"&lt;="&amp;'Master Settings'!$B$5))</f>
      </c>
      <c r="W304" s="86" t="str">
        <f>IF(E304="","",SUMIFS('Transaction History'!$G$6:$G$505,'Transaction History'!$D$6:$D$505,E304,'Transaction History'!$F$6:$F$505,"出庫",'Transaction History'!$A$6:$A$505,"&gt;="&amp;'Master Settings'!$B$5-90,'Transaction History'!$A$6:$A$505,"&lt;="&amp;'Master Settings'!$B$5))</f>
      </c>
      <c r="X304" s="86" t="str">
        <f>IF(E304="","",SUMIFS('Transaction History'!$G$6:$G$505,'Transaction History'!$D$6:$D$505,E304,'Transaction History'!$F$6:$F$505,"出庫",'Transaction History'!$A$6:$A$505,"&gt;="&amp;'Master Settings'!$B$5-180,'Transaction History'!$A$6:$A$505,"&lt;="&amp;'Master Settings'!$B$5))</f>
      </c>
      <c r="Y304" s="86" t="str">
        <f>IF(E304="","",IF(X304&gt;0,X304*365/180,IF(W304&gt;0,W304*365/90,IF(V304&gt;0,V304*365/30,0))))</f>
      </c>
      <c r="Z304" s="88" t="str">
        <f>IF(E304="","",IFERROR(Y304/Q304,0))</f>
      </c>
      <c r="AA304" s="35" t="str">
        <f>IF(E304="","",IF(N304="",0,MAX(0,'Master Settings'!$B$5-N304)))</f>
      </c>
      <c r="AB304" s="35" t="str">
        <f>IF(E304="","",IF(O304="",AA304,MAX(0,'Master Settings'!$B$5-O304)))</f>
      </c>
      <c r="AC304" s="35" t="str">
        <f>IF(E304="","",IFERROR(Q304/Y304*365,9999))</f>
      </c>
      <c r="AD304" s="35" t="str">
        <f>IF(E304="","",IFERROR(INDEX('Master Settings'!$B$11:$B$30,MATCH(H304,'Master Settings'!$A$11:$A$30,0)),'Master Settings'!$B$7))</f>
      </c>
      <c r="AE304" s="35" t="str">
        <f>IF(E304="","",IFERROR(INDEX('Master Settings'!$C$11:$C$30,MATCH(H304,'Master Settings'!$A$11:$A$30,0)),'Master Settings'!$D$7))</f>
      </c>
      <c r="AF304" s="88" t="str">
        <f>IF(E304="","",IFERROR(INDEX('Master Settings'!$D$11:$D$30,MATCH(H304,'Master Settings'!$A$11:$A$30,0)),'Master Settings'!$F$7))</f>
      </c>
      <c r="AG304" s="28" t="str">
        <f>IF(E304="","",IF(Q304&lt;=0,"在庫なし",IF(AND(AB304&gt;=AE304,Y304=0),"重度滞留",IF(OR(AB304&gt;=AD304,AC304&gt;=AD304*2),"注意",IF(Z304&lt;AF304,"回転低下","正常")))))</f>
      </c>
      <c r="AH304" s="28" t="str">
        <f>IF(E304="","",IF(AG304="重度滞留","消費がなく未出庫日数が重度しきい値を超過",IF(AG304="注意","未出庫日数または在庫カバー日数が注意しきい値を超過",IF(AG304="回転低下","回転率が品目カテゴリ目標を下回る",""))))</f>
      </c>
      <c r="AI304" s="28" t="str">
        <f>IF(E304="","",IF(AG304="重度滞留",IF(OR(J304="生産終了/EOL",J304="廃棄待ち"),"廃棄/値引き処理/仕入先返品","重点消費/代替利用/倉庫間移動"),IF(AG304="注意","Required確認/購買停止/倉庫間移動",IF(AG304="回転低下","安全在庫/Required予測/購買ペースの見直し","継続監視"))))</f>
      </c>
      <c r="AJ304" s="21"/>
      <c r="AK304" s="32"/>
      <c r="AL304" s="21"/>
      <c r="AM304" s="21"/>
      <c r="AN304" s="90" t="n">
        <f>IF(AND(E304&lt;&gt;"",AG304&lt;&gt;"正常",AG304&lt;&gt;"在庫なし"),T304+ROW()/1000000,0)</f>
        <v>0</v>
      </c>
    </row>
    <row r="305" ht="22" customHeight="true">
      <c r="A305" s="28" t="str">
        <f>IF(E305="","",ROW()-5)</f>
      </c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32"/>
      <c r="O305" s="32"/>
      <c r="P305" s="32"/>
      <c r="Q305" s="84"/>
      <c r="R305" s="21"/>
      <c r="S305" s="84"/>
      <c r="T305" s="86" t="str">
        <f>IF(E305="","",IFERROR(Q305*S305,0))</f>
      </c>
      <c r="U305" s="84"/>
      <c r="V305" s="86" t="str">
        <f>IF(E305="","",SUMIFS('Transaction History'!$G$6:$G$505,'Transaction History'!$D$6:$D$505,E305,'Transaction History'!$F$6:$F$505,"出庫",'Transaction History'!$A$6:$A$505,"&gt;="&amp;'Master Settings'!$B$5-30,'Transaction History'!$A$6:$A$505,"&lt;="&amp;'Master Settings'!$B$5))</f>
      </c>
      <c r="W305" s="86" t="str">
        <f>IF(E305="","",SUMIFS('Transaction History'!$G$6:$G$505,'Transaction History'!$D$6:$D$505,E305,'Transaction History'!$F$6:$F$505,"出庫",'Transaction History'!$A$6:$A$505,"&gt;="&amp;'Master Settings'!$B$5-90,'Transaction History'!$A$6:$A$505,"&lt;="&amp;'Master Settings'!$B$5))</f>
      </c>
      <c r="X305" s="86" t="str">
        <f>IF(E305="","",SUMIFS('Transaction History'!$G$6:$G$505,'Transaction History'!$D$6:$D$505,E305,'Transaction History'!$F$6:$F$505,"出庫",'Transaction History'!$A$6:$A$505,"&gt;="&amp;'Master Settings'!$B$5-180,'Transaction History'!$A$6:$A$505,"&lt;="&amp;'Master Settings'!$B$5))</f>
      </c>
      <c r="Y305" s="86" t="str">
        <f>IF(E305="","",IF(X305&gt;0,X305*365/180,IF(W305&gt;0,W305*365/90,IF(V305&gt;0,V305*365/30,0))))</f>
      </c>
      <c r="Z305" s="88" t="str">
        <f>IF(E305="","",IFERROR(Y305/Q305,0))</f>
      </c>
      <c r="AA305" s="35" t="str">
        <f>IF(E305="","",IF(N305="",0,MAX(0,'Master Settings'!$B$5-N305)))</f>
      </c>
      <c r="AB305" s="35" t="str">
        <f>IF(E305="","",IF(O305="",AA305,MAX(0,'Master Settings'!$B$5-O305)))</f>
      </c>
      <c r="AC305" s="35" t="str">
        <f>IF(E305="","",IFERROR(Q305/Y305*365,9999))</f>
      </c>
      <c r="AD305" s="35" t="str">
        <f>IF(E305="","",IFERROR(INDEX('Master Settings'!$B$11:$B$30,MATCH(H305,'Master Settings'!$A$11:$A$30,0)),'Master Settings'!$B$7))</f>
      </c>
      <c r="AE305" s="35" t="str">
        <f>IF(E305="","",IFERROR(INDEX('Master Settings'!$C$11:$C$30,MATCH(H305,'Master Settings'!$A$11:$A$30,0)),'Master Settings'!$D$7))</f>
      </c>
      <c r="AF305" s="88" t="str">
        <f>IF(E305="","",IFERROR(INDEX('Master Settings'!$D$11:$D$30,MATCH(H305,'Master Settings'!$A$11:$A$30,0)),'Master Settings'!$F$7))</f>
      </c>
      <c r="AG305" s="28" t="str">
        <f>IF(E305="","",IF(Q305&lt;=0,"在庫なし",IF(AND(AB305&gt;=AE305,Y305=0),"重度滞留",IF(OR(AB305&gt;=AD305,AC305&gt;=AD305*2),"注意",IF(Z305&lt;AF305,"回転低下","正常")))))</f>
      </c>
      <c r="AH305" s="28" t="str">
        <f>IF(E305="","",IF(AG305="重度滞留","消費がなく未出庫日数が重度しきい値を超過",IF(AG305="注意","未出庫日数または在庫カバー日数が注意しきい値を超過",IF(AG305="回転低下","回転率が品目カテゴリ目標を下回る",""))))</f>
      </c>
      <c r="AI305" s="28" t="str">
        <f>IF(E305="","",IF(AG305="重度滞留",IF(OR(J305="生産終了/EOL",J305="廃棄待ち"),"廃棄/値引き処理/仕入先返品","重点消費/代替利用/倉庫間移動"),IF(AG305="注意","Required確認/購買停止/倉庫間移動",IF(AG305="回転低下","安全在庫/Required予測/購買ペースの見直し","継続監視"))))</f>
      </c>
      <c r="AJ305" s="21"/>
      <c r="AK305" s="32"/>
      <c r="AL305" s="21"/>
      <c r="AM305" s="21"/>
      <c r="AN305" s="90" t="n">
        <f>IF(AND(E305&lt;&gt;"",AG305&lt;&gt;"正常",AG305&lt;&gt;"在庫なし"),T305+ROW()/1000000,0)</f>
        <v>0</v>
      </c>
    </row>
  </sheetData>
  <mergeCells count="3">
    <mergeCell ref="A1:AN1"/>
    <mergeCell ref="A2:AN2"/>
    <mergeCell ref="A3:AN3"/>
  </mergeCells>
  <conditionalFormatting sqref="AG6:AG305">
    <cfRule type="containsText" dxfId="0" priority="1" operator="containsText" text="重度滞留">
      <formula>NOT(ISERROR(SEARCH("重度滞留",AG6)))</formula>
    </cfRule>
    <cfRule type="containsText" dxfId="1" priority="2" operator="containsText" text="注意">
      <formula>NOT(ISERROR(SEARCH("注意",AG6)))</formula>
    </cfRule>
    <cfRule type="containsText" dxfId="2" priority="3" operator="containsText" text="回転低下">
      <formula>NOT(ISERROR(SEARCH("回転低下",AG6)))</formula>
    </cfRule>
    <cfRule type="containsText" dxfId="3" priority="4" operator="containsText" text="正常">
      <formula>NOT(ISERROR(SEARCH("正常",AG6)))</formula>
    </cfRule>
  </conditionalFormatting>
  <conditionalFormatting sqref="T6:T305">
    <cfRule type="dataBar" priority="5">
      <dataBar>
        <cfvo type="min"/>
        <cfvo type="max"/>
        <color rgb="9CC7D3"/>
      </dataBar>
      <extLst>
        <x:ext xmlns:x14="http://schemas.microsoft.com/office/spreadsheetml/2009/9/main" uri="{B025F937-C7B1-47D3-B67F-A62EFF666E3E}">
          <x14:id>{17831E8D-996A-AE31-91BC-F8C838B05FE4}</x14:id>
        </x:ext>
      </extLst>
    </cfRule>
  </conditionalFormatting>
  <conditionalFormatting sqref="AC6:AC305">
    <cfRule type="colorScale" priority="6">
      <colorScale>
        <cfvo type="min"/>
        <cfvo type="percentile" val="50"/>
        <cfvo type="max"/>
        <color rgb="DCFCE7"/>
        <color rgb="FEF3C7"/>
        <color rgb="FCA5A5"/>
      </colorScale>
    </cfRule>
  </conditionalFormatting>
  <conditionalFormatting sqref="AL6:AL305">
    <cfRule type="containsText" dxfId="4" priority="7" operator="containsText" text="遅延">
      <formula>NOT(ISERROR(SEARCH("遅延",AL6)))</formula>
    </cfRule>
    <cfRule type="containsText" dxfId="5" priority="8" operator="containsText" text="完了">
      <formula>NOT(ISERROR(SEARCH("完了",AL6)))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7">
    <dataValidation allowBlank="true" sqref="C6:C305" type="list">
      <formula1>"製造用材料,販売・流通完成品,Maintenance Dept品/MRO,案件在庫,預託在庫/VMI,EC在庫,返品/RMA,試作・サンプル"</formula1>
    </dataValidation>
    <dataValidation allowBlank="true" sqref="D6:D305" type="list">
      <formula1>"メイン倉庫,Суровина倉庫,完成品倉庫,Maintenance Dept品倉庫,預託倉庫,外注倉庫,返品倉庫,仮想倉庫"</formula1>
    </dataValidation>
    <dataValidation allowBlank="true" sqref="H6:H305" type="list">
      <formula1>"Суровина,袋装材,半製品/WIP,完成品,Maintenance Dept品/MRO,案件材料,預託在庫/VMI,試作・サンプル,返品/RMA,低額Consumables"</formula1>
    </dataValidation>
    <dataValidation allowBlank="true" sqref="I6:I305" type="list">
      <formula1>"A,B,C"</formula1>
    </dataValidation>
    <dataValidation allowBlank="true" sqref="J6:J305" type="list">
      <formula1>"正常,新製品導入,試作・サンプル,生産終了/EOL,凍結,廃棄待ち"</formula1>
    </dataValidation>
    <dataValidation allowBlank="true" sqref="R6:R305" type="list">
      <formula1>"pcs,kg,m,セット,台,箱,袋,巻,個,L,平方メートル"</formula1>
    </dataValidation>
    <dataValidation allowBlank="true" sqref="AL6:AL305" type="list">
      <formula1>"未着手,対応中,完了,遅延,終了"</formula1>
    </dataValidation>
  </dataValidations>
  <pageMargins left="0.7" right="0.7" top="0.75" bottom="0.75" header="0.3" footer="0.3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5" id="{17831E8D-996A-AE31-91BC-F8C838B05FE4}">
            <x14:dataBar gradient="1">
              <x14:cfvo type="min"/>
              <x14:cfvo type="max"/>
              <x14:fillColor rgb="9CC7D3"/>
            </x14:dataBar>
          </x14:cfRule>
          <xm:sqref>T6:T305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13"/>
    <col customWidth="true" max="2" min="2" width="15"/>
    <col customWidth="true" max="4" min="3" width="14"/>
    <col customWidth="true" max="5" min="5" width="18"/>
    <col customWidth="true" max="9" min="6" width="12"/>
    <col customWidth="true" max="10" min="10" width="14"/>
    <col customWidth="true" max="11" min="11" width="18"/>
    <col customWidth="true" max="12" min="12" width="14"/>
    <col customWidth="true" max="13" min="13" width="28"/>
  </cols>
  <sheetData>
    <row r="1" ht="28" customHeight="true">
      <c r="A1" s="5" t="s">
        <v>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8" customHeight="true">
      <c r="A2" s="13" t="s">
        <v>66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>
      <c r="A3" t="s">
        <v>67</v>
      </c>
    </row>
    <row r="4">
      <c r="A4"/>
      <c r="B4"/>
      <c r="C4"/>
      <c r="D4"/>
      <c r="E4"/>
      <c r="F4"/>
      <c r="G4"/>
      <c r="H4"/>
      <c r="I4"/>
      <c r="J4"/>
      <c r="K4"/>
      <c r="L4"/>
      <c r="M4"/>
    </row>
    <row r="5" ht="28" customHeight="true">
      <c r="A5" s="65" t="s">
        <v>68</v>
      </c>
      <c r="B5" s="65" t="s">
        <v>69</v>
      </c>
      <c r="C5" s="65" t="s">
        <v>70</v>
      </c>
      <c r="D5" s="65" t="s">
        <v>31</v>
      </c>
      <c r="E5" s="65" t="s">
        <v>71</v>
      </c>
      <c r="F5" s="65" t="s">
        <v>37</v>
      </c>
      <c r="G5" s="65" t="s">
        <v>2</v>
      </c>
      <c r="H5" s="65" t="str">
        <v>単価</v>
      </c>
      <c r="I5" s="65" t="str">
        <v>金額</v>
      </c>
      <c r="J5" s="65" t="str">
        <v>伝票番号</v>
      </c>
      <c r="K5" s="65" t="str">
        <v>仕入先/顧客/部門</v>
      </c>
      <c r="L5" s="65" t="str">
        <v>案件/受注</v>
      </c>
      <c r="M5" s="65" t="s">
        <v>2</v>
      </c>
    </row>
    <row r="6" ht="21" customHeight="true">
      <c r="A6" s="32" t="s">
        <v>72</v>
      </c>
      <c r="B6" s="21" t="s">
        <v>73</v>
      </c>
      <c r="C6" s="21" t="s">
        <v>74</v>
      </c>
      <c r="D6" s="21" t="s">
        <v>41</v>
      </c>
      <c r="E6" s="21" t="str">
        <v>銅線 1.0mm</v>
      </c>
      <c r="F6" s="21" t="str">
        <v>出庫</v>
      </c>
      <c r="G6" s="84" t="s">
        <v>75</v>
      </c>
      <c r="H6" s="84" t="n">
        <v>12.5</v>
      </c>
      <c r="I6" s="84" t="n">
        <f>IF(D6="","",IFERROR(G6*H6,0))</f>
        <v>6250</v>
      </c>
      <c r="J6" s="21" t="str">
        <v>OUT-001</v>
      </c>
      <c r="K6" s="21" t="str">
        <v>製造部</v>
      </c>
      <c r="L6" s="21" t="str">
        <v>MO-001</v>
      </c>
      <c r="M6" s="21" t="str">
        <v>製造払出</v>
      </c>
    </row>
    <row r="7" ht="21" customHeight="true">
      <c r="A7" s="32" t="s">
        <v>76</v>
      </c>
      <c r="B7" s="21" t="s">
        <v>77</v>
      </c>
      <c r="C7" s="21" t="s">
        <v>78</v>
      </c>
      <c r="D7" s="21" t="s">
        <v>46</v>
      </c>
      <c r="E7" s="21" t="str">
        <v>銅線 1.0mm</v>
      </c>
      <c r="F7" s="21" t="str">
        <v>出庫</v>
      </c>
      <c r="G7" s="84" t="s">
        <v>79</v>
      </c>
      <c r="H7" s="84" t="n">
        <v>12.5</v>
      </c>
      <c r="I7" s="84" t="n">
        <f>IF(D7="","",IFERROR(G7*H7,0))</f>
        <v>3750</v>
      </c>
      <c r="J7" s="21" t="str">
        <v>OUT-002</v>
      </c>
      <c r="K7" s="21" t="str">
        <v>製造部</v>
      </c>
      <c r="L7" s="21" t="str">
        <v>MO-002</v>
      </c>
      <c r="M7" s="21" t="str">
        <v>製造払出</v>
      </c>
    </row>
    <row r="8" ht="21" customHeight="true">
      <c r="A8" s="32" t="s">
        <v>80</v>
      </c>
      <c r="B8" s="21" t="s">
        <v>81</v>
      </c>
      <c r="C8" s="21" t="s">
        <v>78</v>
      </c>
      <c r="D8" s="21" t="s">
        <v>51</v>
      </c>
      <c r="E8" s="21" t="str">
        <v>銅線 1.0mm</v>
      </c>
      <c r="F8" s="21" t="str">
        <v>出庫</v>
      </c>
      <c r="G8" s="84" t="s">
        <v>82</v>
      </c>
      <c r="H8" s="84" t="n">
        <v>12.5</v>
      </c>
      <c r="I8" s="84" t="n">
        <f>IF(D8="","",IFERROR(G8*H8,0))</f>
        <v>3750</v>
      </c>
      <c r="J8" s="21" t="str">
        <v>OUT-003</v>
      </c>
      <c r="K8" s="21" t="str">
        <v>製造部</v>
      </c>
      <c r="L8" s="21" t="str">
        <v>MO-003</v>
      </c>
      <c r="M8" s="21" t="str">
        <v>製造払出</v>
      </c>
    </row>
    <row r="9" ht="21" customHeight="true">
      <c r="A9" s="32" t="s">
        <v>83</v>
      </c>
      <c r="B9" s="21" t="s">
        <v>84</v>
      </c>
      <c r="C9" s="21" t="s">
        <v>74</v>
      </c>
      <c r="D9" s="21" t="s">
        <v>56</v>
      </c>
      <c r="E9" s="21" t="str">
        <v>新仕様カートン</v>
      </c>
      <c r="F9" s="21" t="str">
        <v>出庫</v>
      </c>
      <c r="G9" s="84" t="s">
        <v>85</v>
      </c>
      <c r="H9" s="84" t="n">
        <v>3.2</v>
      </c>
      <c r="I9" s="84" t="n">
        <f>IF(D9="","",IFERROR(G9*H9,0))</f>
        <v>160</v>
      </c>
      <c r="J9" s="21" t="str">
        <v>OUT-004</v>
      </c>
      <c r="K9" s="21" t="str">
        <v>営業部</v>
      </c>
      <c r="L9" s="21" t="str">
        <v>SO-004</v>
      </c>
      <c r="M9" s="21" t="str">
        <v>旧販売需要</v>
      </c>
    </row>
    <row r="10" ht="21" customHeight="true">
      <c r="A10" s="32" t="s">
        <v>86</v>
      </c>
      <c r="B10" s="21" t="s">
        <v>87</v>
      </c>
      <c r="C10" s="21" t="s">
        <v>78</v>
      </c>
      <c r="D10" s="21" t="s">
        <v>41</v>
      </c>
      <c r="E10" s="21" t="str">
        <v>スマートコントローラー</v>
      </c>
      <c r="F10" s="21" t="str">
        <v>出庫</v>
      </c>
      <c r="G10" s="84" t="s">
        <v>88</v>
      </c>
      <c r="H10" s="84" t="n">
        <v>220</v>
      </c>
      <c r="I10" s="84" t="n">
        <f>IF(D10="","",IFERROR(G10*H10,0))</f>
        <v>4400</v>
      </c>
      <c r="J10" s="21" t="str">
        <v>OUT-005</v>
      </c>
      <c r="K10" s="21" t="str">
        <v>顧客チャネル</v>
      </c>
      <c r="L10" s="21" t="str">
        <v>SO-005</v>
      </c>
      <c r="M10" s="21" t="str">
        <v>少量出荷</v>
      </c>
    </row>
    <row r="11" ht="21" customHeight="true">
      <c r="A11" s="32" t="n">
        <v>45976</v>
      </c>
      <c r="B11" s="21" t="str">
        <v>サンプル株式会社</v>
      </c>
      <c r="C11" s="21" t="str">
        <v>Maintenance Dept品倉庫</v>
      </c>
      <c r="D11" s="21" t="str">
        <v>MRO-4001</v>
      </c>
      <c r="E11" s="21" t="str">
        <v>旧型ベアリング</v>
      </c>
      <c r="F11" s="21" t="str">
        <v>出庫</v>
      </c>
      <c r="G11" s="84" t="n">
        <v>5</v>
      </c>
      <c r="H11" s="84" t="n">
        <v>65</v>
      </c>
      <c r="I11" s="84" t="n">
        <f>IF(D11="","",IFERROR(G11*H11,0))</f>
        <v>325</v>
      </c>
      <c r="J11" s="21" t="str">
        <v>OUT-006</v>
      </c>
      <c r="K11" s="21" t="str">
        <v>設備保全</v>
      </c>
      <c r="L11" s="21" t="str">
        <v>WO-001</v>
      </c>
      <c r="M11" s="21" t="str">
        <v>保全払出</v>
      </c>
    </row>
    <row r="12" ht="21" customHeight="true">
      <c r="A12" s="32" t="n">
        <v>46140</v>
      </c>
      <c r="B12" s="21" t="str">
        <v>サンプル株式会社</v>
      </c>
      <c r="C12" s="21" t="str">
        <v>預託倉庫</v>
      </c>
      <c r="D12" s="21" t="str">
        <v>VMI-6001</v>
      </c>
      <c r="E12" s="21" t="str">
        <v>顧客預託モジュール</v>
      </c>
      <c r="F12" s="21" t="str">
        <v>出庫</v>
      </c>
      <c r="G12" s="84" t="n">
        <v>280</v>
      </c>
      <c r="H12" s="84" t="n">
        <v>95</v>
      </c>
      <c r="I12" s="84" t="n">
        <f>IF(D12="","",IFERROR(G12*H12,0))</f>
        <v>26600</v>
      </c>
      <c r="J12" s="21" t="str">
        <v>OUT-007</v>
      </c>
      <c r="K12" s="21" t="str">
        <v>顧客A</v>
      </c>
      <c r="L12" s="21" t="str">
        <v>VMI-001</v>
      </c>
      <c r="M12" s="21" t="str">
        <v>顧客消費</v>
      </c>
    </row>
    <row r="13" ht="21" customHeight="true">
      <c r="A13" s="32" t="n">
        <v>46122</v>
      </c>
      <c r="B13" s="21" t="str">
        <v>サンプル株式会社</v>
      </c>
      <c r="C13" s="21" t="str">
        <v>預託倉庫</v>
      </c>
      <c r="D13" s="21" t="str">
        <v>VMI-6001</v>
      </c>
      <c r="E13" s="21" t="str">
        <v>顧客預託モジュール</v>
      </c>
      <c r="F13" s="21" t="str">
        <v>出庫</v>
      </c>
      <c r="G13" s="84" t="n">
        <v>260</v>
      </c>
      <c r="H13" s="84" t="n">
        <v>95</v>
      </c>
      <c r="I13" s="84" t="n">
        <f>IF(D13="","",IFERROR(G13*H13,0))</f>
        <v>24700</v>
      </c>
      <c r="J13" s="21" t="str">
        <v>OUT-008</v>
      </c>
      <c r="K13" s="21" t="str">
        <v>顧客A</v>
      </c>
      <c r="L13" s="21" t="str">
        <v>VMI-002</v>
      </c>
      <c r="M13" s="21" t="str">
        <v>顧客消費</v>
      </c>
    </row>
    <row r="14" ht="21" customHeight="true">
      <c r="A14" s="32" t="n">
        <v>46068</v>
      </c>
      <c r="B14" s="21" t="str">
        <v>サンプル株式会社</v>
      </c>
      <c r="C14" s="21" t="str">
        <v>仮想倉庫</v>
      </c>
      <c r="D14" s="21" t="str">
        <v>SMP-7001</v>
      </c>
      <c r="E14" s="21" t="str">
        <v>試作センサー</v>
      </c>
      <c r="F14" s="21" t="str">
        <v>出庫</v>
      </c>
      <c r="G14" s="84" t="n">
        <v>5</v>
      </c>
      <c r="H14" s="84" t="n">
        <v>180</v>
      </c>
      <c r="I14" s="84" t="n">
        <f>IF(D14="","",IFERROR(G14*H14,0))</f>
        <v>900</v>
      </c>
      <c r="J14" s="21" t="str">
        <v>OUT-009</v>
      </c>
      <c r="K14" s="21" t="str">
        <v>開発部</v>
      </c>
      <c r="L14" s="21" t="str">
        <v>NPI-01</v>
      </c>
      <c r="M14" s="21" t="str">
        <v>試作テスト</v>
      </c>
    </row>
    <row r="15" ht="21" customHeight="true">
      <c r="A15" s="32" t="n">
        <v>46096</v>
      </c>
      <c r="B15" s="21" t="str">
        <v>サンプル株式会社</v>
      </c>
      <c r="C15" s="21" t="str">
        <v>メイン倉庫</v>
      </c>
      <c r="D15" s="21" t="str">
        <v>WIP-9001</v>
      </c>
      <c r="E15" s="21" t="str">
        <v>半製品ハーネス</v>
      </c>
      <c r="F15" s="21" t="str">
        <v>出庫</v>
      </c>
      <c r="G15" s="84" t="n">
        <v>40</v>
      </c>
      <c r="H15" s="84" t="n">
        <v>18</v>
      </c>
      <c r="I15" s="84" t="n">
        <f>IF(D15="","",IFERROR(G15*H15,0))</f>
        <v>720</v>
      </c>
      <c r="J15" s="21" t="str">
        <v>OUT-010</v>
      </c>
      <c r="K15" s="21" t="str">
        <v>製造部</v>
      </c>
      <c r="L15" s="21" t="str">
        <v>MO-009</v>
      </c>
      <c r="M15" s="21" t="str">
        <v>少量払出</v>
      </c>
    </row>
    <row r="16" ht="21" customHeight="true">
      <c r="A16" s="32" t="n">
        <v>46141</v>
      </c>
      <c r="B16" s="21" t="str">
        <v>サンプル株式会社</v>
      </c>
      <c r="C16" s="21" t="str">
        <v>メイン倉庫</v>
      </c>
      <c r="D16" s="21" t="str">
        <v>CONS-1001</v>
      </c>
      <c r="E16" s="21" t="str">
        <v>清掃Consumables</v>
      </c>
      <c r="F16" s="21" t="str">
        <v>出庫</v>
      </c>
      <c r="G16" s="84" t="n">
        <v>120</v>
      </c>
      <c r="H16" s="84" t="n">
        <v>2.8</v>
      </c>
      <c r="I16" s="84" t="n">
        <f>IF(D16="","",IFERROR(G16*H16,0))</f>
        <v>336</v>
      </c>
      <c r="J16" s="21" t="str">
        <v>OUT-011</v>
      </c>
      <c r="K16" s="21" t="str">
        <v>製造部</v>
      </c>
      <c r="L16" s="21" t="str">
        <v>CON-001</v>
      </c>
      <c r="M16" s="21" t="str">
        <v>日常払出</v>
      </c>
    </row>
    <row r="17" ht="21" customHeight="true">
      <c r="A17" s="32" t="n">
        <v>46127</v>
      </c>
      <c r="B17" s="21" t="str">
        <v>サンプル株式会社</v>
      </c>
      <c r="C17" s="21" t="str">
        <v>メイン倉庫</v>
      </c>
      <c r="D17" s="21" t="str">
        <v>CONS-1001</v>
      </c>
      <c r="E17" s="21" t="str">
        <v>清掃Consumables</v>
      </c>
      <c r="F17" s="21" t="str">
        <v>出庫</v>
      </c>
      <c r="G17" s="84" t="n">
        <v>80</v>
      </c>
      <c r="H17" s="84" t="n">
        <v>2.8</v>
      </c>
      <c r="I17" s="84" t="n">
        <f>IF(D17="","",IFERROR(G17*H17,0))</f>
        <v>224</v>
      </c>
      <c r="J17" s="21" t="str">
        <v>OUT-012</v>
      </c>
      <c r="K17" s="21" t="str">
        <v>総務部</v>
      </c>
      <c r="L17" s="21" t="str">
        <v>CON-002</v>
      </c>
      <c r="M17" s="21" t="str">
        <v>日常払出</v>
      </c>
    </row>
    <row r="18" ht="21" customHeight="true">
      <c r="A18" s="32" t="n">
        <v>45778</v>
      </c>
      <c r="B18" s="21" t="str">
        <v>サンプル株式会社</v>
      </c>
      <c r="C18" s="21" t="str">
        <v>完成品倉庫</v>
      </c>
      <c r="D18" s="21" t="str">
        <v>PKG-2002</v>
      </c>
      <c r="E18" s="21" t="str">
        <v>旧仕様カラー箱</v>
      </c>
      <c r="F18" s="21" t="str">
        <v>出庫</v>
      </c>
      <c r="G18" s="84" t="n">
        <v>10</v>
      </c>
      <c r="H18" s="84" t="n">
        <v>2.6</v>
      </c>
      <c r="I18" s="84" t="n">
        <f>IF(D18="","",IFERROR(G18*H18,0))</f>
        <v>26</v>
      </c>
      <c r="J18" s="21" t="str">
        <v>OUT-013</v>
      </c>
      <c r="K18" s="21" t="str">
        <v>営業部</v>
      </c>
      <c r="L18" s="21" t="str">
        <v>SO-OLD</v>
      </c>
      <c r="M18" s="21" t="str">
        <v>旧仕様出庫</v>
      </c>
    </row>
    <row r="19" ht="21" customHeight="true">
      <c r="A19" s="32" t="n">
        <v>46142</v>
      </c>
      <c r="B19" s="21" t="str">
        <v>サンプル株式会社</v>
      </c>
      <c r="C19" s="21" t="str">
        <v>完成品倉庫</v>
      </c>
      <c r="D19" s="21" t="str">
        <v>FG-3002</v>
      </c>
      <c r="E19" s="21" t="str">
        <v>売れ筋ゲートウェイ</v>
      </c>
      <c r="F19" s="21" t="str">
        <v>出庫</v>
      </c>
      <c r="G19" s="84" t="n">
        <v>160</v>
      </c>
      <c r="H19" s="84" t="n">
        <v>180</v>
      </c>
      <c r="I19" s="84" t="n">
        <f>IF(D19="","",IFERROR(G19*H19,0))</f>
        <v>28800</v>
      </c>
      <c r="J19" s="21" t="str">
        <v>OUT-014</v>
      </c>
      <c r="K19" s="21" t="str">
        <v>EC部</v>
      </c>
      <c r="L19" s="21" t="str">
        <v>EC-001</v>
      </c>
      <c r="M19" s="21" t="str">
        <v>受注出庫</v>
      </c>
    </row>
    <row r="20" ht="21" customHeight="true">
      <c r="A20" s="32" t="n">
        <v>46134</v>
      </c>
      <c r="B20" s="21" t="str">
        <v>サンプル株式会社</v>
      </c>
      <c r="C20" s="21" t="str">
        <v>完成品倉庫</v>
      </c>
      <c r="D20" s="21" t="str">
        <v>FG-3002</v>
      </c>
      <c r="E20" s="21" t="str">
        <v>売れ筋ゲートウェイ</v>
      </c>
      <c r="F20" s="21" t="str">
        <v>出庫</v>
      </c>
      <c r="G20" s="84" t="n">
        <v>180</v>
      </c>
      <c r="H20" s="84" t="n">
        <v>180</v>
      </c>
      <c r="I20" s="84" t="n">
        <f>IF(D20="","",IFERROR(G20*H20,0))</f>
        <v>32400</v>
      </c>
      <c r="J20" s="21" t="str">
        <v>OUT-015</v>
      </c>
      <c r="K20" s="21" t="str">
        <v>EC部</v>
      </c>
      <c r="L20" s="21" t="str">
        <v>EC-002</v>
      </c>
      <c r="M20" s="21" t="str">
        <v>受注出庫</v>
      </c>
    </row>
    <row r="21" ht="21" customHeight="true">
      <c r="A21" s="32" t="n">
        <v>46099</v>
      </c>
      <c r="B21" s="21" t="str">
        <v>サンプル株式会社</v>
      </c>
      <c r="C21" s="21" t="str">
        <v>完成品倉庫</v>
      </c>
      <c r="D21" s="21" t="str">
        <v>FG-3002</v>
      </c>
      <c r="E21" s="21" t="str">
        <v>売れ筋ゲートウェイ</v>
      </c>
      <c r="F21" s="21" t="str">
        <v>出庫</v>
      </c>
      <c r="G21" s="84" t="n">
        <v>220</v>
      </c>
      <c r="H21" s="84" t="n">
        <v>180</v>
      </c>
      <c r="I21" s="84" t="n">
        <f>IF(D21="","",IFERROR(G21*H21,0))</f>
        <v>39600</v>
      </c>
      <c r="J21" s="21" t="str">
        <v>OUT-016</v>
      </c>
      <c r="K21" s="21" t="str">
        <v>EC部</v>
      </c>
      <c r="L21" s="21" t="str">
        <v>EC-003</v>
      </c>
      <c r="M21" s="21" t="str">
        <v>受注出庫</v>
      </c>
    </row>
    <row r="22" ht="21" customHeight="true">
      <c r="A22" s="32" t="n">
        <v>46113</v>
      </c>
      <c r="B22" s="21" t="str">
        <v>サンプル株式会社</v>
      </c>
      <c r="C22" s="21" t="str">
        <v>完成品倉庫</v>
      </c>
      <c r="D22" s="21" t="str">
        <v>FG-3002</v>
      </c>
      <c r="E22" s="21" t="str">
        <v>売れ筋ゲートウェイ</v>
      </c>
      <c r="F22" s="21" t="str">
        <v>入庫</v>
      </c>
      <c r="G22" s="84" t="n">
        <v>260</v>
      </c>
      <c r="H22" s="84" t="n">
        <v>180</v>
      </c>
      <c r="I22" s="84" t="n">
        <f>IF(D22="","",IFERROR(G22*H22,0))</f>
        <v>46800</v>
      </c>
      <c r="J22" s="21" t="str">
        <v>IN-001</v>
      </c>
      <c r="K22" s="21" t="str">
        <v>製造部</v>
      </c>
      <c r="L22" s="21" t="str">
        <v>WO-3002</v>
      </c>
      <c r="M22" s="21" t="str">
        <v>完成入庫</v>
      </c>
    </row>
    <row r="23" ht="21" customHeight="true">
      <c r="A23" s="32" t="n">
        <v>46073</v>
      </c>
      <c r="B23" s="21" t="str">
        <v>サンプル株式会社</v>
      </c>
      <c r="C23" s="21" t="str">
        <v>返品倉庫</v>
      </c>
      <c r="D23" s="21" t="str">
        <v>RMA-8001</v>
      </c>
      <c r="E23" s="21" t="str">
        <v>返品モーター</v>
      </c>
      <c r="F23" s="21" t="str">
        <v>返品入庫</v>
      </c>
      <c r="G23" s="84" t="n">
        <v>45</v>
      </c>
      <c r="H23" s="84" t="n">
        <v>160</v>
      </c>
      <c r="I23" s="84" t="n">
        <f>IF(D23="","",IFERROR(G23*H23,0))</f>
        <v>7200</v>
      </c>
      <c r="J23" s="21" t="str">
        <v>RMA-001</v>
      </c>
      <c r="K23" s="21" t="str">
        <v>顧客返品</v>
      </c>
      <c r="L23" s="21" t="str">
        <v>RMA-202602</v>
      </c>
      <c r="M23" s="21" t="str">
        <v>品質検査待ち</v>
      </c>
    </row>
    <row r="24" ht="21" customHeight="true">
      <c r="A24" s="32" t="n">
        <v>46082</v>
      </c>
      <c r="B24" s="21" t="str">
        <v>サンプル株式会社</v>
      </c>
      <c r="C24" s="21" t="str">
        <v>Суровина倉庫</v>
      </c>
      <c r="D24" s="21" t="str">
        <v>RM-1001</v>
      </c>
      <c r="E24" s="21" t="str">
        <v>銅線 1.0mm</v>
      </c>
      <c r="F24" s="21" t="str">
        <v>出庫</v>
      </c>
      <c r="G24" s="84" t="n">
        <v>2000</v>
      </c>
      <c r="H24" s="84" t="n">
        <v>12.5</v>
      </c>
      <c r="I24" s="84" t="n">
        <f>IF(D24="","",IFERROR(G24*H24,0))</f>
        <v>25000</v>
      </c>
      <c r="J24" s="21" t="str">
        <v>OUT-017</v>
      </c>
      <c r="K24" s="21" t="str">
        <v>製造部</v>
      </c>
      <c r="L24" s="21" t="str">
        <v>MO-017</v>
      </c>
      <c r="M24" s="21" t="str">
        <v>正常回転の補足例</v>
      </c>
    </row>
    <row r="25" ht="21" customHeight="true">
      <c r="A25" s="32" t="n">
        <v>46101</v>
      </c>
      <c r="B25" s="21" t="str">
        <v>サンプル株式会社</v>
      </c>
      <c r="C25" s="21" t="str">
        <v>預託倉庫</v>
      </c>
      <c r="D25" s="21" t="str">
        <v>VMI-6001</v>
      </c>
      <c r="E25" s="21" t="str">
        <v>顧客預託モジュール</v>
      </c>
      <c r="F25" s="21" t="str">
        <v>出庫</v>
      </c>
      <c r="G25" s="84" t="n">
        <v>100</v>
      </c>
      <c r="H25" s="84" t="n">
        <v>95</v>
      </c>
      <c r="I25" s="84" t="n">
        <f>IF(D25="","",IFERROR(G25*H25,0))</f>
        <v>9500</v>
      </c>
      <c r="J25" s="21" t="str">
        <v>OUT-018</v>
      </c>
      <c r="K25" s="21" t="str">
        <v>顧客A</v>
      </c>
      <c r="L25" s="21" t="str">
        <v>VMI-003</v>
      </c>
      <c r="M25" s="21" t="str">
        <v>正常回転の補足例</v>
      </c>
    </row>
    <row r="26" ht="21" customHeight="true">
      <c r="A26" s="32" t="n">
        <v>46082</v>
      </c>
      <c r="B26" s="21" t="str">
        <v>サンプル株式会社</v>
      </c>
      <c r="C26" s="21" t="str">
        <v>メイン倉庫</v>
      </c>
      <c r="D26" s="21" t="str">
        <v>CONS-1001</v>
      </c>
      <c r="E26" s="21" t="str">
        <v>清掃Consumables</v>
      </c>
      <c r="F26" s="21" t="str">
        <v>出庫</v>
      </c>
      <c r="G26" s="84" t="n">
        <v>150</v>
      </c>
      <c r="H26" s="84" t="n">
        <v>2.8</v>
      </c>
      <c r="I26" s="84" t="n">
        <f>IF(D26="","",IFERROR(G26*H26,0))</f>
        <v>420</v>
      </c>
      <c r="J26" s="21" t="str">
        <v>OUT-019</v>
      </c>
      <c r="K26" s="21" t="str">
        <v>製造部</v>
      </c>
      <c r="L26" s="21" t="str">
        <v>CON-003</v>
      </c>
      <c r="M26" s="21" t="str">
        <v>正常回転の補足例</v>
      </c>
    </row>
    <row r="27" ht="21" customHeight="true">
      <c r="A27" s="32" t="n">
        <v>46081</v>
      </c>
      <c r="B27" s="21" t="str">
        <v>サンプル株式会社</v>
      </c>
      <c r="C27" s="21" t="str">
        <v>完成品倉庫</v>
      </c>
      <c r="D27" s="21" t="str">
        <v>FG-3002</v>
      </c>
      <c r="E27" s="21" t="str">
        <v>売れ筋ゲートウェイ</v>
      </c>
      <c r="F27" s="21" t="str">
        <v>出庫</v>
      </c>
      <c r="G27" s="84" t="n">
        <v>400</v>
      </c>
      <c r="H27" s="84" t="n">
        <v>180</v>
      </c>
      <c r="I27" s="84" t="n">
        <f>IF(D27="","",IFERROR(G27*H27,0))</f>
        <v>72000</v>
      </c>
      <c r="J27" s="21" t="str">
        <v>OUT-020</v>
      </c>
      <c r="K27" s="21" t="str">
        <v>EC部</v>
      </c>
      <c r="L27" s="21" t="str">
        <v>EC-004</v>
      </c>
      <c r="M27" s="21" t="str">
        <v>正常回転の補足例</v>
      </c>
    </row>
    <row r="28" ht="21" customHeight="true">
      <c r="A28" s="32" t="n">
        <v>46073</v>
      </c>
      <c r="B28" s="21" t="str">
        <v>サンプル株式会社</v>
      </c>
      <c r="C28" s="21" t="str">
        <v>メイン倉庫</v>
      </c>
      <c r="D28" s="21" t="str">
        <v>WIP-9001</v>
      </c>
      <c r="E28" s="21" t="str">
        <v>半製品ハーネス</v>
      </c>
      <c r="F28" s="21" t="str">
        <v>出庫</v>
      </c>
      <c r="G28" s="84" t="n">
        <v>750</v>
      </c>
      <c r="H28" s="84" t="n">
        <v>18</v>
      </c>
      <c r="I28" s="84" t="n">
        <f>IF(D28="","",IFERROR(G28*H28,0))</f>
        <v>13500</v>
      </c>
      <c r="J28" s="21" t="str">
        <v>OUT-021</v>
      </c>
      <c r="K28" s="21" t="str">
        <v>製造部</v>
      </c>
      <c r="L28" s="21" t="str">
        <v>MO-010</v>
      </c>
      <c r="M28" s="21" t="str">
        <v>回転低下の補足例</v>
      </c>
    </row>
    <row r="29" ht="21" customHeight="true">
      <c r="A29" s="32"/>
      <c r="B29" s="21"/>
      <c r="C29" s="21"/>
      <c r="D29" s="21"/>
      <c r="E29" s="21"/>
      <c r="F29" s="21"/>
      <c r="G29" s="84"/>
      <c r="H29" s="84"/>
      <c r="I29" s="84" t="str">
        <f>IF(D29="","",IFERROR(G29*H29,0))</f>
      </c>
      <c r="J29" s="21"/>
      <c r="K29" s="21"/>
      <c r="L29" s="21"/>
      <c r="M29" s="21"/>
    </row>
    <row r="30" ht="21" customHeight="true">
      <c r="A30" s="32"/>
      <c r="B30" s="21"/>
      <c r="C30" s="21"/>
      <c r="D30" s="21"/>
      <c r="E30" s="21"/>
      <c r="F30" s="21"/>
      <c r="G30" s="84"/>
      <c r="H30" s="84"/>
      <c r="I30" s="84" t="str">
        <f>IF(D30="","",IFERROR(G30*H30,0))</f>
      </c>
      <c r="J30" s="21"/>
      <c r="K30" s="21"/>
      <c r="L30" s="21"/>
      <c r="M30" s="21"/>
    </row>
    <row r="31" ht="21" customHeight="true">
      <c r="A31" s="32"/>
      <c r="B31" s="21"/>
      <c r="C31" s="21"/>
      <c r="D31" s="21"/>
      <c r="E31" s="21"/>
      <c r="F31" s="21"/>
      <c r="G31" s="84"/>
      <c r="H31" s="84"/>
      <c r="I31" s="84" t="str">
        <f>IF(D31="","",IFERROR(G31*H31,0))</f>
      </c>
      <c r="J31" s="21"/>
      <c r="K31" s="21"/>
      <c r="L31" s="21"/>
      <c r="M31" s="21"/>
    </row>
    <row r="32" ht="21" customHeight="true">
      <c r="A32" s="32"/>
      <c r="B32" s="21"/>
      <c r="C32" s="21"/>
      <c r="D32" s="21"/>
      <c r="E32" s="21"/>
      <c r="F32" s="21"/>
      <c r="G32" s="84"/>
      <c r="H32" s="84"/>
      <c r="I32" s="84" t="str">
        <f>IF(D32="","",IFERROR(G32*H32,0))</f>
      </c>
      <c r="J32" s="21"/>
      <c r="K32" s="21"/>
      <c r="L32" s="21"/>
      <c r="M32" s="21"/>
    </row>
    <row r="33" ht="21" customHeight="true">
      <c r="A33" s="32"/>
      <c r="B33" s="21"/>
      <c r="C33" s="21"/>
      <c r="D33" s="21"/>
      <c r="E33" s="21"/>
      <c r="F33" s="21"/>
      <c r="G33" s="84"/>
      <c r="H33" s="84"/>
      <c r="I33" s="84" t="str">
        <f>IF(D33="","",IFERROR(G33*H33,0))</f>
      </c>
      <c r="J33" s="21"/>
      <c r="K33" s="21"/>
      <c r="L33" s="21"/>
      <c r="M33" s="21"/>
    </row>
    <row r="34" ht="21" customHeight="true">
      <c r="A34" s="32"/>
      <c r="B34" s="21"/>
      <c r="C34" s="21"/>
      <c r="D34" s="21"/>
      <c r="E34" s="21"/>
      <c r="F34" s="21"/>
      <c r="G34" s="84"/>
      <c r="H34" s="84"/>
      <c r="I34" s="84" t="str">
        <f>IF(D34="","",IFERROR(G34*H34,0))</f>
      </c>
      <c r="J34" s="21"/>
      <c r="K34" s="21"/>
      <c r="L34" s="21"/>
      <c r="M34" s="21"/>
    </row>
    <row r="35" ht="21" customHeight="true">
      <c r="A35" s="32"/>
      <c r="B35" s="21"/>
      <c r="C35" s="21"/>
      <c r="D35" s="21"/>
      <c r="E35" s="21"/>
      <c r="F35" s="21"/>
      <c r="G35" s="84"/>
      <c r="H35" s="84"/>
      <c r="I35" s="84" t="str">
        <f>IF(D35="","",IFERROR(G35*H35,0))</f>
      </c>
      <c r="J35" s="21"/>
      <c r="K35" s="21"/>
      <c r="L35" s="21"/>
      <c r="M35" s="21"/>
    </row>
    <row r="36" ht="21" customHeight="true">
      <c r="A36" s="32"/>
      <c r="B36" s="21"/>
      <c r="C36" s="21"/>
      <c r="D36" s="21"/>
      <c r="E36" s="21"/>
      <c r="F36" s="21"/>
      <c r="G36" s="84"/>
      <c r="H36" s="84"/>
      <c r="I36" s="84" t="str">
        <f>IF(D36="","",IFERROR(G36*H36,0))</f>
      </c>
      <c r="J36" s="21"/>
      <c r="K36" s="21"/>
      <c r="L36" s="21"/>
      <c r="M36" s="21"/>
    </row>
    <row r="37" ht="21" customHeight="true">
      <c r="A37" s="32"/>
      <c r="B37" s="21"/>
      <c r="C37" s="21"/>
      <c r="D37" s="21"/>
      <c r="E37" s="21"/>
      <c r="F37" s="21"/>
      <c r="G37" s="84"/>
      <c r="H37" s="84"/>
      <c r="I37" s="84" t="str">
        <f>IF(D37="","",IFERROR(G37*H37,0))</f>
      </c>
      <c r="J37" s="21"/>
      <c r="K37" s="21"/>
      <c r="L37" s="21"/>
      <c r="M37" s="21"/>
    </row>
    <row r="38" ht="21" customHeight="true">
      <c r="A38" s="32"/>
      <c r="B38" s="21"/>
      <c r="C38" s="21"/>
      <c r="D38" s="21"/>
      <c r="E38" s="21"/>
      <c r="F38" s="21"/>
      <c r="G38" s="84"/>
      <c r="H38" s="84"/>
      <c r="I38" s="84" t="str">
        <f>IF(D38="","",IFERROR(G38*H38,0))</f>
      </c>
      <c r="J38" s="21"/>
      <c r="K38" s="21"/>
      <c r="L38" s="21"/>
      <c r="M38" s="21"/>
    </row>
    <row r="39" ht="21" customHeight="true">
      <c r="A39" s="32"/>
      <c r="B39" s="21"/>
      <c r="C39" s="21"/>
      <c r="D39" s="21"/>
      <c r="E39" s="21"/>
      <c r="F39" s="21"/>
      <c r="G39" s="84"/>
      <c r="H39" s="84"/>
      <c r="I39" s="84" t="str">
        <f>IF(D39="","",IFERROR(G39*H39,0))</f>
      </c>
      <c r="J39" s="21"/>
      <c r="K39" s="21"/>
      <c r="L39" s="21"/>
      <c r="M39" s="21"/>
    </row>
    <row r="40" ht="21" customHeight="true">
      <c r="A40" s="32"/>
      <c r="B40" s="21"/>
      <c r="C40" s="21"/>
      <c r="D40" s="21"/>
      <c r="E40" s="21"/>
      <c r="F40" s="21"/>
      <c r="G40" s="84"/>
      <c r="H40" s="84"/>
      <c r="I40" s="84" t="str">
        <f>IF(D40="","",IFERROR(G40*H40,0))</f>
      </c>
      <c r="J40" s="21"/>
      <c r="K40" s="21"/>
      <c r="L40" s="21"/>
      <c r="M40" s="21"/>
    </row>
    <row r="41" ht="21" customHeight="true">
      <c r="A41" s="32"/>
      <c r="B41" s="21"/>
      <c r="C41" s="21"/>
      <c r="D41" s="21"/>
      <c r="E41" s="21"/>
      <c r="F41" s="21"/>
      <c r="G41" s="84"/>
      <c r="H41" s="84"/>
      <c r="I41" s="84" t="str">
        <f>IF(D41="","",IFERROR(G41*H41,0))</f>
      </c>
      <c r="J41" s="21"/>
      <c r="K41" s="21"/>
      <c r="L41" s="21"/>
      <c r="M41" s="21"/>
    </row>
    <row r="42" ht="21" customHeight="true">
      <c r="A42" s="32"/>
      <c r="B42" s="21"/>
      <c r="C42" s="21"/>
      <c r="D42" s="21"/>
      <c r="E42" s="21"/>
      <c r="F42" s="21"/>
      <c r="G42" s="84"/>
      <c r="H42" s="84"/>
      <c r="I42" s="84" t="str">
        <f>IF(D42="","",IFERROR(G42*H42,0))</f>
      </c>
      <c r="J42" s="21"/>
      <c r="K42" s="21"/>
      <c r="L42" s="21"/>
      <c r="M42" s="21"/>
    </row>
    <row r="43" ht="21" customHeight="true">
      <c r="A43" s="32"/>
      <c r="B43" s="21"/>
      <c r="C43" s="21"/>
      <c r="D43" s="21"/>
      <c r="E43" s="21"/>
      <c r="F43" s="21"/>
      <c r="G43" s="84"/>
      <c r="H43" s="84"/>
      <c r="I43" s="84" t="str">
        <f>IF(D43="","",IFERROR(G43*H43,0))</f>
      </c>
      <c r="J43" s="21"/>
      <c r="K43" s="21"/>
      <c r="L43" s="21"/>
      <c r="M43" s="21"/>
    </row>
    <row r="44" ht="21" customHeight="true">
      <c r="A44" s="32"/>
      <c r="B44" s="21"/>
      <c r="C44" s="21"/>
      <c r="D44" s="21"/>
      <c r="E44" s="21"/>
      <c r="F44" s="21"/>
      <c r="G44" s="84"/>
      <c r="H44" s="84"/>
      <c r="I44" s="84" t="str">
        <f>IF(D44="","",IFERROR(G44*H44,0))</f>
      </c>
      <c r="J44" s="21"/>
      <c r="K44" s="21"/>
      <c r="L44" s="21"/>
      <c r="M44" s="21"/>
    </row>
    <row r="45" ht="21" customHeight="true">
      <c r="A45" s="32"/>
      <c r="B45" s="21"/>
      <c r="C45" s="21"/>
      <c r="D45" s="21"/>
      <c r="E45" s="21"/>
      <c r="F45" s="21"/>
      <c r="G45" s="84"/>
      <c r="H45" s="84"/>
      <c r="I45" s="84" t="str">
        <f>IF(D45="","",IFERROR(G45*H45,0))</f>
      </c>
      <c r="J45" s="21"/>
      <c r="K45" s="21"/>
      <c r="L45" s="21"/>
      <c r="M45" s="21"/>
    </row>
    <row r="46" ht="21" customHeight="true">
      <c r="A46" s="32"/>
      <c r="B46" s="21"/>
      <c r="C46" s="21"/>
      <c r="D46" s="21"/>
      <c r="E46" s="21"/>
      <c r="F46" s="21"/>
      <c r="G46" s="84"/>
      <c r="H46" s="84"/>
      <c r="I46" s="84" t="str">
        <f>IF(D46="","",IFERROR(G46*H46,0))</f>
      </c>
      <c r="J46" s="21"/>
      <c r="K46" s="21"/>
      <c r="L46" s="21"/>
      <c r="M46" s="21"/>
    </row>
    <row r="47" ht="21" customHeight="true">
      <c r="A47" s="32"/>
      <c r="B47" s="21"/>
      <c r="C47" s="21"/>
      <c r="D47" s="21"/>
      <c r="E47" s="21"/>
      <c r="F47" s="21"/>
      <c r="G47" s="84"/>
      <c r="H47" s="84"/>
      <c r="I47" s="84" t="str">
        <f>IF(D47="","",IFERROR(G47*H47,0))</f>
      </c>
      <c r="J47" s="21"/>
      <c r="K47" s="21"/>
      <c r="L47" s="21"/>
      <c r="M47" s="21"/>
    </row>
    <row r="48" ht="21" customHeight="true">
      <c r="A48" s="32"/>
      <c r="B48" s="21"/>
      <c r="C48" s="21"/>
      <c r="D48" s="21"/>
      <c r="E48" s="21"/>
      <c r="F48" s="21"/>
      <c r="G48" s="84"/>
      <c r="H48" s="84"/>
      <c r="I48" s="84" t="str">
        <f>IF(D48="","",IFERROR(G48*H48,0))</f>
      </c>
      <c r="J48" s="21"/>
      <c r="K48" s="21"/>
      <c r="L48" s="21"/>
      <c r="M48" s="21"/>
    </row>
    <row r="49" ht="21" customHeight="true">
      <c r="A49" s="32"/>
      <c r="B49" s="21"/>
      <c r="C49" s="21"/>
      <c r="D49" s="21"/>
      <c r="E49" s="21"/>
      <c r="F49" s="21"/>
      <c r="G49" s="84"/>
      <c r="H49" s="84"/>
      <c r="I49" s="84" t="str">
        <f>IF(D49="","",IFERROR(G49*H49,0))</f>
      </c>
      <c r="J49" s="21"/>
      <c r="K49" s="21"/>
      <c r="L49" s="21"/>
      <c r="M49" s="21"/>
    </row>
    <row r="50" ht="21" customHeight="true">
      <c r="A50" s="32"/>
      <c r="B50" s="21"/>
      <c r="C50" s="21"/>
      <c r="D50" s="21"/>
      <c r="E50" s="21"/>
      <c r="F50" s="21"/>
      <c r="G50" s="84"/>
      <c r="H50" s="84"/>
      <c r="I50" s="84" t="str">
        <f>IF(D50="","",IFERROR(G50*H50,0))</f>
      </c>
      <c r="J50" s="21"/>
      <c r="K50" s="21"/>
      <c r="L50" s="21"/>
      <c r="M50" s="21"/>
    </row>
    <row r="51" ht="21" customHeight="true">
      <c r="A51" s="32"/>
      <c r="B51" s="21"/>
      <c r="C51" s="21"/>
      <c r="D51" s="21"/>
      <c r="E51" s="21"/>
      <c r="F51" s="21"/>
      <c r="G51" s="84"/>
      <c r="H51" s="84"/>
      <c r="I51" s="84" t="str">
        <f>IF(D51="","",IFERROR(G51*H51,0))</f>
      </c>
      <c r="J51" s="21"/>
      <c r="K51" s="21"/>
      <c r="L51" s="21"/>
      <c r="M51" s="21"/>
    </row>
    <row r="52" ht="21" customHeight="true">
      <c r="A52" s="32"/>
      <c r="B52" s="21"/>
      <c r="C52" s="21"/>
      <c r="D52" s="21"/>
      <c r="E52" s="21"/>
      <c r="F52" s="21"/>
      <c r="G52" s="84"/>
      <c r="H52" s="84"/>
      <c r="I52" s="84" t="str">
        <f>IF(D52="","",IFERROR(G52*H52,0))</f>
      </c>
      <c r="J52" s="21"/>
      <c r="K52" s="21"/>
      <c r="L52" s="21"/>
      <c r="M52" s="21"/>
    </row>
    <row r="53" ht="21" customHeight="true">
      <c r="A53" s="32"/>
      <c r="B53" s="21"/>
      <c r="C53" s="21"/>
      <c r="D53" s="21"/>
      <c r="E53" s="21"/>
      <c r="F53" s="21"/>
      <c r="G53" s="84"/>
      <c r="H53" s="84"/>
      <c r="I53" s="84" t="str">
        <f>IF(D53="","",IFERROR(G53*H53,0))</f>
      </c>
      <c r="J53" s="21"/>
      <c r="K53" s="21"/>
      <c r="L53" s="21"/>
      <c r="M53" s="21"/>
    </row>
    <row r="54" ht="21" customHeight="true">
      <c r="A54" s="32"/>
      <c r="B54" s="21"/>
      <c r="C54" s="21"/>
      <c r="D54" s="21"/>
      <c r="E54" s="21"/>
      <c r="F54" s="21"/>
      <c r="G54" s="84"/>
      <c r="H54" s="84"/>
      <c r="I54" s="84" t="str">
        <f>IF(D54="","",IFERROR(G54*H54,0))</f>
      </c>
      <c r="J54" s="21"/>
      <c r="K54" s="21"/>
      <c r="L54" s="21"/>
      <c r="M54" s="21"/>
    </row>
    <row r="55" ht="21" customHeight="true">
      <c r="A55" s="32"/>
      <c r="B55" s="21"/>
      <c r="C55" s="21"/>
      <c r="D55" s="21"/>
      <c r="E55" s="21"/>
      <c r="F55" s="21"/>
      <c r="G55" s="84"/>
      <c r="H55" s="84"/>
      <c r="I55" s="84" t="str">
        <f>IF(D55="","",IFERROR(G55*H55,0))</f>
      </c>
      <c r="J55" s="21"/>
      <c r="K55" s="21"/>
      <c r="L55" s="21"/>
      <c r="M55" s="21"/>
    </row>
    <row r="56" ht="21" customHeight="true">
      <c r="A56" s="32"/>
      <c r="B56" s="21"/>
      <c r="C56" s="21"/>
      <c r="D56" s="21"/>
      <c r="E56" s="21"/>
      <c r="F56" s="21"/>
      <c r="G56" s="84"/>
      <c r="H56" s="84"/>
      <c r="I56" s="84" t="str">
        <f>IF(D56="","",IFERROR(G56*H56,0))</f>
      </c>
      <c r="J56" s="21"/>
      <c r="K56" s="21"/>
      <c r="L56" s="21"/>
      <c r="M56" s="21"/>
    </row>
    <row r="57" ht="21" customHeight="true">
      <c r="A57" s="32"/>
      <c r="B57" s="21"/>
      <c r="C57" s="21"/>
      <c r="D57" s="21"/>
      <c r="E57" s="21"/>
      <c r="F57" s="21"/>
      <c r="G57" s="84"/>
      <c r="H57" s="84"/>
      <c r="I57" s="84" t="str">
        <f>IF(D57="","",IFERROR(G57*H57,0))</f>
      </c>
      <c r="J57" s="21"/>
      <c r="K57" s="21"/>
      <c r="L57" s="21"/>
      <c r="M57" s="21"/>
    </row>
    <row r="58" ht="21" customHeight="true">
      <c r="A58" s="32"/>
      <c r="B58" s="21"/>
      <c r="C58" s="21"/>
      <c r="D58" s="21"/>
      <c r="E58" s="21"/>
      <c r="F58" s="21"/>
      <c r="G58" s="84"/>
      <c r="H58" s="84"/>
      <c r="I58" s="84" t="str">
        <f>IF(D58="","",IFERROR(G58*H58,0))</f>
      </c>
      <c r="J58" s="21"/>
      <c r="K58" s="21"/>
      <c r="L58" s="21"/>
      <c r="M58" s="21"/>
    </row>
    <row r="59" ht="21" customHeight="true">
      <c r="A59" s="32"/>
      <c r="B59" s="21"/>
      <c r="C59" s="21"/>
      <c r="D59" s="21"/>
      <c r="E59" s="21"/>
      <c r="F59" s="21"/>
      <c r="G59" s="84"/>
      <c r="H59" s="84"/>
      <c r="I59" s="84" t="str">
        <f>IF(D59="","",IFERROR(G59*H59,0))</f>
      </c>
      <c r="J59" s="21"/>
      <c r="K59" s="21"/>
      <c r="L59" s="21"/>
      <c r="M59" s="21"/>
    </row>
    <row r="60" ht="21" customHeight="true">
      <c r="A60" s="32"/>
      <c r="B60" s="21"/>
      <c r="C60" s="21"/>
      <c r="D60" s="21"/>
      <c r="E60" s="21"/>
      <c r="F60" s="21"/>
      <c r="G60" s="84"/>
      <c r="H60" s="84"/>
      <c r="I60" s="84" t="str">
        <f>IF(D60="","",IFERROR(G60*H60,0))</f>
      </c>
      <c r="J60" s="21"/>
      <c r="K60" s="21"/>
      <c r="L60" s="21"/>
      <c r="M60" s="21"/>
    </row>
    <row r="61" ht="21" customHeight="true">
      <c r="A61" s="32"/>
      <c r="B61" s="21"/>
      <c r="C61" s="21"/>
      <c r="D61" s="21"/>
      <c r="E61" s="21"/>
      <c r="F61" s="21"/>
      <c r="G61" s="84"/>
      <c r="H61" s="84"/>
      <c r="I61" s="84" t="str">
        <f>IF(D61="","",IFERROR(G61*H61,0))</f>
      </c>
      <c r="J61" s="21"/>
      <c r="K61" s="21"/>
      <c r="L61" s="21"/>
      <c r="M61" s="21"/>
    </row>
    <row r="62" ht="21" customHeight="true">
      <c r="A62" s="32"/>
      <c r="B62" s="21"/>
      <c r="C62" s="21"/>
      <c r="D62" s="21"/>
      <c r="E62" s="21"/>
      <c r="F62" s="21"/>
      <c r="G62" s="84"/>
      <c r="H62" s="84"/>
      <c r="I62" s="84" t="str">
        <f>IF(D62="","",IFERROR(G62*H62,0))</f>
      </c>
      <c r="J62" s="21"/>
      <c r="K62" s="21"/>
      <c r="L62" s="21"/>
      <c r="M62" s="21"/>
    </row>
    <row r="63" ht="21" customHeight="true">
      <c r="A63" s="32"/>
      <c r="B63" s="21"/>
      <c r="C63" s="21"/>
      <c r="D63" s="21"/>
      <c r="E63" s="21"/>
      <c r="F63" s="21"/>
      <c r="G63" s="84"/>
      <c r="H63" s="84"/>
      <c r="I63" s="84" t="str">
        <f>IF(D63="","",IFERROR(G63*H63,0))</f>
      </c>
      <c r="J63" s="21"/>
      <c r="K63" s="21"/>
      <c r="L63" s="21"/>
      <c r="M63" s="21"/>
    </row>
    <row r="64" ht="21" customHeight="true">
      <c r="A64" s="32"/>
      <c r="B64" s="21"/>
      <c r="C64" s="21"/>
      <c r="D64" s="21"/>
      <c r="E64" s="21"/>
      <c r="F64" s="21"/>
      <c r="G64" s="84"/>
      <c r="H64" s="84"/>
      <c r="I64" s="84" t="str">
        <f>IF(D64="","",IFERROR(G64*H64,0))</f>
      </c>
      <c r="J64" s="21"/>
      <c r="K64" s="21"/>
      <c r="L64" s="21"/>
      <c r="M64" s="21"/>
    </row>
    <row r="65" ht="21" customHeight="true">
      <c r="A65" s="32"/>
      <c r="B65" s="21"/>
      <c r="C65" s="21"/>
      <c r="D65" s="21"/>
      <c r="E65" s="21"/>
      <c r="F65" s="21"/>
      <c r="G65" s="84"/>
      <c r="H65" s="84"/>
      <c r="I65" s="84" t="str">
        <f>IF(D65="","",IFERROR(G65*H65,0))</f>
      </c>
      <c r="J65" s="21"/>
      <c r="K65" s="21"/>
      <c r="L65" s="21"/>
      <c r="M65" s="21"/>
    </row>
    <row r="66" ht="21" customHeight="true">
      <c r="A66" s="32"/>
      <c r="B66" s="21"/>
      <c r="C66" s="21"/>
      <c r="D66" s="21"/>
      <c r="E66" s="21"/>
      <c r="F66" s="21"/>
      <c r="G66" s="84"/>
      <c r="H66" s="84"/>
      <c r="I66" s="84" t="str">
        <f>IF(D66="","",IFERROR(G66*H66,0))</f>
      </c>
      <c r="J66" s="21"/>
      <c r="K66" s="21"/>
      <c r="L66" s="21"/>
      <c r="M66" s="21"/>
    </row>
    <row r="67" ht="21" customHeight="true">
      <c r="A67" s="32"/>
      <c r="B67" s="21"/>
      <c r="C67" s="21"/>
      <c r="D67" s="21"/>
      <c r="E67" s="21"/>
      <c r="F67" s="21"/>
      <c r="G67" s="84"/>
      <c r="H67" s="84"/>
      <c r="I67" s="84" t="str">
        <f>IF(D67="","",IFERROR(G67*H67,0))</f>
      </c>
      <c r="J67" s="21"/>
      <c r="K67" s="21"/>
      <c r="L67" s="21"/>
      <c r="M67" s="21"/>
    </row>
    <row r="68" ht="21" customHeight="true">
      <c r="A68" s="32"/>
      <c r="B68" s="21"/>
      <c r="C68" s="21"/>
      <c r="D68" s="21"/>
      <c r="E68" s="21"/>
      <c r="F68" s="21"/>
      <c r="G68" s="84"/>
      <c r="H68" s="84"/>
      <c r="I68" s="84" t="str">
        <f>IF(D68="","",IFERROR(G68*H68,0))</f>
      </c>
      <c r="J68" s="21"/>
      <c r="K68" s="21"/>
      <c r="L68" s="21"/>
      <c r="M68" s="21"/>
    </row>
    <row r="69" ht="21" customHeight="true">
      <c r="A69" s="32"/>
      <c r="B69" s="21"/>
      <c r="C69" s="21"/>
      <c r="D69" s="21"/>
      <c r="E69" s="21"/>
      <c r="F69" s="21"/>
      <c r="G69" s="84"/>
      <c r="H69" s="84"/>
      <c r="I69" s="84" t="str">
        <f>IF(D69="","",IFERROR(G69*H69,0))</f>
      </c>
      <c r="J69" s="21"/>
      <c r="K69" s="21"/>
      <c r="L69" s="21"/>
      <c r="M69" s="21"/>
    </row>
    <row r="70" ht="21" customHeight="true">
      <c r="A70" s="32"/>
      <c r="B70" s="21"/>
      <c r="C70" s="21"/>
      <c r="D70" s="21"/>
      <c r="E70" s="21"/>
      <c r="F70" s="21"/>
      <c r="G70" s="84"/>
      <c r="H70" s="84"/>
      <c r="I70" s="84" t="str">
        <f>IF(D70="","",IFERROR(G70*H70,0))</f>
      </c>
      <c r="J70" s="21"/>
      <c r="K70" s="21"/>
      <c r="L70" s="21"/>
      <c r="M70" s="21"/>
    </row>
    <row r="71" ht="21" customHeight="true">
      <c r="A71" s="32"/>
      <c r="B71" s="21"/>
      <c r="C71" s="21"/>
      <c r="D71" s="21"/>
      <c r="E71" s="21"/>
      <c r="F71" s="21"/>
      <c r="G71" s="84"/>
      <c r="H71" s="84"/>
      <c r="I71" s="84" t="str">
        <f>IF(D71="","",IFERROR(G71*H71,0))</f>
      </c>
      <c r="J71" s="21"/>
      <c r="K71" s="21"/>
      <c r="L71" s="21"/>
      <c r="M71" s="21"/>
    </row>
    <row r="72" ht="21" customHeight="true">
      <c r="A72" s="32"/>
      <c r="B72" s="21"/>
      <c r="C72" s="21"/>
      <c r="D72" s="21"/>
      <c r="E72" s="21"/>
      <c r="F72" s="21"/>
      <c r="G72" s="84"/>
      <c r="H72" s="84"/>
      <c r="I72" s="84" t="str">
        <f>IF(D72="","",IFERROR(G72*H72,0))</f>
      </c>
      <c r="J72" s="21"/>
      <c r="K72" s="21"/>
      <c r="L72" s="21"/>
      <c r="M72" s="21"/>
    </row>
    <row r="73" ht="21" customHeight="true">
      <c r="A73" s="32"/>
      <c r="B73" s="21"/>
      <c r="C73" s="21"/>
      <c r="D73" s="21"/>
      <c r="E73" s="21"/>
      <c r="F73" s="21"/>
      <c r="G73" s="84"/>
      <c r="H73" s="84"/>
      <c r="I73" s="84" t="str">
        <f>IF(D73="","",IFERROR(G73*H73,0))</f>
      </c>
      <c r="J73" s="21"/>
      <c r="K73" s="21"/>
      <c r="L73" s="21"/>
      <c r="M73" s="21"/>
    </row>
    <row r="74" ht="21" customHeight="true">
      <c r="A74" s="32"/>
      <c r="B74" s="21"/>
      <c r="C74" s="21"/>
      <c r="D74" s="21"/>
      <c r="E74" s="21"/>
      <c r="F74" s="21"/>
      <c r="G74" s="84"/>
      <c r="H74" s="84"/>
      <c r="I74" s="84" t="str">
        <f>IF(D74="","",IFERROR(G74*H74,0))</f>
      </c>
      <c r="J74" s="21"/>
      <c r="K74" s="21"/>
      <c r="L74" s="21"/>
      <c r="M74" s="21"/>
    </row>
    <row r="75" ht="21" customHeight="true">
      <c r="A75" s="32"/>
      <c r="B75" s="21"/>
      <c r="C75" s="21"/>
      <c r="D75" s="21"/>
      <c r="E75" s="21"/>
      <c r="F75" s="21"/>
      <c r="G75" s="84"/>
      <c r="H75" s="84"/>
      <c r="I75" s="84" t="str">
        <f>IF(D75="","",IFERROR(G75*H75,0))</f>
      </c>
      <c r="J75" s="21"/>
      <c r="K75" s="21"/>
      <c r="L75" s="21"/>
      <c r="M75" s="21"/>
    </row>
    <row r="76" ht="21" customHeight="true">
      <c r="A76" s="32"/>
      <c r="B76" s="21"/>
      <c r="C76" s="21"/>
      <c r="D76" s="21"/>
      <c r="E76" s="21"/>
      <c r="F76" s="21"/>
      <c r="G76" s="84"/>
      <c r="H76" s="84"/>
      <c r="I76" s="84" t="str">
        <f>IF(D76="","",IFERROR(G76*H76,0))</f>
      </c>
      <c r="J76" s="21"/>
      <c r="K76" s="21"/>
      <c r="L76" s="21"/>
      <c r="M76" s="21"/>
    </row>
    <row r="77" ht="21" customHeight="true">
      <c r="A77" s="32"/>
      <c r="B77" s="21"/>
      <c r="C77" s="21"/>
      <c r="D77" s="21"/>
      <c r="E77" s="21"/>
      <c r="F77" s="21"/>
      <c r="G77" s="84"/>
      <c r="H77" s="84"/>
      <c r="I77" s="84" t="str">
        <f>IF(D77="","",IFERROR(G77*H77,0))</f>
      </c>
      <c r="J77" s="21"/>
      <c r="K77" s="21"/>
      <c r="L77" s="21"/>
      <c r="M77" s="21"/>
    </row>
    <row r="78" ht="21" customHeight="true">
      <c r="A78" s="32"/>
      <c r="B78" s="21"/>
      <c r="C78" s="21"/>
      <c r="D78" s="21"/>
      <c r="E78" s="21"/>
      <c r="F78" s="21"/>
      <c r="G78" s="84"/>
      <c r="H78" s="84"/>
      <c r="I78" s="84" t="str">
        <f>IF(D78="","",IFERROR(G78*H78,0))</f>
      </c>
      <c r="J78" s="21"/>
      <c r="K78" s="21"/>
      <c r="L78" s="21"/>
      <c r="M78" s="21"/>
    </row>
    <row r="79" ht="21" customHeight="true">
      <c r="A79" s="32"/>
      <c r="B79" s="21"/>
      <c r="C79" s="21"/>
      <c r="D79" s="21"/>
      <c r="E79" s="21"/>
      <c r="F79" s="21"/>
      <c r="G79" s="84"/>
      <c r="H79" s="84"/>
      <c r="I79" s="84" t="str">
        <f>IF(D79="","",IFERROR(G79*H79,0))</f>
      </c>
      <c r="J79" s="21"/>
      <c r="K79" s="21"/>
      <c r="L79" s="21"/>
      <c r="M79" s="21"/>
    </row>
    <row r="80" ht="21" customHeight="true">
      <c r="A80" s="32"/>
      <c r="B80" s="21"/>
      <c r="C80" s="21"/>
      <c r="D80" s="21"/>
      <c r="E80" s="21"/>
      <c r="F80" s="21"/>
      <c r="G80" s="84"/>
      <c r="H80" s="84"/>
      <c r="I80" s="84" t="str">
        <f>IF(D80="","",IFERROR(G80*H80,0))</f>
      </c>
      <c r="J80" s="21"/>
      <c r="K80" s="21"/>
      <c r="L80" s="21"/>
      <c r="M80" s="21"/>
    </row>
    <row r="81" ht="21" customHeight="true">
      <c r="A81" s="32"/>
      <c r="B81" s="21"/>
      <c r="C81" s="21"/>
      <c r="D81" s="21"/>
      <c r="E81" s="21"/>
      <c r="F81" s="21"/>
      <c r="G81" s="84"/>
      <c r="H81" s="84"/>
      <c r="I81" s="84" t="str">
        <f>IF(D81="","",IFERROR(G81*H81,0))</f>
      </c>
      <c r="J81" s="21"/>
      <c r="K81" s="21"/>
      <c r="L81" s="21"/>
      <c r="M81" s="21"/>
    </row>
    <row r="82" ht="21" customHeight="true">
      <c r="A82" s="32"/>
      <c r="B82" s="21"/>
      <c r="C82" s="21"/>
      <c r="D82" s="21"/>
      <c r="E82" s="21"/>
      <c r="F82" s="21"/>
      <c r="G82" s="84"/>
      <c r="H82" s="84"/>
      <c r="I82" s="84" t="str">
        <f>IF(D82="","",IFERROR(G82*H82,0))</f>
      </c>
      <c r="J82" s="21"/>
      <c r="K82" s="21"/>
      <c r="L82" s="21"/>
      <c r="M82" s="21"/>
    </row>
    <row r="83" ht="21" customHeight="true">
      <c r="A83" s="32"/>
      <c r="B83" s="21"/>
      <c r="C83" s="21"/>
      <c r="D83" s="21"/>
      <c r="E83" s="21"/>
      <c r="F83" s="21"/>
      <c r="G83" s="84"/>
      <c r="H83" s="84"/>
      <c r="I83" s="84" t="str">
        <f>IF(D83="","",IFERROR(G83*H83,0))</f>
      </c>
      <c r="J83" s="21"/>
      <c r="K83" s="21"/>
      <c r="L83" s="21"/>
      <c r="M83" s="21"/>
    </row>
    <row r="84" ht="21" customHeight="true">
      <c r="A84" s="32"/>
      <c r="B84" s="21"/>
      <c r="C84" s="21"/>
      <c r="D84" s="21"/>
      <c r="E84" s="21"/>
      <c r="F84" s="21"/>
      <c r="G84" s="84"/>
      <c r="H84" s="84"/>
      <c r="I84" s="84" t="str">
        <f>IF(D84="","",IFERROR(G84*H84,0))</f>
      </c>
      <c r="J84" s="21"/>
      <c r="K84" s="21"/>
      <c r="L84" s="21"/>
      <c r="M84" s="21"/>
    </row>
    <row r="85" ht="21" customHeight="true">
      <c r="A85" s="32"/>
      <c r="B85" s="21"/>
      <c r="C85" s="21"/>
      <c r="D85" s="21"/>
      <c r="E85" s="21"/>
      <c r="F85" s="21"/>
      <c r="G85" s="84"/>
      <c r="H85" s="84"/>
      <c r="I85" s="84" t="str">
        <f>IF(D85="","",IFERROR(G85*H85,0))</f>
      </c>
      <c r="J85" s="21"/>
      <c r="K85" s="21"/>
      <c r="L85" s="21"/>
      <c r="M85" s="21"/>
    </row>
    <row r="86" ht="21" customHeight="true">
      <c r="A86" s="32"/>
      <c r="B86" s="21"/>
      <c r="C86" s="21"/>
      <c r="D86" s="21"/>
      <c r="E86" s="21"/>
      <c r="F86" s="21"/>
      <c r="G86" s="84"/>
      <c r="H86" s="84"/>
      <c r="I86" s="84" t="str">
        <f>IF(D86="","",IFERROR(G86*H86,0))</f>
      </c>
      <c r="J86" s="21"/>
      <c r="K86" s="21"/>
      <c r="L86" s="21"/>
      <c r="M86" s="21"/>
    </row>
    <row r="87" ht="21" customHeight="true">
      <c r="A87" s="32"/>
      <c r="B87" s="21"/>
      <c r="C87" s="21"/>
      <c r="D87" s="21"/>
      <c r="E87" s="21"/>
      <c r="F87" s="21"/>
      <c r="G87" s="84"/>
      <c r="H87" s="84"/>
      <c r="I87" s="84" t="str">
        <f>IF(D87="","",IFERROR(G87*H87,0))</f>
      </c>
      <c r="J87" s="21"/>
      <c r="K87" s="21"/>
      <c r="L87" s="21"/>
      <c r="M87" s="21"/>
    </row>
    <row r="88" ht="21" customHeight="true">
      <c r="A88" s="32"/>
      <c r="B88" s="21"/>
      <c r="C88" s="21"/>
      <c r="D88" s="21"/>
      <c r="E88" s="21"/>
      <c r="F88" s="21"/>
      <c r="G88" s="84"/>
      <c r="H88" s="84"/>
      <c r="I88" s="84" t="str">
        <f>IF(D88="","",IFERROR(G88*H88,0))</f>
      </c>
      <c r="J88" s="21"/>
      <c r="K88" s="21"/>
      <c r="L88" s="21"/>
      <c r="M88" s="21"/>
    </row>
    <row r="89" ht="21" customHeight="true">
      <c r="A89" s="32"/>
      <c r="B89" s="21"/>
      <c r="C89" s="21"/>
      <c r="D89" s="21"/>
      <c r="E89" s="21"/>
      <c r="F89" s="21"/>
      <c r="G89" s="84"/>
      <c r="H89" s="84"/>
      <c r="I89" s="84" t="str">
        <f>IF(D89="","",IFERROR(G89*H89,0))</f>
      </c>
      <c r="J89" s="21"/>
      <c r="K89" s="21"/>
      <c r="L89" s="21"/>
      <c r="M89" s="21"/>
    </row>
    <row r="90" ht="21" customHeight="true">
      <c r="A90" s="32"/>
      <c r="B90" s="21"/>
      <c r="C90" s="21"/>
      <c r="D90" s="21"/>
      <c r="E90" s="21"/>
      <c r="F90" s="21"/>
      <c r="G90" s="84"/>
      <c r="H90" s="84"/>
      <c r="I90" s="84" t="str">
        <f>IF(D90="","",IFERROR(G90*H90,0))</f>
      </c>
      <c r="J90" s="21"/>
      <c r="K90" s="21"/>
      <c r="L90" s="21"/>
      <c r="M90" s="21"/>
    </row>
    <row r="91" ht="21" customHeight="true">
      <c r="A91" s="32"/>
      <c r="B91" s="21"/>
      <c r="C91" s="21"/>
      <c r="D91" s="21"/>
      <c r="E91" s="21"/>
      <c r="F91" s="21"/>
      <c r="G91" s="84"/>
      <c r="H91" s="84"/>
      <c r="I91" s="84" t="str">
        <f>IF(D91="","",IFERROR(G91*H91,0))</f>
      </c>
      <c r="J91" s="21"/>
      <c r="K91" s="21"/>
      <c r="L91" s="21"/>
      <c r="M91" s="21"/>
    </row>
    <row r="92" ht="21" customHeight="true">
      <c r="A92" s="32"/>
      <c r="B92" s="21"/>
      <c r="C92" s="21"/>
      <c r="D92" s="21"/>
      <c r="E92" s="21"/>
      <c r="F92" s="21"/>
      <c r="G92" s="84"/>
      <c r="H92" s="84"/>
      <c r="I92" s="84" t="str">
        <f>IF(D92="","",IFERROR(G92*H92,0))</f>
      </c>
      <c r="J92" s="21"/>
      <c r="K92" s="21"/>
      <c r="L92" s="21"/>
      <c r="M92" s="21"/>
    </row>
    <row r="93" ht="21" customHeight="true">
      <c r="A93" s="32"/>
      <c r="B93" s="21"/>
      <c r="C93" s="21"/>
      <c r="D93" s="21"/>
      <c r="E93" s="21"/>
      <c r="F93" s="21"/>
      <c r="G93" s="84"/>
      <c r="H93" s="84"/>
      <c r="I93" s="84" t="str">
        <f>IF(D93="","",IFERROR(G93*H93,0))</f>
      </c>
      <c r="J93" s="21"/>
      <c r="K93" s="21"/>
      <c r="L93" s="21"/>
      <c r="M93" s="21"/>
    </row>
    <row r="94" ht="21" customHeight="true">
      <c r="A94" s="32"/>
      <c r="B94" s="21"/>
      <c r="C94" s="21"/>
      <c r="D94" s="21"/>
      <c r="E94" s="21"/>
      <c r="F94" s="21"/>
      <c r="G94" s="84"/>
      <c r="H94" s="84"/>
      <c r="I94" s="84" t="str">
        <f>IF(D94="","",IFERROR(G94*H94,0))</f>
      </c>
      <c r="J94" s="21"/>
      <c r="K94" s="21"/>
      <c r="L94" s="21"/>
      <c r="M94" s="21"/>
    </row>
    <row r="95" ht="21" customHeight="true">
      <c r="A95" s="32"/>
      <c r="B95" s="21"/>
      <c r="C95" s="21"/>
      <c r="D95" s="21"/>
      <c r="E95" s="21"/>
      <c r="F95" s="21"/>
      <c r="G95" s="84"/>
      <c r="H95" s="84"/>
      <c r="I95" s="84" t="str">
        <f>IF(D95="","",IFERROR(G95*H95,0))</f>
      </c>
      <c r="J95" s="21"/>
      <c r="K95" s="21"/>
      <c r="L95" s="21"/>
      <c r="M95" s="21"/>
    </row>
    <row r="96" ht="21" customHeight="true">
      <c r="A96" s="32"/>
      <c r="B96" s="21"/>
      <c r="C96" s="21"/>
      <c r="D96" s="21"/>
      <c r="E96" s="21"/>
      <c r="F96" s="21"/>
      <c r="G96" s="84"/>
      <c r="H96" s="84"/>
      <c r="I96" s="84" t="str">
        <f>IF(D96="","",IFERROR(G96*H96,0))</f>
      </c>
      <c r="J96" s="21"/>
      <c r="K96" s="21"/>
      <c r="L96" s="21"/>
      <c r="M96" s="21"/>
    </row>
    <row r="97" ht="21" customHeight="true">
      <c r="A97" s="32"/>
      <c r="B97" s="21"/>
      <c r="C97" s="21"/>
      <c r="D97" s="21"/>
      <c r="E97" s="21"/>
      <c r="F97" s="21"/>
      <c r="G97" s="84"/>
      <c r="H97" s="84"/>
      <c r="I97" s="84" t="str">
        <f>IF(D97="","",IFERROR(G97*H97,0))</f>
      </c>
      <c r="J97" s="21"/>
      <c r="K97" s="21"/>
      <c r="L97" s="21"/>
      <c r="M97" s="21"/>
    </row>
    <row r="98" ht="21" customHeight="true">
      <c r="A98" s="32"/>
      <c r="B98" s="21"/>
      <c r="C98" s="21"/>
      <c r="D98" s="21"/>
      <c r="E98" s="21"/>
      <c r="F98" s="21"/>
      <c r="G98" s="84"/>
      <c r="H98" s="84"/>
      <c r="I98" s="84" t="str">
        <f>IF(D98="","",IFERROR(G98*H98,0))</f>
      </c>
      <c r="J98" s="21"/>
      <c r="K98" s="21"/>
      <c r="L98" s="21"/>
      <c r="M98" s="21"/>
    </row>
    <row r="99" ht="21" customHeight="true">
      <c r="A99" s="32"/>
      <c r="B99" s="21"/>
      <c r="C99" s="21"/>
      <c r="D99" s="21"/>
      <c r="E99" s="21"/>
      <c r="F99" s="21"/>
      <c r="G99" s="84"/>
      <c r="H99" s="84"/>
      <c r="I99" s="84" t="str">
        <f>IF(D99="","",IFERROR(G99*H99,0))</f>
      </c>
      <c r="J99" s="21"/>
      <c r="K99" s="21"/>
      <c r="L99" s="21"/>
      <c r="M99" s="21"/>
    </row>
    <row r="100" ht="21" customHeight="true">
      <c r="A100" s="32"/>
      <c r="B100" s="21"/>
      <c r="C100" s="21"/>
      <c r="D100" s="21"/>
      <c r="E100" s="21"/>
      <c r="F100" s="21"/>
      <c r="G100" s="84"/>
      <c r="H100" s="84"/>
      <c r="I100" s="84" t="str">
        <f>IF(D100="","",IFERROR(G100*H100,0))</f>
      </c>
      <c r="J100" s="21"/>
      <c r="K100" s="21"/>
      <c r="L100" s="21"/>
      <c r="M100" s="21"/>
    </row>
    <row r="101" ht="21" customHeight="true">
      <c r="A101" s="32"/>
      <c r="B101" s="21"/>
      <c r="C101" s="21"/>
      <c r="D101" s="21"/>
      <c r="E101" s="21"/>
      <c r="F101" s="21"/>
      <c r="G101" s="84"/>
      <c r="H101" s="84"/>
      <c r="I101" s="84" t="str">
        <f>IF(D101="","",IFERROR(G101*H101,0))</f>
      </c>
      <c r="J101" s="21"/>
      <c r="K101" s="21"/>
      <c r="L101" s="21"/>
      <c r="M101" s="21"/>
    </row>
    <row r="102" ht="21" customHeight="true">
      <c r="A102" s="32"/>
      <c r="B102" s="21"/>
      <c r="C102" s="21"/>
      <c r="D102" s="21"/>
      <c r="E102" s="21"/>
      <c r="F102" s="21"/>
      <c r="G102" s="84"/>
      <c r="H102" s="84"/>
      <c r="I102" s="84" t="str">
        <f>IF(D102="","",IFERROR(G102*H102,0))</f>
      </c>
      <c r="J102" s="21"/>
      <c r="K102" s="21"/>
      <c r="L102" s="21"/>
      <c r="M102" s="21"/>
    </row>
    <row r="103" ht="21" customHeight="true">
      <c r="A103" s="32"/>
      <c r="B103" s="21"/>
      <c r="C103" s="21"/>
      <c r="D103" s="21"/>
      <c r="E103" s="21"/>
      <c r="F103" s="21"/>
      <c r="G103" s="84"/>
      <c r="H103" s="84"/>
      <c r="I103" s="84" t="str">
        <f>IF(D103="","",IFERROR(G103*H103,0))</f>
      </c>
      <c r="J103" s="21"/>
      <c r="K103" s="21"/>
      <c r="L103" s="21"/>
      <c r="M103" s="21"/>
    </row>
    <row r="104" ht="21" customHeight="true">
      <c r="A104" s="32"/>
      <c r="B104" s="21"/>
      <c r="C104" s="21"/>
      <c r="D104" s="21"/>
      <c r="E104" s="21"/>
      <c r="F104" s="21"/>
      <c r="G104" s="84"/>
      <c r="H104" s="84"/>
      <c r="I104" s="84" t="str">
        <f>IF(D104="","",IFERROR(G104*H104,0))</f>
      </c>
      <c r="J104" s="21"/>
      <c r="K104" s="21"/>
      <c r="L104" s="21"/>
      <c r="M104" s="21"/>
    </row>
    <row r="105" ht="21" customHeight="true">
      <c r="A105" s="32"/>
      <c r="B105" s="21"/>
      <c r="C105" s="21"/>
      <c r="D105" s="21"/>
      <c r="E105" s="21"/>
      <c r="F105" s="21"/>
      <c r="G105" s="84"/>
      <c r="H105" s="84"/>
      <c r="I105" s="84" t="str">
        <f>IF(D105="","",IFERROR(G105*H105,0))</f>
      </c>
      <c r="J105" s="21"/>
      <c r="K105" s="21"/>
      <c r="L105" s="21"/>
      <c r="M105" s="21"/>
    </row>
    <row r="106" ht="21" customHeight="true">
      <c r="A106" s="32"/>
      <c r="B106" s="21"/>
      <c r="C106" s="21"/>
      <c r="D106" s="21"/>
      <c r="E106" s="21"/>
      <c r="F106" s="21"/>
      <c r="G106" s="84"/>
      <c r="H106" s="84"/>
      <c r="I106" s="84" t="str">
        <f>IF(D106="","",IFERROR(G106*H106,0))</f>
      </c>
      <c r="J106" s="21"/>
      <c r="K106" s="21"/>
      <c r="L106" s="21"/>
      <c r="M106" s="21"/>
    </row>
    <row r="107" ht="21" customHeight="true">
      <c r="A107" s="32"/>
      <c r="B107" s="21"/>
      <c r="C107" s="21"/>
      <c r="D107" s="21"/>
      <c r="E107" s="21"/>
      <c r="F107" s="21"/>
      <c r="G107" s="84"/>
      <c r="H107" s="84"/>
      <c r="I107" s="84" t="str">
        <f>IF(D107="","",IFERROR(G107*H107,0))</f>
      </c>
      <c r="J107" s="21"/>
      <c r="K107" s="21"/>
      <c r="L107" s="21"/>
      <c r="M107" s="21"/>
    </row>
    <row r="108" ht="21" customHeight="true">
      <c r="A108" s="32"/>
      <c r="B108" s="21"/>
      <c r="C108" s="21"/>
      <c r="D108" s="21"/>
      <c r="E108" s="21"/>
      <c r="F108" s="21"/>
      <c r="G108" s="84"/>
      <c r="H108" s="84"/>
      <c r="I108" s="84" t="str">
        <f>IF(D108="","",IFERROR(G108*H108,0))</f>
      </c>
      <c r="J108" s="21"/>
      <c r="K108" s="21"/>
      <c r="L108" s="21"/>
      <c r="M108" s="21"/>
    </row>
    <row r="109" ht="21" customHeight="true">
      <c r="A109" s="32"/>
      <c r="B109" s="21"/>
      <c r="C109" s="21"/>
      <c r="D109" s="21"/>
      <c r="E109" s="21"/>
      <c r="F109" s="21"/>
      <c r="G109" s="84"/>
      <c r="H109" s="84"/>
      <c r="I109" s="84" t="str">
        <f>IF(D109="","",IFERROR(G109*H109,0))</f>
      </c>
      <c r="J109" s="21"/>
      <c r="K109" s="21"/>
      <c r="L109" s="21"/>
      <c r="M109" s="21"/>
    </row>
    <row r="110" ht="21" customHeight="true">
      <c r="A110" s="32"/>
      <c r="B110" s="21"/>
      <c r="C110" s="21"/>
      <c r="D110" s="21"/>
      <c r="E110" s="21"/>
      <c r="F110" s="21"/>
      <c r="G110" s="84"/>
      <c r="H110" s="84"/>
      <c r="I110" s="84" t="str">
        <f>IF(D110="","",IFERROR(G110*H110,0))</f>
      </c>
      <c r="J110" s="21"/>
      <c r="K110" s="21"/>
      <c r="L110" s="21"/>
      <c r="M110" s="21"/>
    </row>
    <row r="111" ht="21" customHeight="true">
      <c r="A111" s="32"/>
      <c r="B111" s="21"/>
      <c r="C111" s="21"/>
      <c r="D111" s="21"/>
      <c r="E111" s="21"/>
      <c r="F111" s="21"/>
      <c r="G111" s="84"/>
      <c r="H111" s="84"/>
      <c r="I111" s="84" t="str">
        <f>IF(D111="","",IFERROR(G111*H111,0))</f>
      </c>
      <c r="J111" s="21"/>
      <c r="K111" s="21"/>
      <c r="L111" s="21"/>
      <c r="M111" s="21"/>
    </row>
    <row r="112" ht="21" customHeight="true">
      <c r="A112" s="32"/>
      <c r="B112" s="21"/>
      <c r="C112" s="21"/>
      <c r="D112" s="21"/>
      <c r="E112" s="21"/>
      <c r="F112" s="21"/>
      <c r="G112" s="84"/>
      <c r="H112" s="84"/>
      <c r="I112" s="84" t="str">
        <f>IF(D112="","",IFERROR(G112*H112,0))</f>
      </c>
      <c r="J112" s="21"/>
      <c r="K112" s="21"/>
      <c r="L112" s="21"/>
      <c r="M112" s="21"/>
    </row>
    <row r="113" ht="21" customHeight="true">
      <c r="A113" s="32"/>
      <c r="B113" s="21"/>
      <c r="C113" s="21"/>
      <c r="D113" s="21"/>
      <c r="E113" s="21"/>
      <c r="F113" s="21"/>
      <c r="G113" s="84"/>
      <c r="H113" s="84"/>
      <c r="I113" s="84" t="str">
        <f>IF(D113="","",IFERROR(G113*H113,0))</f>
      </c>
      <c r="J113" s="21"/>
      <c r="K113" s="21"/>
      <c r="L113" s="21"/>
      <c r="M113" s="21"/>
    </row>
    <row r="114" ht="21" customHeight="true">
      <c r="A114" s="32"/>
      <c r="B114" s="21"/>
      <c r="C114" s="21"/>
      <c r="D114" s="21"/>
      <c r="E114" s="21"/>
      <c r="F114" s="21"/>
      <c r="G114" s="84"/>
      <c r="H114" s="84"/>
      <c r="I114" s="84" t="str">
        <f>IF(D114="","",IFERROR(G114*H114,0))</f>
      </c>
      <c r="J114" s="21"/>
      <c r="K114" s="21"/>
      <c r="L114" s="21"/>
      <c r="M114" s="21"/>
    </row>
    <row r="115" ht="21" customHeight="true">
      <c r="A115" s="32"/>
      <c r="B115" s="21"/>
      <c r="C115" s="21"/>
      <c r="D115" s="21"/>
      <c r="E115" s="21"/>
      <c r="F115" s="21"/>
      <c r="G115" s="84"/>
      <c r="H115" s="84"/>
      <c r="I115" s="84" t="str">
        <f>IF(D115="","",IFERROR(G115*H115,0))</f>
      </c>
      <c r="J115" s="21"/>
      <c r="K115" s="21"/>
      <c r="L115" s="21"/>
      <c r="M115" s="21"/>
    </row>
    <row r="116" ht="21" customHeight="true">
      <c r="A116" s="32"/>
      <c r="B116" s="21"/>
      <c r="C116" s="21"/>
      <c r="D116" s="21"/>
      <c r="E116" s="21"/>
      <c r="F116" s="21"/>
      <c r="G116" s="84"/>
      <c r="H116" s="84"/>
      <c r="I116" s="84" t="str">
        <f>IF(D116="","",IFERROR(G116*H116,0))</f>
      </c>
      <c r="J116" s="21"/>
      <c r="K116" s="21"/>
      <c r="L116" s="21"/>
      <c r="M116" s="21"/>
    </row>
    <row r="117" ht="21" customHeight="true">
      <c r="A117" s="32"/>
      <c r="B117" s="21"/>
      <c r="C117" s="21"/>
      <c r="D117" s="21"/>
      <c r="E117" s="21"/>
      <c r="F117" s="21"/>
      <c r="G117" s="84"/>
      <c r="H117" s="84"/>
      <c r="I117" s="84" t="str">
        <f>IF(D117="","",IFERROR(G117*H117,0))</f>
      </c>
      <c r="J117" s="21"/>
      <c r="K117" s="21"/>
      <c r="L117" s="21"/>
      <c r="M117" s="21"/>
    </row>
    <row r="118" ht="21" customHeight="true">
      <c r="A118" s="32"/>
      <c r="B118" s="21"/>
      <c r="C118" s="21"/>
      <c r="D118" s="21"/>
      <c r="E118" s="21"/>
      <c r="F118" s="21"/>
      <c r="G118" s="84"/>
      <c r="H118" s="84"/>
      <c r="I118" s="84" t="str">
        <f>IF(D118="","",IFERROR(G118*H118,0))</f>
      </c>
      <c r="J118" s="21"/>
      <c r="K118" s="21"/>
      <c r="L118" s="21"/>
      <c r="M118" s="21"/>
    </row>
    <row r="119" ht="21" customHeight="true">
      <c r="A119" s="32"/>
      <c r="B119" s="21"/>
      <c r="C119" s="21"/>
      <c r="D119" s="21"/>
      <c r="E119" s="21"/>
      <c r="F119" s="21"/>
      <c r="G119" s="84"/>
      <c r="H119" s="84"/>
      <c r="I119" s="84" t="str">
        <f>IF(D119="","",IFERROR(G119*H119,0))</f>
      </c>
      <c r="J119" s="21"/>
      <c r="K119" s="21"/>
      <c r="L119" s="21"/>
      <c r="M119" s="21"/>
    </row>
    <row r="120" ht="21" customHeight="true">
      <c r="A120" s="32"/>
      <c r="B120" s="21"/>
      <c r="C120" s="21"/>
      <c r="D120" s="21"/>
      <c r="E120" s="21"/>
      <c r="F120" s="21"/>
      <c r="G120" s="84"/>
      <c r="H120" s="84"/>
      <c r="I120" s="84" t="str">
        <f>IF(D120="","",IFERROR(G120*H120,0))</f>
      </c>
      <c r="J120" s="21"/>
      <c r="K120" s="21"/>
      <c r="L120" s="21"/>
      <c r="M120" s="21"/>
    </row>
    <row r="121" ht="21" customHeight="true">
      <c r="A121" s="32"/>
      <c r="B121" s="21"/>
      <c r="C121" s="21"/>
      <c r="D121" s="21"/>
      <c r="E121" s="21"/>
      <c r="F121" s="21"/>
      <c r="G121" s="84"/>
      <c r="H121" s="84"/>
      <c r="I121" s="84" t="str">
        <f>IF(D121="","",IFERROR(G121*H121,0))</f>
      </c>
      <c r="J121" s="21"/>
      <c r="K121" s="21"/>
      <c r="L121" s="21"/>
      <c r="M121" s="21"/>
    </row>
    <row r="122" ht="21" customHeight="true">
      <c r="A122" s="32"/>
      <c r="B122" s="21"/>
      <c r="C122" s="21"/>
      <c r="D122" s="21"/>
      <c r="E122" s="21"/>
      <c r="F122" s="21"/>
      <c r="G122" s="84"/>
      <c r="H122" s="84"/>
      <c r="I122" s="84" t="str">
        <f>IF(D122="","",IFERROR(G122*H122,0))</f>
      </c>
      <c r="J122" s="21"/>
      <c r="K122" s="21"/>
      <c r="L122" s="21"/>
      <c r="M122" s="21"/>
    </row>
    <row r="123" ht="21" customHeight="true">
      <c r="A123" s="32"/>
      <c r="B123" s="21"/>
      <c r="C123" s="21"/>
      <c r="D123" s="21"/>
      <c r="E123" s="21"/>
      <c r="F123" s="21"/>
      <c r="G123" s="84"/>
      <c r="H123" s="84"/>
      <c r="I123" s="84" t="str">
        <f>IF(D123="","",IFERROR(G123*H123,0))</f>
      </c>
      <c r="J123" s="21"/>
      <c r="K123" s="21"/>
      <c r="L123" s="21"/>
      <c r="M123" s="21"/>
    </row>
    <row r="124" ht="21" customHeight="true">
      <c r="A124" s="32"/>
      <c r="B124" s="21"/>
      <c r="C124" s="21"/>
      <c r="D124" s="21"/>
      <c r="E124" s="21"/>
      <c r="F124" s="21"/>
      <c r="G124" s="84"/>
      <c r="H124" s="84"/>
      <c r="I124" s="84" t="str">
        <f>IF(D124="","",IFERROR(G124*H124,0))</f>
      </c>
      <c r="J124" s="21"/>
      <c r="K124" s="21"/>
      <c r="L124" s="21"/>
      <c r="M124" s="21"/>
    </row>
    <row r="125" ht="21" customHeight="true">
      <c r="A125" s="32"/>
      <c r="B125" s="21"/>
      <c r="C125" s="21"/>
      <c r="D125" s="21"/>
      <c r="E125" s="21"/>
      <c r="F125" s="21"/>
      <c r="G125" s="84"/>
      <c r="H125" s="84"/>
      <c r="I125" s="84" t="str">
        <f>IF(D125="","",IFERROR(G125*H125,0))</f>
      </c>
      <c r="J125" s="21"/>
      <c r="K125" s="21"/>
      <c r="L125" s="21"/>
      <c r="M125" s="21"/>
    </row>
    <row r="126" ht="21" customHeight="true">
      <c r="A126" s="32"/>
      <c r="B126" s="21"/>
      <c r="C126" s="21"/>
      <c r="D126" s="21"/>
      <c r="E126" s="21"/>
      <c r="F126" s="21"/>
      <c r="G126" s="84"/>
      <c r="H126" s="84"/>
      <c r="I126" s="84" t="str">
        <f>IF(D126="","",IFERROR(G126*H126,0))</f>
      </c>
      <c r="J126" s="21"/>
      <c r="K126" s="21"/>
      <c r="L126" s="21"/>
      <c r="M126" s="21"/>
    </row>
    <row r="127" ht="21" customHeight="true">
      <c r="A127" s="32"/>
      <c r="B127" s="21"/>
      <c r="C127" s="21"/>
      <c r="D127" s="21"/>
      <c r="E127" s="21"/>
      <c r="F127" s="21"/>
      <c r="G127" s="84"/>
      <c r="H127" s="84"/>
      <c r="I127" s="84" t="str">
        <f>IF(D127="","",IFERROR(G127*H127,0))</f>
      </c>
      <c r="J127" s="21"/>
      <c r="K127" s="21"/>
      <c r="L127" s="21"/>
      <c r="M127" s="21"/>
    </row>
    <row r="128" ht="21" customHeight="true">
      <c r="A128" s="32"/>
      <c r="B128" s="21"/>
      <c r="C128" s="21"/>
      <c r="D128" s="21"/>
      <c r="E128" s="21"/>
      <c r="F128" s="21"/>
      <c r="G128" s="84"/>
      <c r="H128" s="84"/>
      <c r="I128" s="84" t="str">
        <f>IF(D128="","",IFERROR(G128*H128,0))</f>
      </c>
      <c r="J128" s="21"/>
      <c r="K128" s="21"/>
      <c r="L128" s="21"/>
      <c r="M128" s="21"/>
    </row>
    <row r="129" ht="21" customHeight="true">
      <c r="A129" s="32"/>
      <c r="B129" s="21"/>
      <c r="C129" s="21"/>
      <c r="D129" s="21"/>
      <c r="E129" s="21"/>
      <c r="F129" s="21"/>
      <c r="G129" s="84"/>
      <c r="H129" s="84"/>
      <c r="I129" s="84" t="str">
        <f>IF(D129="","",IFERROR(G129*H129,0))</f>
      </c>
      <c r="J129" s="21"/>
      <c r="K129" s="21"/>
      <c r="L129" s="21"/>
      <c r="M129" s="21"/>
    </row>
    <row r="130" ht="21" customHeight="true">
      <c r="A130" s="32"/>
      <c r="B130" s="21"/>
      <c r="C130" s="21"/>
      <c r="D130" s="21"/>
      <c r="E130" s="21"/>
      <c r="F130" s="21"/>
      <c r="G130" s="84"/>
      <c r="H130" s="84"/>
      <c r="I130" s="84" t="str">
        <f>IF(D130="","",IFERROR(G130*H130,0))</f>
      </c>
      <c r="J130" s="21"/>
      <c r="K130" s="21"/>
      <c r="L130" s="21"/>
      <c r="M130" s="21"/>
    </row>
    <row r="131" ht="21" customHeight="true">
      <c r="A131" s="32"/>
      <c r="B131" s="21"/>
      <c r="C131" s="21"/>
      <c r="D131" s="21"/>
      <c r="E131" s="21"/>
      <c r="F131" s="21"/>
      <c r="G131" s="84"/>
      <c r="H131" s="84"/>
      <c r="I131" s="84" t="str">
        <f>IF(D131="","",IFERROR(G131*H131,0))</f>
      </c>
      <c r="J131" s="21"/>
      <c r="K131" s="21"/>
      <c r="L131" s="21"/>
      <c r="M131" s="21"/>
    </row>
    <row r="132" ht="21" customHeight="true">
      <c r="A132" s="32"/>
      <c r="B132" s="21"/>
      <c r="C132" s="21"/>
      <c r="D132" s="21"/>
      <c r="E132" s="21"/>
      <c r="F132" s="21"/>
      <c r="G132" s="84"/>
      <c r="H132" s="84"/>
      <c r="I132" s="84" t="str">
        <f>IF(D132="","",IFERROR(G132*H132,0))</f>
      </c>
      <c r="J132" s="21"/>
      <c r="K132" s="21"/>
      <c r="L132" s="21"/>
      <c r="M132" s="21"/>
    </row>
    <row r="133" ht="21" customHeight="true">
      <c r="A133" s="32"/>
      <c r="B133" s="21"/>
      <c r="C133" s="21"/>
      <c r="D133" s="21"/>
      <c r="E133" s="21"/>
      <c r="F133" s="21"/>
      <c r="G133" s="84"/>
      <c r="H133" s="84"/>
      <c r="I133" s="84" t="str">
        <f>IF(D133="","",IFERROR(G133*H133,0))</f>
      </c>
      <c r="J133" s="21"/>
      <c r="K133" s="21"/>
      <c r="L133" s="21"/>
      <c r="M133" s="21"/>
    </row>
    <row r="134" ht="21" customHeight="true">
      <c r="A134" s="32"/>
      <c r="B134" s="21"/>
      <c r="C134" s="21"/>
      <c r="D134" s="21"/>
      <c r="E134" s="21"/>
      <c r="F134" s="21"/>
      <c r="G134" s="84"/>
      <c r="H134" s="84"/>
      <c r="I134" s="84" t="str">
        <f>IF(D134="","",IFERROR(G134*H134,0))</f>
      </c>
      <c r="J134" s="21"/>
      <c r="K134" s="21"/>
      <c r="L134" s="21"/>
      <c r="M134" s="21"/>
    </row>
    <row r="135" ht="21" customHeight="true">
      <c r="A135" s="32"/>
      <c r="B135" s="21"/>
      <c r="C135" s="21"/>
      <c r="D135" s="21"/>
      <c r="E135" s="21"/>
      <c r="F135" s="21"/>
      <c r="G135" s="84"/>
      <c r="H135" s="84"/>
      <c r="I135" s="84" t="str">
        <f>IF(D135="","",IFERROR(G135*H135,0))</f>
      </c>
      <c r="J135" s="21"/>
      <c r="K135" s="21"/>
      <c r="L135" s="21"/>
      <c r="M135" s="21"/>
    </row>
    <row r="136" ht="21" customHeight="true">
      <c r="A136" s="32"/>
      <c r="B136" s="21"/>
      <c r="C136" s="21"/>
      <c r="D136" s="21"/>
      <c r="E136" s="21"/>
      <c r="F136" s="21"/>
      <c r="G136" s="84"/>
      <c r="H136" s="84"/>
      <c r="I136" s="84" t="str">
        <f>IF(D136="","",IFERROR(G136*H136,0))</f>
      </c>
      <c r="J136" s="21"/>
      <c r="K136" s="21"/>
      <c r="L136" s="21"/>
      <c r="M136" s="21"/>
    </row>
    <row r="137" ht="21" customHeight="true">
      <c r="A137" s="32"/>
      <c r="B137" s="21"/>
      <c r="C137" s="21"/>
      <c r="D137" s="21"/>
      <c r="E137" s="21"/>
      <c r="F137" s="21"/>
      <c r="G137" s="84"/>
      <c r="H137" s="84"/>
      <c r="I137" s="84" t="str">
        <f>IF(D137="","",IFERROR(G137*H137,0))</f>
      </c>
      <c r="J137" s="21"/>
      <c r="K137" s="21"/>
      <c r="L137" s="21"/>
      <c r="M137" s="21"/>
    </row>
    <row r="138" ht="21" customHeight="true">
      <c r="A138" s="32"/>
      <c r="B138" s="21"/>
      <c r="C138" s="21"/>
      <c r="D138" s="21"/>
      <c r="E138" s="21"/>
      <c r="F138" s="21"/>
      <c r="G138" s="84"/>
      <c r="H138" s="84"/>
      <c r="I138" s="84" t="str">
        <f>IF(D138="","",IFERROR(G138*H138,0))</f>
      </c>
      <c r="J138" s="21"/>
      <c r="K138" s="21"/>
      <c r="L138" s="21"/>
      <c r="M138" s="21"/>
    </row>
    <row r="139" ht="21" customHeight="true">
      <c r="A139" s="32"/>
      <c r="B139" s="21"/>
      <c r="C139" s="21"/>
      <c r="D139" s="21"/>
      <c r="E139" s="21"/>
      <c r="F139" s="21"/>
      <c r="G139" s="84"/>
      <c r="H139" s="84"/>
      <c r="I139" s="84" t="str">
        <f>IF(D139="","",IFERROR(G139*H139,0))</f>
      </c>
      <c r="J139" s="21"/>
      <c r="K139" s="21"/>
      <c r="L139" s="21"/>
      <c r="M139" s="21"/>
    </row>
    <row r="140" ht="21" customHeight="true">
      <c r="A140" s="32"/>
      <c r="B140" s="21"/>
      <c r="C140" s="21"/>
      <c r="D140" s="21"/>
      <c r="E140" s="21"/>
      <c r="F140" s="21"/>
      <c r="G140" s="84"/>
      <c r="H140" s="84"/>
      <c r="I140" s="84" t="str">
        <f>IF(D140="","",IFERROR(G140*H140,0))</f>
      </c>
      <c r="J140" s="21"/>
      <c r="K140" s="21"/>
      <c r="L140" s="21"/>
      <c r="M140" s="21"/>
    </row>
    <row r="141" ht="21" customHeight="true">
      <c r="A141" s="32"/>
      <c r="B141" s="21"/>
      <c r="C141" s="21"/>
      <c r="D141" s="21"/>
      <c r="E141" s="21"/>
      <c r="F141" s="21"/>
      <c r="G141" s="84"/>
      <c r="H141" s="84"/>
      <c r="I141" s="84" t="str">
        <f>IF(D141="","",IFERROR(G141*H141,0))</f>
      </c>
      <c r="J141" s="21"/>
      <c r="K141" s="21"/>
      <c r="L141" s="21"/>
      <c r="M141" s="21"/>
    </row>
    <row r="142" ht="21" customHeight="true">
      <c r="A142" s="32"/>
      <c r="B142" s="21"/>
      <c r="C142" s="21"/>
      <c r="D142" s="21"/>
      <c r="E142" s="21"/>
      <c r="F142" s="21"/>
      <c r="G142" s="84"/>
      <c r="H142" s="84"/>
      <c r="I142" s="84" t="str">
        <f>IF(D142="","",IFERROR(G142*H142,0))</f>
      </c>
      <c r="J142" s="21"/>
      <c r="K142" s="21"/>
      <c r="L142" s="21"/>
      <c r="M142" s="21"/>
    </row>
    <row r="143" ht="21" customHeight="true">
      <c r="A143" s="32"/>
      <c r="B143" s="21"/>
      <c r="C143" s="21"/>
      <c r="D143" s="21"/>
      <c r="E143" s="21"/>
      <c r="F143" s="21"/>
      <c r="G143" s="84"/>
      <c r="H143" s="84"/>
      <c r="I143" s="84" t="str">
        <f>IF(D143="","",IFERROR(G143*H143,0))</f>
      </c>
      <c r="J143" s="21"/>
      <c r="K143" s="21"/>
      <c r="L143" s="21"/>
      <c r="M143" s="21"/>
    </row>
    <row r="144" ht="21" customHeight="true">
      <c r="A144" s="32"/>
      <c r="B144" s="21"/>
      <c r="C144" s="21"/>
      <c r="D144" s="21"/>
      <c r="E144" s="21"/>
      <c r="F144" s="21"/>
      <c r="G144" s="84"/>
      <c r="H144" s="84"/>
      <c r="I144" s="84" t="str">
        <f>IF(D144="","",IFERROR(G144*H144,0))</f>
      </c>
      <c r="J144" s="21"/>
      <c r="K144" s="21"/>
      <c r="L144" s="21"/>
      <c r="M144" s="21"/>
    </row>
    <row r="145" ht="21" customHeight="true">
      <c r="A145" s="32"/>
      <c r="B145" s="21"/>
      <c r="C145" s="21"/>
      <c r="D145" s="21"/>
      <c r="E145" s="21"/>
      <c r="F145" s="21"/>
      <c r="G145" s="84"/>
      <c r="H145" s="84"/>
      <c r="I145" s="84" t="str">
        <f>IF(D145="","",IFERROR(G145*H145,0))</f>
      </c>
      <c r="J145" s="21"/>
      <c r="K145" s="21"/>
      <c r="L145" s="21"/>
      <c r="M145" s="21"/>
    </row>
    <row r="146" ht="21" customHeight="true">
      <c r="A146" s="32"/>
      <c r="B146" s="21"/>
      <c r="C146" s="21"/>
      <c r="D146" s="21"/>
      <c r="E146" s="21"/>
      <c r="F146" s="21"/>
      <c r="G146" s="84"/>
      <c r="H146" s="84"/>
      <c r="I146" s="84" t="str">
        <f>IF(D146="","",IFERROR(G146*H146,0))</f>
      </c>
      <c r="J146" s="21"/>
      <c r="K146" s="21"/>
      <c r="L146" s="21"/>
      <c r="M146" s="21"/>
    </row>
    <row r="147" ht="21" customHeight="true">
      <c r="A147" s="32"/>
      <c r="B147" s="21"/>
      <c r="C147" s="21"/>
      <c r="D147" s="21"/>
      <c r="E147" s="21"/>
      <c r="F147" s="21"/>
      <c r="G147" s="84"/>
      <c r="H147" s="84"/>
      <c r="I147" s="84" t="str">
        <f>IF(D147="","",IFERROR(G147*H147,0))</f>
      </c>
      <c r="J147" s="21"/>
      <c r="K147" s="21"/>
      <c r="L147" s="21"/>
      <c r="M147" s="21"/>
    </row>
    <row r="148" ht="21" customHeight="true">
      <c r="A148" s="32"/>
      <c r="B148" s="21"/>
      <c r="C148" s="21"/>
      <c r="D148" s="21"/>
      <c r="E148" s="21"/>
      <c r="F148" s="21"/>
      <c r="G148" s="84"/>
      <c r="H148" s="84"/>
      <c r="I148" s="84" t="str">
        <f>IF(D148="","",IFERROR(G148*H148,0))</f>
      </c>
      <c r="J148" s="21"/>
      <c r="K148" s="21"/>
      <c r="L148" s="21"/>
      <c r="M148" s="21"/>
    </row>
    <row r="149" ht="21" customHeight="true">
      <c r="A149" s="32"/>
      <c r="B149" s="21"/>
      <c r="C149" s="21"/>
      <c r="D149" s="21"/>
      <c r="E149" s="21"/>
      <c r="F149" s="21"/>
      <c r="G149" s="84"/>
      <c r="H149" s="84"/>
      <c r="I149" s="84" t="str">
        <f>IF(D149="","",IFERROR(G149*H149,0))</f>
      </c>
      <c r="J149" s="21"/>
      <c r="K149" s="21"/>
      <c r="L149" s="21"/>
      <c r="M149" s="21"/>
    </row>
    <row r="150" ht="21" customHeight="true">
      <c r="A150" s="32"/>
      <c r="B150" s="21"/>
      <c r="C150" s="21"/>
      <c r="D150" s="21"/>
      <c r="E150" s="21"/>
      <c r="F150" s="21"/>
      <c r="G150" s="84"/>
      <c r="H150" s="84"/>
      <c r="I150" s="84" t="str">
        <f>IF(D150="","",IFERROR(G150*H150,0))</f>
      </c>
      <c r="J150" s="21"/>
      <c r="K150" s="21"/>
      <c r="L150" s="21"/>
      <c r="M150" s="21"/>
    </row>
    <row r="151" ht="21" customHeight="true">
      <c r="A151" s="32"/>
      <c r="B151" s="21"/>
      <c r="C151" s="21"/>
      <c r="D151" s="21"/>
      <c r="E151" s="21"/>
      <c r="F151" s="21"/>
      <c r="G151" s="84"/>
      <c r="H151" s="84"/>
      <c r="I151" s="84" t="str">
        <f>IF(D151="","",IFERROR(G151*H151,0))</f>
      </c>
      <c r="J151" s="21"/>
      <c r="K151" s="21"/>
      <c r="L151" s="21"/>
      <c r="M151" s="21"/>
    </row>
    <row r="152" ht="21" customHeight="true">
      <c r="A152" s="32"/>
      <c r="B152" s="21"/>
      <c r="C152" s="21"/>
      <c r="D152" s="21"/>
      <c r="E152" s="21"/>
      <c r="F152" s="21"/>
      <c r="G152" s="84"/>
      <c r="H152" s="84"/>
      <c r="I152" s="84" t="str">
        <f>IF(D152="","",IFERROR(G152*H152,0))</f>
      </c>
      <c r="J152" s="21"/>
      <c r="K152" s="21"/>
      <c r="L152" s="21"/>
      <c r="M152" s="21"/>
    </row>
    <row r="153" ht="21" customHeight="true">
      <c r="A153" s="32"/>
      <c r="B153" s="21"/>
      <c r="C153" s="21"/>
      <c r="D153" s="21"/>
      <c r="E153" s="21"/>
      <c r="F153" s="21"/>
      <c r="G153" s="84"/>
      <c r="H153" s="84"/>
      <c r="I153" s="84" t="str">
        <f>IF(D153="","",IFERROR(G153*H153,0))</f>
      </c>
      <c r="J153" s="21"/>
      <c r="K153" s="21"/>
      <c r="L153" s="21"/>
      <c r="M153" s="21"/>
    </row>
    <row r="154" ht="21" customHeight="true">
      <c r="A154" s="32"/>
      <c r="B154" s="21"/>
      <c r="C154" s="21"/>
      <c r="D154" s="21"/>
      <c r="E154" s="21"/>
      <c r="F154" s="21"/>
      <c r="G154" s="84"/>
      <c r="H154" s="84"/>
      <c r="I154" s="84" t="str">
        <f>IF(D154="","",IFERROR(G154*H154,0))</f>
      </c>
      <c r="J154" s="21"/>
      <c r="K154" s="21"/>
      <c r="L154" s="21"/>
      <c r="M154" s="21"/>
    </row>
    <row r="155" ht="21" customHeight="true">
      <c r="A155" s="32"/>
      <c r="B155" s="21"/>
      <c r="C155" s="21"/>
      <c r="D155" s="21"/>
      <c r="E155" s="21"/>
      <c r="F155" s="21"/>
      <c r="G155" s="84"/>
      <c r="H155" s="84"/>
      <c r="I155" s="84" t="str">
        <f>IF(D155="","",IFERROR(G155*H155,0))</f>
      </c>
      <c r="J155" s="21"/>
      <c r="K155" s="21"/>
      <c r="L155" s="21"/>
      <c r="M155" s="21"/>
    </row>
    <row r="156" ht="21" customHeight="true">
      <c r="A156" s="32"/>
      <c r="B156" s="21"/>
      <c r="C156" s="21"/>
      <c r="D156" s="21"/>
      <c r="E156" s="21"/>
      <c r="F156" s="21"/>
      <c r="G156" s="84"/>
      <c r="H156" s="84"/>
      <c r="I156" s="84" t="str">
        <f>IF(D156="","",IFERROR(G156*H156,0))</f>
      </c>
      <c r="J156" s="21"/>
      <c r="K156" s="21"/>
      <c r="L156" s="21"/>
      <c r="M156" s="21"/>
    </row>
    <row r="157" ht="21" customHeight="true">
      <c r="A157" s="32"/>
      <c r="B157" s="21"/>
      <c r="C157" s="21"/>
      <c r="D157" s="21"/>
      <c r="E157" s="21"/>
      <c r="F157" s="21"/>
      <c r="G157" s="84"/>
      <c r="H157" s="84"/>
      <c r="I157" s="84" t="str">
        <f>IF(D157="","",IFERROR(G157*H157,0))</f>
      </c>
      <c r="J157" s="21"/>
      <c r="K157" s="21"/>
      <c r="L157" s="21"/>
      <c r="M157" s="21"/>
    </row>
    <row r="158" ht="21" customHeight="true">
      <c r="A158" s="32"/>
      <c r="B158" s="21"/>
      <c r="C158" s="21"/>
      <c r="D158" s="21"/>
      <c r="E158" s="21"/>
      <c r="F158" s="21"/>
      <c r="G158" s="84"/>
      <c r="H158" s="84"/>
      <c r="I158" s="84" t="str">
        <f>IF(D158="","",IFERROR(G158*H158,0))</f>
      </c>
      <c r="J158" s="21"/>
      <c r="K158" s="21"/>
      <c r="L158" s="21"/>
      <c r="M158" s="21"/>
    </row>
    <row r="159" ht="21" customHeight="true">
      <c r="A159" s="32"/>
      <c r="B159" s="21"/>
      <c r="C159" s="21"/>
      <c r="D159" s="21"/>
      <c r="E159" s="21"/>
      <c r="F159" s="21"/>
      <c r="G159" s="84"/>
      <c r="H159" s="84"/>
      <c r="I159" s="84" t="str">
        <f>IF(D159="","",IFERROR(G159*H159,0))</f>
      </c>
      <c r="J159" s="21"/>
      <c r="K159" s="21"/>
      <c r="L159" s="21"/>
      <c r="M159" s="21"/>
    </row>
    <row r="160" ht="21" customHeight="true">
      <c r="A160" s="32"/>
      <c r="B160" s="21"/>
      <c r="C160" s="21"/>
      <c r="D160" s="21"/>
      <c r="E160" s="21"/>
      <c r="F160" s="21"/>
      <c r="G160" s="84"/>
      <c r="H160" s="84"/>
      <c r="I160" s="84" t="str">
        <f>IF(D160="","",IFERROR(G160*H160,0))</f>
      </c>
      <c r="J160" s="21"/>
      <c r="K160" s="21"/>
      <c r="L160" s="21"/>
      <c r="M160" s="21"/>
    </row>
    <row r="161" ht="21" customHeight="true">
      <c r="A161" s="32"/>
      <c r="B161" s="21"/>
      <c r="C161" s="21"/>
      <c r="D161" s="21"/>
      <c r="E161" s="21"/>
      <c r="F161" s="21"/>
      <c r="G161" s="84"/>
      <c r="H161" s="84"/>
      <c r="I161" s="84" t="str">
        <f>IF(D161="","",IFERROR(G161*H161,0))</f>
      </c>
      <c r="J161" s="21"/>
      <c r="K161" s="21"/>
      <c r="L161" s="21"/>
      <c r="M161" s="21"/>
    </row>
    <row r="162" ht="21" customHeight="true">
      <c r="A162" s="32"/>
      <c r="B162" s="21"/>
      <c r="C162" s="21"/>
      <c r="D162" s="21"/>
      <c r="E162" s="21"/>
      <c r="F162" s="21"/>
      <c r="G162" s="84"/>
      <c r="H162" s="84"/>
      <c r="I162" s="84" t="str">
        <f>IF(D162="","",IFERROR(G162*H162,0))</f>
      </c>
      <c r="J162" s="21"/>
      <c r="K162" s="21"/>
      <c r="L162" s="21"/>
      <c r="M162" s="21"/>
    </row>
    <row r="163" ht="21" customHeight="true">
      <c r="A163" s="32"/>
      <c r="B163" s="21"/>
      <c r="C163" s="21"/>
      <c r="D163" s="21"/>
      <c r="E163" s="21"/>
      <c r="F163" s="21"/>
      <c r="G163" s="84"/>
      <c r="H163" s="84"/>
      <c r="I163" s="84" t="str">
        <f>IF(D163="","",IFERROR(G163*H163,0))</f>
      </c>
      <c r="J163" s="21"/>
      <c r="K163" s="21"/>
      <c r="L163" s="21"/>
      <c r="M163" s="21"/>
    </row>
    <row r="164" ht="21" customHeight="true">
      <c r="A164" s="32"/>
      <c r="B164" s="21"/>
      <c r="C164" s="21"/>
      <c r="D164" s="21"/>
      <c r="E164" s="21"/>
      <c r="F164" s="21"/>
      <c r="G164" s="84"/>
      <c r="H164" s="84"/>
      <c r="I164" s="84" t="str">
        <f>IF(D164="","",IFERROR(G164*H164,0))</f>
      </c>
      <c r="J164" s="21"/>
      <c r="K164" s="21"/>
      <c r="L164" s="21"/>
      <c r="M164" s="21"/>
    </row>
    <row r="165" ht="21" customHeight="true">
      <c r="A165" s="32"/>
      <c r="B165" s="21"/>
      <c r="C165" s="21"/>
      <c r="D165" s="21"/>
      <c r="E165" s="21"/>
      <c r="F165" s="21"/>
      <c r="G165" s="84"/>
      <c r="H165" s="84"/>
      <c r="I165" s="84" t="str">
        <f>IF(D165="","",IFERROR(G165*H165,0))</f>
      </c>
      <c r="J165" s="21"/>
      <c r="K165" s="21"/>
      <c r="L165" s="21"/>
      <c r="M165" s="21"/>
    </row>
    <row r="166" ht="21" customHeight="true">
      <c r="A166" s="32"/>
      <c r="B166" s="21"/>
      <c r="C166" s="21"/>
      <c r="D166" s="21"/>
      <c r="E166" s="21"/>
      <c r="F166" s="21"/>
      <c r="G166" s="84"/>
      <c r="H166" s="84"/>
      <c r="I166" s="84" t="str">
        <f>IF(D166="","",IFERROR(G166*H166,0))</f>
      </c>
      <c r="J166" s="21"/>
      <c r="K166" s="21"/>
      <c r="L166" s="21"/>
      <c r="M166" s="21"/>
    </row>
    <row r="167" ht="21" customHeight="true">
      <c r="A167" s="32"/>
      <c r="B167" s="21"/>
      <c r="C167" s="21"/>
      <c r="D167" s="21"/>
      <c r="E167" s="21"/>
      <c r="F167" s="21"/>
      <c r="G167" s="84"/>
      <c r="H167" s="84"/>
      <c r="I167" s="84" t="str">
        <f>IF(D167="","",IFERROR(G167*H167,0))</f>
      </c>
      <c r="J167" s="21"/>
      <c r="K167" s="21"/>
      <c r="L167" s="21"/>
      <c r="M167" s="21"/>
    </row>
    <row r="168" ht="21" customHeight="true">
      <c r="A168" s="32"/>
      <c r="B168" s="21"/>
      <c r="C168" s="21"/>
      <c r="D168" s="21"/>
      <c r="E168" s="21"/>
      <c r="F168" s="21"/>
      <c r="G168" s="84"/>
      <c r="H168" s="84"/>
      <c r="I168" s="84" t="str">
        <f>IF(D168="","",IFERROR(G168*H168,0))</f>
      </c>
      <c r="J168" s="21"/>
      <c r="K168" s="21"/>
      <c r="L168" s="21"/>
      <c r="M168" s="21"/>
    </row>
    <row r="169" ht="21" customHeight="true">
      <c r="A169" s="32"/>
      <c r="B169" s="21"/>
      <c r="C169" s="21"/>
      <c r="D169" s="21"/>
      <c r="E169" s="21"/>
      <c r="F169" s="21"/>
      <c r="G169" s="84"/>
      <c r="H169" s="84"/>
      <c r="I169" s="84" t="str">
        <f>IF(D169="","",IFERROR(G169*H169,0))</f>
      </c>
      <c r="J169" s="21"/>
      <c r="K169" s="21"/>
      <c r="L169" s="21"/>
      <c r="M169" s="21"/>
    </row>
    <row r="170" ht="21" customHeight="true">
      <c r="A170" s="32"/>
      <c r="B170" s="21"/>
      <c r="C170" s="21"/>
      <c r="D170" s="21"/>
      <c r="E170" s="21"/>
      <c r="F170" s="21"/>
      <c r="G170" s="84"/>
      <c r="H170" s="84"/>
      <c r="I170" s="84" t="str">
        <f>IF(D170="","",IFERROR(G170*H170,0))</f>
      </c>
      <c r="J170" s="21"/>
      <c r="K170" s="21"/>
      <c r="L170" s="21"/>
      <c r="M170" s="21"/>
    </row>
    <row r="171" ht="21" customHeight="true">
      <c r="A171" s="32"/>
      <c r="B171" s="21"/>
      <c r="C171" s="21"/>
      <c r="D171" s="21"/>
      <c r="E171" s="21"/>
      <c r="F171" s="21"/>
      <c r="G171" s="84"/>
      <c r="H171" s="84"/>
      <c r="I171" s="84" t="str">
        <f>IF(D171="","",IFERROR(G171*H171,0))</f>
      </c>
      <c r="J171" s="21"/>
      <c r="K171" s="21"/>
      <c r="L171" s="21"/>
      <c r="M171" s="21"/>
    </row>
    <row r="172" ht="21" customHeight="true">
      <c r="A172" s="32"/>
      <c r="B172" s="21"/>
      <c r="C172" s="21"/>
      <c r="D172" s="21"/>
      <c r="E172" s="21"/>
      <c r="F172" s="21"/>
      <c r="G172" s="84"/>
      <c r="H172" s="84"/>
      <c r="I172" s="84" t="str">
        <f>IF(D172="","",IFERROR(G172*H172,0))</f>
      </c>
      <c r="J172" s="21"/>
      <c r="K172" s="21"/>
      <c r="L172" s="21"/>
      <c r="M172" s="21"/>
    </row>
    <row r="173" ht="21" customHeight="true">
      <c r="A173" s="32"/>
      <c r="B173" s="21"/>
      <c r="C173" s="21"/>
      <c r="D173" s="21"/>
      <c r="E173" s="21"/>
      <c r="F173" s="21"/>
      <c r="G173" s="84"/>
      <c r="H173" s="84"/>
      <c r="I173" s="84" t="str">
        <f>IF(D173="","",IFERROR(G173*H173,0))</f>
      </c>
      <c r="J173" s="21"/>
      <c r="K173" s="21"/>
      <c r="L173" s="21"/>
      <c r="M173" s="21"/>
    </row>
    <row r="174" ht="21" customHeight="true">
      <c r="A174" s="32"/>
      <c r="B174" s="21"/>
      <c r="C174" s="21"/>
      <c r="D174" s="21"/>
      <c r="E174" s="21"/>
      <c r="F174" s="21"/>
      <c r="G174" s="84"/>
      <c r="H174" s="84"/>
      <c r="I174" s="84" t="str">
        <f>IF(D174="","",IFERROR(G174*H174,0))</f>
      </c>
      <c r="J174" s="21"/>
      <c r="K174" s="21"/>
      <c r="L174" s="21"/>
      <c r="M174" s="21"/>
    </row>
    <row r="175" ht="21" customHeight="true">
      <c r="A175" s="32"/>
      <c r="B175" s="21"/>
      <c r="C175" s="21"/>
      <c r="D175" s="21"/>
      <c r="E175" s="21"/>
      <c r="F175" s="21"/>
      <c r="G175" s="84"/>
      <c r="H175" s="84"/>
      <c r="I175" s="84" t="str">
        <f>IF(D175="","",IFERROR(G175*H175,0))</f>
      </c>
      <c r="J175" s="21"/>
      <c r="K175" s="21"/>
      <c r="L175" s="21"/>
      <c r="M175" s="21"/>
    </row>
    <row r="176" ht="21" customHeight="true">
      <c r="A176" s="32"/>
      <c r="B176" s="21"/>
      <c r="C176" s="21"/>
      <c r="D176" s="21"/>
      <c r="E176" s="21"/>
      <c r="F176" s="21"/>
      <c r="G176" s="84"/>
      <c r="H176" s="84"/>
      <c r="I176" s="84" t="str">
        <f>IF(D176="","",IFERROR(G176*H176,0))</f>
      </c>
      <c r="J176" s="21"/>
      <c r="K176" s="21"/>
      <c r="L176" s="21"/>
      <c r="M176" s="21"/>
    </row>
    <row r="177" ht="21" customHeight="true">
      <c r="A177" s="32"/>
      <c r="B177" s="21"/>
      <c r="C177" s="21"/>
      <c r="D177" s="21"/>
      <c r="E177" s="21"/>
      <c r="F177" s="21"/>
      <c r="G177" s="84"/>
      <c r="H177" s="84"/>
      <c r="I177" s="84" t="str">
        <f>IF(D177="","",IFERROR(G177*H177,0))</f>
      </c>
      <c r="J177" s="21"/>
      <c r="K177" s="21"/>
      <c r="L177" s="21"/>
      <c r="M177" s="21"/>
    </row>
    <row r="178" ht="21" customHeight="true">
      <c r="A178" s="32"/>
      <c r="B178" s="21"/>
      <c r="C178" s="21"/>
      <c r="D178" s="21"/>
      <c r="E178" s="21"/>
      <c r="F178" s="21"/>
      <c r="G178" s="84"/>
      <c r="H178" s="84"/>
      <c r="I178" s="84" t="str">
        <f>IF(D178="","",IFERROR(G178*H178,0))</f>
      </c>
      <c r="J178" s="21"/>
      <c r="K178" s="21"/>
      <c r="L178" s="21"/>
      <c r="M178" s="21"/>
    </row>
    <row r="179" ht="21" customHeight="true">
      <c r="A179" s="32"/>
      <c r="B179" s="21"/>
      <c r="C179" s="21"/>
      <c r="D179" s="21"/>
      <c r="E179" s="21"/>
      <c r="F179" s="21"/>
      <c r="G179" s="84"/>
      <c r="H179" s="84"/>
      <c r="I179" s="84" t="str">
        <f>IF(D179="","",IFERROR(G179*H179,0))</f>
      </c>
      <c r="J179" s="21"/>
      <c r="K179" s="21"/>
      <c r="L179" s="21"/>
      <c r="M179" s="21"/>
    </row>
    <row r="180" ht="21" customHeight="true">
      <c r="A180" s="32"/>
      <c r="B180" s="21"/>
      <c r="C180" s="21"/>
      <c r="D180" s="21"/>
      <c r="E180" s="21"/>
      <c r="F180" s="21"/>
      <c r="G180" s="84"/>
      <c r="H180" s="84"/>
      <c r="I180" s="84" t="str">
        <f>IF(D180="","",IFERROR(G180*H180,0))</f>
      </c>
      <c r="J180" s="21"/>
      <c r="K180" s="21"/>
      <c r="L180" s="21"/>
      <c r="M180" s="21"/>
    </row>
    <row r="181" ht="21" customHeight="true">
      <c r="A181" s="32"/>
      <c r="B181" s="21"/>
      <c r="C181" s="21"/>
      <c r="D181" s="21"/>
      <c r="E181" s="21"/>
      <c r="F181" s="21"/>
      <c r="G181" s="84"/>
      <c r="H181" s="84"/>
      <c r="I181" s="84" t="str">
        <f>IF(D181="","",IFERROR(G181*H181,0))</f>
      </c>
      <c r="J181" s="21"/>
      <c r="K181" s="21"/>
      <c r="L181" s="21"/>
      <c r="M181" s="21"/>
    </row>
    <row r="182" ht="21" customHeight="true">
      <c r="A182" s="32"/>
      <c r="B182" s="21"/>
      <c r="C182" s="21"/>
      <c r="D182" s="21"/>
      <c r="E182" s="21"/>
      <c r="F182" s="21"/>
      <c r="G182" s="84"/>
      <c r="H182" s="84"/>
      <c r="I182" s="84" t="str">
        <f>IF(D182="","",IFERROR(G182*H182,0))</f>
      </c>
      <c r="J182" s="21"/>
      <c r="K182" s="21"/>
      <c r="L182" s="21"/>
      <c r="M182" s="21"/>
    </row>
    <row r="183" ht="21" customHeight="true">
      <c r="A183" s="32"/>
      <c r="B183" s="21"/>
      <c r="C183" s="21"/>
      <c r="D183" s="21"/>
      <c r="E183" s="21"/>
      <c r="F183" s="21"/>
      <c r="G183" s="84"/>
      <c r="H183" s="84"/>
      <c r="I183" s="84" t="str">
        <f>IF(D183="","",IFERROR(G183*H183,0))</f>
      </c>
      <c r="J183" s="21"/>
      <c r="K183" s="21"/>
      <c r="L183" s="21"/>
      <c r="M183" s="21"/>
    </row>
    <row r="184" ht="21" customHeight="true">
      <c r="A184" s="32"/>
      <c r="B184" s="21"/>
      <c r="C184" s="21"/>
      <c r="D184" s="21"/>
      <c r="E184" s="21"/>
      <c r="F184" s="21"/>
      <c r="G184" s="84"/>
      <c r="H184" s="84"/>
      <c r="I184" s="84" t="str">
        <f>IF(D184="","",IFERROR(G184*H184,0))</f>
      </c>
      <c r="J184" s="21"/>
      <c r="K184" s="21"/>
      <c r="L184" s="21"/>
      <c r="M184" s="21"/>
    </row>
    <row r="185" ht="21" customHeight="true">
      <c r="A185" s="32"/>
      <c r="B185" s="21"/>
      <c r="C185" s="21"/>
      <c r="D185" s="21"/>
      <c r="E185" s="21"/>
      <c r="F185" s="21"/>
      <c r="G185" s="84"/>
      <c r="H185" s="84"/>
      <c r="I185" s="84" t="str">
        <f>IF(D185="","",IFERROR(G185*H185,0))</f>
      </c>
      <c r="J185" s="21"/>
      <c r="K185" s="21"/>
      <c r="L185" s="21"/>
      <c r="M185" s="21"/>
    </row>
    <row r="186" ht="21" customHeight="true">
      <c r="A186" s="32"/>
      <c r="B186" s="21"/>
      <c r="C186" s="21"/>
      <c r="D186" s="21"/>
      <c r="E186" s="21"/>
      <c r="F186" s="21"/>
      <c r="G186" s="84"/>
      <c r="H186" s="84"/>
      <c r="I186" s="84" t="str">
        <f>IF(D186="","",IFERROR(G186*H186,0))</f>
      </c>
      <c r="J186" s="21"/>
      <c r="K186" s="21"/>
      <c r="L186" s="21"/>
      <c r="M186" s="21"/>
    </row>
    <row r="187" ht="21" customHeight="true">
      <c r="A187" s="32"/>
      <c r="B187" s="21"/>
      <c r="C187" s="21"/>
      <c r="D187" s="21"/>
      <c r="E187" s="21"/>
      <c r="F187" s="21"/>
      <c r="G187" s="84"/>
      <c r="H187" s="84"/>
      <c r="I187" s="84" t="str">
        <f>IF(D187="","",IFERROR(G187*H187,0))</f>
      </c>
      <c r="J187" s="21"/>
      <c r="K187" s="21"/>
      <c r="L187" s="21"/>
      <c r="M187" s="21"/>
    </row>
    <row r="188" ht="21" customHeight="true">
      <c r="A188" s="32"/>
      <c r="B188" s="21"/>
      <c r="C188" s="21"/>
      <c r="D188" s="21"/>
      <c r="E188" s="21"/>
      <c r="F188" s="21"/>
      <c r="G188" s="84"/>
      <c r="H188" s="84"/>
      <c r="I188" s="84" t="str">
        <f>IF(D188="","",IFERROR(G188*H188,0))</f>
      </c>
      <c r="J188" s="21"/>
      <c r="K188" s="21"/>
      <c r="L188" s="21"/>
      <c r="M188" s="21"/>
    </row>
    <row r="189" ht="21" customHeight="true">
      <c r="A189" s="32"/>
      <c r="B189" s="21"/>
      <c r="C189" s="21"/>
      <c r="D189" s="21"/>
      <c r="E189" s="21"/>
      <c r="F189" s="21"/>
      <c r="G189" s="84"/>
      <c r="H189" s="84"/>
      <c r="I189" s="84" t="str">
        <f>IF(D189="","",IFERROR(G189*H189,0))</f>
      </c>
      <c r="J189" s="21"/>
      <c r="K189" s="21"/>
      <c r="L189" s="21"/>
      <c r="M189" s="21"/>
    </row>
    <row r="190" ht="21" customHeight="true">
      <c r="A190" s="32"/>
      <c r="B190" s="21"/>
      <c r="C190" s="21"/>
      <c r="D190" s="21"/>
      <c r="E190" s="21"/>
      <c r="F190" s="21"/>
      <c r="G190" s="84"/>
      <c r="H190" s="84"/>
      <c r="I190" s="84" t="str">
        <f>IF(D190="","",IFERROR(G190*H190,0))</f>
      </c>
      <c r="J190" s="21"/>
      <c r="K190" s="21"/>
      <c r="L190" s="21"/>
      <c r="M190" s="21"/>
    </row>
    <row r="191" ht="21" customHeight="true">
      <c r="A191" s="32"/>
      <c r="B191" s="21"/>
      <c r="C191" s="21"/>
      <c r="D191" s="21"/>
      <c r="E191" s="21"/>
      <c r="F191" s="21"/>
      <c r="G191" s="84"/>
      <c r="H191" s="84"/>
      <c r="I191" s="84" t="str">
        <f>IF(D191="","",IFERROR(G191*H191,0))</f>
      </c>
      <c r="J191" s="21"/>
      <c r="K191" s="21"/>
      <c r="L191" s="21"/>
      <c r="M191" s="21"/>
    </row>
    <row r="192" ht="21" customHeight="true">
      <c r="A192" s="32"/>
      <c r="B192" s="21"/>
      <c r="C192" s="21"/>
      <c r="D192" s="21"/>
      <c r="E192" s="21"/>
      <c r="F192" s="21"/>
      <c r="G192" s="84"/>
      <c r="H192" s="84"/>
      <c r="I192" s="84" t="str">
        <f>IF(D192="","",IFERROR(G192*H192,0))</f>
      </c>
      <c r="J192" s="21"/>
      <c r="K192" s="21"/>
      <c r="L192" s="21"/>
      <c r="M192" s="21"/>
    </row>
    <row r="193" ht="21" customHeight="true">
      <c r="A193" s="32"/>
      <c r="B193" s="21"/>
      <c r="C193" s="21"/>
      <c r="D193" s="21"/>
      <c r="E193" s="21"/>
      <c r="F193" s="21"/>
      <c r="G193" s="84"/>
      <c r="H193" s="84"/>
      <c r="I193" s="84" t="str">
        <f>IF(D193="","",IFERROR(G193*H193,0))</f>
      </c>
      <c r="J193" s="21"/>
      <c r="K193" s="21"/>
      <c r="L193" s="21"/>
      <c r="M193" s="21"/>
    </row>
    <row r="194" ht="21" customHeight="true">
      <c r="A194" s="32"/>
      <c r="B194" s="21"/>
      <c r="C194" s="21"/>
      <c r="D194" s="21"/>
      <c r="E194" s="21"/>
      <c r="F194" s="21"/>
      <c r="G194" s="84"/>
      <c r="H194" s="84"/>
      <c r="I194" s="84" t="str">
        <f>IF(D194="","",IFERROR(G194*H194,0))</f>
      </c>
      <c r="J194" s="21"/>
      <c r="K194" s="21"/>
      <c r="L194" s="21"/>
      <c r="M194" s="21"/>
    </row>
    <row r="195" ht="21" customHeight="true">
      <c r="A195" s="32"/>
      <c r="B195" s="21"/>
      <c r="C195" s="21"/>
      <c r="D195" s="21"/>
      <c r="E195" s="21"/>
      <c r="F195" s="21"/>
      <c r="G195" s="84"/>
      <c r="H195" s="84"/>
      <c r="I195" s="84" t="str">
        <f>IF(D195="","",IFERROR(G195*H195,0))</f>
      </c>
      <c r="J195" s="21"/>
      <c r="K195" s="21"/>
      <c r="L195" s="21"/>
      <c r="M195" s="21"/>
    </row>
    <row r="196" ht="21" customHeight="true">
      <c r="A196" s="32"/>
      <c r="B196" s="21"/>
      <c r="C196" s="21"/>
      <c r="D196" s="21"/>
      <c r="E196" s="21"/>
      <c r="F196" s="21"/>
      <c r="G196" s="84"/>
      <c r="H196" s="84"/>
      <c r="I196" s="84" t="str">
        <f>IF(D196="","",IFERROR(G196*H196,0))</f>
      </c>
      <c r="J196" s="21"/>
      <c r="K196" s="21"/>
      <c r="L196" s="21"/>
      <c r="M196" s="21"/>
    </row>
    <row r="197" ht="21" customHeight="true">
      <c r="A197" s="32"/>
      <c r="B197" s="21"/>
      <c r="C197" s="21"/>
      <c r="D197" s="21"/>
      <c r="E197" s="21"/>
      <c r="F197" s="21"/>
      <c r="G197" s="84"/>
      <c r="H197" s="84"/>
      <c r="I197" s="84" t="str">
        <f>IF(D197="","",IFERROR(G197*H197,0))</f>
      </c>
      <c r="J197" s="21"/>
      <c r="K197" s="21"/>
      <c r="L197" s="21"/>
      <c r="M197" s="21"/>
    </row>
    <row r="198" ht="21" customHeight="true">
      <c r="A198" s="32"/>
      <c r="B198" s="21"/>
      <c r="C198" s="21"/>
      <c r="D198" s="21"/>
      <c r="E198" s="21"/>
      <c r="F198" s="21"/>
      <c r="G198" s="84"/>
      <c r="H198" s="84"/>
      <c r="I198" s="84" t="str">
        <f>IF(D198="","",IFERROR(G198*H198,0))</f>
      </c>
      <c r="J198" s="21"/>
      <c r="K198" s="21"/>
      <c r="L198" s="21"/>
      <c r="M198" s="21"/>
    </row>
    <row r="199" ht="21" customHeight="true">
      <c r="A199" s="32"/>
      <c r="B199" s="21"/>
      <c r="C199" s="21"/>
      <c r="D199" s="21"/>
      <c r="E199" s="21"/>
      <c r="F199" s="21"/>
      <c r="G199" s="84"/>
      <c r="H199" s="84"/>
      <c r="I199" s="84" t="str">
        <f>IF(D199="","",IFERROR(G199*H199,0))</f>
      </c>
      <c r="J199" s="21"/>
      <c r="K199" s="21"/>
      <c r="L199" s="21"/>
      <c r="M199" s="21"/>
    </row>
    <row r="200" ht="21" customHeight="true">
      <c r="A200" s="32"/>
      <c r="B200" s="21"/>
      <c r="C200" s="21"/>
      <c r="D200" s="21"/>
      <c r="E200" s="21"/>
      <c r="F200" s="21"/>
      <c r="G200" s="84"/>
      <c r="H200" s="84"/>
      <c r="I200" s="84" t="str">
        <f>IF(D200="","",IFERROR(G200*H200,0))</f>
      </c>
      <c r="J200" s="21"/>
      <c r="K200" s="21"/>
      <c r="L200" s="21"/>
      <c r="M200" s="21"/>
    </row>
    <row r="201" ht="21" customHeight="true">
      <c r="A201" s="32"/>
      <c r="B201" s="21"/>
      <c r="C201" s="21"/>
      <c r="D201" s="21"/>
      <c r="E201" s="21"/>
      <c r="F201" s="21"/>
      <c r="G201" s="84"/>
      <c r="H201" s="84"/>
      <c r="I201" s="84" t="str">
        <f>IF(D201="","",IFERROR(G201*H201,0))</f>
      </c>
      <c r="J201" s="21"/>
      <c r="K201" s="21"/>
      <c r="L201" s="21"/>
      <c r="M201" s="21"/>
    </row>
    <row r="202" ht="21" customHeight="true">
      <c r="A202" s="32"/>
      <c r="B202" s="21"/>
      <c r="C202" s="21"/>
      <c r="D202" s="21"/>
      <c r="E202" s="21"/>
      <c r="F202" s="21"/>
      <c r="G202" s="84"/>
      <c r="H202" s="84"/>
      <c r="I202" s="84" t="str">
        <f>IF(D202="","",IFERROR(G202*H202,0))</f>
      </c>
      <c r="J202" s="21"/>
      <c r="K202" s="21"/>
      <c r="L202" s="21"/>
      <c r="M202" s="21"/>
    </row>
    <row r="203" ht="21" customHeight="true">
      <c r="A203" s="32"/>
      <c r="B203" s="21"/>
      <c r="C203" s="21"/>
      <c r="D203" s="21"/>
      <c r="E203" s="21"/>
      <c r="F203" s="21"/>
      <c r="G203" s="84"/>
      <c r="H203" s="84"/>
      <c r="I203" s="84" t="str">
        <f>IF(D203="","",IFERROR(G203*H203,0))</f>
      </c>
      <c r="J203" s="21"/>
      <c r="K203" s="21"/>
      <c r="L203" s="21"/>
      <c r="M203" s="21"/>
    </row>
    <row r="204" ht="21" customHeight="true">
      <c r="A204" s="32"/>
      <c r="B204" s="21"/>
      <c r="C204" s="21"/>
      <c r="D204" s="21"/>
      <c r="E204" s="21"/>
      <c r="F204" s="21"/>
      <c r="G204" s="84"/>
      <c r="H204" s="84"/>
      <c r="I204" s="84" t="str">
        <f>IF(D204="","",IFERROR(G204*H204,0))</f>
      </c>
      <c r="J204" s="21"/>
      <c r="K204" s="21"/>
      <c r="L204" s="21"/>
      <c r="M204" s="21"/>
    </row>
    <row r="205" ht="21" customHeight="true">
      <c r="A205" s="32"/>
      <c r="B205" s="21"/>
      <c r="C205" s="21"/>
      <c r="D205" s="21"/>
      <c r="E205" s="21"/>
      <c r="F205" s="21"/>
      <c r="G205" s="84"/>
      <c r="H205" s="84"/>
      <c r="I205" s="84" t="str">
        <f>IF(D205="","",IFERROR(G205*H205,0))</f>
      </c>
      <c r="J205" s="21"/>
      <c r="K205" s="21"/>
      <c r="L205" s="21"/>
      <c r="M205" s="21"/>
    </row>
    <row r="206" ht="21" customHeight="true">
      <c r="A206" s="32"/>
      <c r="B206" s="21"/>
      <c r="C206" s="21"/>
      <c r="D206" s="21"/>
      <c r="E206" s="21"/>
      <c r="F206" s="21"/>
      <c r="G206" s="84"/>
      <c r="H206" s="84"/>
      <c r="I206" s="84" t="str">
        <f>IF(D206="","",IFERROR(G206*H206,0))</f>
      </c>
      <c r="J206" s="21"/>
      <c r="K206" s="21"/>
      <c r="L206" s="21"/>
      <c r="M206" s="21"/>
    </row>
    <row r="207" ht="21" customHeight="true">
      <c r="A207" s="32"/>
      <c r="B207" s="21"/>
      <c r="C207" s="21"/>
      <c r="D207" s="21"/>
      <c r="E207" s="21"/>
      <c r="F207" s="21"/>
      <c r="G207" s="84"/>
      <c r="H207" s="84"/>
      <c r="I207" s="84" t="str">
        <f>IF(D207="","",IFERROR(G207*H207,0))</f>
      </c>
      <c r="J207" s="21"/>
      <c r="K207" s="21"/>
      <c r="L207" s="21"/>
      <c r="M207" s="21"/>
    </row>
    <row r="208" ht="21" customHeight="true">
      <c r="A208" s="32"/>
      <c r="B208" s="21"/>
      <c r="C208" s="21"/>
      <c r="D208" s="21"/>
      <c r="E208" s="21"/>
      <c r="F208" s="21"/>
      <c r="G208" s="84"/>
      <c r="H208" s="84"/>
      <c r="I208" s="84" t="str">
        <f>IF(D208="","",IFERROR(G208*H208,0))</f>
      </c>
      <c r="J208" s="21"/>
      <c r="K208" s="21"/>
      <c r="L208" s="21"/>
      <c r="M208" s="21"/>
    </row>
    <row r="209" ht="21" customHeight="true">
      <c r="A209" s="32"/>
      <c r="B209" s="21"/>
      <c r="C209" s="21"/>
      <c r="D209" s="21"/>
      <c r="E209" s="21"/>
      <c r="F209" s="21"/>
      <c r="G209" s="84"/>
      <c r="H209" s="84"/>
      <c r="I209" s="84" t="str">
        <f>IF(D209="","",IFERROR(G209*H209,0))</f>
      </c>
      <c r="J209" s="21"/>
      <c r="K209" s="21"/>
      <c r="L209" s="21"/>
      <c r="M209" s="21"/>
    </row>
    <row r="210" ht="21" customHeight="true">
      <c r="A210" s="32"/>
      <c r="B210" s="21"/>
      <c r="C210" s="21"/>
      <c r="D210" s="21"/>
      <c r="E210" s="21"/>
      <c r="F210" s="21"/>
      <c r="G210" s="84"/>
      <c r="H210" s="84"/>
      <c r="I210" s="84" t="str">
        <f>IF(D210="","",IFERROR(G210*H210,0))</f>
      </c>
      <c r="J210" s="21"/>
      <c r="K210" s="21"/>
      <c r="L210" s="21"/>
      <c r="M210" s="21"/>
    </row>
    <row r="211" ht="21" customHeight="true">
      <c r="A211" s="32"/>
      <c r="B211" s="21"/>
      <c r="C211" s="21"/>
      <c r="D211" s="21"/>
      <c r="E211" s="21"/>
      <c r="F211" s="21"/>
      <c r="G211" s="84"/>
      <c r="H211" s="84"/>
      <c r="I211" s="84" t="str">
        <f>IF(D211="","",IFERROR(G211*H211,0))</f>
      </c>
      <c r="J211" s="21"/>
      <c r="K211" s="21"/>
      <c r="L211" s="21"/>
      <c r="M211" s="21"/>
    </row>
    <row r="212" ht="21" customHeight="true">
      <c r="A212" s="32"/>
      <c r="B212" s="21"/>
      <c r="C212" s="21"/>
      <c r="D212" s="21"/>
      <c r="E212" s="21"/>
      <c r="F212" s="21"/>
      <c r="G212" s="84"/>
      <c r="H212" s="84"/>
      <c r="I212" s="84" t="str">
        <f>IF(D212="","",IFERROR(G212*H212,0))</f>
      </c>
      <c r="J212" s="21"/>
      <c r="K212" s="21"/>
      <c r="L212" s="21"/>
      <c r="M212" s="21"/>
    </row>
    <row r="213" ht="21" customHeight="true">
      <c r="A213" s="32"/>
      <c r="B213" s="21"/>
      <c r="C213" s="21"/>
      <c r="D213" s="21"/>
      <c r="E213" s="21"/>
      <c r="F213" s="21"/>
      <c r="G213" s="84"/>
      <c r="H213" s="84"/>
      <c r="I213" s="84" t="str">
        <f>IF(D213="","",IFERROR(G213*H213,0))</f>
      </c>
      <c r="J213" s="21"/>
      <c r="K213" s="21"/>
      <c r="L213" s="21"/>
      <c r="M213" s="21"/>
    </row>
    <row r="214" ht="21" customHeight="true">
      <c r="A214" s="32"/>
      <c r="B214" s="21"/>
      <c r="C214" s="21"/>
      <c r="D214" s="21"/>
      <c r="E214" s="21"/>
      <c r="F214" s="21"/>
      <c r="G214" s="84"/>
      <c r="H214" s="84"/>
      <c r="I214" s="84" t="str">
        <f>IF(D214="","",IFERROR(G214*H214,0))</f>
      </c>
      <c r="J214" s="21"/>
      <c r="K214" s="21"/>
      <c r="L214" s="21"/>
      <c r="M214" s="21"/>
    </row>
    <row r="215" ht="21" customHeight="true">
      <c r="A215" s="32"/>
      <c r="B215" s="21"/>
      <c r="C215" s="21"/>
      <c r="D215" s="21"/>
      <c r="E215" s="21"/>
      <c r="F215" s="21"/>
      <c r="G215" s="84"/>
      <c r="H215" s="84"/>
      <c r="I215" s="84" t="str">
        <f>IF(D215="","",IFERROR(G215*H215,0))</f>
      </c>
      <c r="J215" s="21"/>
      <c r="K215" s="21"/>
      <c r="L215" s="21"/>
      <c r="M215" s="21"/>
    </row>
    <row r="216" ht="21" customHeight="true">
      <c r="A216" s="32"/>
      <c r="B216" s="21"/>
      <c r="C216" s="21"/>
      <c r="D216" s="21"/>
      <c r="E216" s="21"/>
      <c r="F216" s="21"/>
      <c r="G216" s="84"/>
      <c r="H216" s="84"/>
      <c r="I216" s="84" t="str">
        <f>IF(D216="","",IFERROR(G216*H216,0))</f>
      </c>
      <c r="J216" s="21"/>
      <c r="K216" s="21"/>
      <c r="L216" s="21"/>
      <c r="M216" s="21"/>
    </row>
    <row r="217" ht="21" customHeight="true">
      <c r="A217" s="32"/>
      <c r="B217" s="21"/>
      <c r="C217" s="21"/>
      <c r="D217" s="21"/>
      <c r="E217" s="21"/>
      <c r="F217" s="21"/>
      <c r="G217" s="84"/>
      <c r="H217" s="84"/>
      <c r="I217" s="84" t="str">
        <f>IF(D217="","",IFERROR(G217*H217,0))</f>
      </c>
      <c r="J217" s="21"/>
      <c r="K217" s="21"/>
      <c r="L217" s="21"/>
      <c r="M217" s="21"/>
    </row>
    <row r="218" ht="21" customHeight="true">
      <c r="A218" s="32"/>
      <c r="B218" s="21"/>
      <c r="C218" s="21"/>
      <c r="D218" s="21"/>
      <c r="E218" s="21"/>
      <c r="F218" s="21"/>
      <c r="G218" s="84"/>
      <c r="H218" s="84"/>
      <c r="I218" s="84" t="str">
        <f>IF(D218="","",IFERROR(G218*H218,0))</f>
      </c>
      <c r="J218" s="21"/>
      <c r="K218" s="21"/>
      <c r="L218" s="21"/>
      <c r="M218" s="21"/>
    </row>
    <row r="219" ht="21" customHeight="true">
      <c r="A219" s="32"/>
      <c r="B219" s="21"/>
      <c r="C219" s="21"/>
      <c r="D219" s="21"/>
      <c r="E219" s="21"/>
      <c r="F219" s="21"/>
      <c r="G219" s="84"/>
      <c r="H219" s="84"/>
      <c r="I219" s="84" t="str">
        <f>IF(D219="","",IFERROR(G219*H219,0))</f>
      </c>
      <c r="J219" s="21"/>
      <c r="K219" s="21"/>
      <c r="L219" s="21"/>
      <c r="M219" s="21"/>
    </row>
    <row r="220" ht="21" customHeight="true">
      <c r="A220" s="32"/>
      <c r="B220" s="21"/>
      <c r="C220" s="21"/>
      <c r="D220" s="21"/>
      <c r="E220" s="21"/>
      <c r="F220" s="21"/>
      <c r="G220" s="84"/>
      <c r="H220" s="84"/>
      <c r="I220" s="84" t="str">
        <f>IF(D220="","",IFERROR(G220*H220,0))</f>
      </c>
      <c r="J220" s="21"/>
      <c r="K220" s="21"/>
      <c r="L220" s="21"/>
      <c r="M220" s="21"/>
    </row>
    <row r="221" ht="21" customHeight="true">
      <c r="A221" s="32"/>
      <c r="B221" s="21"/>
      <c r="C221" s="21"/>
      <c r="D221" s="21"/>
      <c r="E221" s="21"/>
      <c r="F221" s="21"/>
      <c r="G221" s="84"/>
      <c r="H221" s="84"/>
      <c r="I221" s="84" t="str">
        <f>IF(D221="","",IFERROR(G221*H221,0))</f>
      </c>
      <c r="J221" s="21"/>
      <c r="K221" s="21"/>
      <c r="L221" s="21"/>
      <c r="M221" s="21"/>
    </row>
    <row r="222" ht="21" customHeight="true">
      <c r="A222" s="32"/>
      <c r="B222" s="21"/>
      <c r="C222" s="21"/>
      <c r="D222" s="21"/>
      <c r="E222" s="21"/>
      <c r="F222" s="21"/>
      <c r="G222" s="84"/>
      <c r="H222" s="84"/>
      <c r="I222" s="84" t="str">
        <f>IF(D222="","",IFERROR(G222*H222,0))</f>
      </c>
      <c r="J222" s="21"/>
      <c r="K222" s="21"/>
      <c r="L222" s="21"/>
      <c r="M222" s="21"/>
    </row>
    <row r="223" ht="21" customHeight="true">
      <c r="A223" s="32"/>
      <c r="B223" s="21"/>
      <c r="C223" s="21"/>
      <c r="D223" s="21"/>
      <c r="E223" s="21"/>
      <c r="F223" s="21"/>
      <c r="G223" s="84"/>
      <c r="H223" s="84"/>
      <c r="I223" s="84" t="str">
        <f>IF(D223="","",IFERROR(G223*H223,0))</f>
      </c>
      <c r="J223" s="21"/>
      <c r="K223" s="21"/>
      <c r="L223" s="21"/>
      <c r="M223" s="21"/>
    </row>
    <row r="224" ht="21" customHeight="true">
      <c r="A224" s="32"/>
      <c r="B224" s="21"/>
      <c r="C224" s="21"/>
      <c r="D224" s="21"/>
      <c r="E224" s="21"/>
      <c r="F224" s="21"/>
      <c r="G224" s="84"/>
      <c r="H224" s="84"/>
      <c r="I224" s="84" t="str">
        <f>IF(D224="","",IFERROR(G224*H224,0))</f>
      </c>
      <c r="J224" s="21"/>
      <c r="K224" s="21"/>
      <c r="L224" s="21"/>
      <c r="M224" s="21"/>
    </row>
    <row r="225" ht="21" customHeight="true">
      <c r="A225" s="32"/>
      <c r="B225" s="21"/>
      <c r="C225" s="21"/>
      <c r="D225" s="21"/>
      <c r="E225" s="21"/>
      <c r="F225" s="21"/>
      <c r="G225" s="84"/>
      <c r="H225" s="84"/>
      <c r="I225" s="84" t="str">
        <f>IF(D225="","",IFERROR(G225*H225,0))</f>
      </c>
      <c r="J225" s="21"/>
      <c r="K225" s="21"/>
      <c r="L225" s="21"/>
      <c r="M225" s="21"/>
    </row>
    <row r="226" ht="21" customHeight="true">
      <c r="A226" s="32"/>
      <c r="B226" s="21"/>
      <c r="C226" s="21"/>
      <c r="D226" s="21"/>
      <c r="E226" s="21"/>
      <c r="F226" s="21"/>
      <c r="G226" s="84"/>
      <c r="H226" s="84"/>
      <c r="I226" s="84" t="str">
        <f>IF(D226="","",IFERROR(G226*H226,0))</f>
      </c>
      <c r="J226" s="21"/>
      <c r="K226" s="21"/>
      <c r="L226" s="21"/>
      <c r="M226" s="21"/>
    </row>
    <row r="227" ht="21" customHeight="true">
      <c r="A227" s="32"/>
      <c r="B227" s="21"/>
      <c r="C227" s="21"/>
      <c r="D227" s="21"/>
      <c r="E227" s="21"/>
      <c r="F227" s="21"/>
      <c r="G227" s="84"/>
      <c r="H227" s="84"/>
      <c r="I227" s="84" t="str">
        <f>IF(D227="","",IFERROR(G227*H227,0))</f>
      </c>
      <c r="J227" s="21"/>
      <c r="K227" s="21"/>
      <c r="L227" s="21"/>
      <c r="M227" s="21"/>
    </row>
    <row r="228" ht="21" customHeight="true">
      <c r="A228" s="32"/>
      <c r="B228" s="21"/>
      <c r="C228" s="21"/>
      <c r="D228" s="21"/>
      <c r="E228" s="21"/>
      <c r="F228" s="21"/>
      <c r="G228" s="84"/>
      <c r="H228" s="84"/>
      <c r="I228" s="84" t="str">
        <f>IF(D228="","",IFERROR(G228*H228,0))</f>
      </c>
      <c r="J228" s="21"/>
      <c r="K228" s="21"/>
      <c r="L228" s="21"/>
      <c r="M228" s="21"/>
    </row>
    <row r="229" ht="21" customHeight="true">
      <c r="A229" s="32"/>
      <c r="B229" s="21"/>
      <c r="C229" s="21"/>
      <c r="D229" s="21"/>
      <c r="E229" s="21"/>
      <c r="F229" s="21"/>
      <c r="G229" s="84"/>
      <c r="H229" s="84"/>
      <c r="I229" s="84" t="str">
        <f>IF(D229="","",IFERROR(G229*H229,0))</f>
      </c>
      <c r="J229" s="21"/>
      <c r="K229" s="21"/>
      <c r="L229" s="21"/>
      <c r="M229" s="21"/>
    </row>
    <row r="230" ht="21" customHeight="true">
      <c r="A230" s="32"/>
      <c r="B230" s="21"/>
      <c r="C230" s="21"/>
      <c r="D230" s="21"/>
      <c r="E230" s="21"/>
      <c r="F230" s="21"/>
      <c r="G230" s="84"/>
      <c r="H230" s="84"/>
      <c r="I230" s="84" t="str">
        <f>IF(D230="","",IFERROR(G230*H230,0))</f>
      </c>
      <c r="J230" s="21"/>
      <c r="K230" s="21"/>
      <c r="L230" s="21"/>
      <c r="M230" s="21"/>
    </row>
    <row r="231" ht="21" customHeight="true">
      <c r="A231" s="32"/>
      <c r="B231" s="21"/>
      <c r="C231" s="21"/>
      <c r="D231" s="21"/>
      <c r="E231" s="21"/>
      <c r="F231" s="21"/>
      <c r="G231" s="84"/>
      <c r="H231" s="84"/>
      <c r="I231" s="84" t="str">
        <f>IF(D231="","",IFERROR(G231*H231,0))</f>
      </c>
      <c r="J231" s="21"/>
      <c r="K231" s="21"/>
      <c r="L231" s="21"/>
      <c r="M231" s="21"/>
    </row>
    <row r="232" ht="21" customHeight="true">
      <c r="A232" s="32"/>
      <c r="B232" s="21"/>
      <c r="C232" s="21"/>
      <c r="D232" s="21"/>
      <c r="E232" s="21"/>
      <c r="F232" s="21"/>
      <c r="G232" s="84"/>
      <c r="H232" s="84"/>
      <c r="I232" s="84" t="str">
        <f>IF(D232="","",IFERROR(G232*H232,0))</f>
      </c>
      <c r="J232" s="21"/>
      <c r="K232" s="21"/>
      <c r="L232" s="21"/>
      <c r="M232" s="21"/>
    </row>
    <row r="233" ht="21" customHeight="true">
      <c r="A233" s="32"/>
      <c r="B233" s="21"/>
      <c r="C233" s="21"/>
      <c r="D233" s="21"/>
      <c r="E233" s="21"/>
      <c r="F233" s="21"/>
      <c r="G233" s="84"/>
      <c r="H233" s="84"/>
      <c r="I233" s="84" t="str">
        <f>IF(D233="","",IFERROR(G233*H233,0))</f>
      </c>
      <c r="J233" s="21"/>
      <c r="K233" s="21"/>
      <c r="L233" s="21"/>
      <c r="M233" s="21"/>
    </row>
    <row r="234" ht="21" customHeight="true">
      <c r="A234" s="32"/>
      <c r="B234" s="21"/>
      <c r="C234" s="21"/>
      <c r="D234" s="21"/>
      <c r="E234" s="21"/>
      <c r="F234" s="21"/>
      <c r="G234" s="84"/>
      <c r="H234" s="84"/>
      <c r="I234" s="84" t="str">
        <f>IF(D234="","",IFERROR(G234*H234,0))</f>
      </c>
      <c r="J234" s="21"/>
      <c r="K234" s="21"/>
      <c r="L234" s="21"/>
      <c r="M234" s="21"/>
    </row>
    <row r="235" ht="21" customHeight="true">
      <c r="A235" s="32"/>
      <c r="B235" s="21"/>
      <c r="C235" s="21"/>
      <c r="D235" s="21"/>
      <c r="E235" s="21"/>
      <c r="F235" s="21"/>
      <c r="G235" s="84"/>
      <c r="H235" s="84"/>
      <c r="I235" s="84" t="str">
        <f>IF(D235="","",IFERROR(G235*H235,0))</f>
      </c>
      <c r="J235" s="21"/>
      <c r="K235" s="21"/>
      <c r="L235" s="21"/>
      <c r="M235" s="21"/>
    </row>
    <row r="236" ht="21" customHeight="true">
      <c r="A236" s="32"/>
      <c r="B236" s="21"/>
      <c r="C236" s="21"/>
      <c r="D236" s="21"/>
      <c r="E236" s="21"/>
      <c r="F236" s="21"/>
      <c r="G236" s="84"/>
      <c r="H236" s="84"/>
      <c r="I236" s="84" t="str">
        <f>IF(D236="","",IFERROR(G236*H236,0))</f>
      </c>
      <c r="J236" s="21"/>
      <c r="K236" s="21"/>
      <c r="L236" s="21"/>
      <c r="M236" s="21"/>
    </row>
    <row r="237" ht="21" customHeight="true">
      <c r="A237" s="32"/>
      <c r="B237" s="21"/>
      <c r="C237" s="21"/>
      <c r="D237" s="21"/>
      <c r="E237" s="21"/>
      <c r="F237" s="21"/>
      <c r="G237" s="84"/>
      <c r="H237" s="84"/>
      <c r="I237" s="84" t="str">
        <f>IF(D237="","",IFERROR(G237*H237,0))</f>
      </c>
      <c r="J237" s="21"/>
      <c r="K237" s="21"/>
      <c r="L237" s="21"/>
      <c r="M237" s="21"/>
    </row>
    <row r="238" ht="21" customHeight="true">
      <c r="A238" s="32"/>
      <c r="B238" s="21"/>
      <c r="C238" s="21"/>
      <c r="D238" s="21"/>
      <c r="E238" s="21"/>
      <c r="F238" s="21"/>
      <c r="G238" s="84"/>
      <c r="H238" s="84"/>
      <c r="I238" s="84" t="str">
        <f>IF(D238="","",IFERROR(G238*H238,0))</f>
      </c>
      <c r="J238" s="21"/>
      <c r="K238" s="21"/>
      <c r="L238" s="21"/>
      <c r="M238" s="21"/>
    </row>
    <row r="239" ht="21" customHeight="true">
      <c r="A239" s="32"/>
      <c r="B239" s="21"/>
      <c r="C239" s="21"/>
      <c r="D239" s="21"/>
      <c r="E239" s="21"/>
      <c r="F239" s="21"/>
      <c r="G239" s="84"/>
      <c r="H239" s="84"/>
      <c r="I239" s="84" t="str">
        <f>IF(D239="","",IFERROR(G239*H239,0))</f>
      </c>
      <c r="J239" s="21"/>
      <c r="K239" s="21"/>
      <c r="L239" s="21"/>
      <c r="M239" s="21"/>
    </row>
    <row r="240" ht="21" customHeight="true">
      <c r="A240" s="32"/>
      <c r="B240" s="21"/>
      <c r="C240" s="21"/>
      <c r="D240" s="21"/>
      <c r="E240" s="21"/>
      <c r="F240" s="21"/>
      <c r="G240" s="84"/>
      <c r="H240" s="84"/>
      <c r="I240" s="84" t="str">
        <f>IF(D240="","",IFERROR(G240*H240,0))</f>
      </c>
      <c r="J240" s="21"/>
      <c r="K240" s="21"/>
      <c r="L240" s="21"/>
      <c r="M240" s="21"/>
    </row>
    <row r="241" ht="21" customHeight="true">
      <c r="A241" s="32"/>
      <c r="B241" s="21"/>
      <c r="C241" s="21"/>
      <c r="D241" s="21"/>
      <c r="E241" s="21"/>
      <c r="F241" s="21"/>
      <c r="G241" s="84"/>
      <c r="H241" s="84"/>
      <c r="I241" s="84" t="str">
        <f>IF(D241="","",IFERROR(G241*H241,0))</f>
      </c>
      <c r="J241" s="21"/>
      <c r="K241" s="21"/>
      <c r="L241" s="21"/>
      <c r="M241" s="21"/>
    </row>
    <row r="242" ht="21" customHeight="true">
      <c r="A242" s="32"/>
      <c r="B242" s="21"/>
      <c r="C242" s="21"/>
      <c r="D242" s="21"/>
      <c r="E242" s="21"/>
      <c r="F242" s="21"/>
      <c r="G242" s="84"/>
      <c r="H242" s="84"/>
      <c r="I242" s="84" t="str">
        <f>IF(D242="","",IFERROR(G242*H242,0))</f>
      </c>
      <c r="J242" s="21"/>
      <c r="K242" s="21"/>
      <c r="L242" s="21"/>
      <c r="M242" s="21"/>
    </row>
    <row r="243" ht="21" customHeight="true">
      <c r="A243" s="32"/>
      <c r="B243" s="21"/>
      <c r="C243" s="21"/>
      <c r="D243" s="21"/>
      <c r="E243" s="21"/>
      <c r="F243" s="21"/>
      <c r="G243" s="84"/>
      <c r="H243" s="84"/>
      <c r="I243" s="84" t="str">
        <f>IF(D243="","",IFERROR(G243*H243,0))</f>
      </c>
      <c r="J243" s="21"/>
      <c r="K243" s="21"/>
      <c r="L243" s="21"/>
      <c r="M243" s="21"/>
    </row>
    <row r="244" ht="21" customHeight="true">
      <c r="A244" s="32"/>
      <c r="B244" s="21"/>
      <c r="C244" s="21"/>
      <c r="D244" s="21"/>
      <c r="E244" s="21"/>
      <c r="F244" s="21"/>
      <c r="G244" s="84"/>
      <c r="H244" s="84"/>
      <c r="I244" s="84" t="str">
        <f>IF(D244="","",IFERROR(G244*H244,0))</f>
      </c>
      <c r="J244" s="21"/>
      <c r="K244" s="21"/>
      <c r="L244" s="21"/>
      <c r="M244" s="21"/>
    </row>
    <row r="245" ht="21" customHeight="true">
      <c r="A245" s="32"/>
      <c r="B245" s="21"/>
      <c r="C245" s="21"/>
      <c r="D245" s="21"/>
      <c r="E245" s="21"/>
      <c r="F245" s="21"/>
      <c r="G245" s="84"/>
      <c r="H245" s="84"/>
      <c r="I245" s="84" t="str">
        <f>IF(D245="","",IFERROR(G245*H245,0))</f>
      </c>
      <c r="J245" s="21"/>
      <c r="K245" s="21"/>
      <c r="L245" s="21"/>
      <c r="M245" s="21"/>
    </row>
    <row r="246" ht="21" customHeight="true">
      <c r="A246" s="32"/>
      <c r="B246" s="21"/>
      <c r="C246" s="21"/>
      <c r="D246" s="21"/>
      <c r="E246" s="21"/>
      <c r="F246" s="21"/>
      <c r="G246" s="84"/>
      <c r="H246" s="84"/>
      <c r="I246" s="84" t="str">
        <f>IF(D246="","",IFERROR(G246*H246,0))</f>
      </c>
      <c r="J246" s="21"/>
      <c r="K246" s="21"/>
      <c r="L246" s="21"/>
      <c r="M246" s="21"/>
    </row>
    <row r="247" ht="21" customHeight="true">
      <c r="A247" s="32"/>
      <c r="B247" s="21"/>
      <c r="C247" s="21"/>
      <c r="D247" s="21"/>
      <c r="E247" s="21"/>
      <c r="F247" s="21"/>
      <c r="G247" s="84"/>
      <c r="H247" s="84"/>
      <c r="I247" s="84" t="str">
        <f>IF(D247="","",IFERROR(G247*H247,0))</f>
      </c>
      <c r="J247" s="21"/>
      <c r="K247" s="21"/>
      <c r="L247" s="21"/>
      <c r="M247" s="21"/>
    </row>
    <row r="248" ht="21" customHeight="true">
      <c r="A248" s="32"/>
      <c r="B248" s="21"/>
      <c r="C248" s="21"/>
      <c r="D248" s="21"/>
      <c r="E248" s="21"/>
      <c r="F248" s="21"/>
      <c r="G248" s="84"/>
      <c r="H248" s="84"/>
      <c r="I248" s="84" t="str">
        <f>IF(D248="","",IFERROR(G248*H248,0))</f>
      </c>
      <c r="J248" s="21"/>
      <c r="K248" s="21"/>
      <c r="L248" s="21"/>
      <c r="M248" s="21"/>
    </row>
    <row r="249" ht="21" customHeight="true">
      <c r="A249" s="32"/>
      <c r="B249" s="21"/>
      <c r="C249" s="21"/>
      <c r="D249" s="21"/>
      <c r="E249" s="21"/>
      <c r="F249" s="21"/>
      <c r="G249" s="84"/>
      <c r="H249" s="84"/>
      <c r="I249" s="84" t="str">
        <f>IF(D249="","",IFERROR(G249*H249,0))</f>
      </c>
      <c r="J249" s="21"/>
      <c r="K249" s="21"/>
      <c r="L249" s="21"/>
      <c r="M249" s="21"/>
    </row>
    <row r="250" ht="21" customHeight="true">
      <c r="A250" s="32"/>
      <c r="B250" s="21"/>
      <c r="C250" s="21"/>
      <c r="D250" s="21"/>
      <c r="E250" s="21"/>
      <c r="F250" s="21"/>
      <c r="G250" s="84"/>
      <c r="H250" s="84"/>
      <c r="I250" s="84" t="str">
        <f>IF(D250="","",IFERROR(G250*H250,0))</f>
      </c>
      <c r="J250" s="21"/>
      <c r="K250" s="21"/>
      <c r="L250" s="21"/>
      <c r="M250" s="21"/>
    </row>
    <row r="251" ht="21" customHeight="true">
      <c r="A251" s="32"/>
      <c r="B251" s="21"/>
      <c r="C251" s="21"/>
      <c r="D251" s="21"/>
      <c r="E251" s="21"/>
      <c r="F251" s="21"/>
      <c r="G251" s="84"/>
      <c r="H251" s="84"/>
      <c r="I251" s="84" t="str">
        <f>IF(D251="","",IFERROR(G251*H251,0))</f>
      </c>
      <c r="J251" s="21"/>
      <c r="K251" s="21"/>
      <c r="L251" s="21"/>
      <c r="M251" s="21"/>
    </row>
    <row r="252" ht="21" customHeight="true">
      <c r="A252" s="32"/>
      <c r="B252" s="21"/>
      <c r="C252" s="21"/>
      <c r="D252" s="21"/>
      <c r="E252" s="21"/>
      <c r="F252" s="21"/>
      <c r="G252" s="84"/>
      <c r="H252" s="84"/>
      <c r="I252" s="84" t="str">
        <f>IF(D252="","",IFERROR(G252*H252,0))</f>
      </c>
      <c r="J252" s="21"/>
      <c r="K252" s="21"/>
      <c r="L252" s="21"/>
      <c r="M252" s="21"/>
    </row>
    <row r="253" ht="21" customHeight="true">
      <c r="A253" s="32"/>
      <c r="B253" s="21"/>
      <c r="C253" s="21"/>
      <c r="D253" s="21"/>
      <c r="E253" s="21"/>
      <c r="F253" s="21"/>
      <c r="G253" s="84"/>
      <c r="H253" s="84"/>
      <c r="I253" s="84" t="str">
        <f>IF(D253="","",IFERROR(G253*H253,0))</f>
      </c>
      <c r="J253" s="21"/>
      <c r="K253" s="21"/>
      <c r="L253" s="21"/>
      <c r="M253" s="21"/>
    </row>
    <row r="254" ht="21" customHeight="true">
      <c r="A254" s="32"/>
      <c r="B254" s="21"/>
      <c r="C254" s="21"/>
      <c r="D254" s="21"/>
      <c r="E254" s="21"/>
      <c r="F254" s="21"/>
      <c r="G254" s="84"/>
      <c r="H254" s="84"/>
      <c r="I254" s="84" t="str">
        <f>IF(D254="","",IFERROR(G254*H254,0))</f>
      </c>
      <c r="J254" s="21"/>
      <c r="K254" s="21"/>
      <c r="L254" s="21"/>
      <c r="M254" s="21"/>
    </row>
    <row r="255" ht="21" customHeight="true">
      <c r="A255" s="32"/>
      <c r="B255" s="21"/>
      <c r="C255" s="21"/>
      <c r="D255" s="21"/>
      <c r="E255" s="21"/>
      <c r="F255" s="21"/>
      <c r="G255" s="84"/>
      <c r="H255" s="84"/>
      <c r="I255" s="84" t="str">
        <f>IF(D255="","",IFERROR(G255*H255,0))</f>
      </c>
      <c r="J255" s="21"/>
      <c r="K255" s="21"/>
      <c r="L255" s="21"/>
      <c r="M255" s="21"/>
    </row>
    <row r="256" ht="21" customHeight="true">
      <c r="A256" s="32"/>
      <c r="B256" s="21"/>
      <c r="C256" s="21"/>
      <c r="D256" s="21"/>
      <c r="E256" s="21"/>
      <c r="F256" s="21"/>
      <c r="G256" s="84"/>
      <c r="H256" s="84"/>
      <c r="I256" s="84" t="str">
        <f>IF(D256="","",IFERROR(G256*H256,0))</f>
      </c>
      <c r="J256" s="21"/>
      <c r="K256" s="21"/>
      <c r="L256" s="21"/>
      <c r="M256" s="21"/>
    </row>
    <row r="257" ht="21" customHeight="true">
      <c r="A257" s="32"/>
      <c r="B257" s="21"/>
      <c r="C257" s="21"/>
      <c r="D257" s="21"/>
      <c r="E257" s="21"/>
      <c r="F257" s="21"/>
      <c r="G257" s="84"/>
      <c r="H257" s="84"/>
      <c r="I257" s="84" t="str">
        <f>IF(D257="","",IFERROR(G257*H257,0))</f>
      </c>
      <c r="J257" s="21"/>
      <c r="K257" s="21"/>
      <c r="L257" s="21"/>
      <c r="M257" s="21"/>
    </row>
    <row r="258" ht="21" customHeight="true">
      <c r="A258" s="32"/>
      <c r="B258" s="21"/>
      <c r="C258" s="21"/>
      <c r="D258" s="21"/>
      <c r="E258" s="21"/>
      <c r="F258" s="21"/>
      <c r="G258" s="84"/>
      <c r="H258" s="84"/>
      <c r="I258" s="84" t="str">
        <f>IF(D258="","",IFERROR(G258*H258,0))</f>
      </c>
      <c r="J258" s="21"/>
      <c r="K258" s="21"/>
      <c r="L258" s="21"/>
      <c r="M258" s="21"/>
    </row>
    <row r="259" ht="21" customHeight="true">
      <c r="A259" s="32"/>
      <c r="B259" s="21"/>
      <c r="C259" s="21"/>
      <c r="D259" s="21"/>
      <c r="E259" s="21"/>
      <c r="F259" s="21"/>
      <c r="G259" s="84"/>
      <c r="H259" s="84"/>
      <c r="I259" s="84" t="str">
        <f>IF(D259="","",IFERROR(G259*H259,0))</f>
      </c>
      <c r="J259" s="21"/>
      <c r="K259" s="21"/>
      <c r="L259" s="21"/>
      <c r="M259" s="21"/>
    </row>
    <row r="260" ht="21" customHeight="true">
      <c r="A260" s="32"/>
      <c r="B260" s="21"/>
      <c r="C260" s="21"/>
      <c r="D260" s="21"/>
      <c r="E260" s="21"/>
      <c r="F260" s="21"/>
      <c r="G260" s="84"/>
      <c r="H260" s="84"/>
      <c r="I260" s="84" t="str">
        <f>IF(D260="","",IFERROR(G260*H260,0))</f>
      </c>
      <c r="J260" s="21"/>
      <c r="K260" s="21"/>
      <c r="L260" s="21"/>
      <c r="M260" s="21"/>
    </row>
    <row r="261" ht="21" customHeight="true">
      <c r="A261" s="32"/>
      <c r="B261" s="21"/>
      <c r="C261" s="21"/>
      <c r="D261" s="21"/>
      <c r="E261" s="21"/>
      <c r="F261" s="21"/>
      <c r="G261" s="84"/>
      <c r="H261" s="84"/>
      <c r="I261" s="84" t="str">
        <f>IF(D261="","",IFERROR(G261*H261,0))</f>
      </c>
      <c r="J261" s="21"/>
      <c r="K261" s="21"/>
      <c r="L261" s="21"/>
      <c r="M261" s="21"/>
    </row>
    <row r="262" ht="21" customHeight="true">
      <c r="A262" s="32"/>
      <c r="B262" s="21"/>
      <c r="C262" s="21"/>
      <c r="D262" s="21"/>
      <c r="E262" s="21"/>
      <c r="F262" s="21"/>
      <c r="G262" s="84"/>
      <c r="H262" s="84"/>
      <c r="I262" s="84" t="str">
        <f>IF(D262="","",IFERROR(G262*H262,0))</f>
      </c>
      <c r="J262" s="21"/>
      <c r="K262" s="21"/>
      <c r="L262" s="21"/>
      <c r="M262" s="21"/>
    </row>
    <row r="263" ht="21" customHeight="true">
      <c r="A263" s="32"/>
      <c r="B263" s="21"/>
      <c r="C263" s="21"/>
      <c r="D263" s="21"/>
      <c r="E263" s="21"/>
      <c r="F263" s="21"/>
      <c r="G263" s="84"/>
      <c r="H263" s="84"/>
      <c r="I263" s="84" t="str">
        <f>IF(D263="","",IFERROR(G263*H263,0))</f>
      </c>
      <c r="J263" s="21"/>
      <c r="K263" s="21"/>
      <c r="L263" s="21"/>
      <c r="M263" s="21"/>
    </row>
    <row r="264" ht="21" customHeight="true">
      <c r="A264" s="32"/>
      <c r="B264" s="21"/>
      <c r="C264" s="21"/>
      <c r="D264" s="21"/>
      <c r="E264" s="21"/>
      <c r="F264" s="21"/>
      <c r="G264" s="84"/>
      <c r="H264" s="84"/>
      <c r="I264" s="84" t="str">
        <f>IF(D264="","",IFERROR(G264*H264,0))</f>
      </c>
      <c r="J264" s="21"/>
      <c r="K264" s="21"/>
      <c r="L264" s="21"/>
      <c r="M264" s="21"/>
    </row>
    <row r="265" ht="21" customHeight="true">
      <c r="A265" s="32"/>
      <c r="B265" s="21"/>
      <c r="C265" s="21"/>
      <c r="D265" s="21"/>
      <c r="E265" s="21"/>
      <c r="F265" s="21"/>
      <c r="G265" s="84"/>
      <c r="H265" s="84"/>
      <c r="I265" s="84" t="str">
        <f>IF(D265="","",IFERROR(G265*H265,0))</f>
      </c>
      <c r="J265" s="21"/>
      <c r="K265" s="21"/>
      <c r="L265" s="21"/>
      <c r="M265" s="21"/>
    </row>
    <row r="266" ht="21" customHeight="true">
      <c r="A266" s="32"/>
      <c r="B266" s="21"/>
      <c r="C266" s="21"/>
      <c r="D266" s="21"/>
      <c r="E266" s="21"/>
      <c r="F266" s="21"/>
      <c r="G266" s="84"/>
      <c r="H266" s="84"/>
      <c r="I266" s="84" t="str">
        <f>IF(D266="","",IFERROR(G266*H266,0))</f>
      </c>
      <c r="J266" s="21"/>
      <c r="K266" s="21"/>
      <c r="L266" s="21"/>
      <c r="M266" s="21"/>
    </row>
    <row r="267" ht="21" customHeight="true">
      <c r="A267" s="32"/>
      <c r="B267" s="21"/>
      <c r="C267" s="21"/>
      <c r="D267" s="21"/>
      <c r="E267" s="21"/>
      <c r="F267" s="21"/>
      <c r="G267" s="84"/>
      <c r="H267" s="84"/>
      <c r="I267" s="84" t="str">
        <f>IF(D267="","",IFERROR(G267*H267,0))</f>
      </c>
      <c r="J267" s="21"/>
      <c r="K267" s="21"/>
      <c r="L267" s="21"/>
      <c r="M267" s="21"/>
    </row>
    <row r="268" ht="21" customHeight="true">
      <c r="A268" s="32"/>
      <c r="B268" s="21"/>
      <c r="C268" s="21"/>
      <c r="D268" s="21"/>
      <c r="E268" s="21"/>
      <c r="F268" s="21"/>
      <c r="G268" s="84"/>
      <c r="H268" s="84"/>
      <c r="I268" s="84" t="str">
        <f>IF(D268="","",IFERROR(G268*H268,0))</f>
      </c>
      <c r="J268" s="21"/>
      <c r="K268" s="21"/>
      <c r="L268" s="21"/>
      <c r="M268" s="21"/>
    </row>
    <row r="269" ht="21" customHeight="true">
      <c r="A269" s="32"/>
      <c r="B269" s="21"/>
      <c r="C269" s="21"/>
      <c r="D269" s="21"/>
      <c r="E269" s="21"/>
      <c r="F269" s="21"/>
      <c r="G269" s="84"/>
      <c r="H269" s="84"/>
      <c r="I269" s="84" t="str">
        <f>IF(D269="","",IFERROR(G269*H269,0))</f>
      </c>
      <c r="J269" s="21"/>
      <c r="K269" s="21"/>
      <c r="L269" s="21"/>
      <c r="M269" s="21"/>
    </row>
    <row r="270" ht="21" customHeight="true">
      <c r="A270" s="32"/>
      <c r="B270" s="21"/>
      <c r="C270" s="21"/>
      <c r="D270" s="21"/>
      <c r="E270" s="21"/>
      <c r="F270" s="21"/>
      <c r="G270" s="84"/>
      <c r="H270" s="84"/>
      <c r="I270" s="84" t="str">
        <f>IF(D270="","",IFERROR(G270*H270,0))</f>
      </c>
      <c r="J270" s="21"/>
      <c r="K270" s="21"/>
      <c r="L270" s="21"/>
      <c r="M270" s="21"/>
    </row>
    <row r="271" ht="21" customHeight="true">
      <c r="A271" s="32"/>
      <c r="B271" s="21"/>
      <c r="C271" s="21"/>
      <c r="D271" s="21"/>
      <c r="E271" s="21"/>
      <c r="F271" s="21"/>
      <c r="G271" s="84"/>
      <c r="H271" s="84"/>
      <c r="I271" s="84" t="str">
        <f>IF(D271="","",IFERROR(G271*H271,0))</f>
      </c>
      <c r="J271" s="21"/>
      <c r="K271" s="21"/>
      <c r="L271" s="21"/>
      <c r="M271" s="21"/>
    </row>
    <row r="272" ht="21" customHeight="true">
      <c r="A272" s="32"/>
      <c r="B272" s="21"/>
      <c r="C272" s="21"/>
      <c r="D272" s="21"/>
      <c r="E272" s="21"/>
      <c r="F272" s="21"/>
      <c r="G272" s="84"/>
      <c r="H272" s="84"/>
      <c r="I272" s="84" t="str">
        <f>IF(D272="","",IFERROR(G272*H272,0))</f>
      </c>
      <c r="J272" s="21"/>
      <c r="K272" s="21"/>
      <c r="L272" s="21"/>
      <c r="M272" s="21"/>
    </row>
    <row r="273" ht="21" customHeight="true">
      <c r="A273" s="32"/>
      <c r="B273" s="21"/>
      <c r="C273" s="21"/>
      <c r="D273" s="21"/>
      <c r="E273" s="21"/>
      <c r="F273" s="21"/>
      <c r="G273" s="84"/>
      <c r="H273" s="84"/>
      <c r="I273" s="84" t="str">
        <f>IF(D273="","",IFERROR(G273*H273,0))</f>
      </c>
      <c r="J273" s="21"/>
      <c r="K273" s="21"/>
      <c r="L273" s="21"/>
      <c r="M273" s="21"/>
    </row>
    <row r="274" ht="21" customHeight="true">
      <c r="A274" s="32"/>
      <c r="B274" s="21"/>
      <c r="C274" s="21"/>
      <c r="D274" s="21"/>
      <c r="E274" s="21"/>
      <c r="F274" s="21"/>
      <c r="G274" s="84"/>
      <c r="H274" s="84"/>
      <c r="I274" s="84" t="str">
        <f>IF(D274="","",IFERROR(G274*H274,0))</f>
      </c>
      <c r="J274" s="21"/>
      <c r="K274" s="21"/>
      <c r="L274" s="21"/>
      <c r="M274" s="21"/>
    </row>
    <row r="275" ht="21" customHeight="true">
      <c r="A275" s="32"/>
      <c r="B275" s="21"/>
      <c r="C275" s="21"/>
      <c r="D275" s="21"/>
      <c r="E275" s="21"/>
      <c r="F275" s="21"/>
      <c r="G275" s="84"/>
      <c r="H275" s="84"/>
      <c r="I275" s="84" t="str">
        <f>IF(D275="","",IFERROR(G275*H275,0))</f>
      </c>
      <c r="J275" s="21"/>
      <c r="K275" s="21"/>
      <c r="L275" s="21"/>
      <c r="M275" s="21"/>
    </row>
    <row r="276" ht="21" customHeight="true">
      <c r="A276" s="32"/>
      <c r="B276" s="21"/>
      <c r="C276" s="21"/>
      <c r="D276" s="21"/>
      <c r="E276" s="21"/>
      <c r="F276" s="21"/>
      <c r="G276" s="84"/>
      <c r="H276" s="84"/>
      <c r="I276" s="84" t="str">
        <f>IF(D276="","",IFERROR(G276*H276,0))</f>
      </c>
      <c r="J276" s="21"/>
      <c r="K276" s="21"/>
      <c r="L276" s="21"/>
      <c r="M276" s="21"/>
    </row>
    <row r="277" ht="21" customHeight="true">
      <c r="A277" s="32"/>
      <c r="B277" s="21"/>
      <c r="C277" s="21"/>
      <c r="D277" s="21"/>
      <c r="E277" s="21"/>
      <c r="F277" s="21"/>
      <c r="G277" s="84"/>
      <c r="H277" s="84"/>
      <c r="I277" s="84" t="str">
        <f>IF(D277="","",IFERROR(G277*H277,0))</f>
      </c>
      <c r="J277" s="21"/>
      <c r="K277" s="21"/>
      <c r="L277" s="21"/>
      <c r="M277" s="21"/>
    </row>
    <row r="278" ht="21" customHeight="true">
      <c r="A278" s="32"/>
      <c r="B278" s="21"/>
      <c r="C278" s="21"/>
      <c r="D278" s="21"/>
      <c r="E278" s="21"/>
      <c r="F278" s="21"/>
      <c r="G278" s="84"/>
      <c r="H278" s="84"/>
      <c r="I278" s="84" t="str">
        <f>IF(D278="","",IFERROR(G278*H278,0))</f>
      </c>
      <c r="J278" s="21"/>
      <c r="K278" s="21"/>
      <c r="L278" s="21"/>
      <c r="M278" s="21"/>
    </row>
    <row r="279" ht="21" customHeight="true">
      <c r="A279" s="32"/>
      <c r="B279" s="21"/>
      <c r="C279" s="21"/>
      <c r="D279" s="21"/>
      <c r="E279" s="21"/>
      <c r="F279" s="21"/>
      <c r="G279" s="84"/>
      <c r="H279" s="84"/>
      <c r="I279" s="84" t="str">
        <f>IF(D279="","",IFERROR(G279*H279,0))</f>
      </c>
      <c r="J279" s="21"/>
      <c r="K279" s="21"/>
      <c r="L279" s="21"/>
      <c r="M279" s="21"/>
    </row>
    <row r="280" ht="21" customHeight="true">
      <c r="A280" s="32"/>
      <c r="B280" s="21"/>
      <c r="C280" s="21"/>
      <c r="D280" s="21"/>
      <c r="E280" s="21"/>
      <c r="F280" s="21"/>
      <c r="G280" s="84"/>
      <c r="H280" s="84"/>
      <c r="I280" s="84" t="str">
        <f>IF(D280="","",IFERROR(G280*H280,0))</f>
      </c>
      <c r="J280" s="21"/>
      <c r="K280" s="21"/>
      <c r="L280" s="21"/>
      <c r="M280" s="21"/>
    </row>
    <row r="281" ht="21" customHeight="true">
      <c r="A281" s="32"/>
      <c r="B281" s="21"/>
      <c r="C281" s="21"/>
      <c r="D281" s="21"/>
      <c r="E281" s="21"/>
      <c r="F281" s="21"/>
      <c r="G281" s="84"/>
      <c r="H281" s="84"/>
      <c r="I281" s="84" t="str">
        <f>IF(D281="","",IFERROR(G281*H281,0))</f>
      </c>
      <c r="J281" s="21"/>
      <c r="K281" s="21"/>
      <c r="L281" s="21"/>
      <c r="M281" s="21"/>
    </row>
    <row r="282" ht="21" customHeight="true">
      <c r="A282" s="32"/>
      <c r="B282" s="21"/>
      <c r="C282" s="21"/>
      <c r="D282" s="21"/>
      <c r="E282" s="21"/>
      <c r="F282" s="21"/>
      <c r="G282" s="84"/>
      <c r="H282" s="84"/>
      <c r="I282" s="84" t="str">
        <f>IF(D282="","",IFERROR(G282*H282,0))</f>
      </c>
      <c r="J282" s="21"/>
      <c r="K282" s="21"/>
      <c r="L282" s="21"/>
      <c r="M282" s="21"/>
    </row>
    <row r="283" ht="21" customHeight="true">
      <c r="A283" s="32"/>
      <c r="B283" s="21"/>
      <c r="C283" s="21"/>
      <c r="D283" s="21"/>
      <c r="E283" s="21"/>
      <c r="F283" s="21"/>
      <c r="G283" s="84"/>
      <c r="H283" s="84"/>
      <c r="I283" s="84" t="str">
        <f>IF(D283="","",IFERROR(G283*H283,0))</f>
      </c>
      <c r="J283" s="21"/>
      <c r="K283" s="21"/>
      <c r="L283" s="21"/>
      <c r="M283" s="21"/>
    </row>
    <row r="284" ht="21" customHeight="true">
      <c r="A284" s="32"/>
      <c r="B284" s="21"/>
      <c r="C284" s="21"/>
      <c r="D284" s="21"/>
      <c r="E284" s="21"/>
      <c r="F284" s="21"/>
      <c r="G284" s="84"/>
      <c r="H284" s="84"/>
      <c r="I284" s="84" t="str">
        <f>IF(D284="","",IFERROR(G284*H284,0))</f>
      </c>
      <c r="J284" s="21"/>
      <c r="K284" s="21"/>
      <c r="L284" s="21"/>
      <c r="M284" s="21"/>
    </row>
    <row r="285" ht="21" customHeight="true">
      <c r="A285" s="32"/>
      <c r="B285" s="21"/>
      <c r="C285" s="21"/>
      <c r="D285" s="21"/>
      <c r="E285" s="21"/>
      <c r="F285" s="21"/>
      <c r="G285" s="84"/>
      <c r="H285" s="84"/>
      <c r="I285" s="84" t="str">
        <f>IF(D285="","",IFERROR(G285*H285,0))</f>
      </c>
      <c r="J285" s="21"/>
      <c r="K285" s="21"/>
      <c r="L285" s="21"/>
      <c r="M285" s="21"/>
    </row>
    <row r="286" ht="21" customHeight="true">
      <c r="A286" s="32"/>
      <c r="B286" s="21"/>
      <c r="C286" s="21"/>
      <c r="D286" s="21"/>
      <c r="E286" s="21"/>
      <c r="F286" s="21"/>
      <c r="G286" s="84"/>
      <c r="H286" s="84"/>
      <c r="I286" s="84" t="str">
        <f>IF(D286="","",IFERROR(G286*H286,0))</f>
      </c>
      <c r="J286" s="21"/>
      <c r="K286" s="21"/>
      <c r="L286" s="21"/>
      <c r="M286" s="21"/>
    </row>
    <row r="287" ht="21" customHeight="true">
      <c r="A287" s="32"/>
      <c r="B287" s="21"/>
      <c r="C287" s="21"/>
      <c r="D287" s="21"/>
      <c r="E287" s="21"/>
      <c r="F287" s="21"/>
      <c r="G287" s="84"/>
      <c r="H287" s="84"/>
      <c r="I287" s="84" t="str">
        <f>IF(D287="","",IFERROR(G287*H287,0))</f>
      </c>
      <c r="J287" s="21"/>
      <c r="K287" s="21"/>
      <c r="L287" s="21"/>
      <c r="M287" s="21"/>
    </row>
    <row r="288" ht="21" customHeight="true">
      <c r="A288" s="32"/>
      <c r="B288" s="21"/>
      <c r="C288" s="21"/>
      <c r="D288" s="21"/>
      <c r="E288" s="21"/>
      <c r="F288" s="21"/>
      <c r="G288" s="84"/>
      <c r="H288" s="84"/>
      <c r="I288" s="84" t="str">
        <f>IF(D288="","",IFERROR(G288*H288,0))</f>
      </c>
      <c r="J288" s="21"/>
      <c r="K288" s="21"/>
      <c r="L288" s="21"/>
      <c r="M288" s="21"/>
    </row>
    <row r="289" ht="21" customHeight="true">
      <c r="A289" s="32"/>
      <c r="B289" s="21"/>
      <c r="C289" s="21"/>
      <c r="D289" s="21"/>
      <c r="E289" s="21"/>
      <c r="F289" s="21"/>
      <c r="G289" s="84"/>
      <c r="H289" s="84"/>
      <c r="I289" s="84" t="str">
        <f>IF(D289="","",IFERROR(G289*H289,0))</f>
      </c>
      <c r="J289" s="21"/>
      <c r="K289" s="21"/>
      <c r="L289" s="21"/>
      <c r="M289" s="21"/>
    </row>
    <row r="290" ht="21" customHeight="true">
      <c r="A290" s="32"/>
      <c r="B290" s="21"/>
      <c r="C290" s="21"/>
      <c r="D290" s="21"/>
      <c r="E290" s="21"/>
      <c r="F290" s="21"/>
      <c r="G290" s="84"/>
      <c r="H290" s="84"/>
      <c r="I290" s="84" t="str">
        <f>IF(D290="","",IFERROR(G290*H290,0))</f>
      </c>
      <c r="J290" s="21"/>
      <c r="K290" s="21"/>
      <c r="L290" s="21"/>
      <c r="M290" s="21"/>
    </row>
    <row r="291" ht="21" customHeight="true">
      <c r="A291" s="32"/>
      <c r="B291" s="21"/>
      <c r="C291" s="21"/>
      <c r="D291" s="21"/>
      <c r="E291" s="21"/>
      <c r="F291" s="21"/>
      <c r="G291" s="84"/>
      <c r="H291" s="84"/>
      <c r="I291" s="84" t="str">
        <f>IF(D291="","",IFERROR(G291*H291,0))</f>
      </c>
      <c r="J291" s="21"/>
      <c r="K291" s="21"/>
      <c r="L291" s="21"/>
      <c r="M291" s="21"/>
    </row>
    <row r="292" ht="21" customHeight="true">
      <c r="A292" s="32"/>
      <c r="B292" s="21"/>
      <c r="C292" s="21"/>
      <c r="D292" s="21"/>
      <c r="E292" s="21"/>
      <c r="F292" s="21"/>
      <c r="G292" s="84"/>
      <c r="H292" s="84"/>
      <c r="I292" s="84" t="str">
        <f>IF(D292="","",IFERROR(G292*H292,0))</f>
      </c>
      <c r="J292" s="21"/>
      <c r="K292" s="21"/>
      <c r="L292" s="21"/>
      <c r="M292" s="21"/>
    </row>
    <row r="293" ht="21" customHeight="true">
      <c r="A293" s="32"/>
      <c r="B293" s="21"/>
      <c r="C293" s="21"/>
      <c r="D293" s="21"/>
      <c r="E293" s="21"/>
      <c r="F293" s="21"/>
      <c r="G293" s="84"/>
      <c r="H293" s="84"/>
      <c r="I293" s="84" t="str">
        <f>IF(D293="","",IFERROR(G293*H293,0))</f>
      </c>
      <c r="J293" s="21"/>
      <c r="K293" s="21"/>
      <c r="L293" s="21"/>
      <c r="M293" s="21"/>
    </row>
    <row r="294" ht="21" customHeight="true">
      <c r="A294" s="32"/>
      <c r="B294" s="21"/>
      <c r="C294" s="21"/>
      <c r="D294" s="21"/>
      <c r="E294" s="21"/>
      <c r="F294" s="21"/>
      <c r="G294" s="84"/>
      <c r="H294" s="84"/>
      <c r="I294" s="84" t="str">
        <f>IF(D294="","",IFERROR(G294*H294,0))</f>
      </c>
      <c r="J294" s="21"/>
      <c r="K294" s="21"/>
      <c r="L294" s="21"/>
      <c r="M294" s="21"/>
    </row>
    <row r="295" ht="21" customHeight="true">
      <c r="A295" s="32"/>
      <c r="B295" s="21"/>
      <c r="C295" s="21"/>
      <c r="D295" s="21"/>
      <c r="E295" s="21"/>
      <c r="F295" s="21"/>
      <c r="G295" s="84"/>
      <c r="H295" s="84"/>
      <c r="I295" s="84" t="str">
        <f>IF(D295="","",IFERROR(G295*H295,0))</f>
      </c>
      <c r="J295" s="21"/>
      <c r="K295" s="21"/>
      <c r="L295" s="21"/>
      <c r="M295" s="21"/>
    </row>
    <row r="296" ht="21" customHeight="true">
      <c r="A296" s="32"/>
      <c r="B296" s="21"/>
      <c r="C296" s="21"/>
      <c r="D296" s="21"/>
      <c r="E296" s="21"/>
      <c r="F296" s="21"/>
      <c r="G296" s="84"/>
      <c r="H296" s="84"/>
      <c r="I296" s="84" t="str">
        <f>IF(D296="","",IFERROR(G296*H296,0))</f>
      </c>
      <c r="J296" s="21"/>
      <c r="K296" s="21"/>
      <c r="L296" s="21"/>
      <c r="M296" s="21"/>
    </row>
    <row r="297" ht="21" customHeight="true">
      <c r="A297" s="32"/>
      <c r="B297" s="21"/>
      <c r="C297" s="21"/>
      <c r="D297" s="21"/>
      <c r="E297" s="21"/>
      <c r="F297" s="21"/>
      <c r="G297" s="84"/>
      <c r="H297" s="84"/>
      <c r="I297" s="84" t="str">
        <f>IF(D297="","",IFERROR(G297*H297,0))</f>
      </c>
      <c r="J297" s="21"/>
      <c r="K297" s="21"/>
      <c r="L297" s="21"/>
      <c r="M297" s="21"/>
    </row>
    <row r="298" ht="21" customHeight="true">
      <c r="A298" s="32"/>
      <c r="B298" s="21"/>
      <c r="C298" s="21"/>
      <c r="D298" s="21"/>
      <c r="E298" s="21"/>
      <c r="F298" s="21"/>
      <c r="G298" s="84"/>
      <c r="H298" s="84"/>
      <c r="I298" s="84" t="str">
        <f>IF(D298="","",IFERROR(G298*H298,0))</f>
      </c>
      <c r="J298" s="21"/>
      <c r="K298" s="21"/>
      <c r="L298" s="21"/>
      <c r="M298" s="21"/>
    </row>
    <row r="299" ht="21" customHeight="true">
      <c r="A299" s="32"/>
      <c r="B299" s="21"/>
      <c r="C299" s="21"/>
      <c r="D299" s="21"/>
      <c r="E299" s="21"/>
      <c r="F299" s="21"/>
      <c r="G299" s="84"/>
      <c r="H299" s="84"/>
      <c r="I299" s="84" t="str">
        <f>IF(D299="","",IFERROR(G299*H299,0))</f>
      </c>
      <c r="J299" s="21"/>
      <c r="K299" s="21"/>
      <c r="L299" s="21"/>
      <c r="M299" s="21"/>
    </row>
    <row r="300" ht="21" customHeight="true">
      <c r="A300" s="32"/>
      <c r="B300" s="21"/>
      <c r="C300" s="21"/>
      <c r="D300" s="21"/>
      <c r="E300" s="21"/>
      <c r="F300" s="21"/>
      <c r="G300" s="84"/>
      <c r="H300" s="84"/>
      <c r="I300" s="84" t="str">
        <f>IF(D300="","",IFERROR(G300*H300,0))</f>
      </c>
      <c r="J300" s="21"/>
      <c r="K300" s="21"/>
      <c r="L300" s="21"/>
      <c r="M300" s="21"/>
    </row>
    <row r="301" ht="21" customHeight="true">
      <c r="A301" s="32"/>
      <c r="B301" s="21"/>
      <c r="C301" s="21"/>
      <c r="D301" s="21"/>
      <c r="E301" s="21"/>
      <c r="F301" s="21"/>
      <c r="G301" s="84"/>
      <c r="H301" s="84"/>
      <c r="I301" s="84" t="str">
        <f>IF(D301="","",IFERROR(G301*H301,0))</f>
      </c>
      <c r="J301" s="21"/>
      <c r="K301" s="21"/>
      <c r="L301" s="21"/>
      <c r="M301" s="21"/>
    </row>
    <row r="302" ht="21" customHeight="true">
      <c r="A302" s="32"/>
      <c r="B302" s="21"/>
      <c r="C302" s="21"/>
      <c r="D302" s="21"/>
      <c r="E302" s="21"/>
      <c r="F302" s="21"/>
      <c r="G302" s="84"/>
      <c r="H302" s="84"/>
      <c r="I302" s="84" t="str">
        <f>IF(D302="","",IFERROR(G302*H302,0))</f>
      </c>
      <c r="J302" s="21"/>
      <c r="K302" s="21"/>
      <c r="L302" s="21"/>
      <c r="M302" s="21"/>
    </row>
    <row r="303" ht="21" customHeight="true">
      <c r="A303" s="32"/>
      <c r="B303" s="21"/>
      <c r="C303" s="21"/>
      <c r="D303" s="21"/>
      <c r="E303" s="21"/>
      <c r="F303" s="21"/>
      <c r="G303" s="84"/>
      <c r="H303" s="84"/>
      <c r="I303" s="84" t="str">
        <f>IF(D303="","",IFERROR(G303*H303,0))</f>
      </c>
      <c r="J303" s="21"/>
      <c r="K303" s="21"/>
      <c r="L303" s="21"/>
      <c r="M303" s="21"/>
    </row>
    <row r="304" ht="21" customHeight="true">
      <c r="A304" s="32"/>
      <c r="B304" s="21"/>
      <c r="C304" s="21"/>
      <c r="D304" s="21"/>
      <c r="E304" s="21"/>
      <c r="F304" s="21"/>
      <c r="G304" s="84"/>
      <c r="H304" s="84"/>
      <c r="I304" s="84" t="str">
        <f>IF(D304="","",IFERROR(G304*H304,0))</f>
      </c>
      <c r="J304" s="21"/>
      <c r="K304" s="21"/>
      <c r="L304" s="21"/>
      <c r="M304" s="21"/>
    </row>
    <row r="305" ht="21" customHeight="true">
      <c r="A305" s="32"/>
      <c r="B305" s="21"/>
      <c r="C305" s="21"/>
      <c r="D305" s="21"/>
      <c r="E305" s="21"/>
      <c r="F305" s="21"/>
      <c r="G305" s="84"/>
      <c r="H305" s="84"/>
      <c r="I305" s="84" t="str">
        <f>IF(D305="","",IFERROR(G305*H305,0))</f>
      </c>
      <c r="J305" s="21"/>
      <c r="K305" s="21"/>
      <c r="L305" s="21"/>
      <c r="M305" s="21"/>
    </row>
    <row r="306" ht="21" customHeight="true">
      <c r="A306" s="32"/>
      <c r="B306" s="21"/>
      <c r="C306" s="21"/>
      <c r="D306" s="21"/>
      <c r="E306" s="21"/>
      <c r="F306" s="21"/>
      <c r="G306" s="84"/>
      <c r="H306" s="84"/>
      <c r="I306" s="84" t="str">
        <f>IF(D306="","",IFERROR(G306*H306,0))</f>
      </c>
      <c r="J306" s="21"/>
      <c r="K306" s="21"/>
      <c r="L306" s="21"/>
      <c r="M306" s="21"/>
    </row>
    <row r="307" ht="21" customHeight="true">
      <c r="A307" s="32"/>
      <c r="B307" s="21"/>
      <c r="C307" s="21"/>
      <c r="D307" s="21"/>
      <c r="E307" s="21"/>
      <c r="F307" s="21"/>
      <c r="G307" s="84"/>
      <c r="H307" s="84"/>
      <c r="I307" s="84" t="str">
        <f>IF(D307="","",IFERROR(G307*H307,0))</f>
      </c>
      <c r="J307" s="21"/>
      <c r="K307" s="21"/>
      <c r="L307" s="21"/>
      <c r="M307" s="21"/>
    </row>
    <row r="308" ht="21" customHeight="true">
      <c r="A308" s="32"/>
      <c r="B308" s="21"/>
      <c r="C308" s="21"/>
      <c r="D308" s="21"/>
      <c r="E308" s="21"/>
      <c r="F308" s="21"/>
      <c r="G308" s="84"/>
      <c r="H308" s="84"/>
      <c r="I308" s="84" t="str">
        <f>IF(D308="","",IFERROR(G308*H308,0))</f>
      </c>
      <c r="J308" s="21"/>
      <c r="K308" s="21"/>
      <c r="L308" s="21"/>
      <c r="M308" s="21"/>
    </row>
    <row r="309" ht="21" customHeight="true">
      <c r="A309" s="32"/>
      <c r="B309" s="21"/>
      <c r="C309" s="21"/>
      <c r="D309" s="21"/>
      <c r="E309" s="21"/>
      <c r="F309" s="21"/>
      <c r="G309" s="84"/>
      <c r="H309" s="84"/>
      <c r="I309" s="84" t="str">
        <f>IF(D309="","",IFERROR(G309*H309,0))</f>
      </c>
      <c r="J309" s="21"/>
      <c r="K309" s="21"/>
      <c r="L309" s="21"/>
      <c r="M309" s="21"/>
    </row>
    <row r="310" ht="21" customHeight="true">
      <c r="A310" s="32"/>
      <c r="B310" s="21"/>
      <c r="C310" s="21"/>
      <c r="D310" s="21"/>
      <c r="E310" s="21"/>
      <c r="F310" s="21"/>
      <c r="G310" s="84"/>
      <c r="H310" s="84"/>
      <c r="I310" s="84" t="str">
        <f>IF(D310="","",IFERROR(G310*H310,0))</f>
      </c>
      <c r="J310" s="21"/>
      <c r="K310" s="21"/>
      <c r="L310" s="21"/>
      <c r="M310" s="21"/>
    </row>
    <row r="311" ht="21" customHeight="true">
      <c r="A311" s="32"/>
      <c r="B311" s="21"/>
      <c r="C311" s="21"/>
      <c r="D311" s="21"/>
      <c r="E311" s="21"/>
      <c r="F311" s="21"/>
      <c r="G311" s="84"/>
      <c r="H311" s="84"/>
      <c r="I311" s="84" t="str">
        <f>IF(D311="","",IFERROR(G311*H311,0))</f>
      </c>
      <c r="J311" s="21"/>
      <c r="K311" s="21"/>
      <c r="L311" s="21"/>
      <c r="M311" s="21"/>
    </row>
    <row r="312" ht="21" customHeight="true">
      <c r="A312" s="32"/>
      <c r="B312" s="21"/>
      <c r="C312" s="21"/>
      <c r="D312" s="21"/>
      <c r="E312" s="21"/>
      <c r="F312" s="21"/>
      <c r="G312" s="84"/>
      <c r="H312" s="84"/>
      <c r="I312" s="84" t="str">
        <f>IF(D312="","",IFERROR(G312*H312,0))</f>
      </c>
      <c r="J312" s="21"/>
      <c r="K312" s="21"/>
      <c r="L312" s="21"/>
      <c r="M312" s="21"/>
    </row>
    <row r="313" ht="21" customHeight="true">
      <c r="A313" s="32"/>
      <c r="B313" s="21"/>
      <c r="C313" s="21"/>
      <c r="D313" s="21"/>
      <c r="E313" s="21"/>
      <c r="F313" s="21"/>
      <c r="G313" s="84"/>
      <c r="H313" s="84"/>
      <c r="I313" s="84" t="str">
        <f>IF(D313="","",IFERROR(G313*H313,0))</f>
      </c>
      <c r="J313" s="21"/>
      <c r="K313" s="21"/>
      <c r="L313" s="21"/>
      <c r="M313" s="21"/>
    </row>
    <row r="314" ht="21" customHeight="true">
      <c r="A314" s="32"/>
      <c r="B314" s="21"/>
      <c r="C314" s="21"/>
      <c r="D314" s="21"/>
      <c r="E314" s="21"/>
      <c r="F314" s="21"/>
      <c r="G314" s="84"/>
      <c r="H314" s="84"/>
      <c r="I314" s="84" t="str">
        <f>IF(D314="","",IFERROR(G314*H314,0))</f>
      </c>
      <c r="J314" s="21"/>
      <c r="K314" s="21"/>
      <c r="L314" s="21"/>
      <c r="M314" s="21"/>
    </row>
    <row r="315" ht="21" customHeight="true">
      <c r="A315" s="32"/>
      <c r="B315" s="21"/>
      <c r="C315" s="21"/>
      <c r="D315" s="21"/>
      <c r="E315" s="21"/>
      <c r="F315" s="21"/>
      <c r="G315" s="84"/>
      <c r="H315" s="84"/>
      <c r="I315" s="84" t="str">
        <f>IF(D315="","",IFERROR(G315*H315,0))</f>
      </c>
      <c r="J315" s="21"/>
      <c r="K315" s="21"/>
      <c r="L315" s="21"/>
      <c r="M315" s="21"/>
    </row>
    <row r="316" ht="21" customHeight="true">
      <c r="A316" s="32"/>
      <c r="B316" s="21"/>
      <c r="C316" s="21"/>
      <c r="D316" s="21"/>
      <c r="E316" s="21"/>
      <c r="F316" s="21"/>
      <c r="G316" s="84"/>
      <c r="H316" s="84"/>
      <c r="I316" s="84" t="str">
        <f>IF(D316="","",IFERROR(G316*H316,0))</f>
      </c>
      <c r="J316" s="21"/>
      <c r="K316" s="21"/>
      <c r="L316" s="21"/>
      <c r="M316" s="21"/>
    </row>
    <row r="317" ht="21" customHeight="true">
      <c r="A317" s="32"/>
      <c r="B317" s="21"/>
      <c r="C317" s="21"/>
      <c r="D317" s="21"/>
      <c r="E317" s="21"/>
      <c r="F317" s="21"/>
      <c r="G317" s="84"/>
      <c r="H317" s="84"/>
      <c r="I317" s="84" t="str">
        <f>IF(D317="","",IFERROR(G317*H317,0))</f>
      </c>
      <c r="J317" s="21"/>
      <c r="K317" s="21"/>
      <c r="L317" s="21"/>
      <c r="M317" s="21"/>
    </row>
    <row r="318" ht="21" customHeight="true">
      <c r="A318" s="32"/>
      <c r="B318" s="21"/>
      <c r="C318" s="21"/>
      <c r="D318" s="21"/>
      <c r="E318" s="21"/>
      <c r="F318" s="21"/>
      <c r="G318" s="84"/>
      <c r="H318" s="84"/>
      <c r="I318" s="84" t="str">
        <f>IF(D318="","",IFERROR(G318*H318,0))</f>
      </c>
      <c r="J318" s="21"/>
      <c r="K318" s="21"/>
      <c r="L318" s="21"/>
      <c r="M318" s="21"/>
    </row>
    <row r="319" ht="21" customHeight="true">
      <c r="A319" s="32"/>
      <c r="B319" s="21"/>
      <c r="C319" s="21"/>
      <c r="D319" s="21"/>
      <c r="E319" s="21"/>
      <c r="F319" s="21"/>
      <c r="G319" s="84"/>
      <c r="H319" s="84"/>
      <c r="I319" s="84" t="str">
        <f>IF(D319="","",IFERROR(G319*H319,0))</f>
      </c>
      <c r="J319" s="21"/>
      <c r="K319" s="21"/>
      <c r="L319" s="21"/>
      <c r="M319" s="21"/>
    </row>
    <row r="320" ht="21" customHeight="true">
      <c r="A320" s="32"/>
      <c r="B320" s="21"/>
      <c r="C320" s="21"/>
      <c r="D320" s="21"/>
      <c r="E320" s="21"/>
      <c r="F320" s="21"/>
      <c r="G320" s="84"/>
      <c r="H320" s="84"/>
      <c r="I320" s="84" t="str">
        <f>IF(D320="","",IFERROR(G320*H320,0))</f>
      </c>
      <c r="J320" s="21"/>
      <c r="K320" s="21"/>
      <c r="L320" s="21"/>
      <c r="M320" s="21"/>
    </row>
    <row r="321" ht="21" customHeight="true">
      <c r="A321" s="32"/>
      <c r="B321" s="21"/>
      <c r="C321" s="21"/>
      <c r="D321" s="21"/>
      <c r="E321" s="21"/>
      <c r="F321" s="21"/>
      <c r="G321" s="84"/>
      <c r="H321" s="84"/>
      <c r="I321" s="84" t="str">
        <f>IF(D321="","",IFERROR(G321*H321,0))</f>
      </c>
      <c r="J321" s="21"/>
      <c r="K321" s="21"/>
      <c r="L321" s="21"/>
      <c r="M321" s="21"/>
    </row>
    <row r="322" ht="21" customHeight="true">
      <c r="A322" s="32"/>
      <c r="B322" s="21"/>
      <c r="C322" s="21"/>
      <c r="D322" s="21"/>
      <c r="E322" s="21"/>
      <c r="F322" s="21"/>
      <c r="G322" s="84"/>
      <c r="H322" s="84"/>
      <c r="I322" s="84" t="str">
        <f>IF(D322="","",IFERROR(G322*H322,0))</f>
      </c>
      <c r="J322" s="21"/>
      <c r="K322" s="21"/>
      <c r="L322" s="21"/>
      <c r="M322" s="21"/>
    </row>
    <row r="323" ht="21" customHeight="true">
      <c r="A323" s="32"/>
      <c r="B323" s="21"/>
      <c r="C323" s="21"/>
      <c r="D323" s="21"/>
      <c r="E323" s="21"/>
      <c r="F323" s="21"/>
      <c r="G323" s="84"/>
      <c r="H323" s="84"/>
      <c r="I323" s="84" t="str">
        <f>IF(D323="","",IFERROR(G323*H323,0))</f>
      </c>
      <c r="J323" s="21"/>
      <c r="K323" s="21"/>
      <c r="L323" s="21"/>
      <c r="M323" s="21"/>
    </row>
    <row r="324" ht="21" customHeight="true">
      <c r="A324" s="32"/>
      <c r="B324" s="21"/>
      <c r="C324" s="21"/>
      <c r="D324" s="21"/>
      <c r="E324" s="21"/>
      <c r="F324" s="21"/>
      <c r="G324" s="84"/>
      <c r="H324" s="84"/>
      <c r="I324" s="84" t="str">
        <f>IF(D324="","",IFERROR(G324*H324,0))</f>
      </c>
      <c r="J324" s="21"/>
      <c r="K324" s="21"/>
      <c r="L324" s="21"/>
      <c r="M324" s="21"/>
    </row>
    <row r="325" ht="21" customHeight="true">
      <c r="A325" s="32"/>
      <c r="B325" s="21"/>
      <c r="C325" s="21"/>
      <c r="D325" s="21"/>
      <c r="E325" s="21"/>
      <c r="F325" s="21"/>
      <c r="G325" s="84"/>
      <c r="H325" s="84"/>
      <c r="I325" s="84" t="str">
        <f>IF(D325="","",IFERROR(G325*H325,0))</f>
      </c>
      <c r="J325" s="21"/>
      <c r="K325" s="21"/>
      <c r="L325" s="21"/>
      <c r="M325" s="21"/>
    </row>
    <row r="326" ht="21" customHeight="true">
      <c r="A326" s="32"/>
      <c r="B326" s="21"/>
      <c r="C326" s="21"/>
      <c r="D326" s="21"/>
      <c r="E326" s="21"/>
      <c r="F326" s="21"/>
      <c r="G326" s="84"/>
      <c r="H326" s="84"/>
      <c r="I326" s="84" t="str">
        <f>IF(D326="","",IFERROR(G326*H326,0))</f>
      </c>
      <c r="J326" s="21"/>
      <c r="K326" s="21"/>
      <c r="L326" s="21"/>
      <c r="M326" s="21"/>
    </row>
    <row r="327" ht="21" customHeight="true">
      <c r="A327" s="32"/>
      <c r="B327" s="21"/>
      <c r="C327" s="21"/>
      <c r="D327" s="21"/>
      <c r="E327" s="21"/>
      <c r="F327" s="21"/>
      <c r="G327" s="84"/>
      <c r="H327" s="84"/>
      <c r="I327" s="84" t="str">
        <f>IF(D327="","",IFERROR(G327*H327,0))</f>
      </c>
      <c r="J327" s="21"/>
      <c r="K327" s="21"/>
      <c r="L327" s="21"/>
      <c r="M327" s="21"/>
    </row>
    <row r="328" ht="21" customHeight="true">
      <c r="A328" s="32"/>
      <c r="B328" s="21"/>
      <c r="C328" s="21"/>
      <c r="D328" s="21"/>
      <c r="E328" s="21"/>
      <c r="F328" s="21"/>
      <c r="G328" s="84"/>
      <c r="H328" s="84"/>
      <c r="I328" s="84" t="str">
        <f>IF(D328="","",IFERROR(G328*H328,0))</f>
      </c>
      <c r="J328" s="21"/>
      <c r="K328" s="21"/>
      <c r="L328" s="21"/>
      <c r="M328" s="21"/>
    </row>
    <row r="329" ht="21" customHeight="true">
      <c r="A329" s="32"/>
      <c r="B329" s="21"/>
      <c r="C329" s="21"/>
      <c r="D329" s="21"/>
      <c r="E329" s="21"/>
      <c r="F329" s="21"/>
      <c r="G329" s="84"/>
      <c r="H329" s="84"/>
      <c r="I329" s="84" t="str">
        <f>IF(D329="","",IFERROR(G329*H329,0))</f>
      </c>
      <c r="J329" s="21"/>
      <c r="K329" s="21"/>
      <c r="L329" s="21"/>
      <c r="M329" s="21"/>
    </row>
    <row r="330" ht="21" customHeight="true">
      <c r="A330" s="32"/>
      <c r="B330" s="21"/>
      <c r="C330" s="21"/>
      <c r="D330" s="21"/>
      <c r="E330" s="21"/>
      <c r="F330" s="21"/>
      <c r="G330" s="84"/>
      <c r="H330" s="84"/>
      <c r="I330" s="84" t="str">
        <f>IF(D330="","",IFERROR(G330*H330,0))</f>
      </c>
      <c r="J330" s="21"/>
      <c r="K330" s="21"/>
      <c r="L330" s="21"/>
      <c r="M330" s="21"/>
    </row>
    <row r="331" ht="21" customHeight="true">
      <c r="A331" s="32"/>
      <c r="B331" s="21"/>
      <c r="C331" s="21"/>
      <c r="D331" s="21"/>
      <c r="E331" s="21"/>
      <c r="F331" s="21"/>
      <c r="G331" s="84"/>
      <c r="H331" s="84"/>
      <c r="I331" s="84" t="str">
        <f>IF(D331="","",IFERROR(G331*H331,0))</f>
      </c>
      <c r="J331" s="21"/>
      <c r="K331" s="21"/>
      <c r="L331" s="21"/>
      <c r="M331" s="21"/>
    </row>
    <row r="332" ht="21" customHeight="true">
      <c r="A332" s="32"/>
      <c r="B332" s="21"/>
      <c r="C332" s="21"/>
      <c r="D332" s="21"/>
      <c r="E332" s="21"/>
      <c r="F332" s="21"/>
      <c r="G332" s="84"/>
      <c r="H332" s="84"/>
      <c r="I332" s="84" t="str">
        <f>IF(D332="","",IFERROR(G332*H332,0))</f>
      </c>
      <c r="J332" s="21"/>
      <c r="K332" s="21"/>
      <c r="L332" s="21"/>
      <c r="M332" s="21"/>
    </row>
    <row r="333" ht="21" customHeight="true">
      <c r="A333" s="32"/>
      <c r="B333" s="21"/>
      <c r="C333" s="21"/>
      <c r="D333" s="21"/>
      <c r="E333" s="21"/>
      <c r="F333" s="21"/>
      <c r="G333" s="84"/>
      <c r="H333" s="84"/>
      <c r="I333" s="84" t="str">
        <f>IF(D333="","",IFERROR(G333*H333,0))</f>
      </c>
      <c r="J333" s="21"/>
      <c r="K333" s="21"/>
      <c r="L333" s="21"/>
      <c r="M333" s="21"/>
    </row>
    <row r="334" ht="21" customHeight="true">
      <c r="A334" s="32"/>
      <c r="B334" s="21"/>
      <c r="C334" s="21"/>
      <c r="D334" s="21"/>
      <c r="E334" s="21"/>
      <c r="F334" s="21"/>
      <c r="G334" s="84"/>
      <c r="H334" s="84"/>
      <c r="I334" s="84" t="str">
        <f>IF(D334="","",IFERROR(G334*H334,0))</f>
      </c>
      <c r="J334" s="21"/>
      <c r="K334" s="21"/>
      <c r="L334" s="21"/>
      <c r="M334" s="21"/>
    </row>
    <row r="335" ht="21" customHeight="true">
      <c r="A335" s="32"/>
      <c r="B335" s="21"/>
      <c r="C335" s="21"/>
      <c r="D335" s="21"/>
      <c r="E335" s="21"/>
      <c r="F335" s="21"/>
      <c r="G335" s="84"/>
      <c r="H335" s="84"/>
      <c r="I335" s="84" t="str">
        <f>IF(D335="","",IFERROR(G335*H335,0))</f>
      </c>
      <c r="J335" s="21"/>
      <c r="K335" s="21"/>
      <c r="L335" s="21"/>
      <c r="M335" s="21"/>
    </row>
    <row r="336" ht="21" customHeight="true">
      <c r="A336" s="32"/>
      <c r="B336" s="21"/>
      <c r="C336" s="21"/>
      <c r="D336" s="21"/>
      <c r="E336" s="21"/>
      <c r="F336" s="21"/>
      <c r="G336" s="84"/>
      <c r="H336" s="84"/>
      <c r="I336" s="84" t="str">
        <f>IF(D336="","",IFERROR(G336*H336,0))</f>
      </c>
      <c r="J336" s="21"/>
      <c r="K336" s="21"/>
      <c r="L336" s="21"/>
      <c r="M336" s="21"/>
    </row>
    <row r="337" ht="21" customHeight="true">
      <c r="A337" s="32"/>
      <c r="B337" s="21"/>
      <c r="C337" s="21"/>
      <c r="D337" s="21"/>
      <c r="E337" s="21"/>
      <c r="F337" s="21"/>
      <c r="G337" s="84"/>
      <c r="H337" s="84"/>
      <c r="I337" s="84" t="str">
        <f>IF(D337="","",IFERROR(G337*H337,0))</f>
      </c>
      <c r="J337" s="21"/>
      <c r="K337" s="21"/>
      <c r="L337" s="21"/>
      <c r="M337" s="21"/>
    </row>
    <row r="338" ht="21" customHeight="true">
      <c r="A338" s="32"/>
      <c r="B338" s="21"/>
      <c r="C338" s="21"/>
      <c r="D338" s="21"/>
      <c r="E338" s="21"/>
      <c r="F338" s="21"/>
      <c r="G338" s="84"/>
      <c r="H338" s="84"/>
      <c r="I338" s="84" t="str">
        <f>IF(D338="","",IFERROR(G338*H338,0))</f>
      </c>
      <c r="J338" s="21"/>
      <c r="K338" s="21"/>
      <c r="L338" s="21"/>
      <c r="M338" s="21"/>
    </row>
    <row r="339" ht="21" customHeight="true">
      <c r="A339" s="32"/>
      <c r="B339" s="21"/>
      <c r="C339" s="21"/>
      <c r="D339" s="21"/>
      <c r="E339" s="21"/>
      <c r="F339" s="21"/>
      <c r="G339" s="84"/>
      <c r="H339" s="84"/>
      <c r="I339" s="84" t="str">
        <f>IF(D339="","",IFERROR(G339*H339,0))</f>
      </c>
      <c r="J339" s="21"/>
      <c r="K339" s="21"/>
      <c r="L339" s="21"/>
      <c r="M339" s="21"/>
    </row>
    <row r="340" ht="21" customHeight="true">
      <c r="A340" s="32"/>
      <c r="B340" s="21"/>
      <c r="C340" s="21"/>
      <c r="D340" s="21"/>
      <c r="E340" s="21"/>
      <c r="F340" s="21"/>
      <c r="G340" s="84"/>
      <c r="H340" s="84"/>
      <c r="I340" s="84" t="str">
        <f>IF(D340="","",IFERROR(G340*H340,0))</f>
      </c>
      <c r="J340" s="21"/>
      <c r="K340" s="21"/>
      <c r="L340" s="21"/>
      <c r="M340" s="21"/>
    </row>
    <row r="341" ht="21" customHeight="true">
      <c r="A341" s="32"/>
      <c r="B341" s="21"/>
      <c r="C341" s="21"/>
      <c r="D341" s="21"/>
      <c r="E341" s="21"/>
      <c r="F341" s="21"/>
      <c r="G341" s="84"/>
      <c r="H341" s="84"/>
      <c r="I341" s="84" t="str">
        <f>IF(D341="","",IFERROR(G341*H341,0))</f>
      </c>
      <c r="J341" s="21"/>
      <c r="K341" s="21"/>
      <c r="L341" s="21"/>
      <c r="M341" s="21"/>
    </row>
    <row r="342" ht="21" customHeight="true">
      <c r="A342" s="32"/>
      <c r="B342" s="21"/>
      <c r="C342" s="21"/>
      <c r="D342" s="21"/>
      <c r="E342" s="21"/>
      <c r="F342" s="21"/>
      <c r="G342" s="84"/>
      <c r="H342" s="84"/>
      <c r="I342" s="84" t="str">
        <f>IF(D342="","",IFERROR(G342*H342,0))</f>
      </c>
      <c r="J342" s="21"/>
      <c r="K342" s="21"/>
      <c r="L342" s="21"/>
      <c r="M342" s="21"/>
    </row>
    <row r="343" ht="21" customHeight="true">
      <c r="A343" s="32"/>
      <c r="B343" s="21"/>
      <c r="C343" s="21"/>
      <c r="D343" s="21"/>
      <c r="E343" s="21"/>
      <c r="F343" s="21"/>
      <c r="G343" s="84"/>
      <c r="H343" s="84"/>
      <c r="I343" s="84" t="str">
        <f>IF(D343="","",IFERROR(G343*H343,0))</f>
      </c>
      <c r="J343" s="21"/>
      <c r="K343" s="21"/>
      <c r="L343" s="21"/>
      <c r="M343" s="21"/>
    </row>
    <row r="344" ht="21" customHeight="true">
      <c r="A344" s="32"/>
      <c r="B344" s="21"/>
      <c r="C344" s="21"/>
      <c r="D344" s="21"/>
      <c r="E344" s="21"/>
      <c r="F344" s="21"/>
      <c r="G344" s="84"/>
      <c r="H344" s="84"/>
      <c r="I344" s="84" t="str">
        <f>IF(D344="","",IFERROR(G344*H344,0))</f>
      </c>
      <c r="J344" s="21"/>
      <c r="K344" s="21"/>
      <c r="L344" s="21"/>
      <c r="M344" s="21"/>
    </row>
    <row r="345" ht="21" customHeight="true">
      <c r="A345" s="32"/>
      <c r="B345" s="21"/>
      <c r="C345" s="21"/>
      <c r="D345" s="21"/>
      <c r="E345" s="21"/>
      <c r="F345" s="21"/>
      <c r="G345" s="84"/>
      <c r="H345" s="84"/>
      <c r="I345" s="84" t="str">
        <f>IF(D345="","",IFERROR(G345*H345,0))</f>
      </c>
      <c r="J345" s="21"/>
      <c r="K345" s="21"/>
      <c r="L345" s="21"/>
      <c r="M345" s="21"/>
    </row>
    <row r="346" ht="21" customHeight="true">
      <c r="A346" s="32"/>
      <c r="B346" s="21"/>
      <c r="C346" s="21"/>
      <c r="D346" s="21"/>
      <c r="E346" s="21"/>
      <c r="F346" s="21"/>
      <c r="G346" s="84"/>
      <c r="H346" s="84"/>
      <c r="I346" s="84" t="str">
        <f>IF(D346="","",IFERROR(G346*H346,0))</f>
      </c>
      <c r="J346" s="21"/>
      <c r="K346" s="21"/>
      <c r="L346" s="21"/>
      <c r="M346" s="21"/>
    </row>
    <row r="347" ht="21" customHeight="true">
      <c r="A347" s="32"/>
      <c r="B347" s="21"/>
      <c r="C347" s="21"/>
      <c r="D347" s="21"/>
      <c r="E347" s="21"/>
      <c r="F347" s="21"/>
      <c r="G347" s="84"/>
      <c r="H347" s="84"/>
      <c r="I347" s="84" t="str">
        <f>IF(D347="","",IFERROR(G347*H347,0))</f>
      </c>
      <c r="J347" s="21"/>
      <c r="K347" s="21"/>
      <c r="L347" s="21"/>
      <c r="M347" s="21"/>
    </row>
    <row r="348" ht="21" customHeight="true">
      <c r="A348" s="32"/>
      <c r="B348" s="21"/>
      <c r="C348" s="21"/>
      <c r="D348" s="21"/>
      <c r="E348" s="21"/>
      <c r="F348" s="21"/>
      <c r="G348" s="84"/>
      <c r="H348" s="84"/>
      <c r="I348" s="84" t="str">
        <f>IF(D348="","",IFERROR(G348*H348,0))</f>
      </c>
      <c r="J348" s="21"/>
      <c r="K348" s="21"/>
      <c r="L348" s="21"/>
      <c r="M348" s="21"/>
    </row>
    <row r="349" ht="21" customHeight="true">
      <c r="A349" s="32"/>
      <c r="B349" s="21"/>
      <c r="C349" s="21"/>
      <c r="D349" s="21"/>
      <c r="E349" s="21"/>
      <c r="F349" s="21"/>
      <c r="G349" s="84"/>
      <c r="H349" s="84"/>
      <c r="I349" s="84" t="str">
        <f>IF(D349="","",IFERROR(G349*H349,0))</f>
      </c>
      <c r="J349" s="21"/>
      <c r="K349" s="21"/>
      <c r="L349" s="21"/>
      <c r="M349" s="21"/>
    </row>
    <row r="350" ht="21" customHeight="true">
      <c r="A350" s="32"/>
      <c r="B350" s="21"/>
      <c r="C350" s="21"/>
      <c r="D350" s="21"/>
      <c r="E350" s="21"/>
      <c r="F350" s="21"/>
      <c r="G350" s="84"/>
      <c r="H350" s="84"/>
      <c r="I350" s="84" t="str">
        <f>IF(D350="","",IFERROR(G350*H350,0))</f>
      </c>
      <c r="J350" s="21"/>
      <c r="K350" s="21"/>
      <c r="L350" s="21"/>
      <c r="M350" s="21"/>
    </row>
    <row r="351" ht="21" customHeight="true">
      <c r="A351" s="32"/>
      <c r="B351" s="21"/>
      <c r="C351" s="21"/>
      <c r="D351" s="21"/>
      <c r="E351" s="21"/>
      <c r="F351" s="21"/>
      <c r="G351" s="84"/>
      <c r="H351" s="84"/>
      <c r="I351" s="84" t="str">
        <f>IF(D351="","",IFERROR(G351*H351,0))</f>
      </c>
      <c r="J351" s="21"/>
      <c r="K351" s="21"/>
      <c r="L351" s="21"/>
      <c r="M351" s="21"/>
    </row>
    <row r="352" ht="21" customHeight="true">
      <c r="A352" s="32"/>
      <c r="B352" s="21"/>
      <c r="C352" s="21"/>
      <c r="D352" s="21"/>
      <c r="E352" s="21"/>
      <c r="F352" s="21"/>
      <c r="G352" s="84"/>
      <c r="H352" s="84"/>
      <c r="I352" s="84" t="str">
        <f>IF(D352="","",IFERROR(G352*H352,0))</f>
      </c>
      <c r="J352" s="21"/>
      <c r="K352" s="21"/>
      <c r="L352" s="21"/>
      <c r="M352" s="21"/>
    </row>
    <row r="353" ht="21" customHeight="true">
      <c r="A353" s="32"/>
      <c r="B353" s="21"/>
      <c r="C353" s="21"/>
      <c r="D353" s="21"/>
      <c r="E353" s="21"/>
      <c r="F353" s="21"/>
      <c r="G353" s="84"/>
      <c r="H353" s="84"/>
      <c r="I353" s="84" t="str">
        <f>IF(D353="","",IFERROR(G353*H353,0))</f>
      </c>
      <c r="J353" s="21"/>
      <c r="K353" s="21"/>
      <c r="L353" s="21"/>
      <c r="M353" s="21"/>
    </row>
    <row r="354" ht="21" customHeight="true">
      <c r="A354" s="32"/>
      <c r="B354" s="21"/>
      <c r="C354" s="21"/>
      <c r="D354" s="21"/>
      <c r="E354" s="21"/>
      <c r="F354" s="21"/>
      <c r="G354" s="84"/>
      <c r="H354" s="84"/>
      <c r="I354" s="84" t="str">
        <f>IF(D354="","",IFERROR(G354*H354,0))</f>
      </c>
      <c r="J354" s="21"/>
      <c r="K354" s="21"/>
      <c r="L354" s="21"/>
      <c r="M354" s="21"/>
    </row>
    <row r="355" ht="21" customHeight="true">
      <c r="A355" s="32"/>
      <c r="B355" s="21"/>
      <c r="C355" s="21"/>
      <c r="D355" s="21"/>
      <c r="E355" s="21"/>
      <c r="F355" s="21"/>
      <c r="G355" s="84"/>
      <c r="H355" s="84"/>
      <c r="I355" s="84" t="str">
        <f>IF(D355="","",IFERROR(G355*H355,0))</f>
      </c>
      <c r="J355" s="21"/>
      <c r="K355" s="21"/>
      <c r="L355" s="21"/>
      <c r="M355" s="21"/>
    </row>
    <row r="356" ht="21" customHeight="true">
      <c r="A356" s="32"/>
      <c r="B356" s="21"/>
      <c r="C356" s="21"/>
      <c r="D356" s="21"/>
      <c r="E356" s="21"/>
      <c r="F356" s="21"/>
      <c r="G356" s="84"/>
      <c r="H356" s="84"/>
      <c r="I356" s="84" t="str">
        <f>IF(D356="","",IFERROR(G356*H356,0))</f>
      </c>
      <c r="J356" s="21"/>
      <c r="K356" s="21"/>
      <c r="L356" s="21"/>
      <c r="M356" s="21"/>
    </row>
    <row r="357" ht="21" customHeight="true">
      <c r="A357" s="32"/>
      <c r="B357" s="21"/>
      <c r="C357" s="21"/>
      <c r="D357" s="21"/>
      <c r="E357" s="21"/>
      <c r="F357" s="21"/>
      <c r="G357" s="84"/>
      <c r="H357" s="84"/>
      <c r="I357" s="84" t="str">
        <f>IF(D357="","",IFERROR(G357*H357,0))</f>
      </c>
      <c r="J357" s="21"/>
      <c r="K357" s="21"/>
      <c r="L357" s="21"/>
      <c r="M357" s="21"/>
    </row>
    <row r="358" ht="21" customHeight="true">
      <c r="A358" s="32"/>
      <c r="B358" s="21"/>
      <c r="C358" s="21"/>
      <c r="D358" s="21"/>
      <c r="E358" s="21"/>
      <c r="F358" s="21"/>
      <c r="G358" s="84"/>
      <c r="H358" s="84"/>
      <c r="I358" s="84" t="str">
        <f>IF(D358="","",IFERROR(G358*H358,0))</f>
      </c>
      <c r="J358" s="21"/>
      <c r="K358" s="21"/>
      <c r="L358" s="21"/>
      <c r="M358" s="21"/>
    </row>
    <row r="359" ht="21" customHeight="true">
      <c r="A359" s="32"/>
      <c r="B359" s="21"/>
      <c r="C359" s="21"/>
      <c r="D359" s="21"/>
      <c r="E359" s="21"/>
      <c r="F359" s="21"/>
      <c r="G359" s="84"/>
      <c r="H359" s="84"/>
      <c r="I359" s="84" t="str">
        <f>IF(D359="","",IFERROR(G359*H359,0))</f>
      </c>
      <c r="J359" s="21"/>
      <c r="K359" s="21"/>
      <c r="L359" s="21"/>
      <c r="M359" s="21"/>
    </row>
    <row r="360" ht="21" customHeight="true">
      <c r="A360" s="32"/>
      <c r="B360" s="21"/>
      <c r="C360" s="21"/>
      <c r="D360" s="21"/>
      <c r="E360" s="21"/>
      <c r="F360" s="21"/>
      <c r="G360" s="84"/>
      <c r="H360" s="84"/>
      <c r="I360" s="84" t="str">
        <f>IF(D360="","",IFERROR(G360*H360,0))</f>
      </c>
      <c r="J360" s="21"/>
      <c r="K360" s="21"/>
      <c r="L360" s="21"/>
      <c r="M360" s="21"/>
    </row>
    <row r="361" ht="21" customHeight="true">
      <c r="A361" s="32"/>
      <c r="B361" s="21"/>
      <c r="C361" s="21"/>
      <c r="D361" s="21"/>
      <c r="E361" s="21"/>
      <c r="F361" s="21"/>
      <c r="G361" s="84"/>
      <c r="H361" s="84"/>
      <c r="I361" s="84" t="str">
        <f>IF(D361="","",IFERROR(G361*H361,0))</f>
      </c>
      <c r="J361" s="21"/>
      <c r="K361" s="21"/>
      <c r="L361" s="21"/>
      <c r="M361" s="21"/>
    </row>
    <row r="362" ht="21" customHeight="true">
      <c r="A362" s="32"/>
      <c r="B362" s="21"/>
      <c r="C362" s="21"/>
      <c r="D362" s="21"/>
      <c r="E362" s="21"/>
      <c r="F362" s="21"/>
      <c r="G362" s="84"/>
      <c r="H362" s="84"/>
      <c r="I362" s="84" t="str">
        <f>IF(D362="","",IFERROR(G362*H362,0))</f>
      </c>
      <c r="J362" s="21"/>
      <c r="K362" s="21"/>
      <c r="L362" s="21"/>
      <c r="M362" s="21"/>
    </row>
    <row r="363" ht="21" customHeight="true">
      <c r="A363" s="32"/>
      <c r="B363" s="21"/>
      <c r="C363" s="21"/>
      <c r="D363" s="21"/>
      <c r="E363" s="21"/>
      <c r="F363" s="21"/>
      <c r="G363" s="84"/>
      <c r="H363" s="84"/>
      <c r="I363" s="84" t="str">
        <f>IF(D363="","",IFERROR(G363*H363,0))</f>
      </c>
      <c r="J363" s="21"/>
      <c r="K363" s="21"/>
      <c r="L363" s="21"/>
      <c r="M363" s="21"/>
    </row>
    <row r="364" ht="21" customHeight="true">
      <c r="A364" s="32"/>
      <c r="B364" s="21"/>
      <c r="C364" s="21"/>
      <c r="D364" s="21"/>
      <c r="E364" s="21"/>
      <c r="F364" s="21"/>
      <c r="G364" s="84"/>
      <c r="H364" s="84"/>
      <c r="I364" s="84" t="str">
        <f>IF(D364="","",IFERROR(G364*H364,0))</f>
      </c>
      <c r="J364" s="21"/>
      <c r="K364" s="21"/>
      <c r="L364" s="21"/>
      <c r="M364" s="21"/>
    </row>
    <row r="365" ht="21" customHeight="true">
      <c r="A365" s="32"/>
      <c r="B365" s="21"/>
      <c r="C365" s="21"/>
      <c r="D365" s="21"/>
      <c r="E365" s="21"/>
      <c r="F365" s="21"/>
      <c r="G365" s="84"/>
      <c r="H365" s="84"/>
      <c r="I365" s="84" t="str">
        <f>IF(D365="","",IFERROR(G365*H365,0))</f>
      </c>
      <c r="J365" s="21"/>
      <c r="K365" s="21"/>
      <c r="L365" s="21"/>
      <c r="M365" s="21"/>
    </row>
    <row r="366" ht="21" customHeight="true">
      <c r="A366" s="32"/>
      <c r="B366" s="21"/>
      <c r="C366" s="21"/>
      <c r="D366" s="21"/>
      <c r="E366" s="21"/>
      <c r="F366" s="21"/>
      <c r="G366" s="84"/>
      <c r="H366" s="84"/>
      <c r="I366" s="84" t="str">
        <f>IF(D366="","",IFERROR(G366*H366,0))</f>
      </c>
      <c r="J366" s="21"/>
      <c r="K366" s="21"/>
      <c r="L366" s="21"/>
      <c r="M366" s="21"/>
    </row>
    <row r="367" ht="21" customHeight="true">
      <c r="A367" s="32"/>
      <c r="B367" s="21"/>
      <c r="C367" s="21"/>
      <c r="D367" s="21"/>
      <c r="E367" s="21"/>
      <c r="F367" s="21"/>
      <c r="G367" s="84"/>
      <c r="H367" s="84"/>
      <c r="I367" s="84" t="str">
        <f>IF(D367="","",IFERROR(G367*H367,0))</f>
      </c>
      <c r="J367" s="21"/>
      <c r="K367" s="21"/>
      <c r="L367" s="21"/>
      <c r="M367" s="21"/>
    </row>
    <row r="368" ht="21" customHeight="true">
      <c r="A368" s="32"/>
      <c r="B368" s="21"/>
      <c r="C368" s="21"/>
      <c r="D368" s="21"/>
      <c r="E368" s="21"/>
      <c r="F368" s="21"/>
      <c r="G368" s="84"/>
      <c r="H368" s="84"/>
      <c r="I368" s="84" t="str">
        <f>IF(D368="","",IFERROR(G368*H368,0))</f>
      </c>
      <c r="J368" s="21"/>
      <c r="K368" s="21"/>
      <c r="L368" s="21"/>
      <c r="M368" s="21"/>
    </row>
    <row r="369" ht="21" customHeight="true">
      <c r="A369" s="32"/>
      <c r="B369" s="21"/>
      <c r="C369" s="21"/>
      <c r="D369" s="21"/>
      <c r="E369" s="21"/>
      <c r="F369" s="21"/>
      <c r="G369" s="84"/>
      <c r="H369" s="84"/>
      <c r="I369" s="84" t="str">
        <f>IF(D369="","",IFERROR(G369*H369,0))</f>
      </c>
      <c r="J369" s="21"/>
      <c r="K369" s="21"/>
      <c r="L369" s="21"/>
      <c r="M369" s="21"/>
    </row>
    <row r="370" ht="21" customHeight="true">
      <c r="A370" s="32"/>
      <c r="B370" s="21"/>
      <c r="C370" s="21"/>
      <c r="D370" s="21"/>
      <c r="E370" s="21"/>
      <c r="F370" s="21"/>
      <c r="G370" s="84"/>
      <c r="H370" s="84"/>
      <c r="I370" s="84" t="str">
        <f>IF(D370="","",IFERROR(G370*H370,0))</f>
      </c>
      <c r="J370" s="21"/>
      <c r="K370" s="21"/>
      <c r="L370" s="21"/>
      <c r="M370" s="21"/>
    </row>
    <row r="371" ht="21" customHeight="true">
      <c r="A371" s="32"/>
      <c r="B371" s="21"/>
      <c r="C371" s="21"/>
      <c r="D371" s="21"/>
      <c r="E371" s="21"/>
      <c r="F371" s="21"/>
      <c r="G371" s="84"/>
      <c r="H371" s="84"/>
      <c r="I371" s="84" t="str">
        <f>IF(D371="","",IFERROR(G371*H371,0))</f>
      </c>
      <c r="J371" s="21"/>
      <c r="K371" s="21"/>
      <c r="L371" s="21"/>
      <c r="M371" s="21"/>
    </row>
    <row r="372" ht="21" customHeight="true">
      <c r="A372" s="32"/>
      <c r="B372" s="21"/>
      <c r="C372" s="21"/>
      <c r="D372" s="21"/>
      <c r="E372" s="21"/>
      <c r="F372" s="21"/>
      <c r="G372" s="84"/>
      <c r="H372" s="84"/>
      <c r="I372" s="84" t="str">
        <f>IF(D372="","",IFERROR(G372*H372,0))</f>
      </c>
      <c r="J372" s="21"/>
      <c r="K372" s="21"/>
      <c r="L372" s="21"/>
      <c r="M372" s="21"/>
    </row>
    <row r="373" ht="21" customHeight="true">
      <c r="A373" s="32"/>
      <c r="B373" s="21"/>
      <c r="C373" s="21"/>
      <c r="D373" s="21"/>
      <c r="E373" s="21"/>
      <c r="F373" s="21"/>
      <c r="G373" s="84"/>
      <c r="H373" s="84"/>
      <c r="I373" s="84" t="str">
        <f>IF(D373="","",IFERROR(G373*H373,0))</f>
      </c>
      <c r="J373" s="21"/>
      <c r="K373" s="21"/>
      <c r="L373" s="21"/>
      <c r="M373" s="21"/>
    </row>
    <row r="374" ht="21" customHeight="true">
      <c r="A374" s="32"/>
      <c r="B374" s="21"/>
      <c r="C374" s="21"/>
      <c r="D374" s="21"/>
      <c r="E374" s="21"/>
      <c r="F374" s="21"/>
      <c r="G374" s="84"/>
      <c r="H374" s="84"/>
      <c r="I374" s="84" t="str">
        <f>IF(D374="","",IFERROR(G374*H374,0))</f>
      </c>
      <c r="J374" s="21"/>
      <c r="K374" s="21"/>
      <c r="L374" s="21"/>
      <c r="M374" s="21"/>
    </row>
    <row r="375" ht="21" customHeight="true">
      <c r="A375" s="32"/>
      <c r="B375" s="21"/>
      <c r="C375" s="21"/>
      <c r="D375" s="21"/>
      <c r="E375" s="21"/>
      <c r="F375" s="21"/>
      <c r="G375" s="84"/>
      <c r="H375" s="84"/>
      <c r="I375" s="84" t="str">
        <f>IF(D375="","",IFERROR(G375*H375,0))</f>
      </c>
      <c r="J375" s="21"/>
      <c r="K375" s="21"/>
      <c r="L375" s="21"/>
      <c r="M375" s="21"/>
    </row>
    <row r="376" ht="21" customHeight="true">
      <c r="A376" s="32"/>
      <c r="B376" s="21"/>
      <c r="C376" s="21"/>
      <c r="D376" s="21"/>
      <c r="E376" s="21"/>
      <c r="F376" s="21"/>
      <c r="G376" s="84"/>
      <c r="H376" s="84"/>
      <c r="I376" s="84" t="str">
        <f>IF(D376="","",IFERROR(G376*H376,0))</f>
      </c>
      <c r="J376" s="21"/>
      <c r="K376" s="21"/>
      <c r="L376" s="21"/>
      <c r="M376" s="21"/>
    </row>
    <row r="377" ht="21" customHeight="true">
      <c r="A377" s="32"/>
      <c r="B377" s="21"/>
      <c r="C377" s="21"/>
      <c r="D377" s="21"/>
      <c r="E377" s="21"/>
      <c r="F377" s="21"/>
      <c r="G377" s="84"/>
      <c r="H377" s="84"/>
      <c r="I377" s="84" t="str">
        <f>IF(D377="","",IFERROR(G377*H377,0))</f>
      </c>
      <c r="J377" s="21"/>
      <c r="K377" s="21"/>
      <c r="L377" s="21"/>
      <c r="M377" s="21"/>
    </row>
    <row r="378" ht="21" customHeight="true">
      <c r="A378" s="32"/>
      <c r="B378" s="21"/>
      <c r="C378" s="21"/>
      <c r="D378" s="21"/>
      <c r="E378" s="21"/>
      <c r="F378" s="21"/>
      <c r="G378" s="84"/>
      <c r="H378" s="84"/>
      <c r="I378" s="84" t="str">
        <f>IF(D378="","",IFERROR(G378*H378,0))</f>
      </c>
      <c r="J378" s="21"/>
      <c r="K378" s="21"/>
      <c r="L378" s="21"/>
      <c r="M378" s="21"/>
    </row>
    <row r="379" ht="21" customHeight="true">
      <c r="A379" s="32"/>
      <c r="B379" s="21"/>
      <c r="C379" s="21"/>
      <c r="D379" s="21"/>
      <c r="E379" s="21"/>
      <c r="F379" s="21"/>
      <c r="G379" s="84"/>
      <c r="H379" s="84"/>
      <c r="I379" s="84" t="str">
        <f>IF(D379="","",IFERROR(G379*H379,0))</f>
      </c>
      <c r="J379" s="21"/>
      <c r="K379" s="21"/>
      <c r="L379" s="21"/>
      <c r="M379" s="21"/>
    </row>
    <row r="380" ht="21" customHeight="true">
      <c r="A380" s="32"/>
      <c r="B380" s="21"/>
      <c r="C380" s="21"/>
      <c r="D380" s="21"/>
      <c r="E380" s="21"/>
      <c r="F380" s="21"/>
      <c r="G380" s="84"/>
      <c r="H380" s="84"/>
      <c r="I380" s="84" t="str">
        <f>IF(D380="","",IFERROR(G380*H380,0))</f>
      </c>
      <c r="J380" s="21"/>
      <c r="K380" s="21"/>
      <c r="L380" s="21"/>
      <c r="M380" s="21"/>
    </row>
    <row r="381" ht="21" customHeight="true">
      <c r="A381" s="32"/>
      <c r="B381" s="21"/>
      <c r="C381" s="21"/>
      <c r="D381" s="21"/>
      <c r="E381" s="21"/>
      <c r="F381" s="21"/>
      <c r="G381" s="84"/>
      <c r="H381" s="84"/>
      <c r="I381" s="84" t="str">
        <f>IF(D381="","",IFERROR(G381*H381,0))</f>
      </c>
      <c r="J381" s="21"/>
      <c r="K381" s="21"/>
      <c r="L381" s="21"/>
      <c r="M381" s="21"/>
    </row>
    <row r="382" ht="21" customHeight="true">
      <c r="A382" s="32"/>
      <c r="B382" s="21"/>
      <c r="C382" s="21"/>
      <c r="D382" s="21"/>
      <c r="E382" s="21"/>
      <c r="F382" s="21"/>
      <c r="G382" s="84"/>
      <c r="H382" s="84"/>
      <c r="I382" s="84" t="str">
        <f>IF(D382="","",IFERROR(G382*H382,0))</f>
      </c>
      <c r="J382" s="21"/>
      <c r="K382" s="21"/>
      <c r="L382" s="21"/>
      <c r="M382" s="21"/>
    </row>
    <row r="383" ht="21" customHeight="true">
      <c r="A383" s="32"/>
      <c r="B383" s="21"/>
      <c r="C383" s="21"/>
      <c r="D383" s="21"/>
      <c r="E383" s="21"/>
      <c r="F383" s="21"/>
      <c r="G383" s="84"/>
      <c r="H383" s="84"/>
      <c r="I383" s="84" t="str">
        <f>IF(D383="","",IFERROR(G383*H383,0))</f>
      </c>
      <c r="J383" s="21"/>
      <c r="K383" s="21"/>
      <c r="L383" s="21"/>
      <c r="M383" s="21"/>
    </row>
    <row r="384" ht="21" customHeight="true">
      <c r="A384" s="32"/>
      <c r="B384" s="21"/>
      <c r="C384" s="21"/>
      <c r="D384" s="21"/>
      <c r="E384" s="21"/>
      <c r="F384" s="21"/>
      <c r="G384" s="84"/>
      <c r="H384" s="84"/>
      <c r="I384" s="84" t="str">
        <f>IF(D384="","",IFERROR(G384*H384,0))</f>
      </c>
      <c r="J384" s="21"/>
      <c r="K384" s="21"/>
      <c r="L384" s="21"/>
      <c r="M384" s="21"/>
    </row>
    <row r="385" ht="21" customHeight="true">
      <c r="A385" s="32"/>
      <c r="B385" s="21"/>
      <c r="C385" s="21"/>
      <c r="D385" s="21"/>
      <c r="E385" s="21"/>
      <c r="F385" s="21"/>
      <c r="G385" s="84"/>
      <c r="H385" s="84"/>
      <c r="I385" s="84" t="str">
        <f>IF(D385="","",IFERROR(G385*H385,0))</f>
      </c>
      <c r="J385" s="21"/>
      <c r="K385" s="21"/>
      <c r="L385" s="21"/>
      <c r="M385" s="21"/>
    </row>
    <row r="386" ht="21" customHeight="true">
      <c r="A386" s="32"/>
      <c r="B386" s="21"/>
      <c r="C386" s="21"/>
      <c r="D386" s="21"/>
      <c r="E386" s="21"/>
      <c r="F386" s="21"/>
      <c r="G386" s="84"/>
      <c r="H386" s="84"/>
      <c r="I386" s="84" t="str">
        <f>IF(D386="","",IFERROR(G386*H386,0))</f>
      </c>
      <c r="J386" s="21"/>
      <c r="K386" s="21"/>
      <c r="L386" s="21"/>
      <c r="M386" s="21"/>
    </row>
    <row r="387" ht="21" customHeight="true">
      <c r="A387" s="32"/>
      <c r="B387" s="21"/>
      <c r="C387" s="21"/>
      <c r="D387" s="21"/>
      <c r="E387" s="21"/>
      <c r="F387" s="21"/>
      <c r="G387" s="84"/>
      <c r="H387" s="84"/>
      <c r="I387" s="84" t="str">
        <f>IF(D387="","",IFERROR(G387*H387,0))</f>
      </c>
      <c r="J387" s="21"/>
      <c r="K387" s="21"/>
      <c r="L387" s="21"/>
      <c r="M387" s="21"/>
    </row>
    <row r="388" ht="21" customHeight="true">
      <c r="A388" s="32"/>
      <c r="B388" s="21"/>
      <c r="C388" s="21"/>
      <c r="D388" s="21"/>
      <c r="E388" s="21"/>
      <c r="F388" s="21"/>
      <c r="G388" s="84"/>
      <c r="H388" s="84"/>
      <c r="I388" s="84" t="str">
        <f>IF(D388="","",IFERROR(G388*H388,0))</f>
      </c>
      <c r="J388" s="21"/>
      <c r="K388" s="21"/>
      <c r="L388" s="21"/>
      <c r="M388" s="21"/>
    </row>
    <row r="389" ht="21" customHeight="true">
      <c r="A389" s="32"/>
      <c r="B389" s="21"/>
      <c r="C389" s="21"/>
      <c r="D389" s="21"/>
      <c r="E389" s="21"/>
      <c r="F389" s="21"/>
      <c r="G389" s="84"/>
      <c r="H389" s="84"/>
      <c r="I389" s="84" t="str">
        <f>IF(D389="","",IFERROR(G389*H389,0))</f>
      </c>
      <c r="J389" s="21"/>
      <c r="K389" s="21"/>
      <c r="L389" s="21"/>
      <c r="M389" s="21"/>
    </row>
    <row r="390" ht="21" customHeight="true">
      <c r="A390" s="32"/>
      <c r="B390" s="21"/>
      <c r="C390" s="21"/>
      <c r="D390" s="21"/>
      <c r="E390" s="21"/>
      <c r="F390" s="21"/>
      <c r="G390" s="84"/>
      <c r="H390" s="84"/>
      <c r="I390" s="84" t="str">
        <f>IF(D390="","",IFERROR(G390*H390,0))</f>
      </c>
      <c r="J390" s="21"/>
      <c r="K390" s="21"/>
      <c r="L390" s="21"/>
      <c r="M390" s="21"/>
    </row>
    <row r="391" ht="21" customHeight="true">
      <c r="A391" s="32"/>
      <c r="B391" s="21"/>
      <c r="C391" s="21"/>
      <c r="D391" s="21"/>
      <c r="E391" s="21"/>
      <c r="F391" s="21"/>
      <c r="G391" s="84"/>
      <c r="H391" s="84"/>
      <c r="I391" s="84" t="str">
        <f>IF(D391="","",IFERROR(G391*H391,0))</f>
      </c>
      <c r="J391" s="21"/>
      <c r="K391" s="21"/>
      <c r="L391" s="21"/>
      <c r="M391" s="21"/>
    </row>
    <row r="392" ht="21" customHeight="true">
      <c r="A392" s="32"/>
      <c r="B392" s="21"/>
      <c r="C392" s="21"/>
      <c r="D392" s="21"/>
      <c r="E392" s="21"/>
      <c r="F392" s="21"/>
      <c r="G392" s="84"/>
      <c r="H392" s="84"/>
      <c r="I392" s="84" t="str">
        <f>IF(D392="","",IFERROR(G392*H392,0))</f>
      </c>
      <c r="J392" s="21"/>
      <c r="K392" s="21"/>
      <c r="L392" s="21"/>
      <c r="M392" s="21"/>
    </row>
    <row r="393" ht="21" customHeight="true">
      <c r="A393" s="32"/>
      <c r="B393" s="21"/>
      <c r="C393" s="21"/>
      <c r="D393" s="21"/>
      <c r="E393" s="21"/>
      <c r="F393" s="21"/>
      <c r="G393" s="84"/>
      <c r="H393" s="84"/>
      <c r="I393" s="84" t="str">
        <f>IF(D393="","",IFERROR(G393*H393,0))</f>
      </c>
      <c r="J393" s="21"/>
      <c r="K393" s="21"/>
      <c r="L393" s="21"/>
      <c r="M393" s="21"/>
    </row>
    <row r="394" ht="21" customHeight="true">
      <c r="A394" s="32"/>
      <c r="B394" s="21"/>
      <c r="C394" s="21"/>
      <c r="D394" s="21"/>
      <c r="E394" s="21"/>
      <c r="F394" s="21"/>
      <c r="G394" s="84"/>
      <c r="H394" s="84"/>
      <c r="I394" s="84" t="str">
        <f>IF(D394="","",IFERROR(G394*H394,0))</f>
      </c>
      <c r="J394" s="21"/>
      <c r="K394" s="21"/>
      <c r="L394" s="21"/>
      <c r="M394" s="21"/>
    </row>
    <row r="395" ht="21" customHeight="true">
      <c r="A395" s="32"/>
      <c r="B395" s="21"/>
      <c r="C395" s="21"/>
      <c r="D395" s="21"/>
      <c r="E395" s="21"/>
      <c r="F395" s="21"/>
      <c r="G395" s="84"/>
      <c r="H395" s="84"/>
      <c r="I395" s="84" t="str">
        <f>IF(D395="","",IFERROR(G395*H395,0))</f>
      </c>
      <c r="J395" s="21"/>
      <c r="K395" s="21"/>
      <c r="L395" s="21"/>
      <c r="M395" s="21"/>
    </row>
    <row r="396" ht="21" customHeight="true">
      <c r="A396" s="32"/>
      <c r="B396" s="21"/>
      <c r="C396" s="21"/>
      <c r="D396" s="21"/>
      <c r="E396" s="21"/>
      <c r="F396" s="21"/>
      <c r="G396" s="84"/>
      <c r="H396" s="84"/>
      <c r="I396" s="84" t="str">
        <f>IF(D396="","",IFERROR(G396*H396,0))</f>
      </c>
      <c r="J396" s="21"/>
      <c r="K396" s="21"/>
      <c r="L396" s="21"/>
      <c r="M396" s="21"/>
    </row>
    <row r="397" ht="21" customHeight="true">
      <c r="A397" s="32"/>
      <c r="B397" s="21"/>
      <c r="C397" s="21"/>
      <c r="D397" s="21"/>
      <c r="E397" s="21"/>
      <c r="F397" s="21"/>
      <c r="G397" s="84"/>
      <c r="H397" s="84"/>
      <c r="I397" s="84" t="str">
        <f>IF(D397="","",IFERROR(G397*H397,0))</f>
      </c>
      <c r="J397" s="21"/>
      <c r="K397" s="21"/>
      <c r="L397" s="21"/>
      <c r="M397" s="21"/>
    </row>
    <row r="398" ht="21" customHeight="true">
      <c r="A398" s="32"/>
      <c r="B398" s="21"/>
      <c r="C398" s="21"/>
      <c r="D398" s="21"/>
      <c r="E398" s="21"/>
      <c r="F398" s="21"/>
      <c r="G398" s="84"/>
      <c r="H398" s="84"/>
      <c r="I398" s="84" t="str">
        <f>IF(D398="","",IFERROR(G398*H398,0))</f>
      </c>
      <c r="J398" s="21"/>
      <c r="K398" s="21"/>
      <c r="L398" s="21"/>
      <c r="M398" s="21"/>
    </row>
    <row r="399" ht="21" customHeight="true">
      <c r="A399" s="32"/>
      <c r="B399" s="21"/>
      <c r="C399" s="21"/>
      <c r="D399" s="21"/>
      <c r="E399" s="21"/>
      <c r="F399" s="21"/>
      <c r="G399" s="84"/>
      <c r="H399" s="84"/>
      <c r="I399" s="84" t="str">
        <f>IF(D399="","",IFERROR(G399*H399,0))</f>
      </c>
      <c r="J399" s="21"/>
      <c r="K399" s="21"/>
      <c r="L399" s="21"/>
      <c r="M399" s="21"/>
    </row>
    <row r="400" ht="21" customHeight="true">
      <c r="A400" s="32"/>
      <c r="B400" s="21"/>
      <c r="C400" s="21"/>
      <c r="D400" s="21"/>
      <c r="E400" s="21"/>
      <c r="F400" s="21"/>
      <c r="G400" s="84"/>
      <c r="H400" s="84"/>
      <c r="I400" s="84" t="str">
        <f>IF(D400="","",IFERROR(G400*H400,0))</f>
      </c>
      <c r="J400" s="21"/>
      <c r="K400" s="21"/>
      <c r="L400" s="21"/>
      <c r="M400" s="21"/>
    </row>
    <row r="401" ht="21" customHeight="true">
      <c r="A401" s="32"/>
      <c r="B401" s="21"/>
      <c r="C401" s="21"/>
      <c r="D401" s="21"/>
      <c r="E401" s="21"/>
      <c r="F401" s="21"/>
      <c r="G401" s="84"/>
      <c r="H401" s="84"/>
      <c r="I401" s="84" t="str">
        <f>IF(D401="","",IFERROR(G401*H401,0))</f>
      </c>
      <c r="J401" s="21"/>
      <c r="K401" s="21"/>
      <c r="L401" s="21"/>
      <c r="M401" s="21"/>
    </row>
    <row r="402" ht="21" customHeight="true">
      <c r="A402" s="32"/>
      <c r="B402" s="21"/>
      <c r="C402" s="21"/>
      <c r="D402" s="21"/>
      <c r="E402" s="21"/>
      <c r="F402" s="21"/>
      <c r="G402" s="84"/>
      <c r="H402" s="84"/>
      <c r="I402" s="84" t="str">
        <f>IF(D402="","",IFERROR(G402*H402,0))</f>
      </c>
      <c r="J402" s="21"/>
      <c r="K402" s="21"/>
      <c r="L402" s="21"/>
      <c r="M402" s="21"/>
    </row>
    <row r="403" ht="21" customHeight="true">
      <c r="A403" s="32"/>
      <c r="B403" s="21"/>
      <c r="C403" s="21"/>
      <c r="D403" s="21"/>
      <c r="E403" s="21"/>
      <c r="F403" s="21"/>
      <c r="G403" s="84"/>
      <c r="H403" s="84"/>
      <c r="I403" s="84" t="str">
        <f>IF(D403="","",IFERROR(G403*H403,0))</f>
      </c>
      <c r="J403" s="21"/>
      <c r="K403" s="21"/>
      <c r="L403" s="21"/>
      <c r="M403" s="21"/>
    </row>
    <row r="404" ht="21" customHeight="true">
      <c r="A404" s="32"/>
      <c r="B404" s="21"/>
      <c r="C404" s="21"/>
      <c r="D404" s="21"/>
      <c r="E404" s="21"/>
      <c r="F404" s="21"/>
      <c r="G404" s="84"/>
      <c r="H404" s="84"/>
      <c r="I404" s="84" t="str">
        <f>IF(D404="","",IFERROR(G404*H404,0))</f>
      </c>
      <c r="J404" s="21"/>
      <c r="K404" s="21"/>
      <c r="L404" s="21"/>
      <c r="M404" s="21"/>
    </row>
    <row r="405" ht="21" customHeight="true">
      <c r="A405" s="32"/>
      <c r="B405" s="21"/>
      <c r="C405" s="21"/>
      <c r="D405" s="21"/>
      <c r="E405" s="21"/>
      <c r="F405" s="21"/>
      <c r="G405" s="84"/>
      <c r="H405" s="84"/>
      <c r="I405" s="84" t="str">
        <f>IF(D405="","",IFERROR(G405*H405,0))</f>
      </c>
      <c r="J405" s="21"/>
      <c r="K405" s="21"/>
      <c r="L405" s="21"/>
      <c r="M405" s="21"/>
    </row>
    <row r="406" ht="21" customHeight="true">
      <c r="A406" s="32"/>
      <c r="B406" s="21"/>
      <c r="C406" s="21"/>
      <c r="D406" s="21"/>
      <c r="E406" s="21"/>
      <c r="F406" s="21"/>
      <c r="G406" s="84"/>
      <c r="H406" s="84"/>
      <c r="I406" s="84" t="str">
        <f>IF(D406="","",IFERROR(G406*H406,0))</f>
      </c>
      <c r="J406" s="21"/>
      <c r="K406" s="21"/>
      <c r="L406" s="21"/>
      <c r="M406" s="21"/>
    </row>
    <row r="407" ht="21" customHeight="true">
      <c r="A407" s="32"/>
      <c r="B407" s="21"/>
      <c r="C407" s="21"/>
      <c r="D407" s="21"/>
      <c r="E407" s="21"/>
      <c r="F407" s="21"/>
      <c r="G407" s="84"/>
      <c r="H407" s="84"/>
      <c r="I407" s="84" t="str">
        <f>IF(D407="","",IFERROR(G407*H407,0))</f>
      </c>
      <c r="J407" s="21"/>
      <c r="K407" s="21"/>
      <c r="L407" s="21"/>
      <c r="M407" s="21"/>
    </row>
    <row r="408" ht="21" customHeight="true">
      <c r="A408" s="32"/>
      <c r="B408" s="21"/>
      <c r="C408" s="21"/>
      <c r="D408" s="21"/>
      <c r="E408" s="21"/>
      <c r="F408" s="21"/>
      <c r="G408" s="84"/>
      <c r="H408" s="84"/>
      <c r="I408" s="84" t="str">
        <f>IF(D408="","",IFERROR(G408*H408,0))</f>
      </c>
      <c r="J408" s="21"/>
      <c r="K408" s="21"/>
      <c r="L408" s="21"/>
      <c r="M408" s="21"/>
    </row>
    <row r="409" ht="21" customHeight="true">
      <c r="A409" s="32"/>
      <c r="B409" s="21"/>
      <c r="C409" s="21"/>
      <c r="D409" s="21"/>
      <c r="E409" s="21"/>
      <c r="F409" s="21"/>
      <c r="G409" s="84"/>
      <c r="H409" s="84"/>
      <c r="I409" s="84" t="str">
        <f>IF(D409="","",IFERROR(G409*H409,0))</f>
      </c>
      <c r="J409" s="21"/>
      <c r="K409" s="21"/>
      <c r="L409" s="21"/>
      <c r="M409" s="21"/>
    </row>
    <row r="410" ht="21" customHeight="true">
      <c r="A410" s="32"/>
      <c r="B410" s="21"/>
      <c r="C410" s="21"/>
      <c r="D410" s="21"/>
      <c r="E410" s="21"/>
      <c r="F410" s="21"/>
      <c r="G410" s="84"/>
      <c r="H410" s="84"/>
      <c r="I410" s="84" t="str">
        <f>IF(D410="","",IFERROR(G410*H410,0))</f>
      </c>
      <c r="J410" s="21"/>
      <c r="K410" s="21"/>
      <c r="L410" s="21"/>
      <c r="M410" s="21"/>
    </row>
    <row r="411" ht="21" customHeight="true">
      <c r="A411" s="32"/>
      <c r="B411" s="21"/>
      <c r="C411" s="21"/>
      <c r="D411" s="21"/>
      <c r="E411" s="21"/>
      <c r="F411" s="21"/>
      <c r="G411" s="84"/>
      <c r="H411" s="84"/>
      <c r="I411" s="84" t="str">
        <f>IF(D411="","",IFERROR(G411*H411,0))</f>
      </c>
      <c r="J411" s="21"/>
      <c r="K411" s="21"/>
      <c r="L411" s="21"/>
      <c r="M411" s="21"/>
    </row>
    <row r="412" ht="21" customHeight="true">
      <c r="A412" s="32"/>
      <c r="B412" s="21"/>
      <c r="C412" s="21"/>
      <c r="D412" s="21"/>
      <c r="E412" s="21"/>
      <c r="F412" s="21"/>
      <c r="G412" s="84"/>
      <c r="H412" s="84"/>
      <c r="I412" s="84" t="str">
        <f>IF(D412="","",IFERROR(G412*H412,0))</f>
      </c>
      <c r="J412" s="21"/>
      <c r="K412" s="21"/>
      <c r="L412" s="21"/>
      <c r="M412" s="21"/>
    </row>
    <row r="413" ht="21" customHeight="true">
      <c r="A413" s="32"/>
      <c r="B413" s="21"/>
      <c r="C413" s="21"/>
      <c r="D413" s="21"/>
      <c r="E413" s="21"/>
      <c r="F413" s="21"/>
      <c r="G413" s="84"/>
      <c r="H413" s="84"/>
      <c r="I413" s="84" t="str">
        <f>IF(D413="","",IFERROR(G413*H413,0))</f>
      </c>
      <c r="J413" s="21"/>
      <c r="K413" s="21"/>
      <c r="L413" s="21"/>
      <c r="M413" s="21"/>
    </row>
    <row r="414" ht="21" customHeight="true">
      <c r="A414" s="32"/>
      <c r="B414" s="21"/>
      <c r="C414" s="21"/>
      <c r="D414" s="21"/>
      <c r="E414" s="21"/>
      <c r="F414" s="21"/>
      <c r="G414" s="84"/>
      <c r="H414" s="84"/>
      <c r="I414" s="84" t="str">
        <f>IF(D414="","",IFERROR(G414*H414,0))</f>
      </c>
      <c r="J414" s="21"/>
      <c r="K414" s="21"/>
      <c r="L414" s="21"/>
      <c r="M414" s="21"/>
    </row>
    <row r="415" ht="21" customHeight="true">
      <c r="A415" s="32"/>
      <c r="B415" s="21"/>
      <c r="C415" s="21"/>
      <c r="D415" s="21"/>
      <c r="E415" s="21"/>
      <c r="F415" s="21"/>
      <c r="G415" s="84"/>
      <c r="H415" s="84"/>
      <c r="I415" s="84" t="str">
        <f>IF(D415="","",IFERROR(G415*H415,0))</f>
      </c>
      <c r="J415" s="21"/>
      <c r="K415" s="21"/>
      <c r="L415" s="21"/>
      <c r="M415" s="21"/>
    </row>
    <row r="416" ht="21" customHeight="true">
      <c r="A416" s="32"/>
      <c r="B416" s="21"/>
      <c r="C416" s="21"/>
      <c r="D416" s="21"/>
      <c r="E416" s="21"/>
      <c r="F416" s="21"/>
      <c r="G416" s="84"/>
      <c r="H416" s="84"/>
      <c r="I416" s="84" t="str">
        <f>IF(D416="","",IFERROR(G416*H416,0))</f>
      </c>
      <c r="J416" s="21"/>
      <c r="K416" s="21"/>
      <c r="L416" s="21"/>
      <c r="M416" s="21"/>
    </row>
    <row r="417" ht="21" customHeight="true">
      <c r="A417" s="32"/>
      <c r="B417" s="21"/>
      <c r="C417" s="21"/>
      <c r="D417" s="21"/>
      <c r="E417" s="21"/>
      <c r="F417" s="21"/>
      <c r="G417" s="84"/>
      <c r="H417" s="84"/>
      <c r="I417" s="84" t="str">
        <f>IF(D417="","",IFERROR(G417*H417,0))</f>
      </c>
      <c r="J417" s="21"/>
      <c r="K417" s="21"/>
      <c r="L417" s="21"/>
      <c r="M417" s="21"/>
    </row>
    <row r="418" ht="21" customHeight="true">
      <c r="A418" s="32"/>
      <c r="B418" s="21"/>
      <c r="C418" s="21"/>
      <c r="D418" s="21"/>
      <c r="E418" s="21"/>
      <c r="F418" s="21"/>
      <c r="G418" s="84"/>
      <c r="H418" s="84"/>
      <c r="I418" s="84" t="str">
        <f>IF(D418="","",IFERROR(G418*H418,0))</f>
      </c>
      <c r="J418" s="21"/>
      <c r="K418" s="21"/>
      <c r="L418" s="21"/>
      <c r="M418" s="21"/>
    </row>
    <row r="419" ht="21" customHeight="true">
      <c r="A419" s="32"/>
      <c r="B419" s="21"/>
      <c r="C419" s="21"/>
      <c r="D419" s="21"/>
      <c r="E419" s="21"/>
      <c r="F419" s="21"/>
      <c r="G419" s="84"/>
      <c r="H419" s="84"/>
      <c r="I419" s="84" t="str">
        <f>IF(D419="","",IFERROR(G419*H419,0))</f>
      </c>
      <c r="J419" s="21"/>
      <c r="K419" s="21"/>
      <c r="L419" s="21"/>
      <c r="M419" s="21"/>
    </row>
    <row r="420" ht="21" customHeight="true">
      <c r="A420" s="32"/>
      <c r="B420" s="21"/>
      <c r="C420" s="21"/>
      <c r="D420" s="21"/>
      <c r="E420" s="21"/>
      <c r="F420" s="21"/>
      <c r="G420" s="84"/>
      <c r="H420" s="84"/>
      <c r="I420" s="84" t="str">
        <f>IF(D420="","",IFERROR(G420*H420,0))</f>
      </c>
      <c r="J420" s="21"/>
      <c r="K420" s="21"/>
      <c r="L420" s="21"/>
      <c r="M420" s="21"/>
    </row>
    <row r="421" ht="21" customHeight="true">
      <c r="A421" s="32"/>
      <c r="B421" s="21"/>
      <c r="C421" s="21"/>
      <c r="D421" s="21"/>
      <c r="E421" s="21"/>
      <c r="F421" s="21"/>
      <c r="G421" s="84"/>
      <c r="H421" s="84"/>
      <c r="I421" s="84" t="str">
        <f>IF(D421="","",IFERROR(G421*H421,0))</f>
      </c>
      <c r="J421" s="21"/>
      <c r="K421" s="21"/>
      <c r="L421" s="21"/>
      <c r="M421" s="21"/>
    </row>
    <row r="422" ht="21" customHeight="true">
      <c r="A422" s="32"/>
      <c r="B422" s="21"/>
      <c r="C422" s="21"/>
      <c r="D422" s="21"/>
      <c r="E422" s="21"/>
      <c r="F422" s="21"/>
      <c r="G422" s="84"/>
      <c r="H422" s="84"/>
      <c r="I422" s="84" t="str">
        <f>IF(D422="","",IFERROR(G422*H422,0))</f>
      </c>
      <c r="J422" s="21"/>
      <c r="K422" s="21"/>
      <c r="L422" s="21"/>
      <c r="M422" s="21"/>
    </row>
    <row r="423" ht="21" customHeight="true">
      <c r="A423" s="32"/>
      <c r="B423" s="21"/>
      <c r="C423" s="21"/>
      <c r="D423" s="21"/>
      <c r="E423" s="21"/>
      <c r="F423" s="21"/>
      <c r="G423" s="84"/>
      <c r="H423" s="84"/>
      <c r="I423" s="84" t="str">
        <f>IF(D423="","",IFERROR(G423*H423,0))</f>
      </c>
      <c r="J423" s="21"/>
      <c r="K423" s="21"/>
      <c r="L423" s="21"/>
      <c r="M423" s="21"/>
    </row>
    <row r="424" ht="21" customHeight="true">
      <c r="A424" s="32"/>
      <c r="B424" s="21"/>
      <c r="C424" s="21"/>
      <c r="D424" s="21"/>
      <c r="E424" s="21"/>
      <c r="F424" s="21"/>
      <c r="G424" s="84"/>
      <c r="H424" s="84"/>
      <c r="I424" s="84" t="str">
        <f>IF(D424="","",IFERROR(G424*H424,0))</f>
      </c>
      <c r="J424" s="21"/>
      <c r="K424" s="21"/>
      <c r="L424" s="21"/>
      <c r="M424" s="21"/>
    </row>
    <row r="425" ht="21" customHeight="true">
      <c r="A425" s="32"/>
      <c r="B425" s="21"/>
      <c r="C425" s="21"/>
      <c r="D425" s="21"/>
      <c r="E425" s="21"/>
      <c r="F425" s="21"/>
      <c r="G425" s="84"/>
      <c r="H425" s="84"/>
      <c r="I425" s="84" t="str">
        <f>IF(D425="","",IFERROR(G425*H425,0))</f>
      </c>
      <c r="J425" s="21"/>
      <c r="K425" s="21"/>
      <c r="L425" s="21"/>
      <c r="M425" s="21"/>
    </row>
    <row r="426" ht="21" customHeight="true">
      <c r="A426" s="32"/>
      <c r="B426" s="21"/>
      <c r="C426" s="21"/>
      <c r="D426" s="21"/>
      <c r="E426" s="21"/>
      <c r="F426" s="21"/>
      <c r="G426" s="84"/>
      <c r="H426" s="84"/>
      <c r="I426" s="84" t="str">
        <f>IF(D426="","",IFERROR(G426*H426,0))</f>
      </c>
      <c r="J426" s="21"/>
      <c r="K426" s="21"/>
      <c r="L426" s="21"/>
      <c r="M426" s="21"/>
    </row>
    <row r="427" ht="21" customHeight="true">
      <c r="A427" s="32"/>
      <c r="B427" s="21"/>
      <c r="C427" s="21"/>
      <c r="D427" s="21"/>
      <c r="E427" s="21"/>
      <c r="F427" s="21"/>
      <c r="G427" s="84"/>
      <c r="H427" s="84"/>
      <c r="I427" s="84" t="str">
        <f>IF(D427="","",IFERROR(G427*H427,0))</f>
      </c>
      <c r="J427" s="21"/>
      <c r="K427" s="21"/>
      <c r="L427" s="21"/>
      <c r="M427" s="21"/>
    </row>
    <row r="428" ht="21" customHeight="true">
      <c r="A428" s="32"/>
      <c r="B428" s="21"/>
      <c r="C428" s="21"/>
      <c r="D428" s="21"/>
      <c r="E428" s="21"/>
      <c r="F428" s="21"/>
      <c r="G428" s="84"/>
      <c r="H428" s="84"/>
      <c r="I428" s="84" t="str">
        <f>IF(D428="","",IFERROR(G428*H428,0))</f>
      </c>
      <c r="J428" s="21"/>
      <c r="K428" s="21"/>
      <c r="L428" s="21"/>
      <c r="M428" s="21"/>
    </row>
    <row r="429" ht="21" customHeight="true">
      <c r="A429" s="32"/>
      <c r="B429" s="21"/>
      <c r="C429" s="21"/>
      <c r="D429" s="21"/>
      <c r="E429" s="21"/>
      <c r="F429" s="21"/>
      <c r="G429" s="84"/>
      <c r="H429" s="84"/>
      <c r="I429" s="84" t="str">
        <f>IF(D429="","",IFERROR(G429*H429,0))</f>
      </c>
      <c r="J429" s="21"/>
      <c r="K429" s="21"/>
      <c r="L429" s="21"/>
      <c r="M429" s="21"/>
    </row>
    <row r="430" ht="21" customHeight="true">
      <c r="A430" s="32"/>
      <c r="B430" s="21"/>
      <c r="C430" s="21"/>
      <c r="D430" s="21"/>
      <c r="E430" s="21"/>
      <c r="F430" s="21"/>
      <c r="G430" s="84"/>
      <c r="H430" s="84"/>
      <c r="I430" s="84" t="str">
        <f>IF(D430="","",IFERROR(G430*H430,0))</f>
      </c>
      <c r="J430" s="21"/>
      <c r="K430" s="21"/>
      <c r="L430" s="21"/>
      <c r="M430" s="21"/>
    </row>
    <row r="431" ht="21" customHeight="true">
      <c r="A431" s="32"/>
      <c r="B431" s="21"/>
      <c r="C431" s="21"/>
      <c r="D431" s="21"/>
      <c r="E431" s="21"/>
      <c r="F431" s="21"/>
      <c r="G431" s="84"/>
      <c r="H431" s="84"/>
      <c r="I431" s="84" t="str">
        <f>IF(D431="","",IFERROR(G431*H431,0))</f>
      </c>
      <c r="J431" s="21"/>
      <c r="K431" s="21"/>
      <c r="L431" s="21"/>
      <c r="M431" s="21"/>
    </row>
    <row r="432" ht="21" customHeight="true">
      <c r="A432" s="32"/>
      <c r="B432" s="21"/>
      <c r="C432" s="21"/>
      <c r="D432" s="21"/>
      <c r="E432" s="21"/>
      <c r="F432" s="21"/>
      <c r="G432" s="84"/>
      <c r="H432" s="84"/>
      <c r="I432" s="84" t="str">
        <f>IF(D432="","",IFERROR(G432*H432,0))</f>
      </c>
      <c r="J432" s="21"/>
      <c r="K432" s="21"/>
      <c r="L432" s="21"/>
      <c r="M432" s="21"/>
    </row>
    <row r="433" ht="21" customHeight="true">
      <c r="A433" s="32"/>
      <c r="B433" s="21"/>
      <c r="C433" s="21"/>
      <c r="D433" s="21"/>
      <c r="E433" s="21"/>
      <c r="F433" s="21"/>
      <c r="G433" s="84"/>
      <c r="H433" s="84"/>
      <c r="I433" s="84" t="str">
        <f>IF(D433="","",IFERROR(G433*H433,0))</f>
      </c>
      <c r="J433" s="21"/>
      <c r="K433" s="21"/>
      <c r="L433" s="21"/>
      <c r="M433" s="21"/>
    </row>
    <row r="434" ht="21" customHeight="true">
      <c r="A434" s="32"/>
      <c r="B434" s="21"/>
      <c r="C434" s="21"/>
      <c r="D434" s="21"/>
      <c r="E434" s="21"/>
      <c r="F434" s="21"/>
      <c r="G434" s="84"/>
      <c r="H434" s="84"/>
      <c r="I434" s="84" t="str">
        <f>IF(D434="","",IFERROR(G434*H434,0))</f>
      </c>
      <c r="J434" s="21"/>
      <c r="K434" s="21"/>
      <c r="L434" s="21"/>
      <c r="M434" s="21"/>
    </row>
    <row r="435" ht="21" customHeight="true">
      <c r="A435" s="32"/>
      <c r="B435" s="21"/>
      <c r="C435" s="21"/>
      <c r="D435" s="21"/>
      <c r="E435" s="21"/>
      <c r="F435" s="21"/>
      <c r="G435" s="84"/>
      <c r="H435" s="84"/>
      <c r="I435" s="84" t="str">
        <f>IF(D435="","",IFERROR(G435*H435,0))</f>
      </c>
      <c r="J435" s="21"/>
      <c r="K435" s="21"/>
      <c r="L435" s="21"/>
      <c r="M435" s="21"/>
    </row>
    <row r="436" ht="21" customHeight="true">
      <c r="A436" s="32"/>
      <c r="B436" s="21"/>
      <c r="C436" s="21"/>
      <c r="D436" s="21"/>
      <c r="E436" s="21"/>
      <c r="F436" s="21"/>
      <c r="G436" s="84"/>
      <c r="H436" s="84"/>
      <c r="I436" s="84" t="str">
        <f>IF(D436="","",IFERROR(G436*H436,0))</f>
      </c>
      <c r="J436" s="21"/>
      <c r="K436" s="21"/>
      <c r="L436" s="21"/>
      <c r="M436" s="21"/>
    </row>
    <row r="437" ht="21" customHeight="true">
      <c r="A437" s="32"/>
      <c r="B437" s="21"/>
      <c r="C437" s="21"/>
      <c r="D437" s="21"/>
      <c r="E437" s="21"/>
      <c r="F437" s="21"/>
      <c r="G437" s="84"/>
      <c r="H437" s="84"/>
      <c r="I437" s="84" t="str">
        <f>IF(D437="","",IFERROR(G437*H437,0))</f>
      </c>
      <c r="J437" s="21"/>
      <c r="K437" s="21"/>
      <c r="L437" s="21"/>
      <c r="M437" s="21"/>
    </row>
    <row r="438" ht="21" customHeight="true">
      <c r="A438" s="32"/>
      <c r="B438" s="21"/>
      <c r="C438" s="21"/>
      <c r="D438" s="21"/>
      <c r="E438" s="21"/>
      <c r="F438" s="21"/>
      <c r="G438" s="84"/>
      <c r="H438" s="84"/>
      <c r="I438" s="84" t="str">
        <f>IF(D438="","",IFERROR(G438*H438,0))</f>
      </c>
      <c r="J438" s="21"/>
      <c r="K438" s="21"/>
      <c r="L438" s="21"/>
      <c r="M438" s="21"/>
    </row>
    <row r="439" ht="21" customHeight="true">
      <c r="A439" s="32"/>
      <c r="B439" s="21"/>
      <c r="C439" s="21"/>
      <c r="D439" s="21"/>
      <c r="E439" s="21"/>
      <c r="F439" s="21"/>
      <c r="G439" s="84"/>
      <c r="H439" s="84"/>
      <c r="I439" s="84" t="str">
        <f>IF(D439="","",IFERROR(G439*H439,0))</f>
      </c>
      <c r="J439" s="21"/>
      <c r="K439" s="21"/>
      <c r="L439" s="21"/>
      <c r="M439" s="21"/>
    </row>
    <row r="440" ht="21" customHeight="true">
      <c r="A440" s="32"/>
      <c r="B440" s="21"/>
      <c r="C440" s="21"/>
      <c r="D440" s="21"/>
      <c r="E440" s="21"/>
      <c r="F440" s="21"/>
      <c r="G440" s="84"/>
      <c r="H440" s="84"/>
      <c r="I440" s="84" t="str">
        <f>IF(D440="","",IFERROR(G440*H440,0))</f>
      </c>
      <c r="J440" s="21"/>
      <c r="K440" s="21"/>
      <c r="L440" s="21"/>
      <c r="M440" s="21"/>
    </row>
    <row r="441" ht="21" customHeight="true">
      <c r="A441" s="32"/>
      <c r="B441" s="21"/>
      <c r="C441" s="21"/>
      <c r="D441" s="21"/>
      <c r="E441" s="21"/>
      <c r="F441" s="21"/>
      <c r="G441" s="84"/>
      <c r="H441" s="84"/>
      <c r="I441" s="84" t="str">
        <f>IF(D441="","",IFERROR(G441*H441,0))</f>
      </c>
      <c r="J441" s="21"/>
      <c r="K441" s="21"/>
      <c r="L441" s="21"/>
      <c r="M441" s="21"/>
    </row>
    <row r="442" ht="21" customHeight="true">
      <c r="A442" s="32"/>
      <c r="B442" s="21"/>
      <c r="C442" s="21"/>
      <c r="D442" s="21"/>
      <c r="E442" s="21"/>
      <c r="F442" s="21"/>
      <c r="G442" s="84"/>
      <c r="H442" s="84"/>
      <c r="I442" s="84" t="str">
        <f>IF(D442="","",IFERROR(G442*H442,0))</f>
      </c>
      <c r="J442" s="21"/>
      <c r="K442" s="21"/>
      <c r="L442" s="21"/>
      <c r="M442" s="21"/>
    </row>
    <row r="443" ht="21" customHeight="true">
      <c r="A443" s="32"/>
      <c r="B443" s="21"/>
      <c r="C443" s="21"/>
      <c r="D443" s="21"/>
      <c r="E443" s="21"/>
      <c r="F443" s="21"/>
      <c r="G443" s="84"/>
      <c r="H443" s="84"/>
      <c r="I443" s="84" t="str">
        <f>IF(D443="","",IFERROR(G443*H443,0))</f>
      </c>
      <c r="J443" s="21"/>
      <c r="K443" s="21"/>
      <c r="L443" s="21"/>
      <c r="M443" s="21"/>
    </row>
    <row r="444" ht="21" customHeight="true">
      <c r="A444" s="32"/>
      <c r="B444" s="21"/>
      <c r="C444" s="21"/>
      <c r="D444" s="21"/>
      <c r="E444" s="21"/>
      <c r="F444" s="21"/>
      <c r="G444" s="84"/>
      <c r="H444" s="84"/>
      <c r="I444" s="84" t="str">
        <f>IF(D444="","",IFERROR(G444*H444,0))</f>
      </c>
      <c r="J444" s="21"/>
      <c r="K444" s="21"/>
      <c r="L444" s="21"/>
      <c r="M444" s="21"/>
    </row>
    <row r="445" ht="21" customHeight="true">
      <c r="A445" s="32"/>
      <c r="B445" s="21"/>
      <c r="C445" s="21"/>
      <c r="D445" s="21"/>
      <c r="E445" s="21"/>
      <c r="F445" s="21"/>
      <c r="G445" s="84"/>
      <c r="H445" s="84"/>
      <c r="I445" s="84" t="str">
        <f>IF(D445="","",IFERROR(G445*H445,0))</f>
      </c>
      <c r="J445" s="21"/>
      <c r="K445" s="21"/>
      <c r="L445" s="21"/>
      <c r="M445" s="21"/>
    </row>
    <row r="446" ht="21" customHeight="true">
      <c r="A446" s="32"/>
      <c r="B446" s="21"/>
      <c r="C446" s="21"/>
      <c r="D446" s="21"/>
      <c r="E446" s="21"/>
      <c r="F446" s="21"/>
      <c r="G446" s="84"/>
      <c r="H446" s="84"/>
      <c r="I446" s="84" t="str">
        <f>IF(D446="","",IFERROR(G446*H446,0))</f>
      </c>
      <c r="J446" s="21"/>
      <c r="K446" s="21"/>
      <c r="L446" s="21"/>
      <c r="M446" s="21"/>
    </row>
    <row r="447" ht="21" customHeight="true">
      <c r="A447" s="32"/>
      <c r="B447" s="21"/>
      <c r="C447" s="21"/>
      <c r="D447" s="21"/>
      <c r="E447" s="21"/>
      <c r="F447" s="21"/>
      <c r="G447" s="84"/>
      <c r="H447" s="84"/>
      <c r="I447" s="84" t="str">
        <f>IF(D447="","",IFERROR(G447*H447,0))</f>
      </c>
      <c r="J447" s="21"/>
      <c r="K447" s="21"/>
      <c r="L447" s="21"/>
      <c r="M447" s="21"/>
    </row>
    <row r="448" ht="21" customHeight="true">
      <c r="A448" s="32"/>
      <c r="B448" s="21"/>
      <c r="C448" s="21"/>
      <c r="D448" s="21"/>
      <c r="E448" s="21"/>
      <c r="F448" s="21"/>
      <c r="G448" s="84"/>
      <c r="H448" s="84"/>
      <c r="I448" s="84" t="str">
        <f>IF(D448="","",IFERROR(G448*H448,0))</f>
      </c>
      <c r="J448" s="21"/>
      <c r="K448" s="21"/>
      <c r="L448" s="21"/>
      <c r="M448" s="21"/>
    </row>
    <row r="449" ht="21" customHeight="true">
      <c r="A449" s="32"/>
      <c r="B449" s="21"/>
      <c r="C449" s="21"/>
      <c r="D449" s="21"/>
      <c r="E449" s="21"/>
      <c r="F449" s="21"/>
      <c r="G449" s="84"/>
      <c r="H449" s="84"/>
      <c r="I449" s="84" t="str">
        <f>IF(D449="","",IFERROR(G449*H449,0))</f>
      </c>
      <c r="J449" s="21"/>
      <c r="K449" s="21"/>
      <c r="L449" s="21"/>
      <c r="M449" s="21"/>
    </row>
    <row r="450" ht="21" customHeight="true">
      <c r="A450" s="32"/>
      <c r="B450" s="21"/>
      <c r="C450" s="21"/>
      <c r="D450" s="21"/>
      <c r="E450" s="21"/>
      <c r="F450" s="21"/>
      <c r="G450" s="84"/>
      <c r="H450" s="84"/>
      <c r="I450" s="84" t="str">
        <f>IF(D450="","",IFERROR(G450*H450,0))</f>
      </c>
      <c r="J450" s="21"/>
      <c r="K450" s="21"/>
      <c r="L450" s="21"/>
      <c r="M450" s="21"/>
    </row>
    <row r="451" ht="21" customHeight="true">
      <c r="A451" s="32"/>
      <c r="B451" s="21"/>
      <c r="C451" s="21"/>
      <c r="D451" s="21"/>
      <c r="E451" s="21"/>
      <c r="F451" s="21"/>
      <c r="G451" s="84"/>
      <c r="H451" s="84"/>
      <c r="I451" s="84" t="str">
        <f>IF(D451="","",IFERROR(G451*H451,0))</f>
      </c>
      <c r="J451" s="21"/>
      <c r="K451" s="21"/>
      <c r="L451" s="21"/>
      <c r="M451" s="21"/>
    </row>
    <row r="452" ht="21" customHeight="true">
      <c r="A452" s="32"/>
      <c r="B452" s="21"/>
      <c r="C452" s="21"/>
      <c r="D452" s="21"/>
      <c r="E452" s="21"/>
      <c r="F452" s="21"/>
      <c r="G452" s="84"/>
      <c r="H452" s="84"/>
      <c r="I452" s="84" t="str">
        <f>IF(D452="","",IFERROR(G452*H452,0))</f>
      </c>
      <c r="J452" s="21"/>
      <c r="K452" s="21"/>
      <c r="L452" s="21"/>
      <c r="M452" s="21"/>
    </row>
    <row r="453" ht="21" customHeight="true">
      <c r="A453" s="32"/>
      <c r="B453" s="21"/>
      <c r="C453" s="21"/>
      <c r="D453" s="21"/>
      <c r="E453" s="21"/>
      <c r="F453" s="21"/>
      <c r="G453" s="84"/>
      <c r="H453" s="84"/>
      <c r="I453" s="84" t="str">
        <f>IF(D453="","",IFERROR(G453*H453,0))</f>
      </c>
      <c r="J453" s="21"/>
      <c r="K453" s="21"/>
      <c r="L453" s="21"/>
      <c r="M453" s="21"/>
    </row>
    <row r="454" ht="21" customHeight="true">
      <c r="A454" s="32"/>
      <c r="B454" s="21"/>
      <c r="C454" s="21"/>
      <c r="D454" s="21"/>
      <c r="E454" s="21"/>
      <c r="F454" s="21"/>
      <c r="G454" s="84"/>
      <c r="H454" s="84"/>
      <c r="I454" s="84" t="str">
        <f>IF(D454="","",IFERROR(G454*H454,0))</f>
      </c>
      <c r="J454" s="21"/>
      <c r="K454" s="21"/>
      <c r="L454" s="21"/>
      <c r="M454" s="21"/>
    </row>
    <row r="455" ht="21" customHeight="true">
      <c r="A455" s="32"/>
      <c r="B455" s="21"/>
      <c r="C455" s="21"/>
      <c r="D455" s="21"/>
      <c r="E455" s="21"/>
      <c r="F455" s="21"/>
      <c r="G455" s="84"/>
      <c r="H455" s="84"/>
      <c r="I455" s="84" t="str">
        <f>IF(D455="","",IFERROR(G455*H455,0))</f>
      </c>
      <c r="J455" s="21"/>
      <c r="K455" s="21"/>
      <c r="L455" s="21"/>
      <c r="M455" s="21"/>
    </row>
    <row r="456" ht="21" customHeight="true">
      <c r="A456" s="32"/>
      <c r="B456" s="21"/>
      <c r="C456" s="21"/>
      <c r="D456" s="21"/>
      <c r="E456" s="21"/>
      <c r="F456" s="21"/>
      <c r="G456" s="84"/>
      <c r="H456" s="84"/>
      <c r="I456" s="84" t="str">
        <f>IF(D456="","",IFERROR(G456*H456,0))</f>
      </c>
      <c r="J456" s="21"/>
      <c r="K456" s="21"/>
      <c r="L456" s="21"/>
      <c r="M456" s="21"/>
    </row>
    <row r="457" ht="21" customHeight="true">
      <c r="A457" s="32"/>
      <c r="B457" s="21"/>
      <c r="C457" s="21"/>
      <c r="D457" s="21"/>
      <c r="E457" s="21"/>
      <c r="F457" s="21"/>
      <c r="G457" s="84"/>
      <c r="H457" s="84"/>
      <c r="I457" s="84" t="str">
        <f>IF(D457="","",IFERROR(G457*H457,0))</f>
      </c>
      <c r="J457" s="21"/>
      <c r="K457" s="21"/>
      <c r="L457" s="21"/>
      <c r="M457" s="21"/>
    </row>
    <row r="458" ht="21" customHeight="true">
      <c r="A458" s="32"/>
      <c r="B458" s="21"/>
      <c r="C458" s="21"/>
      <c r="D458" s="21"/>
      <c r="E458" s="21"/>
      <c r="F458" s="21"/>
      <c r="G458" s="84"/>
      <c r="H458" s="84"/>
      <c r="I458" s="84" t="str">
        <f>IF(D458="","",IFERROR(G458*H458,0))</f>
      </c>
      <c r="J458" s="21"/>
      <c r="K458" s="21"/>
      <c r="L458" s="21"/>
      <c r="M458" s="21"/>
    </row>
    <row r="459" ht="21" customHeight="true">
      <c r="A459" s="32"/>
      <c r="B459" s="21"/>
      <c r="C459" s="21"/>
      <c r="D459" s="21"/>
      <c r="E459" s="21"/>
      <c r="F459" s="21"/>
      <c r="G459" s="84"/>
      <c r="H459" s="84"/>
      <c r="I459" s="84" t="str">
        <f>IF(D459="","",IFERROR(G459*H459,0))</f>
      </c>
      <c r="J459" s="21"/>
      <c r="K459" s="21"/>
      <c r="L459" s="21"/>
      <c r="M459" s="21"/>
    </row>
    <row r="460" ht="21" customHeight="true">
      <c r="A460" s="32"/>
      <c r="B460" s="21"/>
      <c r="C460" s="21"/>
      <c r="D460" s="21"/>
      <c r="E460" s="21"/>
      <c r="F460" s="21"/>
      <c r="G460" s="84"/>
      <c r="H460" s="84"/>
      <c r="I460" s="84" t="str">
        <f>IF(D460="","",IFERROR(G460*H460,0))</f>
      </c>
      <c r="J460" s="21"/>
      <c r="K460" s="21"/>
      <c r="L460" s="21"/>
      <c r="M460" s="21"/>
    </row>
    <row r="461" ht="21" customHeight="true">
      <c r="A461" s="32"/>
      <c r="B461" s="21"/>
      <c r="C461" s="21"/>
      <c r="D461" s="21"/>
      <c r="E461" s="21"/>
      <c r="F461" s="21"/>
      <c r="G461" s="84"/>
      <c r="H461" s="84"/>
      <c r="I461" s="84" t="str">
        <f>IF(D461="","",IFERROR(G461*H461,0))</f>
      </c>
      <c r="J461" s="21"/>
      <c r="K461" s="21"/>
      <c r="L461" s="21"/>
      <c r="M461" s="21"/>
    </row>
    <row r="462" ht="21" customHeight="true">
      <c r="A462" s="32"/>
      <c r="B462" s="21"/>
      <c r="C462" s="21"/>
      <c r="D462" s="21"/>
      <c r="E462" s="21"/>
      <c r="F462" s="21"/>
      <c r="G462" s="84"/>
      <c r="H462" s="84"/>
      <c r="I462" s="84" t="str">
        <f>IF(D462="","",IFERROR(G462*H462,0))</f>
      </c>
      <c r="J462" s="21"/>
      <c r="K462" s="21"/>
      <c r="L462" s="21"/>
      <c r="M462" s="21"/>
    </row>
    <row r="463" ht="21" customHeight="true">
      <c r="A463" s="32"/>
      <c r="B463" s="21"/>
      <c r="C463" s="21"/>
      <c r="D463" s="21"/>
      <c r="E463" s="21"/>
      <c r="F463" s="21"/>
      <c r="G463" s="84"/>
      <c r="H463" s="84"/>
      <c r="I463" s="84" t="str">
        <f>IF(D463="","",IFERROR(G463*H463,0))</f>
      </c>
      <c r="J463" s="21"/>
      <c r="K463" s="21"/>
      <c r="L463" s="21"/>
      <c r="M463" s="21"/>
    </row>
    <row r="464" ht="21" customHeight="true">
      <c r="A464" s="32"/>
      <c r="B464" s="21"/>
      <c r="C464" s="21"/>
      <c r="D464" s="21"/>
      <c r="E464" s="21"/>
      <c r="F464" s="21"/>
      <c r="G464" s="84"/>
      <c r="H464" s="84"/>
      <c r="I464" s="84" t="str">
        <f>IF(D464="","",IFERROR(G464*H464,0))</f>
      </c>
      <c r="J464" s="21"/>
      <c r="K464" s="21"/>
      <c r="L464" s="21"/>
      <c r="M464" s="21"/>
    </row>
    <row r="465" ht="21" customHeight="true">
      <c r="A465" s="32"/>
      <c r="B465" s="21"/>
      <c r="C465" s="21"/>
      <c r="D465" s="21"/>
      <c r="E465" s="21"/>
      <c r="F465" s="21"/>
      <c r="G465" s="84"/>
      <c r="H465" s="84"/>
      <c r="I465" s="84" t="str">
        <f>IF(D465="","",IFERROR(G465*H465,0))</f>
      </c>
      <c r="J465" s="21"/>
      <c r="K465" s="21"/>
      <c r="L465" s="21"/>
      <c r="M465" s="21"/>
    </row>
    <row r="466" ht="21" customHeight="true">
      <c r="A466" s="32"/>
      <c r="B466" s="21"/>
      <c r="C466" s="21"/>
      <c r="D466" s="21"/>
      <c r="E466" s="21"/>
      <c r="F466" s="21"/>
      <c r="G466" s="84"/>
      <c r="H466" s="84"/>
      <c r="I466" s="84" t="str">
        <f>IF(D466="","",IFERROR(G466*H466,0))</f>
      </c>
      <c r="J466" s="21"/>
      <c r="K466" s="21"/>
      <c r="L466" s="21"/>
      <c r="M466" s="21"/>
    </row>
    <row r="467" ht="21" customHeight="true">
      <c r="A467" s="32"/>
      <c r="B467" s="21"/>
      <c r="C467" s="21"/>
      <c r="D467" s="21"/>
      <c r="E467" s="21"/>
      <c r="F467" s="21"/>
      <c r="G467" s="84"/>
      <c r="H467" s="84"/>
      <c r="I467" s="84" t="str">
        <f>IF(D467="","",IFERROR(G467*H467,0))</f>
      </c>
      <c r="J467" s="21"/>
      <c r="K467" s="21"/>
      <c r="L467" s="21"/>
      <c r="M467" s="21"/>
    </row>
    <row r="468" ht="21" customHeight="true">
      <c r="A468" s="32"/>
      <c r="B468" s="21"/>
      <c r="C468" s="21"/>
      <c r="D468" s="21"/>
      <c r="E468" s="21"/>
      <c r="F468" s="21"/>
      <c r="G468" s="84"/>
      <c r="H468" s="84"/>
      <c r="I468" s="84" t="str">
        <f>IF(D468="","",IFERROR(G468*H468,0))</f>
      </c>
      <c r="J468" s="21"/>
      <c r="K468" s="21"/>
      <c r="L468" s="21"/>
      <c r="M468" s="21"/>
    </row>
    <row r="469" ht="21" customHeight="true">
      <c r="A469" s="32"/>
      <c r="B469" s="21"/>
      <c r="C469" s="21"/>
      <c r="D469" s="21"/>
      <c r="E469" s="21"/>
      <c r="F469" s="21"/>
      <c r="G469" s="84"/>
      <c r="H469" s="84"/>
      <c r="I469" s="84" t="str">
        <f>IF(D469="","",IFERROR(G469*H469,0))</f>
      </c>
      <c r="J469" s="21"/>
      <c r="K469" s="21"/>
      <c r="L469" s="21"/>
      <c r="M469" s="21"/>
    </row>
    <row r="470" ht="21" customHeight="true">
      <c r="A470" s="32"/>
      <c r="B470" s="21"/>
      <c r="C470" s="21"/>
      <c r="D470" s="21"/>
      <c r="E470" s="21"/>
      <c r="F470" s="21"/>
      <c r="G470" s="84"/>
      <c r="H470" s="84"/>
      <c r="I470" s="84" t="str">
        <f>IF(D470="","",IFERROR(G470*H470,0))</f>
      </c>
      <c r="J470" s="21"/>
      <c r="K470" s="21"/>
      <c r="L470" s="21"/>
      <c r="M470" s="21"/>
    </row>
    <row r="471" ht="21" customHeight="true">
      <c r="A471" s="32"/>
      <c r="B471" s="21"/>
      <c r="C471" s="21"/>
      <c r="D471" s="21"/>
      <c r="E471" s="21"/>
      <c r="F471" s="21"/>
      <c r="G471" s="84"/>
      <c r="H471" s="84"/>
      <c r="I471" s="84" t="str">
        <f>IF(D471="","",IFERROR(G471*H471,0))</f>
      </c>
      <c r="J471" s="21"/>
      <c r="K471" s="21"/>
      <c r="L471" s="21"/>
      <c r="M471" s="21"/>
    </row>
    <row r="472" ht="21" customHeight="true">
      <c r="A472" s="32"/>
      <c r="B472" s="21"/>
      <c r="C472" s="21"/>
      <c r="D472" s="21"/>
      <c r="E472" s="21"/>
      <c r="F472" s="21"/>
      <c r="G472" s="84"/>
      <c r="H472" s="84"/>
      <c r="I472" s="84" t="str">
        <f>IF(D472="","",IFERROR(G472*H472,0))</f>
      </c>
      <c r="J472" s="21"/>
      <c r="K472" s="21"/>
      <c r="L472" s="21"/>
      <c r="M472" s="21"/>
    </row>
    <row r="473" ht="21" customHeight="true">
      <c r="A473" s="32"/>
      <c r="B473" s="21"/>
      <c r="C473" s="21"/>
      <c r="D473" s="21"/>
      <c r="E473" s="21"/>
      <c r="F473" s="21"/>
      <c r="G473" s="84"/>
      <c r="H473" s="84"/>
      <c r="I473" s="84" t="str">
        <f>IF(D473="","",IFERROR(G473*H473,0))</f>
      </c>
      <c r="J473" s="21"/>
      <c r="K473" s="21"/>
      <c r="L473" s="21"/>
      <c r="M473" s="21"/>
    </row>
    <row r="474" ht="21" customHeight="true">
      <c r="A474" s="32"/>
      <c r="B474" s="21"/>
      <c r="C474" s="21"/>
      <c r="D474" s="21"/>
      <c r="E474" s="21"/>
      <c r="F474" s="21"/>
      <c r="G474" s="84"/>
      <c r="H474" s="84"/>
      <c r="I474" s="84" t="str">
        <f>IF(D474="","",IFERROR(G474*H474,0))</f>
      </c>
      <c r="J474" s="21"/>
      <c r="K474" s="21"/>
      <c r="L474" s="21"/>
      <c r="M474" s="21"/>
    </row>
    <row r="475" ht="21" customHeight="true">
      <c r="A475" s="32"/>
      <c r="B475" s="21"/>
      <c r="C475" s="21"/>
      <c r="D475" s="21"/>
      <c r="E475" s="21"/>
      <c r="F475" s="21"/>
      <c r="G475" s="84"/>
      <c r="H475" s="84"/>
      <c r="I475" s="84" t="str">
        <f>IF(D475="","",IFERROR(G475*H475,0))</f>
      </c>
      <c r="J475" s="21"/>
      <c r="K475" s="21"/>
      <c r="L475" s="21"/>
      <c r="M475" s="21"/>
    </row>
    <row r="476" ht="21" customHeight="true">
      <c r="A476" s="32"/>
      <c r="B476" s="21"/>
      <c r="C476" s="21"/>
      <c r="D476" s="21"/>
      <c r="E476" s="21"/>
      <c r="F476" s="21"/>
      <c r="G476" s="84"/>
      <c r="H476" s="84"/>
      <c r="I476" s="84" t="str">
        <f>IF(D476="","",IFERROR(G476*H476,0))</f>
      </c>
      <c r="J476" s="21"/>
      <c r="K476" s="21"/>
      <c r="L476" s="21"/>
      <c r="M476" s="21"/>
    </row>
    <row r="477" ht="21" customHeight="true">
      <c r="A477" s="32"/>
      <c r="B477" s="21"/>
      <c r="C477" s="21"/>
      <c r="D477" s="21"/>
      <c r="E477" s="21"/>
      <c r="F477" s="21"/>
      <c r="G477" s="84"/>
      <c r="H477" s="84"/>
      <c r="I477" s="84" t="str">
        <f>IF(D477="","",IFERROR(G477*H477,0))</f>
      </c>
      <c r="J477" s="21"/>
      <c r="K477" s="21"/>
      <c r="L477" s="21"/>
      <c r="M477" s="21"/>
    </row>
    <row r="478" ht="21" customHeight="true">
      <c r="A478" s="32"/>
      <c r="B478" s="21"/>
      <c r="C478" s="21"/>
      <c r="D478" s="21"/>
      <c r="E478" s="21"/>
      <c r="F478" s="21"/>
      <c r="G478" s="84"/>
      <c r="H478" s="84"/>
      <c r="I478" s="84" t="str">
        <f>IF(D478="","",IFERROR(G478*H478,0))</f>
      </c>
      <c r="J478" s="21"/>
      <c r="K478" s="21"/>
      <c r="L478" s="21"/>
      <c r="M478" s="21"/>
    </row>
    <row r="479" ht="21" customHeight="true">
      <c r="A479" s="32"/>
      <c r="B479" s="21"/>
      <c r="C479" s="21"/>
      <c r="D479" s="21"/>
      <c r="E479" s="21"/>
      <c r="F479" s="21"/>
      <c r="G479" s="84"/>
      <c r="H479" s="84"/>
      <c r="I479" s="84" t="str">
        <f>IF(D479="","",IFERROR(G479*H479,0))</f>
      </c>
      <c r="J479" s="21"/>
      <c r="K479" s="21"/>
      <c r="L479" s="21"/>
      <c r="M479" s="21"/>
    </row>
    <row r="480" ht="21" customHeight="true">
      <c r="A480" s="32"/>
      <c r="B480" s="21"/>
      <c r="C480" s="21"/>
      <c r="D480" s="21"/>
      <c r="E480" s="21"/>
      <c r="F480" s="21"/>
      <c r="G480" s="84"/>
      <c r="H480" s="84"/>
      <c r="I480" s="84" t="str">
        <f>IF(D480="","",IFERROR(G480*H480,0))</f>
      </c>
      <c r="J480" s="21"/>
      <c r="K480" s="21"/>
      <c r="L480" s="21"/>
      <c r="M480" s="21"/>
    </row>
    <row r="481" ht="21" customHeight="true">
      <c r="A481" s="32"/>
      <c r="B481" s="21"/>
      <c r="C481" s="21"/>
      <c r="D481" s="21"/>
      <c r="E481" s="21"/>
      <c r="F481" s="21"/>
      <c r="G481" s="84"/>
      <c r="H481" s="84"/>
      <c r="I481" s="84" t="str">
        <f>IF(D481="","",IFERROR(G481*H481,0))</f>
      </c>
      <c r="J481" s="21"/>
      <c r="K481" s="21"/>
      <c r="L481" s="21"/>
      <c r="M481" s="21"/>
    </row>
    <row r="482" ht="21" customHeight="true">
      <c r="A482" s="32"/>
      <c r="B482" s="21"/>
      <c r="C482" s="21"/>
      <c r="D482" s="21"/>
      <c r="E482" s="21"/>
      <c r="F482" s="21"/>
      <c r="G482" s="84"/>
      <c r="H482" s="84"/>
      <c r="I482" s="84" t="str">
        <f>IF(D482="","",IFERROR(G482*H482,0))</f>
      </c>
      <c r="J482" s="21"/>
      <c r="K482" s="21"/>
      <c r="L482" s="21"/>
      <c r="M482" s="21"/>
    </row>
    <row r="483" ht="21" customHeight="true">
      <c r="A483" s="32"/>
      <c r="B483" s="21"/>
      <c r="C483" s="21"/>
      <c r="D483" s="21"/>
      <c r="E483" s="21"/>
      <c r="F483" s="21"/>
      <c r="G483" s="84"/>
      <c r="H483" s="84"/>
      <c r="I483" s="84" t="str">
        <f>IF(D483="","",IFERROR(G483*H483,0))</f>
      </c>
      <c r="J483" s="21"/>
      <c r="K483" s="21"/>
      <c r="L483" s="21"/>
      <c r="M483" s="21"/>
    </row>
    <row r="484" ht="21" customHeight="true">
      <c r="A484" s="32"/>
      <c r="B484" s="21"/>
      <c r="C484" s="21"/>
      <c r="D484" s="21"/>
      <c r="E484" s="21"/>
      <c r="F484" s="21"/>
      <c r="G484" s="84"/>
      <c r="H484" s="84"/>
      <c r="I484" s="84" t="str">
        <f>IF(D484="","",IFERROR(G484*H484,0))</f>
      </c>
      <c r="J484" s="21"/>
      <c r="K484" s="21"/>
      <c r="L484" s="21"/>
      <c r="M484" s="21"/>
    </row>
    <row r="485" ht="21" customHeight="true">
      <c r="A485" s="32"/>
      <c r="B485" s="21"/>
      <c r="C485" s="21"/>
      <c r="D485" s="21"/>
      <c r="E485" s="21"/>
      <c r="F485" s="21"/>
      <c r="G485" s="84"/>
      <c r="H485" s="84"/>
      <c r="I485" s="84" t="str">
        <f>IF(D485="","",IFERROR(G485*H485,0))</f>
      </c>
      <c r="J485" s="21"/>
      <c r="K485" s="21"/>
      <c r="L485" s="21"/>
      <c r="M485" s="21"/>
    </row>
    <row r="486" ht="21" customHeight="true">
      <c r="A486" s="32"/>
      <c r="B486" s="21"/>
      <c r="C486" s="21"/>
      <c r="D486" s="21"/>
      <c r="E486" s="21"/>
      <c r="F486" s="21"/>
      <c r="G486" s="84"/>
      <c r="H486" s="84"/>
      <c r="I486" s="84" t="str">
        <f>IF(D486="","",IFERROR(G486*H486,0))</f>
      </c>
      <c r="J486" s="21"/>
      <c r="K486" s="21"/>
      <c r="L486" s="21"/>
      <c r="M486" s="21"/>
    </row>
    <row r="487" ht="21" customHeight="true">
      <c r="A487" s="32"/>
      <c r="B487" s="21"/>
      <c r="C487" s="21"/>
      <c r="D487" s="21"/>
      <c r="E487" s="21"/>
      <c r="F487" s="21"/>
      <c r="G487" s="84"/>
      <c r="H487" s="84"/>
      <c r="I487" s="84" t="str">
        <f>IF(D487="","",IFERROR(G487*H487,0))</f>
      </c>
      <c r="J487" s="21"/>
      <c r="K487" s="21"/>
      <c r="L487" s="21"/>
      <c r="M487" s="21"/>
    </row>
    <row r="488" ht="21" customHeight="true">
      <c r="A488" s="32"/>
      <c r="B488" s="21"/>
      <c r="C488" s="21"/>
      <c r="D488" s="21"/>
      <c r="E488" s="21"/>
      <c r="F488" s="21"/>
      <c r="G488" s="84"/>
      <c r="H488" s="84"/>
      <c r="I488" s="84" t="str">
        <f>IF(D488="","",IFERROR(G488*H488,0))</f>
      </c>
      <c r="J488" s="21"/>
      <c r="K488" s="21"/>
      <c r="L488" s="21"/>
      <c r="M488" s="21"/>
    </row>
    <row r="489" ht="21" customHeight="true">
      <c r="A489" s="32"/>
      <c r="B489" s="21"/>
      <c r="C489" s="21"/>
      <c r="D489" s="21"/>
      <c r="E489" s="21"/>
      <c r="F489" s="21"/>
      <c r="G489" s="84"/>
      <c r="H489" s="84"/>
      <c r="I489" s="84" t="str">
        <f>IF(D489="","",IFERROR(G489*H489,0))</f>
      </c>
      <c r="J489" s="21"/>
      <c r="K489" s="21"/>
      <c r="L489" s="21"/>
      <c r="M489" s="21"/>
    </row>
    <row r="490" ht="21" customHeight="true">
      <c r="A490" s="32"/>
      <c r="B490" s="21"/>
      <c r="C490" s="21"/>
      <c r="D490" s="21"/>
      <c r="E490" s="21"/>
      <c r="F490" s="21"/>
      <c r="G490" s="84"/>
      <c r="H490" s="84"/>
      <c r="I490" s="84" t="str">
        <f>IF(D490="","",IFERROR(G490*H490,0))</f>
      </c>
      <c r="J490" s="21"/>
      <c r="K490" s="21"/>
      <c r="L490" s="21"/>
      <c r="M490" s="21"/>
    </row>
    <row r="491" ht="21" customHeight="true">
      <c r="A491" s="32"/>
      <c r="B491" s="21"/>
      <c r="C491" s="21"/>
      <c r="D491" s="21"/>
      <c r="E491" s="21"/>
      <c r="F491" s="21"/>
      <c r="G491" s="84"/>
      <c r="H491" s="84"/>
      <c r="I491" s="84" t="str">
        <f>IF(D491="","",IFERROR(G491*H491,0))</f>
      </c>
      <c r="J491" s="21"/>
      <c r="K491" s="21"/>
      <c r="L491" s="21"/>
      <c r="M491" s="21"/>
    </row>
    <row r="492" ht="21" customHeight="true">
      <c r="A492" s="32"/>
      <c r="B492" s="21"/>
      <c r="C492" s="21"/>
      <c r="D492" s="21"/>
      <c r="E492" s="21"/>
      <c r="F492" s="21"/>
      <c r="G492" s="84"/>
      <c r="H492" s="84"/>
      <c r="I492" s="84" t="str">
        <f>IF(D492="","",IFERROR(G492*H492,0))</f>
      </c>
      <c r="J492" s="21"/>
      <c r="K492" s="21"/>
      <c r="L492" s="21"/>
      <c r="M492" s="21"/>
    </row>
    <row r="493" ht="21" customHeight="true">
      <c r="A493" s="32"/>
      <c r="B493" s="21"/>
      <c r="C493" s="21"/>
      <c r="D493" s="21"/>
      <c r="E493" s="21"/>
      <c r="F493" s="21"/>
      <c r="G493" s="84"/>
      <c r="H493" s="84"/>
      <c r="I493" s="84" t="str">
        <f>IF(D493="","",IFERROR(G493*H493,0))</f>
      </c>
      <c r="J493" s="21"/>
      <c r="K493" s="21"/>
      <c r="L493" s="21"/>
      <c r="M493" s="21"/>
    </row>
    <row r="494" ht="21" customHeight="true">
      <c r="A494" s="32"/>
      <c r="B494" s="21"/>
      <c r="C494" s="21"/>
      <c r="D494" s="21"/>
      <c r="E494" s="21"/>
      <c r="F494" s="21"/>
      <c r="G494" s="84"/>
      <c r="H494" s="84"/>
      <c r="I494" s="84" t="str">
        <f>IF(D494="","",IFERROR(G494*H494,0))</f>
      </c>
      <c r="J494" s="21"/>
      <c r="K494" s="21"/>
      <c r="L494" s="21"/>
      <c r="M494" s="21"/>
    </row>
    <row r="495" ht="21" customHeight="true">
      <c r="A495" s="32"/>
      <c r="B495" s="21"/>
      <c r="C495" s="21"/>
      <c r="D495" s="21"/>
      <c r="E495" s="21"/>
      <c r="F495" s="21"/>
      <c r="G495" s="84"/>
      <c r="H495" s="84"/>
      <c r="I495" s="84" t="str">
        <f>IF(D495="","",IFERROR(G495*H495,0))</f>
      </c>
      <c r="J495" s="21"/>
      <c r="K495" s="21"/>
      <c r="L495" s="21"/>
      <c r="M495" s="21"/>
    </row>
    <row r="496" ht="21" customHeight="true">
      <c r="A496" s="32"/>
      <c r="B496" s="21"/>
      <c r="C496" s="21"/>
      <c r="D496" s="21"/>
      <c r="E496" s="21"/>
      <c r="F496" s="21"/>
      <c r="G496" s="84"/>
      <c r="H496" s="84"/>
      <c r="I496" s="84" t="str">
        <f>IF(D496="","",IFERROR(G496*H496,0))</f>
      </c>
      <c r="J496" s="21"/>
      <c r="K496" s="21"/>
      <c r="L496" s="21"/>
      <c r="M496" s="21"/>
    </row>
    <row r="497" ht="21" customHeight="true">
      <c r="A497" s="32"/>
      <c r="B497" s="21"/>
      <c r="C497" s="21"/>
      <c r="D497" s="21"/>
      <c r="E497" s="21"/>
      <c r="F497" s="21"/>
      <c r="G497" s="84"/>
      <c r="H497" s="84"/>
      <c r="I497" s="84" t="str">
        <f>IF(D497="","",IFERROR(G497*H497,0))</f>
      </c>
      <c r="J497" s="21"/>
      <c r="K497" s="21"/>
      <c r="L497" s="21"/>
      <c r="M497" s="21"/>
    </row>
    <row r="498" ht="21" customHeight="true">
      <c r="A498" s="32"/>
      <c r="B498" s="21"/>
      <c r="C498" s="21"/>
      <c r="D498" s="21"/>
      <c r="E498" s="21"/>
      <c r="F498" s="21"/>
      <c r="G498" s="84"/>
      <c r="H498" s="84"/>
      <c r="I498" s="84" t="str">
        <f>IF(D498="","",IFERROR(G498*H498,0))</f>
      </c>
      <c r="J498" s="21"/>
      <c r="K498" s="21"/>
      <c r="L498" s="21"/>
      <c r="M498" s="21"/>
    </row>
    <row r="499" ht="21" customHeight="true">
      <c r="A499" s="32"/>
      <c r="B499" s="21"/>
      <c r="C499" s="21"/>
      <c r="D499" s="21"/>
      <c r="E499" s="21"/>
      <c r="F499" s="21"/>
      <c r="G499" s="84"/>
      <c r="H499" s="84"/>
      <c r="I499" s="84" t="str">
        <f>IF(D499="","",IFERROR(G499*H499,0))</f>
      </c>
      <c r="J499" s="21"/>
      <c r="K499" s="21"/>
      <c r="L499" s="21"/>
      <c r="M499" s="21"/>
    </row>
    <row r="500" ht="21" customHeight="true">
      <c r="A500" s="32"/>
      <c r="B500" s="21"/>
      <c r="C500" s="21"/>
      <c r="D500" s="21"/>
      <c r="E500" s="21"/>
      <c r="F500" s="21"/>
      <c r="G500" s="84"/>
      <c r="H500" s="84"/>
      <c r="I500" s="84" t="str">
        <f>IF(D500="","",IFERROR(G500*H500,0))</f>
      </c>
      <c r="J500" s="21"/>
      <c r="K500" s="21"/>
      <c r="L500" s="21"/>
      <c r="M500" s="21"/>
    </row>
    <row r="501" ht="21" customHeight="true">
      <c r="A501" s="32"/>
      <c r="B501" s="21"/>
      <c r="C501" s="21"/>
      <c r="D501" s="21"/>
      <c r="E501" s="21"/>
      <c r="F501" s="21"/>
      <c r="G501" s="84"/>
      <c r="H501" s="84"/>
      <c r="I501" s="84" t="str">
        <f>IF(D501="","",IFERROR(G501*H501,0))</f>
      </c>
      <c r="J501" s="21"/>
      <c r="K501" s="21"/>
      <c r="L501" s="21"/>
      <c r="M501" s="21"/>
    </row>
    <row r="502" ht="21" customHeight="true">
      <c r="A502" s="32"/>
      <c r="B502" s="21"/>
      <c r="C502" s="21"/>
      <c r="D502" s="21"/>
      <c r="E502" s="21"/>
      <c r="F502" s="21"/>
      <c r="G502" s="84"/>
      <c r="H502" s="84"/>
      <c r="I502" s="84" t="str">
        <f>IF(D502="","",IFERROR(G502*H502,0))</f>
      </c>
      <c r="J502" s="21"/>
      <c r="K502" s="21"/>
      <c r="L502" s="21"/>
      <c r="M502" s="21"/>
    </row>
    <row r="503" ht="21" customHeight="true">
      <c r="A503" s="32"/>
      <c r="B503" s="21"/>
      <c r="C503" s="21"/>
      <c r="D503" s="21"/>
      <c r="E503" s="21"/>
      <c r="F503" s="21"/>
      <c r="G503" s="84"/>
      <c r="H503" s="84"/>
      <c r="I503" s="84" t="str">
        <f>IF(D503="","",IFERROR(G503*H503,0))</f>
      </c>
      <c r="J503" s="21"/>
      <c r="K503" s="21"/>
      <c r="L503" s="21"/>
      <c r="M503" s="21"/>
    </row>
    <row r="504" ht="21" customHeight="true">
      <c r="A504" s="32"/>
      <c r="B504" s="21"/>
      <c r="C504" s="21"/>
      <c r="D504" s="21"/>
      <c r="E504" s="21"/>
      <c r="F504" s="21"/>
      <c r="G504" s="84"/>
      <c r="H504" s="84"/>
      <c r="I504" s="84" t="str">
        <f>IF(D504="","",IFERROR(G504*H504,0))</f>
      </c>
      <c r="J504" s="21"/>
      <c r="K504" s="21"/>
      <c r="L504" s="21"/>
      <c r="M504" s="21"/>
    </row>
    <row r="505" ht="21" customHeight="true">
      <c r="A505" s="32"/>
      <c r="B505" s="21"/>
      <c r="C505" s="21"/>
      <c r="D505" s="21"/>
      <c r="E505" s="21"/>
      <c r="F505" s="21"/>
      <c r="G505" s="84"/>
      <c r="H505" s="84"/>
      <c r="I505" s="84" t="str">
        <f>IF(D505="","",IFERROR(G505*H505,0))</f>
      </c>
      <c r="J505" s="21"/>
      <c r="K505" s="21"/>
      <c r="L505" s="21"/>
      <c r="M505" s="21"/>
    </row>
  </sheetData>
  <mergeCells count="2">
    <mergeCell ref="A1:M1"/>
    <mergeCell ref="A2:M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sqref="F6:F505" type="list">
      <formula1>"入庫,出庫,移動入庫,移動出庫,返品入庫,返品出庫,廃棄,棚卸増,棚卸減"</formula1>
    </dataValidation>
    <dataValidation allowBlank="true" sqref="C6:C505" type="list">
      <formula1>"メイン倉庫,Суровина倉庫,完成品倉庫,Maintenance Dept品倉庫,預託倉庫,外注倉庫,返品倉庫,仮想倉庫"</formula1>
    </dataValidation>
  </dataValidations>
  <pageMargins left="0.7" right="0.7" top="0.75" bottom="0.75" header="0.3" footer="0.3"/>
</worksheet>
</file>

<file path=xl/worksheets/sheet4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7"/>
    <col customWidth="true" max="2" min="2" width="14"/>
    <col customWidth="true" max="3" min="3" width="18"/>
    <col customWidth="true" max="4" min="4" width="14"/>
    <col customWidth="true" max="5" min="5" width="13"/>
    <col customWidth="true" max="6" min="6" width="28"/>
    <col customWidth="true" max="7" min="7" width="14"/>
    <col customWidth="true" max="8" min="8" width="12"/>
    <col customWidth="true" max="9" min="9" width="34"/>
    <col customWidth="true" max="10" min="10" width="13"/>
    <col customWidth="true" max="11" min="11" width="12"/>
    <col customWidth="true" max="14" min="12" width="13"/>
    <col customWidth="true" max="15" min="15" width="28"/>
  </cols>
  <sheetData>
    <row r="1" ht="28" customHeight="true">
      <c r="A1" s="5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4" customHeight="true">
      <c r="A2" s="13" t="s">
        <v>90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>
      <c r="A3" t="s">
        <v>91</v>
      </c>
    </row>
    <row r="4">
      <c r="A4"/>
      <c r="B4"/>
      <c r="C4"/>
      <c r="D4"/>
      <c r="E4"/>
      <c r="F4"/>
      <c r="G4"/>
      <c r="H4"/>
      <c r="I4"/>
      <c r="J4"/>
      <c r="K4"/>
      <c r="L4"/>
      <c r="M4"/>
      <c r="N4"/>
      <c r="O4"/>
    </row>
    <row r="5" ht="36" customHeight="true">
      <c r="A5" s="65" t="s">
        <v>92</v>
      </c>
      <c r="B5" s="65" t="s">
        <v>93</v>
      </c>
      <c r="C5" s="65" t="s">
        <v>94</v>
      </c>
      <c r="D5" s="65" t="s">
        <v>95</v>
      </c>
      <c r="E5" s="65" t="s">
        <v>96</v>
      </c>
      <c r="F5" s="65" t="s">
        <v>97</v>
      </c>
      <c r="G5" s="65" t="s">
        <v>98</v>
      </c>
      <c r="H5" s="65" t="s">
        <v>99</v>
      </c>
      <c r="I5" s="65" t="s">
        <v>100</v>
      </c>
      <c r="J5" s="65" t="str">
        <v>目標日</v>
      </c>
      <c r="K5" s="65" t="str">
        <v>対応状況</v>
      </c>
      <c r="L5" s="65" t="str">
        <v>削減見込金額</v>
      </c>
      <c r="M5" s="65" t="str">
        <v>実削減金額</v>
      </c>
      <c r="N5" s="65" t="str">
        <v>完了日</v>
      </c>
      <c r="O5" s="65" t="s">
        <v>2</v>
      </c>
    </row>
    <row r="6" ht="28" customHeight="true">
      <c r="A6" s="21" t="s">
        <v>101</v>
      </c>
      <c r="B6" s="21" t="s">
        <v>102</v>
      </c>
      <c r="C6" s="21" t="str">
        <f>IF(B6="","",IFERROR(INDEX('Inventory Aging Analysis'!$F$6:$F$305,MATCH(B6,'Inventory Aging Analysis'!$E$6:$E$305,0)),""))</f>
        <v>新仕様カートン</v>
      </c>
      <c r="D6" s="21" t="str">
        <f>IF(B6="","",IFERROR(INDEX('Inventory Aging Analysis'!$AG$6:$AG$305,MATCH(B6,'Inventory Aging Analysis'!$E$6:$E$305,0)),""))</f>
        <v>注意</v>
      </c>
      <c r="E6" s="84" t="n">
        <f>IF(B6="","",IFERROR(INDEX('Inventory Aging Analysis'!$T$6:$T$305,MATCH(B6,'Inventory Aging Analysis'!$E$6:$E$305,0)),""))</f>
        <v>2560</v>
      </c>
      <c r="F6" s="21" t="str">
        <f>IF(B6="","",IFERROR(INDEX('Inventory Aging Analysis'!$AI$6:$AI$305,MATCH(B6,'Inventory Aging Analysis'!$E$6:$E$305,0)),""))</f>
        <v>需要確認/購買停止/倉庫間移動</v>
      </c>
      <c r="G6" s="21" t="str">
        <f>IF(B6="","",IFERROR(INDEX('Inventory Aging Analysis'!$L$6:$L$305,MATCH(B6,'Inventory Aging Analysis'!$E$6:$E$305,0)),""))</f>
        <v>購買・販売</v>
      </c>
      <c r="H6" s="21" t="str">
        <v>鈴木花子</v>
      </c>
      <c r="I6" s="21" t="str">
        <v>直近3か月の需要を確認し、案件横断で消費できるか判断</v>
      </c>
      <c r="J6" s="32" t="n">
        <v>46162</v>
      </c>
      <c r="K6" s="21" t="str">
        <v>未着手</v>
      </c>
      <c r="L6" s="84" t="n">
        <v>1500</v>
      </c>
      <c r="M6" s="84" t="n">
        <v>0</v>
      </c>
      <c r="N6" s="32"/>
      <c r="O6" s="21" t="str">
        <v>まず新規購買を凍結</v>
      </c>
    </row>
    <row r="7" ht="28" customHeight="true">
      <c r="A7" s="21" t="s">
        <v>103</v>
      </c>
      <c r="B7" s="21" t="s">
        <v>102</v>
      </c>
      <c r="C7" s="21" t="str">
        <f>IF(B7="","",IFERROR(INDEX('Inventory Aging Analysis'!$F$6:$F$305,MATCH(B7,'Inventory Aging Analysis'!$E$6:$E$305,0)),""))</f>
        <v>スマートコントローラー</v>
      </c>
      <c r="D7" s="21" t="str">
        <f>IF(B7="","",IFERROR(INDEX('Inventory Aging Analysis'!$AG$6:$AG$305,MATCH(B7,'Inventory Aging Analysis'!$E$6:$E$305,0)),""))</f>
        <v>注意</v>
      </c>
      <c r="E7" s="84" t="n">
        <f>IF(B7="","",IFERROR(INDEX('Inventory Aging Analysis'!$T$6:$T$305,MATCH(B7,'Inventory Aging Analysis'!$E$6:$E$305,0)),""))</f>
        <v>110000</v>
      </c>
      <c r="F7" s="21" t="str">
        <f>IF(B7="","",IFERROR(INDEX('Inventory Aging Analysis'!$AI$6:$AI$305,MATCH(B7,'Inventory Aging Analysis'!$E$6:$E$305,0)),""))</f>
        <v>需要確認/購買停止/倉庫間移動</v>
      </c>
      <c r="G7" s="21" t="str">
        <f>IF(B7="","",IFERROR(INDEX('Inventory Aging Analysis'!$L$6:$L$305,MATCH(B7,'Inventory Aging Analysis'!$E$6:$E$305,0)),""))</f>
        <v>販売</v>
      </c>
      <c r="H7" s="21" t="s">
        <v>3</v>
      </c>
      <c r="I7" s="21" t="str">
        <v>営業と販促・移動案を確認</v>
      </c>
      <c r="J7" s="32" t="n">
        <v>46160</v>
      </c>
      <c r="K7" s="21" t="str">
        <v>対応中</v>
      </c>
      <c r="L7" s="84" t="n">
        <v>30000</v>
      </c>
      <c r="M7" s="84" t="n">
        <v>0</v>
      </c>
      <c r="N7" s="32"/>
      <c r="O7" s="21" t="str">
        <v>金額の大きいSKUを優先処理</v>
      </c>
    </row>
    <row r="8" ht="28" customHeight="true">
      <c r="A8" s="21" t="s">
        <v>104</v>
      </c>
      <c r="B8" s="21" t="s">
        <v>102</v>
      </c>
      <c r="C8" s="21" t="str">
        <f>IF(B8="","",IFERROR(INDEX('Inventory Aging Analysis'!$F$6:$F$305,MATCH(B8,'Inventory Aging Analysis'!$E$6:$E$305,0)),""))</f>
        <v>旧型ベアリング</v>
      </c>
      <c r="D8" s="21" t="str">
        <f>IF(B8="","",IFERROR(INDEX('Inventory Aging Analysis'!$AG$6:$AG$305,MATCH(B8,'Inventory Aging Analysis'!$E$6:$E$305,0)),""))</f>
        <v>注意</v>
      </c>
      <c r="E8" s="84" t="n">
        <f>IF(B8="","",IFERROR(INDEX('Inventory Aging Analysis'!$T$6:$T$305,MATCH(B8,'Inventory Aging Analysis'!$E$6:$E$305,0)),""))</f>
        <v>5200</v>
      </c>
      <c r="F8" s="21" t="str">
        <f>IF(B8="","",IFERROR(INDEX('Inventory Aging Analysis'!$AI$6:$AI$305,MATCH(B8,'Inventory Aging Analysis'!$E$6:$E$305,0)),""))</f>
        <v>需要確認/購買停止/倉庫間移動</v>
      </c>
      <c r="G8" s="21" t="str">
        <f>IF(B8="","",IFERROR(INDEX('Inventory Aging Analysis'!$L$6:$L$305,MATCH(B8,'Inventory Aging Analysis'!$E$6:$E$305,0)),""))</f>
        <v>設備保全</v>
      </c>
      <c r="H8" s="21" t="str">
        <v>高橋健</v>
      </c>
      <c r="I8" s="21" t="str">
        <v>引き続き重要部品か確認し、非重要部品は廃棄申請</v>
      </c>
      <c r="J8" s="32" t="n">
        <v>46152</v>
      </c>
      <c r="K8" s="21" t="str">
        <v>遅延</v>
      </c>
      <c r="L8" s="84" t="n">
        <v>5200</v>
      </c>
      <c r="M8" s="84" t="n">
        <v>0</v>
      </c>
      <c r="N8" s="32"/>
      <c r="O8" s="21" t="str">
        <v>期限超過</v>
      </c>
    </row>
    <row r="9" ht="28" customHeight="true">
      <c r="A9" s="21" t="s">
        <v>105</v>
      </c>
      <c r="B9" s="21" t="s">
        <v>106</v>
      </c>
      <c r="C9" s="21" t="str">
        <f>IF(B9="","",IFERROR(INDEX('Inventory Aging Analysis'!$F$6:$F$305,MATCH(B9,'Inventory Aging Analysis'!$E$6:$E$305,0)),""))</f>
        <v>案件専用ブラケット</v>
      </c>
      <c r="D9" s="21" t="str">
        <f>IF(B9="","",IFERROR(INDEX('Inventory Aging Analysis'!$AG$6:$AG$305,MATCH(B9,'Inventory Aging Analysis'!$E$6:$E$305,0)),""))</f>
        <v>重度滞留</v>
      </c>
      <c r="E9" s="84" t="n">
        <f>IF(B9="","",IFERROR(INDEX('Inventory Aging Analysis'!$T$6:$T$305,MATCH(B9,'Inventory Aging Analysis'!$E$6:$E$305,0)),""))</f>
        <v>7200</v>
      </c>
      <c r="F9" s="21" t="str">
        <f>IF(B9="","",IFERROR(INDEX('Inventory Aging Analysis'!$AI$6:$AI$305,MATCH(B9,'Inventory Aging Analysis'!$E$6:$E$305,0)),""))</f>
        <v>重点消費/代替利用/倉庫間移動</v>
      </c>
      <c r="G9" s="21" t="str">
        <f>IF(B9="","",IFERROR(INDEX('Inventory Aging Analysis'!$L$6:$L$305,MATCH(B9,'Inventory Aging Analysis'!$E$6:$E$305,0)),""))</f>
        <v>プロジェクト部</v>
      </c>
      <c r="H9" s="21" t="str">
        <v>伊藤直樹</v>
      </c>
      <c r="I9" s="21" t="str">
        <v>案件完了整理，确认转项目或退仕入先</v>
      </c>
      <c r="J9" s="32" t="n">
        <v>46167</v>
      </c>
      <c r="K9" s="21" t="str">
        <v>未着手</v>
      </c>
      <c r="L9" s="84" t="n">
        <v>7200</v>
      </c>
      <c r="M9" s="84" t="n">
        <v>0</v>
      </c>
      <c r="N9" s="32"/>
      <c r="O9" s="21" t="str">
        <v>プロジェクトマネージャー確認待ち</v>
      </c>
    </row>
    <row r="10" ht="28" customHeight="true">
      <c r="A10" s="21" t="n">
        <f>IF(B10="","",ROW()-5)</f>
        <v>5</v>
      </c>
      <c r="B10" s="21" t="str">
        <v>SMP-7001</v>
      </c>
      <c r="C10" s="21" t="str">
        <f>IF(B10="","",IFERROR(INDEX('Inventory Aging Analysis'!$F$6:$F$305,MATCH(B10,'Inventory Aging Analysis'!$E$6:$E$305,0)),""))</f>
        <v>試作センサー</v>
      </c>
      <c r="D10" s="21" t="str">
        <f>IF(B10="","",IFERROR(INDEX('Inventory Aging Analysis'!$AG$6:$AG$305,MATCH(B10,'Inventory Aging Analysis'!$E$6:$E$305,0)),""))</f>
        <v>注意</v>
      </c>
      <c r="E10" s="84" t="n">
        <f>IF(B10="","",IFERROR(INDEX('Inventory Aging Analysis'!$T$6:$T$305,MATCH(B10,'Inventory Aging Analysis'!$E$6:$E$305,0)),""))</f>
        <v>10800</v>
      </c>
      <c r="F10" s="21" t="str">
        <f>IF(B10="","",IFERROR(INDEX('Inventory Aging Analysis'!$AI$6:$AI$305,MATCH(B10,'Inventory Aging Analysis'!$E$6:$E$305,0)),""))</f>
        <v>需要確認/購買停止/倉庫間移動</v>
      </c>
      <c r="G10" s="21" t="str">
        <f>IF(B10="","",IFERROR(INDEX('Inventory Aging Analysis'!$L$6:$L$305,MATCH(B10,'Inventory Aging Analysis'!$E$6:$E$305,0)),""))</f>
        <v>開発部</v>
      </c>
      <c r="H10" s="21" t="str">
        <v>中村翔太</v>
      </c>
      <c r="I10" s="21" t="str">
        <v>開発部が試作消費または廃棄可否を確認</v>
      </c>
      <c r="J10" s="32" t="n">
        <v>46154</v>
      </c>
      <c r="K10" s="21" t="str">
        <v>未着手</v>
      </c>
      <c r="L10" s="84" t="n">
        <v>10800</v>
      </c>
      <c r="M10" s="84" t="n">
        <v>0</v>
      </c>
      <c r="N10" s="32"/>
      <c r="O10" s="21" t="str">
        <v>NPIサンプル</v>
      </c>
    </row>
    <row r="11" ht="28" customHeight="true">
      <c r="A11" s="21" t="n">
        <f>IF(B11="","",ROW()-5)</f>
        <v>6</v>
      </c>
      <c r="B11" s="21" t="str">
        <v>RMA-8001</v>
      </c>
      <c r="C11" s="21" t="str">
        <f>IF(B11="","",IFERROR(INDEX('Inventory Aging Analysis'!$F$6:$F$305,MATCH(B11,'Inventory Aging Analysis'!$E$6:$E$305,0)),""))</f>
        <v>返品モーター</v>
      </c>
      <c r="D11" s="21" t="str">
        <f>IF(B11="","",IFERROR(INDEX('Inventory Aging Analysis'!$AG$6:$AG$305,MATCH(B11,'Inventory Aging Analysis'!$E$6:$E$305,0)),""))</f>
        <v>重度滞留</v>
      </c>
      <c r="E11" s="84" t="n">
        <f>IF(B11="","",IFERROR(INDEX('Inventory Aging Analysis'!$T$6:$T$305,MATCH(B11,'Inventory Aging Analysis'!$E$6:$E$305,0)),""))</f>
        <v>7200</v>
      </c>
      <c r="F11" s="21" t="str">
        <f>IF(B11="","",IFERROR(INDEX('Inventory Aging Analysis'!$AI$6:$AI$305,MATCH(B11,'Inventory Aging Analysis'!$E$6:$E$305,0)),""))</f>
        <v>廃棄/値引き処理/仕入先返品</v>
      </c>
      <c r="G11" s="21" t="str">
        <f>IF(B11="","",IFERROR(INDEX('Inventory Aging Analysis'!$L$6:$L$305,MATCH(B11,'Inventory Aging Analysis'!$E$6:$E$305,0)),""))</f>
        <v>品質部</v>
      </c>
      <c r="H11" s="21" t="str">
        <v>小林真由</v>
      </c>
      <c r="I11" s="21" t="str">
        <v>品質検査で修理/廃棄を判定</v>
      </c>
      <c r="J11" s="32" t="n">
        <v>46150</v>
      </c>
      <c r="K11" s="21" t="str">
        <v>遅延</v>
      </c>
      <c r="L11" s="84" t="n">
        <v>7200</v>
      </c>
      <c r="M11" s="84" t="n">
        <v>0</v>
      </c>
      <c r="N11" s="32"/>
      <c r="O11" s="21" t="str">
        <v>返品処理サイクルは短い</v>
      </c>
    </row>
    <row r="12" ht="28" customHeight="true">
      <c r="A12" s="21" t="n">
        <f>IF(B12="","",ROW()-5)</f>
        <v>7</v>
      </c>
      <c r="B12" s="21" t="str">
        <v>WIP-9001</v>
      </c>
      <c r="C12" s="21" t="str">
        <f>IF(B12="","",IFERROR(INDEX('Inventory Aging Analysis'!$F$6:$F$305,MATCH(B12,'Inventory Aging Analysis'!$E$6:$E$305,0)),""))</f>
        <v>半製品ハーネス</v>
      </c>
      <c r="D12" s="21" t="str">
        <f>IF(B12="","",IFERROR(INDEX('Inventory Aging Analysis'!$AG$6:$AG$305,MATCH(B12,'Inventory Aging Analysis'!$E$6:$E$305,0)),""))</f>
        <v>回転低下</v>
      </c>
      <c r="E12" s="84" t="n">
        <f>IF(B12="","",IFERROR(INDEX('Inventory Aging Analysis'!$T$6:$T$305,MATCH(B12,'Inventory Aging Analysis'!$E$6:$E$305,0)),""))</f>
        <v>7200</v>
      </c>
      <c r="F12" s="21" t="str">
        <f>IF(B12="","",IFERROR(INDEX('Inventory Aging Analysis'!$AI$6:$AI$305,MATCH(B12,'Inventory Aging Analysis'!$E$6:$E$305,0)),""))</f>
        <v>安全在庫/需要予測/購買ペースの見直し</v>
      </c>
      <c r="G12" s="21" t="str">
        <f>IF(B12="","",IFERROR(INDEX('Inventory Aging Analysis'!$L$6:$L$305,MATCH(B12,'Inventory Aging Analysis'!$E$6:$E$305,0)),""))</f>
        <v>製造部</v>
      </c>
      <c r="H12" s="21" t="str">
        <v>加藤亮</v>
      </c>
      <c r="I12" s="21" t="str">
        <v>生産計画を調整しセットで消費</v>
      </c>
      <c r="J12" s="32" t="n">
        <v>46164</v>
      </c>
      <c r="K12" s="21" t="str">
        <v>対応中</v>
      </c>
      <c r="L12" s="84" t="n">
        <v>4000</v>
      </c>
      <c r="M12" s="84" t="n">
        <v>0</v>
      </c>
      <c r="N12" s="32"/>
      <c r="O12" s="21" t="str">
        <v>新規投入を削減</v>
      </c>
    </row>
    <row r="13" ht="28" customHeight="true">
      <c r="A13" s="21" t="n">
        <f>IF(B13="","",ROW()-5)</f>
        <v>8</v>
      </c>
      <c r="B13" s="21" t="str">
        <v>PKG-2002</v>
      </c>
      <c r="C13" s="21" t="str">
        <f>IF(B13="","",IFERROR(INDEX('Inventory Aging Analysis'!$F$6:$F$305,MATCH(B13,'Inventory Aging Analysis'!$E$6:$E$305,0)),""))</f>
        <v>旧仕様カラー箱</v>
      </c>
      <c r="D13" s="21" t="str">
        <f>IF(B13="","",IFERROR(INDEX('Inventory Aging Analysis'!$AG$6:$AG$305,MATCH(B13,'Inventory Aging Analysis'!$E$6:$E$305,0)),""))</f>
        <v>重度滞留</v>
      </c>
      <c r="E13" s="84" t="n">
        <f>IF(B13="","",IFERROR(INDEX('Inventory Aging Analysis'!$T$6:$T$305,MATCH(B13,'Inventory Aging Analysis'!$E$6:$E$305,0)),""))</f>
        <v>3120</v>
      </c>
      <c r="F13" s="21" t="str">
        <f>IF(B13="","",IFERROR(INDEX('Inventory Aging Analysis'!$AI$6:$AI$305,MATCH(B13,'Inventory Aging Analysis'!$E$6:$E$305,0)),""))</f>
        <v>廃棄/値引き処理/仕入先返品</v>
      </c>
      <c r="G13" s="21" t="str">
        <f>IF(B13="","",IFERROR(INDEX('Inventory Aging Analysis'!$L$6:$L$305,MATCH(B13,'Inventory Aging Analysis'!$E$6:$E$305,0)),""))</f>
        <v>販売</v>
      </c>
      <c r="H13" s="21" t="str">
        <v>鈴木花子</v>
      </c>
      <c r="I13" s="21" t="str">
        <v>旧仕様袋装材を値引き処理または廃棄申請</v>
      </c>
      <c r="J13" s="32" t="n">
        <v>46151</v>
      </c>
      <c r="K13" s="21" t="str">
        <v>遅延</v>
      </c>
      <c r="L13" s="84" t="n">
        <v>3120</v>
      </c>
      <c r="M13" s="84" t="n">
        <v>0</v>
      </c>
      <c r="N13" s="32"/>
      <c r="O13" s="21" t="str">
        <v>旧仕様ロゴ</v>
      </c>
    </row>
    <row r="14" ht="28" customHeight="true">
      <c r="A14" s="21" t="str">
        <f>IF(B14="","",ROW()-5)</f>
      </c>
      <c r="B14" s="21"/>
      <c r="C14" s="21" t="str">
        <f>IF(B14="","",IFERROR(INDEX('Inventory Aging Analysis'!$F$6:$F$305,MATCH(B14,'Inventory Aging Analysis'!$E$6:$E$305,0)),""))</f>
      </c>
      <c r="D14" s="21" t="str">
        <f>IF(B14="","",IFERROR(INDEX('Inventory Aging Analysis'!$AG$6:$AG$305,MATCH(B14,'Inventory Aging Analysis'!$E$6:$E$305,0)),""))</f>
      </c>
      <c r="E14" s="84" t="str">
        <f>IF(B14="","",IFERROR(INDEX('Inventory Aging Analysis'!$T$6:$T$305,MATCH(B14,'Inventory Aging Analysis'!$E$6:$E$305,0)),""))</f>
      </c>
      <c r="F14" s="21" t="str">
        <f>IF(B14="","",IFERROR(INDEX('Inventory Aging Analysis'!$AI$6:$AI$305,MATCH(B14,'Inventory Aging Analysis'!$E$6:$E$305,0)),""))</f>
      </c>
      <c r="G14" s="21" t="str">
        <f>IF(B14="","",IFERROR(INDEX('Inventory Aging Analysis'!$L$6:$L$305,MATCH(B14,'Inventory Aging Analysis'!$E$6:$E$305,0)),""))</f>
      </c>
      <c r="H14" s="21"/>
      <c r="I14" s="21"/>
      <c r="J14" s="32"/>
      <c r="K14" s="21"/>
      <c r="L14" s="84"/>
      <c r="M14" s="84"/>
      <c r="N14" s="32"/>
      <c r="O14" s="21"/>
    </row>
    <row r="15" ht="28" customHeight="true">
      <c r="A15" s="21" t="str">
        <f>IF(B15="","",ROW()-5)</f>
      </c>
      <c r="B15" s="21"/>
      <c r="C15" s="21" t="str">
        <f>IF(B15="","",IFERROR(INDEX('Inventory Aging Analysis'!$F$6:$F$305,MATCH(B15,'Inventory Aging Analysis'!$E$6:$E$305,0)),""))</f>
      </c>
      <c r="D15" s="21" t="str">
        <f>IF(B15="","",IFERROR(INDEX('Inventory Aging Analysis'!$AG$6:$AG$305,MATCH(B15,'Inventory Aging Analysis'!$E$6:$E$305,0)),""))</f>
      </c>
      <c r="E15" s="84" t="str">
        <f>IF(B15="","",IFERROR(INDEX('Inventory Aging Analysis'!$T$6:$T$305,MATCH(B15,'Inventory Aging Analysis'!$E$6:$E$305,0)),""))</f>
      </c>
      <c r="F15" s="21" t="str">
        <f>IF(B15="","",IFERROR(INDEX('Inventory Aging Analysis'!$AI$6:$AI$305,MATCH(B15,'Inventory Aging Analysis'!$E$6:$E$305,0)),""))</f>
      </c>
      <c r="G15" s="21" t="str">
        <f>IF(B15="","",IFERROR(INDEX('Inventory Aging Analysis'!$L$6:$L$305,MATCH(B15,'Inventory Aging Analysis'!$E$6:$E$305,0)),""))</f>
      </c>
      <c r="H15" s="21"/>
      <c r="I15" s="21"/>
      <c r="J15" s="32"/>
      <c r="K15" s="21"/>
      <c r="L15" s="84"/>
      <c r="M15" s="84"/>
      <c r="N15" s="32"/>
      <c r="O15" s="21"/>
    </row>
    <row r="16" ht="28" customHeight="true">
      <c r="A16" s="21" t="str">
        <f>IF(B16="","",ROW()-5)</f>
      </c>
      <c r="B16" s="21"/>
      <c r="C16" s="21" t="str">
        <f>IF(B16="","",IFERROR(INDEX('Inventory Aging Analysis'!$F$6:$F$305,MATCH(B16,'Inventory Aging Analysis'!$E$6:$E$305,0)),""))</f>
      </c>
      <c r="D16" s="21" t="str">
        <f>IF(B16="","",IFERROR(INDEX('Inventory Aging Analysis'!$AG$6:$AG$305,MATCH(B16,'Inventory Aging Analysis'!$E$6:$E$305,0)),""))</f>
      </c>
      <c r="E16" s="84" t="str">
        <f>IF(B16="","",IFERROR(INDEX('Inventory Aging Analysis'!$T$6:$T$305,MATCH(B16,'Inventory Aging Analysis'!$E$6:$E$305,0)),""))</f>
      </c>
      <c r="F16" s="21" t="str">
        <f>IF(B16="","",IFERROR(INDEX('Inventory Aging Analysis'!$AI$6:$AI$305,MATCH(B16,'Inventory Aging Analysis'!$E$6:$E$305,0)),""))</f>
      </c>
      <c r="G16" s="21" t="str">
        <f>IF(B16="","",IFERROR(INDEX('Inventory Aging Analysis'!$L$6:$L$305,MATCH(B16,'Inventory Aging Analysis'!$E$6:$E$305,0)),""))</f>
      </c>
      <c r="H16" s="21"/>
      <c r="I16" s="21"/>
      <c r="J16" s="32"/>
      <c r="K16" s="21"/>
      <c r="L16" s="84"/>
      <c r="M16" s="84"/>
      <c r="N16" s="32"/>
      <c r="O16" s="21"/>
    </row>
    <row r="17" ht="28" customHeight="true">
      <c r="A17" s="21" t="str">
        <f>IF(B17="","",ROW()-5)</f>
      </c>
      <c r="B17" s="21"/>
      <c r="C17" s="21" t="str">
        <f>IF(B17="","",IFERROR(INDEX('Inventory Aging Analysis'!$F$6:$F$305,MATCH(B17,'Inventory Aging Analysis'!$E$6:$E$305,0)),""))</f>
      </c>
      <c r="D17" s="21" t="str">
        <f>IF(B17="","",IFERROR(INDEX('Inventory Aging Analysis'!$AG$6:$AG$305,MATCH(B17,'Inventory Aging Analysis'!$E$6:$E$305,0)),""))</f>
      </c>
      <c r="E17" s="84" t="str">
        <f>IF(B17="","",IFERROR(INDEX('Inventory Aging Analysis'!$T$6:$T$305,MATCH(B17,'Inventory Aging Analysis'!$E$6:$E$305,0)),""))</f>
      </c>
      <c r="F17" s="21" t="str">
        <f>IF(B17="","",IFERROR(INDEX('Inventory Aging Analysis'!$AI$6:$AI$305,MATCH(B17,'Inventory Aging Analysis'!$E$6:$E$305,0)),""))</f>
      </c>
      <c r="G17" s="21" t="str">
        <f>IF(B17="","",IFERROR(INDEX('Inventory Aging Analysis'!$L$6:$L$305,MATCH(B17,'Inventory Aging Analysis'!$E$6:$E$305,0)),""))</f>
      </c>
      <c r="H17" s="21"/>
      <c r="I17" s="21"/>
      <c r="J17" s="32"/>
      <c r="K17" s="21"/>
      <c r="L17" s="84"/>
      <c r="M17" s="84"/>
      <c r="N17" s="32"/>
      <c r="O17" s="21"/>
    </row>
    <row r="18" ht="28" customHeight="true">
      <c r="A18" s="21" t="str">
        <f>IF(B18="","",ROW()-5)</f>
      </c>
      <c r="B18" s="21"/>
      <c r="C18" s="21" t="str">
        <f>IF(B18="","",IFERROR(INDEX('Inventory Aging Analysis'!$F$6:$F$305,MATCH(B18,'Inventory Aging Analysis'!$E$6:$E$305,0)),""))</f>
      </c>
      <c r="D18" s="21" t="str">
        <f>IF(B18="","",IFERROR(INDEX('Inventory Aging Analysis'!$AG$6:$AG$305,MATCH(B18,'Inventory Aging Analysis'!$E$6:$E$305,0)),""))</f>
      </c>
      <c r="E18" s="84" t="str">
        <f>IF(B18="","",IFERROR(INDEX('Inventory Aging Analysis'!$T$6:$T$305,MATCH(B18,'Inventory Aging Analysis'!$E$6:$E$305,0)),""))</f>
      </c>
      <c r="F18" s="21" t="str">
        <f>IF(B18="","",IFERROR(INDEX('Inventory Aging Analysis'!$AI$6:$AI$305,MATCH(B18,'Inventory Aging Analysis'!$E$6:$E$305,0)),""))</f>
      </c>
      <c r="G18" s="21" t="str">
        <f>IF(B18="","",IFERROR(INDEX('Inventory Aging Analysis'!$L$6:$L$305,MATCH(B18,'Inventory Aging Analysis'!$E$6:$E$305,0)),""))</f>
      </c>
      <c r="H18" s="21"/>
      <c r="I18" s="21"/>
      <c r="J18" s="32"/>
      <c r="K18" s="21"/>
      <c r="L18" s="84"/>
      <c r="M18" s="84"/>
      <c r="N18" s="32"/>
      <c r="O18" s="21"/>
    </row>
    <row r="19" ht="28" customHeight="true">
      <c r="A19" s="21" t="str">
        <f>IF(B19="","",ROW()-5)</f>
      </c>
      <c r="B19" s="21"/>
      <c r="C19" s="21" t="str">
        <f>IF(B19="","",IFERROR(INDEX('Inventory Aging Analysis'!$F$6:$F$305,MATCH(B19,'Inventory Aging Analysis'!$E$6:$E$305,0)),""))</f>
      </c>
      <c r="D19" s="21" t="str">
        <f>IF(B19="","",IFERROR(INDEX('Inventory Aging Analysis'!$AG$6:$AG$305,MATCH(B19,'Inventory Aging Analysis'!$E$6:$E$305,0)),""))</f>
      </c>
      <c r="E19" s="84" t="str">
        <f>IF(B19="","",IFERROR(INDEX('Inventory Aging Analysis'!$T$6:$T$305,MATCH(B19,'Inventory Aging Analysis'!$E$6:$E$305,0)),""))</f>
      </c>
      <c r="F19" s="21" t="str">
        <f>IF(B19="","",IFERROR(INDEX('Inventory Aging Analysis'!$AI$6:$AI$305,MATCH(B19,'Inventory Aging Analysis'!$E$6:$E$305,0)),""))</f>
      </c>
      <c r="G19" s="21" t="str">
        <f>IF(B19="","",IFERROR(INDEX('Inventory Aging Analysis'!$L$6:$L$305,MATCH(B19,'Inventory Aging Analysis'!$E$6:$E$305,0)),""))</f>
      </c>
      <c r="H19" s="21"/>
      <c r="I19" s="21"/>
      <c r="J19" s="32"/>
      <c r="K19" s="21"/>
      <c r="L19" s="84"/>
      <c r="M19" s="84"/>
      <c r="N19" s="32"/>
      <c r="O19" s="21"/>
    </row>
    <row r="20" ht="28" customHeight="true">
      <c r="A20" s="21" t="str">
        <f>IF(B20="","",ROW()-5)</f>
      </c>
      <c r="B20" s="21"/>
      <c r="C20" s="21" t="str">
        <f>IF(B20="","",IFERROR(INDEX('Inventory Aging Analysis'!$F$6:$F$305,MATCH(B20,'Inventory Aging Analysis'!$E$6:$E$305,0)),""))</f>
      </c>
      <c r="D20" s="21" t="str">
        <f>IF(B20="","",IFERROR(INDEX('Inventory Aging Analysis'!$AG$6:$AG$305,MATCH(B20,'Inventory Aging Analysis'!$E$6:$E$305,0)),""))</f>
      </c>
      <c r="E20" s="84" t="str">
        <f>IF(B20="","",IFERROR(INDEX('Inventory Aging Analysis'!$T$6:$T$305,MATCH(B20,'Inventory Aging Analysis'!$E$6:$E$305,0)),""))</f>
      </c>
      <c r="F20" s="21" t="str">
        <f>IF(B20="","",IFERROR(INDEX('Inventory Aging Analysis'!$AI$6:$AI$305,MATCH(B20,'Inventory Aging Analysis'!$E$6:$E$305,0)),""))</f>
      </c>
      <c r="G20" s="21" t="str">
        <f>IF(B20="","",IFERROR(INDEX('Inventory Aging Analysis'!$L$6:$L$305,MATCH(B20,'Inventory Aging Analysis'!$E$6:$E$305,0)),""))</f>
      </c>
      <c r="H20" s="21"/>
      <c r="I20" s="21"/>
      <c r="J20" s="32"/>
      <c r="K20" s="21"/>
      <c r="L20" s="84"/>
      <c r="M20" s="84"/>
      <c r="N20" s="32"/>
      <c r="O20" s="21"/>
    </row>
    <row r="21" ht="28" customHeight="true">
      <c r="A21" s="21" t="str">
        <f>IF(B21="","",ROW()-5)</f>
      </c>
      <c r="B21" s="21"/>
      <c r="C21" s="21" t="str">
        <f>IF(B21="","",IFERROR(INDEX('Inventory Aging Analysis'!$F$6:$F$305,MATCH(B21,'Inventory Aging Analysis'!$E$6:$E$305,0)),""))</f>
      </c>
      <c r="D21" s="21" t="str">
        <f>IF(B21="","",IFERROR(INDEX('Inventory Aging Analysis'!$AG$6:$AG$305,MATCH(B21,'Inventory Aging Analysis'!$E$6:$E$305,0)),""))</f>
      </c>
      <c r="E21" s="84" t="str">
        <f>IF(B21="","",IFERROR(INDEX('Inventory Aging Analysis'!$T$6:$T$305,MATCH(B21,'Inventory Aging Analysis'!$E$6:$E$305,0)),""))</f>
      </c>
      <c r="F21" s="21" t="str">
        <f>IF(B21="","",IFERROR(INDEX('Inventory Aging Analysis'!$AI$6:$AI$305,MATCH(B21,'Inventory Aging Analysis'!$E$6:$E$305,0)),""))</f>
      </c>
      <c r="G21" s="21" t="str">
        <f>IF(B21="","",IFERROR(INDEX('Inventory Aging Analysis'!$L$6:$L$305,MATCH(B21,'Inventory Aging Analysis'!$E$6:$E$305,0)),""))</f>
      </c>
      <c r="H21" s="21"/>
      <c r="I21" s="21"/>
      <c r="J21" s="32"/>
      <c r="K21" s="21"/>
      <c r="L21" s="84"/>
      <c r="M21" s="84"/>
      <c r="N21" s="32"/>
      <c r="O21" s="21"/>
    </row>
    <row r="22" ht="28" customHeight="true">
      <c r="A22" s="21" t="str">
        <f>IF(B22="","",ROW()-5)</f>
      </c>
      <c r="B22" s="21"/>
      <c r="C22" s="21" t="str">
        <f>IF(B22="","",IFERROR(INDEX('Inventory Aging Analysis'!$F$6:$F$305,MATCH(B22,'Inventory Aging Analysis'!$E$6:$E$305,0)),""))</f>
      </c>
      <c r="D22" s="21" t="str">
        <f>IF(B22="","",IFERROR(INDEX('Inventory Aging Analysis'!$AG$6:$AG$305,MATCH(B22,'Inventory Aging Analysis'!$E$6:$E$305,0)),""))</f>
      </c>
      <c r="E22" s="84" t="str">
        <f>IF(B22="","",IFERROR(INDEX('Inventory Aging Analysis'!$T$6:$T$305,MATCH(B22,'Inventory Aging Analysis'!$E$6:$E$305,0)),""))</f>
      </c>
      <c r="F22" s="21" t="str">
        <f>IF(B22="","",IFERROR(INDEX('Inventory Aging Analysis'!$AI$6:$AI$305,MATCH(B22,'Inventory Aging Analysis'!$E$6:$E$305,0)),""))</f>
      </c>
      <c r="G22" s="21" t="str">
        <f>IF(B22="","",IFERROR(INDEX('Inventory Aging Analysis'!$L$6:$L$305,MATCH(B22,'Inventory Aging Analysis'!$E$6:$E$305,0)),""))</f>
      </c>
      <c r="H22" s="21"/>
      <c r="I22" s="21"/>
      <c r="J22" s="32"/>
      <c r="K22" s="21"/>
      <c r="L22" s="84"/>
      <c r="M22" s="84"/>
      <c r="N22" s="32"/>
      <c r="O22" s="21"/>
    </row>
    <row r="23" ht="28" customHeight="true">
      <c r="A23" s="21" t="str">
        <f>IF(B23="","",ROW()-5)</f>
      </c>
      <c r="B23" s="21"/>
      <c r="C23" s="21" t="str">
        <f>IF(B23="","",IFERROR(INDEX('Inventory Aging Analysis'!$F$6:$F$305,MATCH(B23,'Inventory Aging Analysis'!$E$6:$E$305,0)),""))</f>
      </c>
      <c r="D23" s="21" t="str">
        <f>IF(B23="","",IFERROR(INDEX('Inventory Aging Analysis'!$AG$6:$AG$305,MATCH(B23,'Inventory Aging Analysis'!$E$6:$E$305,0)),""))</f>
      </c>
      <c r="E23" s="84" t="str">
        <f>IF(B23="","",IFERROR(INDEX('Inventory Aging Analysis'!$T$6:$T$305,MATCH(B23,'Inventory Aging Analysis'!$E$6:$E$305,0)),""))</f>
      </c>
      <c r="F23" s="21" t="str">
        <f>IF(B23="","",IFERROR(INDEX('Inventory Aging Analysis'!$AI$6:$AI$305,MATCH(B23,'Inventory Aging Analysis'!$E$6:$E$305,0)),""))</f>
      </c>
      <c r="G23" s="21" t="str">
        <f>IF(B23="","",IFERROR(INDEX('Inventory Aging Analysis'!$L$6:$L$305,MATCH(B23,'Inventory Aging Analysis'!$E$6:$E$305,0)),""))</f>
      </c>
      <c r="H23" s="21"/>
      <c r="I23" s="21"/>
      <c r="J23" s="32"/>
      <c r="K23" s="21"/>
      <c r="L23" s="84"/>
      <c r="M23" s="84"/>
      <c r="N23" s="32"/>
      <c r="O23" s="21"/>
    </row>
    <row r="24" ht="28" customHeight="true">
      <c r="A24" s="21" t="str">
        <f>IF(B24="","",ROW()-5)</f>
      </c>
      <c r="B24" s="21"/>
      <c r="C24" s="21" t="str">
        <f>IF(B24="","",IFERROR(INDEX('Inventory Aging Analysis'!$F$6:$F$305,MATCH(B24,'Inventory Aging Analysis'!$E$6:$E$305,0)),""))</f>
      </c>
      <c r="D24" s="21" t="str">
        <f>IF(B24="","",IFERROR(INDEX('Inventory Aging Analysis'!$AG$6:$AG$305,MATCH(B24,'Inventory Aging Analysis'!$E$6:$E$305,0)),""))</f>
      </c>
      <c r="E24" s="84" t="str">
        <f>IF(B24="","",IFERROR(INDEX('Inventory Aging Analysis'!$T$6:$T$305,MATCH(B24,'Inventory Aging Analysis'!$E$6:$E$305,0)),""))</f>
      </c>
      <c r="F24" s="21" t="str">
        <f>IF(B24="","",IFERROR(INDEX('Inventory Aging Analysis'!$AI$6:$AI$305,MATCH(B24,'Inventory Aging Analysis'!$E$6:$E$305,0)),""))</f>
      </c>
      <c r="G24" s="21" t="str">
        <f>IF(B24="","",IFERROR(INDEX('Inventory Aging Analysis'!$L$6:$L$305,MATCH(B24,'Inventory Aging Analysis'!$E$6:$E$305,0)),""))</f>
      </c>
      <c r="H24" s="21"/>
      <c r="I24" s="21"/>
      <c r="J24" s="32"/>
      <c r="K24" s="21"/>
      <c r="L24" s="84"/>
      <c r="M24" s="84"/>
      <c r="N24" s="32"/>
      <c r="O24" s="21"/>
    </row>
    <row r="25" ht="28" customHeight="true">
      <c r="A25" s="21" t="str">
        <f>IF(B25="","",ROW()-5)</f>
      </c>
      <c r="B25" s="21"/>
      <c r="C25" s="21" t="str">
        <f>IF(B25="","",IFERROR(INDEX('Inventory Aging Analysis'!$F$6:$F$305,MATCH(B25,'Inventory Aging Analysis'!$E$6:$E$305,0)),""))</f>
      </c>
      <c r="D25" s="21" t="str">
        <f>IF(B25="","",IFERROR(INDEX('Inventory Aging Analysis'!$AG$6:$AG$305,MATCH(B25,'Inventory Aging Analysis'!$E$6:$E$305,0)),""))</f>
      </c>
      <c r="E25" s="84" t="str">
        <f>IF(B25="","",IFERROR(INDEX('Inventory Aging Analysis'!$T$6:$T$305,MATCH(B25,'Inventory Aging Analysis'!$E$6:$E$305,0)),""))</f>
      </c>
      <c r="F25" s="21" t="str">
        <f>IF(B25="","",IFERROR(INDEX('Inventory Aging Analysis'!$AI$6:$AI$305,MATCH(B25,'Inventory Aging Analysis'!$E$6:$E$305,0)),""))</f>
      </c>
      <c r="G25" s="21" t="str">
        <f>IF(B25="","",IFERROR(INDEX('Inventory Aging Analysis'!$L$6:$L$305,MATCH(B25,'Inventory Aging Analysis'!$E$6:$E$305,0)),""))</f>
      </c>
      <c r="H25" s="21"/>
      <c r="I25" s="21"/>
      <c r="J25" s="32"/>
      <c r="K25" s="21"/>
      <c r="L25" s="84"/>
      <c r="M25" s="84"/>
      <c r="N25" s="32"/>
      <c r="O25" s="21"/>
    </row>
    <row r="26" ht="28" customHeight="true">
      <c r="A26" s="21" t="str">
        <f>IF(B26="","",ROW()-5)</f>
      </c>
      <c r="B26" s="21"/>
      <c r="C26" s="21" t="str">
        <f>IF(B26="","",IFERROR(INDEX('Inventory Aging Analysis'!$F$6:$F$305,MATCH(B26,'Inventory Aging Analysis'!$E$6:$E$305,0)),""))</f>
      </c>
      <c r="D26" s="21" t="str">
        <f>IF(B26="","",IFERROR(INDEX('Inventory Aging Analysis'!$AG$6:$AG$305,MATCH(B26,'Inventory Aging Analysis'!$E$6:$E$305,0)),""))</f>
      </c>
      <c r="E26" s="84" t="str">
        <f>IF(B26="","",IFERROR(INDEX('Inventory Aging Analysis'!$T$6:$T$305,MATCH(B26,'Inventory Aging Analysis'!$E$6:$E$305,0)),""))</f>
      </c>
      <c r="F26" s="21" t="str">
        <f>IF(B26="","",IFERROR(INDEX('Inventory Aging Analysis'!$AI$6:$AI$305,MATCH(B26,'Inventory Aging Analysis'!$E$6:$E$305,0)),""))</f>
      </c>
      <c r="G26" s="21" t="str">
        <f>IF(B26="","",IFERROR(INDEX('Inventory Aging Analysis'!$L$6:$L$305,MATCH(B26,'Inventory Aging Analysis'!$E$6:$E$305,0)),""))</f>
      </c>
      <c r="H26" s="21"/>
      <c r="I26" s="21"/>
      <c r="J26" s="32"/>
      <c r="K26" s="21"/>
      <c r="L26" s="84"/>
      <c r="M26" s="84"/>
      <c r="N26" s="32"/>
      <c r="O26" s="21"/>
    </row>
    <row r="27" ht="28" customHeight="true">
      <c r="A27" s="21" t="str">
        <f>IF(B27="","",ROW()-5)</f>
      </c>
      <c r="B27" s="21"/>
      <c r="C27" s="21" t="str">
        <f>IF(B27="","",IFERROR(INDEX('Inventory Aging Analysis'!$F$6:$F$305,MATCH(B27,'Inventory Aging Analysis'!$E$6:$E$305,0)),""))</f>
      </c>
      <c r="D27" s="21" t="str">
        <f>IF(B27="","",IFERROR(INDEX('Inventory Aging Analysis'!$AG$6:$AG$305,MATCH(B27,'Inventory Aging Analysis'!$E$6:$E$305,0)),""))</f>
      </c>
      <c r="E27" s="84" t="str">
        <f>IF(B27="","",IFERROR(INDEX('Inventory Aging Analysis'!$T$6:$T$305,MATCH(B27,'Inventory Aging Analysis'!$E$6:$E$305,0)),""))</f>
      </c>
      <c r="F27" s="21" t="str">
        <f>IF(B27="","",IFERROR(INDEX('Inventory Aging Analysis'!$AI$6:$AI$305,MATCH(B27,'Inventory Aging Analysis'!$E$6:$E$305,0)),""))</f>
      </c>
      <c r="G27" s="21" t="str">
        <f>IF(B27="","",IFERROR(INDEX('Inventory Aging Analysis'!$L$6:$L$305,MATCH(B27,'Inventory Aging Analysis'!$E$6:$E$305,0)),""))</f>
      </c>
      <c r="H27" s="21"/>
      <c r="I27" s="21"/>
      <c r="J27" s="32"/>
      <c r="K27" s="21"/>
      <c r="L27" s="84"/>
      <c r="M27" s="84"/>
      <c r="N27" s="32"/>
      <c r="O27" s="21"/>
    </row>
    <row r="28" ht="28" customHeight="true">
      <c r="A28" s="21" t="str">
        <f>IF(B28="","",ROW()-5)</f>
      </c>
      <c r="B28" s="21"/>
      <c r="C28" s="21" t="str">
        <f>IF(B28="","",IFERROR(INDEX('Inventory Aging Analysis'!$F$6:$F$305,MATCH(B28,'Inventory Aging Analysis'!$E$6:$E$305,0)),""))</f>
      </c>
      <c r="D28" s="21" t="str">
        <f>IF(B28="","",IFERROR(INDEX('Inventory Aging Analysis'!$AG$6:$AG$305,MATCH(B28,'Inventory Aging Analysis'!$E$6:$E$305,0)),""))</f>
      </c>
      <c r="E28" s="84" t="str">
        <f>IF(B28="","",IFERROR(INDEX('Inventory Aging Analysis'!$T$6:$T$305,MATCH(B28,'Inventory Aging Analysis'!$E$6:$E$305,0)),""))</f>
      </c>
      <c r="F28" s="21" t="str">
        <f>IF(B28="","",IFERROR(INDEX('Inventory Aging Analysis'!$AI$6:$AI$305,MATCH(B28,'Inventory Aging Analysis'!$E$6:$E$305,0)),""))</f>
      </c>
      <c r="G28" s="21" t="str">
        <f>IF(B28="","",IFERROR(INDEX('Inventory Aging Analysis'!$L$6:$L$305,MATCH(B28,'Inventory Aging Analysis'!$E$6:$E$305,0)),""))</f>
      </c>
      <c r="H28" s="21"/>
      <c r="I28" s="21"/>
      <c r="J28" s="32"/>
      <c r="K28" s="21"/>
      <c r="L28" s="84"/>
      <c r="M28" s="84"/>
      <c r="N28" s="32"/>
      <c r="O28" s="21"/>
    </row>
    <row r="29" ht="28" customHeight="true">
      <c r="A29" s="21" t="str">
        <f>IF(B29="","",ROW()-5)</f>
      </c>
      <c r="B29" s="21"/>
      <c r="C29" s="21" t="str">
        <f>IF(B29="","",IFERROR(INDEX('Inventory Aging Analysis'!$F$6:$F$305,MATCH(B29,'Inventory Aging Analysis'!$E$6:$E$305,0)),""))</f>
      </c>
      <c r="D29" s="21" t="str">
        <f>IF(B29="","",IFERROR(INDEX('Inventory Aging Analysis'!$AG$6:$AG$305,MATCH(B29,'Inventory Aging Analysis'!$E$6:$E$305,0)),""))</f>
      </c>
      <c r="E29" s="84" t="str">
        <f>IF(B29="","",IFERROR(INDEX('Inventory Aging Analysis'!$T$6:$T$305,MATCH(B29,'Inventory Aging Analysis'!$E$6:$E$305,0)),""))</f>
      </c>
      <c r="F29" s="21" t="str">
        <f>IF(B29="","",IFERROR(INDEX('Inventory Aging Analysis'!$AI$6:$AI$305,MATCH(B29,'Inventory Aging Analysis'!$E$6:$E$305,0)),""))</f>
      </c>
      <c r="G29" s="21" t="str">
        <f>IF(B29="","",IFERROR(INDEX('Inventory Aging Analysis'!$L$6:$L$305,MATCH(B29,'Inventory Aging Analysis'!$E$6:$E$305,0)),""))</f>
      </c>
      <c r="H29" s="21"/>
      <c r="I29" s="21"/>
      <c r="J29" s="32"/>
      <c r="K29" s="21"/>
      <c r="L29" s="84"/>
      <c r="M29" s="84"/>
      <c r="N29" s="32"/>
      <c r="O29" s="21"/>
    </row>
    <row r="30" ht="28" customHeight="true">
      <c r="A30" s="21" t="str">
        <f>IF(B30="","",ROW()-5)</f>
      </c>
      <c r="B30" s="21"/>
      <c r="C30" s="21" t="str">
        <f>IF(B30="","",IFERROR(INDEX('Inventory Aging Analysis'!$F$6:$F$305,MATCH(B30,'Inventory Aging Analysis'!$E$6:$E$305,0)),""))</f>
      </c>
      <c r="D30" s="21" t="str">
        <f>IF(B30="","",IFERROR(INDEX('Inventory Aging Analysis'!$AG$6:$AG$305,MATCH(B30,'Inventory Aging Analysis'!$E$6:$E$305,0)),""))</f>
      </c>
      <c r="E30" s="84" t="str">
        <f>IF(B30="","",IFERROR(INDEX('Inventory Aging Analysis'!$T$6:$T$305,MATCH(B30,'Inventory Aging Analysis'!$E$6:$E$305,0)),""))</f>
      </c>
      <c r="F30" s="21" t="str">
        <f>IF(B30="","",IFERROR(INDEX('Inventory Aging Analysis'!$AI$6:$AI$305,MATCH(B30,'Inventory Aging Analysis'!$E$6:$E$305,0)),""))</f>
      </c>
      <c r="G30" s="21" t="str">
        <f>IF(B30="","",IFERROR(INDEX('Inventory Aging Analysis'!$L$6:$L$305,MATCH(B30,'Inventory Aging Analysis'!$E$6:$E$305,0)),""))</f>
      </c>
      <c r="H30" s="21"/>
      <c r="I30" s="21"/>
      <c r="J30" s="32"/>
      <c r="K30" s="21"/>
      <c r="L30" s="84"/>
      <c r="M30" s="84"/>
      <c r="N30" s="32"/>
      <c r="O30" s="21"/>
    </row>
    <row r="31" ht="28" customHeight="true">
      <c r="A31" s="21" t="str">
        <f>IF(B31="","",ROW()-5)</f>
      </c>
      <c r="B31" s="21"/>
      <c r="C31" s="21" t="str">
        <f>IF(B31="","",IFERROR(INDEX('Inventory Aging Analysis'!$F$6:$F$305,MATCH(B31,'Inventory Aging Analysis'!$E$6:$E$305,0)),""))</f>
      </c>
      <c r="D31" s="21" t="str">
        <f>IF(B31="","",IFERROR(INDEX('Inventory Aging Analysis'!$AG$6:$AG$305,MATCH(B31,'Inventory Aging Analysis'!$E$6:$E$305,0)),""))</f>
      </c>
      <c r="E31" s="84" t="str">
        <f>IF(B31="","",IFERROR(INDEX('Inventory Aging Analysis'!$T$6:$T$305,MATCH(B31,'Inventory Aging Analysis'!$E$6:$E$305,0)),""))</f>
      </c>
      <c r="F31" s="21" t="str">
        <f>IF(B31="","",IFERROR(INDEX('Inventory Aging Analysis'!$AI$6:$AI$305,MATCH(B31,'Inventory Aging Analysis'!$E$6:$E$305,0)),""))</f>
      </c>
      <c r="G31" s="21" t="str">
        <f>IF(B31="","",IFERROR(INDEX('Inventory Aging Analysis'!$L$6:$L$305,MATCH(B31,'Inventory Aging Analysis'!$E$6:$E$305,0)),""))</f>
      </c>
      <c r="H31" s="21"/>
      <c r="I31" s="21"/>
      <c r="J31" s="32"/>
      <c r="K31" s="21"/>
      <c r="L31" s="84"/>
      <c r="M31" s="84"/>
      <c r="N31" s="32"/>
      <c r="O31" s="21"/>
    </row>
    <row r="32" ht="28" customHeight="true">
      <c r="A32" s="21" t="str">
        <f>IF(B32="","",ROW()-5)</f>
      </c>
      <c r="B32" s="21"/>
      <c r="C32" s="21" t="str">
        <f>IF(B32="","",IFERROR(INDEX('Inventory Aging Analysis'!$F$6:$F$305,MATCH(B32,'Inventory Aging Analysis'!$E$6:$E$305,0)),""))</f>
      </c>
      <c r="D32" s="21" t="str">
        <f>IF(B32="","",IFERROR(INDEX('Inventory Aging Analysis'!$AG$6:$AG$305,MATCH(B32,'Inventory Aging Analysis'!$E$6:$E$305,0)),""))</f>
      </c>
      <c r="E32" s="84" t="str">
        <f>IF(B32="","",IFERROR(INDEX('Inventory Aging Analysis'!$T$6:$T$305,MATCH(B32,'Inventory Aging Analysis'!$E$6:$E$305,0)),""))</f>
      </c>
      <c r="F32" s="21" t="str">
        <f>IF(B32="","",IFERROR(INDEX('Inventory Aging Analysis'!$AI$6:$AI$305,MATCH(B32,'Inventory Aging Analysis'!$E$6:$E$305,0)),""))</f>
      </c>
      <c r="G32" s="21" t="str">
        <f>IF(B32="","",IFERROR(INDEX('Inventory Aging Analysis'!$L$6:$L$305,MATCH(B32,'Inventory Aging Analysis'!$E$6:$E$305,0)),""))</f>
      </c>
      <c r="H32" s="21"/>
      <c r="I32" s="21"/>
      <c r="J32" s="32"/>
      <c r="K32" s="21"/>
      <c r="L32" s="84"/>
      <c r="M32" s="84"/>
      <c r="N32" s="32"/>
      <c r="O32" s="21"/>
    </row>
    <row r="33" ht="28" customHeight="true">
      <c r="A33" s="21" t="str">
        <f>IF(B33="","",ROW()-5)</f>
      </c>
      <c r="B33" s="21"/>
      <c r="C33" s="21" t="str">
        <f>IF(B33="","",IFERROR(INDEX('Inventory Aging Analysis'!$F$6:$F$305,MATCH(B33,'Inventory Aging Analysis'!$E$6:$E$305,0)),""))</f>
      </c>
      <c r="D33" s="21" t="str">
        <f>IF(B33="","",IFERROR(INDEX('Inventory Aging Analysis'!$AG$6:$AG$305,MATCH(B33,'Inventory Aging Analysis'!$E$6:$E$305,0)),""))</f>
      </c>
      <c r="E33" s="84" t="str">
        <f>IF(B33="","",IFERROR(INDEX('Inventory Aging Analysis'!$T$6:$T$305,MATCH(B33,'Inventory Aging Analysis'!$E$6:$E$305,0)),""))</f>
      </c>
      <c r="F33" s="21" t="str">
        <f>IF(B33="","",IFERROR(INDEX('Inventory Aging Analysis'!$AI$6:$AI$305,MATCH(B33,'Inventory Aging Analysis'!$E$6:$E$305,0)),""))</f>
      </c>
      <c r="G33" s="21" t="str">
        <f>IF(B33="","",IFERROR(INDEX('Inventory Aging Analysis'!$L$6:$L$305,MATCH(B33,'Inventory Aging Analysis'!$E$6:$E$305,0)),""))</f>
      </c>
      <c r="H33" s="21"/>
      <c r="I33" s="21"/>
      <c r="J33" s="32"/>
      <c r="K33" s="21"/>
      <c r="L33" s="84"/>
      <c r="M33" s="84"/>
      <c r="N33" s="32"/>
      <c r="O33" s="21"/>
    </row>
    <row r="34" ht="28" customHeight="true">
      <c r="A34" s="21" t="str">
        <f>IF(B34="","",ROW()-5)</f>
      </c>
      <c r="B34" s="21"/>
      <c r="C34" s="21" t="str">
        <f>IF(B34="","",IFERROR(INDEX('Inventory Aging Analysis'!$F$6:$F$305,MATCH(B34,'Inventory Aging Analysis'!$E$6:$E$305,0)),""))</f>
      </c>
      <c r="D34" s="21" t="str">
        <f>IF(B34="","",IFERROR(INDEX('Inventory Aging Analysis'!$AG$6:$AG$305,MATCH(B34,'Inventory Aging Analysis'!$E$6:$E$305,0)),""))</f>
      </c>
      <c r="E34" s="84" t="str">
        <f>IF(B34="","",IFERROR(INDEX('Inventory Aging Analysis'!$T$6:$T$305,MATCH(B34,'Inventory Aging Analysis'!$E$6:$E$305,0)),""))</f>
      </c>
      <c r="F34" s="21" t="str">
        <f>IF(B34="","",IFERROR(INDEX('Inventory Aging Analysis'!$AI$6:$AI$305,MATCH(B34,'Inventory Aging Analysis'!$E$6:$E$305,0)),""))</f>
      </c>
      <c r="G34" s="21" t="str">
        <f>IF(B34="","",IFERROR(INDEX('Inventory Aging Analysis'!$L$6:$L$305,MATCH(B34,'Inventory Aging Analysis'!$E$6:$E$305,0)),""))</f>
      </c>
      <c r="H34" s="21"/>
      <c r="I34" s="21"/>
      <c r="J34" s="32"/>
      <c r="K34" s="21"/>
      <c r="L34" s="84"/>
      <c r="M34" s="84"/>
      <c r="N34" s="32"/>
      <c r="O34" s="21"/>
    </row>
    <row r="35" ht="28" customHeight="true">
      <c r="A35" s="21" t="str">
        <f>IF(B35="","",ROW()-5)</f>
      </c>
      <c r="B35" s="21"/>
      <c r="C35" s="21" t="str">
        <f>IF(B35="","",IFERROR(INDEX('Inventory Aging Analysis'!$F$6:$F$305,MATCH(B35,'Inventory Aging Analysis'!$E$6:$E$305,0)),""))</f>
      </c>
      <c r="D35" s="21" t="str">
        <f>IF(B35="","",IFERROR(INDEX('Inventory Aging Analysis'!$AG$6:$AG$305,MATCH(B35,'Inventory Aging Analysis'!$E$6:$E$305,0)),""))</f>
      </c>
      <c r="E35" s="84" t="str">
        <f>IF(B35="","",IFERROR(INDEX('Inventory Aging Analysis'!$T$6:$T$305,MATCH(B35,'Inventory Aging Analysis'!$E$6:$E$305,0)),""))</f>
      </c>
      <c r="F35" s="21" t="str">
        <f>IF(B35="","",IFERROR(INDEX('Inventory Aging Analysis'!$AI$6:$AI$305,MATCH(B35,'Inventory Aging Analysis'!$E$6:$E$305,0)),""))</f>
      </c>
      <c r="G35" s="21" t="str">
        <f>IF(B35="","",IFERROR(INDEX('Inventory Aging Analysis'!$L$6:$L$305,MATCH(B35,'Inventory Aging Analysis'!$E$6:$E$305,0)),""))</f>
      </c>
      <c r="H35" s="21"/>
      <c r="I35" s="21"/>
      <c r="J35" s="32"/>
      <c r="K35" s="21"/>
      <c r="L35" s="84"/>
      <c r="M35" s="84"/>
      <c r="N35" s="32"/>
      <c r="O35" s="21"/>
    </row>
    <row r="36" ht="28" customHeight="true">
      <c r="A36" s="21" t="str">
        <f>IF(B36="","",ROW()-5)</f>
      </c>
      <c r="B36" s="21"/>
      <c r="C36" s="21" t="str">
        <f>IF(B36="","",IFERROR(INDEX('Inventory Aging Analysis'!$F$6:$F$305,MATCH(B36,'Inventory Aging Analysis'!$E$6:$E$305,0)),""))</f>
      </c>
      <c r="D36" s="21" t="str">
        <f>IF(B36="","",IFERROR(INDEX('Inventory Aging Analysis'!$AG$6:$AG$305,MATCH(B36,'Inventory Aging Analysis'!$E$6:$E$305,0)),""))</f>
      </c>
      <c r="E36" s="84" t="str">
        <f>IF(B36="","",IFERROR(INDEX('Inventory Aging Analysis'!$T$6:$T$305,MATCH(B36,'Inventory Aging Analysis'!$E$6:$E$305,0)),""))</f>
      </c>
      <c r="F36" s="21" t="str">
        <f>IF(B36="","",IFERROR(INDEX('Inventory Aging Analysis'!$AI$6:$AI$305,MATCH(B36,'Inventory Aging Analysis'!$E$6:$E$305,0)),""))</f>
      </c>
      <c r="G36" s="21" t="str">
        <f>IF(B36="","",IFERROR(INDEX('Inventory Aging Analysis'!$L$6:$L$305,MATCH(B36,'Inventory Aging Analysis'!$E$6:$E$305,0)),""))</f>
      </c>
      <c r="H36" s="21"/>
      <c r="I36" s="21"/>
      <c r="J36" s="32"/>
      <c r="K36" s="21"/>
      <c r="L36" s="84"/>
      <c r="M36" s="84"/>
      <c r="N36" s="32"/>
      <c r="O36" s="21"/>
    </row>
    <row r="37" ht="28" customHeight="true">
      <c r="A37" s="21" t="str">
        <f>IF(B37="","",ROW()-5)</f>
      </c>
      <c r="B37" s="21"/>
      <c r="C37" s="21" t="str">
        <f>IF(B37="","",IFERROR(INDEX('Inventory Aging Analysis'!$F$6:$F$305,MATCH(B37,'Inventory Aging Analysis'!$E$6:$E$305,0)),""))</f>
      </c>
      <c r="D37" s="21" t="str">
        <f>IF(B37="","",IFERROR(INDEX('Inventory Aging Analysis'!$AG$6:$AG$305,MATCH(B37,'Inventory Aging Analysis'!$E$6:$E$305,0)),""))</f>
      </c>
      <c r="E37" s="84" t="str">
        <f>IF(B37="","",IFERROR(INDEX('Inventory Aging Analysis'!$T$6:$T$305,MATCH(B37,'Inventory Aging Analysis'!$E$6:$E$305,0)),""))</f>
      </c>
      <c r="F37" s="21" t="str">
        <f>IF(B37="","",IFERROR(INDEX('Inventory Aging Analysis'!$AI$6:$AI$305,MATCH(B37,'Inventory Aging Analysis'!$E$6:$E$305,0)),""))</f>
      </c>
      <c r="G37" s="21" t="str">
        <f>IF(B37="","",IFERROR(INDEX('Inventory Aging Analysis'!$L$6:$L$305,MATCH(B37,'Inventory Aging Analysis'!$E$6:$E$305,0)),""))</f>
      </c>
      <c r="H37" s="21"/>
      <c r="I37" s="21"/>
      <c r="J37" s="32"/>
      <c r="K37" s="21"/>
      <c r="L37" s="84"/>
      <c r="M37" s="84"/>
      <c r="N37" s="32"/>
      <c r="O37" s="21"/>
    </row>
    <row r="38" ht="28" customHeight="true">
      <c r="A38" s="21" t="str">
        <f>IF(B38="","",ROW()-5)</f>
      </c>
      <c r="B38" s="21"/>
      <c r="C38" s="21" t="str">
        <f>IF(B38="","",IFERROR(INDEX('Inventory Aging Analysis'!$F$6:$F$305,MATCH(B38,'Inventory Aging Analysis'!$E$6:$E$305,0)),""))</f>
      </c>
      <c r="D38" s="21" t="str">
        <f>IF(B38="","",IFERROR(INDEX('Inventory Aging Analysis'!$AG$6:$AG$305,MATCH(B38,'Inventory Aging Analysis'!$E$6:$E$305,0)),""))</f>
      </c>
      <c r="E38" s="84" t="str">
        <f>IF(B38="","",IFERROR(INDEX('Inventory Aging Analysis'!$T$6:$T$305,MATCH(B38,'Inventory Aging Analysis'!$E$6:$E$305,0)),""))</f>
      </c>
      <c r="F38" s="21" t="str">
        <f>IF(B38="","",IFERROR(INDEX('Inventory Aging Analysis'!$AI$6:$AI$305,MATCH(B38,'Inventory Aging Analysis'!$E$6:$E$305,0)),""))</f>
      </c>
      <c r="G38" s="21" t="str">
        <f>IF(B38="","",IFERROR(INDEX('Inventory Aging Analysis'!$L$6:$L$305,MATCH(B38,'Inventory Aging Analysis'!$E$6:$E$305,0)),""))</f>
      </c>
      <c r="H38" s="21"/>
      <c r="I38" s="21"/>
      <c r="J38" s="32"/>
      <c r="K38" s="21"/>
      <c r="L38" s="84"/>
      <c r="M38" s="84"/>
      <c r="N38" s="32"/>
      <c r="O38" s="21"/>
    </row>
    <row r="39" ht="28" customHeight="true">
      <c r="A39" s="21" t="str">
        <f>IF(B39="","",ROW()-5)</f>
      </c>
      <c r="B39" s="21"/>
      <c r="C39" s="21" t="str">
        <f>IF(B39="","",IFERROR(INDEX('Inventory Aging Analysis'!$F$6:$F$305,MATCH(B39,'Inventory Aging Analysis'!$E$6:$E$305,0)),""))</f>
      </c>
      <c r="D39" s="21" t="str">
        <f>IF(B39="","",IFERROR(INDEX('Inventory Aging Analysis'!$AG$6:$AG$305,MATCH(B39,'Inventory Aging Analysis'!$E$6:$E$305,0)),""))</f>
      </c>
      <c r="E39" s="84" t="str">
        <f>IF(B39="","",IFERROR(INDEX('Inventory Aging Analysis'!$T$6:$T$305,MATCH(B39,'Inventory Aging Analysis'!$E$6:$E$305,0)),""))</f>
      </c>
      <c r="F39" s="21" t="str">
        <f>IF(B39="","",IFERROR(INDEX('Inventory Aging Analysis'!$AI$6:$AI$305,MATCH(B39,'Inventory Aging Analysis'!$E$6:$E$305,0)),""))</f>
      </c>
      <c r="G39" s="21" t="str">
        <f>IF(B39="","",IFERROR(INDEX('Inventory Aging Analysis'!$L$6:$L$305,MATCH(B39,'Inventory Aging Analysis'!$E$6:$E$305,0)),""))</f>
      </c>
      <c r="H39" s="21"/>
      <c r="I39" s="21"/>
      <c r="J39" s="32"/>
      <c r="K39" s="21"/>
      <c r="L39" s="84"/>
      <c r="M39" s="84"/>
      <c r="N39" s="32"/>
      <c r="O39" s="21"/>
    </row>
    <row r="40" ht="28" customHeight="true">
      <c r="A40" s="21" t="str">
        <f>IF(B40="","",ROW()-5)</f>
      </c>
      <c r="B40" s="21"/>
      <c r="C40" s="21" t="str">
        <f>IF(B40="","",IFERROR(INDEX('Inventory Aging Analysis'!$F$6:$F$305,MATCH(B40,'Inventory Aging Analysis'!$E$6:$E$305,0)),""))</f>
      </c>
      <c r="D40" s="21" t="str">
        <f>IF(B40="","",IFERROR(INDEX('Inventory Aging Analysis'!$AG$6:$AG$305,MATCH(B40,'Inventory Aging Analysis'!$E$6:$E$305,0)),""))</f>
      </c>
      <c r="E40" s="84" t="str">
        <f>IF(B40="","",IFERROR(INDEX('Inventory Aging Analysis'!$T$6:$T$305,MATCH(B40,'Inventory Aging Analysis'!$E$6:$E$305,0)),""))</f>
      </c>
      <c r="F40" s="21" t="str">
        <f>IF(B40="","",IFERROR(INDEX('Inventory Aging Analysis'!$AI$6:$AI$305,MATCH(B40,'Inventory Aging Analysis'!$E$6:$E$305,0)),""))</f>
      </c>
      <c r="G40" s="21" t="str">
        <f>IF(B40="","",IFERROR(INDEX('Inventory Aging Analysis'!$L$6:$L$305,MATCH(B40,'Inventory Aging Analysis'!$E$6:$E$305,0)),""))</f>
      </c>
      <c r="H40" s="21"/>
      <c r="I40" s="21"/>
      <c r="J40" s="32"/>
      <c r="K40" s="21"/>
      <c r="L40" s="84"/>
      <c r="M40" s="84"/>
      <c r="N40" s="32"/>
      <c r="O40" s="21"/>
    </row>
    <row r="41" ht="28" customHeight="true">
      <c r="A41" s="21" t="str">
        <f>IF(B41="","",ROW()-5)</f>
      </c>
      <c r="B41" s="21"/>
      <c r="C41" s="21" t="str">
        <f>IF(B41="","",IFERROR(INDEX('Inventory Aging Analysis'!$F$6:$F$305,MATCH(B41,'Inventory Aging Analysis'!$E$6:$E$305,0)),""))</f>
      </c>
      <c r="D41" s="21" t="str">
        <f>IF(B41="","",IFERROR(INDEX('Inventory Aging Analysis'!$AG$6:$AG$305,MATCH(B41,'Inventory Aging Analysis'!$E$6:$E$305,0)),""))</f>
      </c>
      <c r="E41" s="84" t="str">
        <f>IF(B41="","",IFERROR(INDEX('Inventory Aging Analysis'!$T$6:$T$305,MATCH(B41,'Inventory Aging Analysis'!$E$6:$E$305,0)),""))</f>
      </c>
      <c r="F41" s="21" t="str">
        <f>IF(B41="","",IFERROR(INDEX('Inventory Aging Analysis'!$AI$6:$AI$305,MATCH(B41,'Inventory Aging Analysis'!$E$6:$E$305,0)),""))</f>
      </c>
      <c r="G41" s="21" t="str">
        <f>IF(B41="","",IFERROR(INDEX('Inventory Aging Analysis'!$L$6:$L$305,MATCH(B41,'Inventory Aging Analysis'!$E$6:$E$305,0)),""))</f>
      </c>
      <c r="H41" s="21"/>
      <c r="I41" s="21"/>
      <c r="J41" s="32"/>
      <c r="K41" s="21"/>
      <c r="L41" s="84"/>
      <c r="M41" s="84"/>
      <c r="N41" s="32"/>
      <c r="O41" s="21"/>
    </row>
    <row r="42" ht="28" customHeight="true">
      <c r="A42" s="21" t="str">
        <f>IF(B42="","",ROW()-5)</f>
      </c>
      <c r="B42" s="21"/>
      <c r="C42" s="21" t="str">
        <f>IF(B42="","",IFERROR(INDEX('Inventory Aging Analysis'!$F$6:$F$305,MATCH(B42,'Inventory Aging Analysis'!$E$6:$E$305,0)),""))</f>
      </c>
      <c r="D42" s="21" t="str">
        <f>IF(B42="","",IFERROR(INDEX('Inventory Aging Analysis'!$AG$6:$AG$305,MATCH(B42,'Inventory Aging Analysis'!$E$6:$E$305,0)),""))</f>
      </c>
      <c r="E42" s="84" t="str">
        <f>IF(B42="","",IFERROR(INDEX('Inventory Aging Analysis'!$T$6:$T$305,MATCH(B42,'Inventory Aging Analysis'!$E$6:$E$305,0)),""))</f>
      </c>
      <c r="F42" s="21" t="str">
        <f>IF(B42="","",IFERROR(INDEX('Inventory Aging Analysis'!$AI$6:$AI$305,MATCH(B42,'Inventory Aging Analysis'!$E$6:$E$305,0)),""))</f>
      </c>
      <c r="G42" s="21" t="str">
        <f>IF(B42="","",IFERROR(INDEX('Inventory Aging Analysis'!$L$6:$L$305,MATCH(B42,'Inventory Aging Analysis'!$E$6:$E$305,0)),""))</f>
      </c>
      <c r="H42" s="21"/>
      <c r="I42" s="21"/>
      <c r="J42" s="32"/>
      <c r="K42" s="21"/>
      <c r="L42" s="84"/>
      <c r="M42" s="84"/>
      <c r="N42" s="32"/>
      <c r="O42" s="21"/>
    </row>
    <row r="43" ht="28" customHeight="true">
      <c r="A43" s="21" t="str">
        <f>IF(B43="","",ROW()-5)</f>
      </c>
      <c r="B43" s="21"/>
      <c r="C43" s="21" t="str">
        <f>IF(B43="","",IFERROR(INDEX('Inventory Aging Analysis'!$F$6:$F$305,MATCH(B43,'Inventory Aging Analysis'!$E$6:$E$305,0)),""))</f>
      </c>
      <c r="D43" s="21" t="str">
        <f>IF(B43="","",IFERROR(INDEX('Inventory Aging Analysis'!$AG$6:$AG$305,MATCH(B43,'Inventory Aging Analysis'!$E$6:$E$305,0)),""))</f>
      </c>
      <c r="E43" s="84" t="str">
        <f>IF(B43="","",IFERROR(INDEX('Inventory Aging Analysis'!$T$6:$T$305,MATCH(B43,'Inventory Aging Analysis'!$E$6:$E$305,0)),""))</f>
      </c>
      <c r="F43" s="21" t="str">
        <f>IF(B43="","",IFERROR(INDEX('Inventory Aging Analysis'!$AI$6:$AI$305,MATCH(B43,'Inventory Aging Analysis'!$E$6:$E$305,0)),""))</f>
      </c>
      <c r="G43" s="21" t="str">
        <f>IF(B43="","",IFERROR(INDEX('Inventory Aging Analysis'!$L$6:$L$305,MATCH(B43,'Inventory Aging Analysis'!$E$6:$E$305,0)),""))</f>
      </c>
      <c r="H43" s="21"/>
      <c r="I43" s="21"/>
      <c r="J43" s="32"/>
      <c r="K43" s="21"/>
      <c r="L43" s="84"/>
      <c r="M43" s="84"/>
      <c r="N43" s="32"/>
      <c r="O43" s="21"/>
    </row>
    <row r="44" ht="28" customHeight="true">
      <c r="A44" s="21" t="str">
        <f>IF(B44="","",ROW()-5)</f>
      </c>
      <c r="B44" s="21"/>
      <c r="C44" s="21" t="str">
        <f>IF(B44="","",IFERROR(INDEX('Inventory Aging Analysis'!$F$6:$F$305,MATCH(B44,'Inventory Aging Analysis'!$E$6:$E$305,0)),""))</f>
      </c>
      <c r="D44" s="21" t="str">
        <f>IF(B44="","",IFERROR(INDEX('Inventory Aging Analysis'!$AG$6:$AG$305,MATCH(B44,'Inventory Aging Analysis'!$E$6:$E$305,0)),""))</f>
      </c>
      <c r="E44" s="84" t="str">
        <f>IF(B44="","",IFERROR(INDEX('Inventory Aging Analysis'!$T$6:$T$305,MATCH(B44,'Inventory Aging Analysis'!$E$6:$E$305,0)),""))</f>
      </c>
      <c r="F44" s="21" t="str">
        <f>IF(B44="","",IFERROR(INDEX('Inventory Aging Analysis'!$AI$6:$AI$305,MATCH(B44,'Inventory Aging Analysis'!$E$6:$E$305,0)),""))</f>
      </c>
      <c r="G44" s="21" t="str">
        <f>IF(B44="","",IFERROR(INDEX('Inventory Aging Analysis'!$L$6:$L$305,MATCH(B44,'Inventory Aging Analysis'!$E$6:$E$305,0)),""))</f>
      </c>
      <c r="H44" s="21"/>
      <c r="I44" s="21"/>
      <c r="J44" s="32"/>
      <c r="K44" s="21"/>
      <c r="L44" s="84"/>
      <c r="M44" s="84"/>
      <c r="N44" s="32"/>
      <c r="O44" s="21"/>
    </row>
    <row r="45" ht="28" customHeight="true">
      <c r="A45" s="21" t="str">
        <f>IF(B45="","",ROW()-5)</f>
      </c>
      <c r="B45" s="21"/>
      <c r="C45" s="21" t="str">
        <f>IF(B45="","",IFERROR(INDEX('Inventory Aging Analysis'!$F$6:$F$305,MATCH(B45,'Inventory Aging Analysis'!$E$6:$E$305,0)),""))</f>
      </c>
      <c r="D45" s="21" t="str">
        <f>IF(B45="","",IFERROR(INDEX('Inventory Aging Analysis'!$AG$6:$AG$305,MATCH(B45,'Inventory Aging Analysis'!$E$6:$E$305,0)),""))</f>
      </c>
      <c r="E45" s="84" t="str">
        <f>IF(B45="","",IFERROR(INDEX('Inventory Aging Analysis'!$T$6:$T$305,MATCH(B45,'Inventory Aging Analysis'!$E$6:$E$305,0)),""))</f>
      </c>
      <c r="F45" s="21" t="str">
        <f>IF(B45="","",IFERROR(INDEX('Inventory Aging Analysis'!$AI$6:$AI$305,MATCH(B45,'Inventory Aging Analysis'!$E$6:$E$305,0)),""))</f>
      </c>
      <c r="G45" s="21" t="str">
        <f>IF(B45="","",IFERROR(INDEX('Inventory Aging Analysis'!$L$6:$L$305,MATCH(B45,'Inventory Aging Analysis'!$E$6:$E$305,0)),""))</f>
      </c>
      <c r="H45" s="21"/>
      <c r="I45" s="21"/>
      <c r="J45" s="32"/>
      <c r="K45" s="21"/>
      <c r="L45" s="84"/>
      <c r="M45" s="84"/>
      <c r="N45" s="32"/>
      <c r="O45" s="21"/>
    </row>
    <row r="46" ht="28" customHeight="true">
      <c r="A46" s="21" t="str">
        <f>IF(B46="","",ROW()-5)</f>
      </c>
      <c r="B46" s="21"/>
      <c r="C46" s="21" t="str">
        <f>IF(B46="","",IFERROR(INDEX('Inventory Aging Analysis'!$F$6:$F$305,MATCH(B46,'Inventory Aging Analysis'!$E$6:$E$305,0)),""))</f>
      </c>
      <c r="D46" s="21" t="str">
        <f>IF(B46="","",IFERROR(INDEX('Inventory Aging Analysis'!$AG$6:$AG$305,MATCH(B46,'Inventory Aging Analysis'!$E$6:$E$305,0)),""))</f>
      </c>
      <c r="E46" s="84" t="str">
        <f>IF(B46="","",IFERROR(INDEX('Inventory Aging Analysis'!$T$6:$T$305,MATCH(B46,'Inventory Aging Analysis'!$E$6:$E$305,0)),""))</f>
      </c>
      <c r="F46" s="21" t="str">
        <f>IF(B46="","",IFERROR(INDEX('Inventory Aging Analysis'!$AI$6:$AI$305,MATCH(B46,'Inventory Aging Analysis'!$E$6:$E$305,0)),""))</f>
      </c>
      <c r="G46" s="21" t="str">
        <f>IF(B46="","",IFERROR(INDEX('Inventory Aging Analysis'!$L$6:$L$305,MATCH(B46,'Inventory Aging Analysis'!$E$6:$E$305,0)),""))</f>
      </c>
      <c r="H46" s="21"/>
      <c r="I46" s="21"/>
      <c r="J46" s="32"/>
      <c r="K46" s="21"/>
      <c r="L46" s="84"/>
      <c r="M46" s="84"/>
      <c r="N46" s="32"/>
      <c r="O46" s="21"/>
    </row>
    <row r="47" ht="28" customHeight="true">
      <c r="A47" s="21" t="str">
        <f>IF(B47="","",ROW()-5)</f>
      </c>
      <c r="B47" s="21"/>
      <c r="C47" s="21" t="str">
        <f>IF(B47="","",IFERROR(INDEX('Inventory Aging Analysis'!$F$6:$F$305,MATCH(B47,'Inventory Aging Analysis'!$E$6:$E$305,0)),""))</f>
      </c>
      <c r="D47" s="21" t="str">
        <f>IF(B47="","",IFERROR(INDEX('Inventory Aging Analysis'!$AG$6:$AG$305,MATCH(B47,'Inventory Aging Analysis'!$E$6:$E$305,0)),""))</f>
      </c>
      <c r="E47" s="84" t="str">
        <f>IF(B47="","",IFERROR(INDEX('Inventory Aging Analysis'!$T$6:$T$305,MATCH(B47,'Inventory Aging Analysis'!$E$6:$E$305,0)),""))</f>
      </c>
      <c r="F47" s="21" t="str">
        <f>IF(B47="","",IFERROR(INDEX('Inventory Aging Analysis'!$AI$6:$AI$305,MATCH(B47,'Inventory Aging Analysis'!$E$6:$E$305,0)),""))</f>
      </c>
      <c r="G47" s="21" t="str">
        <f>IF(B47="","",IFERROR(INDEX('Inventory Aging Analysis'!$L$6:$L$305,MATCH(B47,'Inventory Aging Analysis'!$E$6:$E$305,0)),""))</f>
      </c>
      <c r="H47" s="21"/>
      <c r="I47" s="21"/>
      <c r="J47" s="32"/>
      <c r="K47" s="21"/>
      <c r="L47" s="84"/>
      <c r="M47" s="84"/>
      <c r="N47" s="32"/>
      <c r="O47" s="21"/>
    </row>
    <row r="48" ht="28" customHeight="true">
      <c r="A48" s="21" t="str">
        <f>IF(B48="","",ROW()-5)</f>
      </c>
      <c r="B48" s="21"/>
      <c r="C48" s="21" t="str">
        <f>IF(B48="","",IFERROR(INDEX('Inventory Aging Analysis'!$F$6:$F$305,MATCH(B48,'Inventory Aging Analysis'!$E$6:$E$305,0)),""))</f>
      </c>
      <c r="D48" s="21" t="str">
        <f>IF(B48="","",IFERROR(INDEX('Inventory Aging Analysis'!$AG$6:$AG$305,MATCH(B48,'Inventory Aging Analysis'!$E$6:$E$305,0)),""))</f>
      </c>
      <c r="E48" s="84" t="str">
        <f>IF(B48="","",IFERROR(INDEX('Inventory Aging Analysis'!$T$6:$T$305,MATCH(B48,'Inventory Aging Analysis'!$E$6:$E$305,0)),""))</f>
      </c>
      <c r="F48" s="21" t="str">
        <f>IF(B48="","",IFERROR(INDEX('Inventory Aging Analysis'!$AI$6:$AI$305,MATCH(B48,'Inventory Aging Analysis'!$E$6:$E$305,0)),""))</f>
      </c>
      <c r="G48" s="21" t="str">
        <f>IF(B48="","",IFERROR(INDEX('Inventory Aging Analysis'!$L$6:$L$305,MATCH(B48,'Inventory Aging Analysis'!$E$6:$E$305,0)),""))</f>
      </c>
      <c r="H48" s="21"/>
      <c r="I48" s="21"/>
      <c r="J48" s="32"/>
      <c r="K48" s="21"/>
      <c r="L48" s="84"/>
      <c r="M48" s="84"/>
      <c r="N48" s="32"/>
      <c r="O48" s="21"/>
    </row>
    <row r="49" ht="28" customHeight="true">
      <c r="A49" s="21" t="str">
        <f>IF(B49="","",ROW()-5)</f>
      </c>
      <c r="B49" s="21"/>
      <c r="C49" s="21" t="str">
        <f>IF(B49="","",IFERROR(INDEX('Inventory Aging Analysis'!$F$6:$F$305,MATCH(B49,'Inventory Aging Analysis'!$E$6:$E$305,0)),""))</f>
      </c>
      <c r="D49" s="21" t="str">
        <f>IF(B49="","",IFERROR(INDEX('Inventory Aging Analysis'!$AG$6:$AG$305,MATCH(B49,'Inventory Aging Analysis'!$E$6:$E$305,0)),""))</f>
      </c>
      <c r="E49" s="84" t="str">
        <f>IF(B49="","",IFERROR(INDEX('Inventory Aging Analysis'!$T$6:$T$305,MATCH(B49,'Inventory Aging Analysis'!$E$6:$E$305,0)),""))</f>
      </c>
      <c r="F49" s="21" t="str">
        <f>IF(B49="","",IFERROR(INDEX('Inventory Aging Analysis'!$AI$6:$AI$305,MATCH(B49,'Inventory Aging Analysis'!$E$6:$E$305,0)),""))</f>
      </c>
      <c r="G49" s="21" t="str">
        <f>IF(B49="","",IFERROR(INDEX('Inventory Aging Analysis'!$L$6:$L$305,MATCH(B49,'Inventory Aging Analysis'!$E$6:$E$305,0)),""))</f>
      </c>
      <c r="H49" s="21"/>
      <c r="I49" s="21"/>
      <c r="J49" s="32"/>
      <c r="K49" s="21"/>
      <c r="L49" s="84"/>
      <c r="M49" s="84"/>
      <c r="N49" s="32"/>
      <c r="O49" s="21"/>
    </row>
    <row r="50" ht="28" customHeight="true">
      <c r="A50" s="21" t="str">
        <f>IF(B50="","",ROW()-5)</f>
      </c>
      <c r="B50" s="21"/>
      <c r="C50" s="21" t="str">
        <f>IF(B50="","",IFERROR(INDEX('Inventory Aging Analysis'!$F$6:$F$305,MATCH(B50,'Inventory Aging Analysis'!$E$6:$E$305,0)),""))</f>
      </c>
      <c r="D50" s="21" t="str">
        <f>IF(B50="","",IFERROR(INDEX('Inventory Aging Analysis'!$AG$6:$AG$305,MATCH(B50,'Inventory Aging Analysis'!$E$6:$E$305,0)),""))</f>
      </c>
      <c r="E50" s="84" t="str">
        <f>IF(B50="","",IFERROR(INDEX('Inventory Aging Analysis'!$T$6:$T$305,MATCH(B50,'Inventory Aging Analysis'!$E$6:$E$305,0)),""))</f>
      </c>
      <c r="F50" s="21" t="str">
        <f>IF(B50="","",IFERROR(INDEX('Inventory Aging Analysis'!$AI$6:$AI$305,MATCH(B50,'Inventory Aging Analysis'!$E$6:$E$305,0)),""))</f>
      </c>
      <c r="G50" s="21" t="str">
        <f>IF(B50="","",IFERROR(INDEX('Inventory Aging Analysis'!$L$6:$L$305,MATCH(B50,'Inventory Aging Analysis'!$E$6:$E$305,0)),""))</f>
      </c>
      <c r="H50" s="21"/>
      <c r="I50" s="21"/>
      <c r="J50" s="32"/>
      <c r="K50" s="21"/>
      <c r="L50" s="84"/>
      <c r="M50" s="84"/>
      <c r="N50" s="32"/>
      <c r="O50" s="21"/>
    </row>
    <row r="51" ht="28" customHeight="true">
      <c r="A51" s="21" t="str">
        <f>IF(B51="","",ROW()-5)</f>
      </c>
      <c r="B51" s="21"/>
      <c r="C51" s="21" t="str">
        <f>IF(B51="","",IFERROR(INDEX('Inventory Aging Analysis'!$F$6:$F$305,MATCH(B51,'Inventory Aging Analysis'!$E$6:$E$305,0)),""))</f>
      </c>
      <c r="D51" s="21" t="str">
        <f>IF(B51="","",IFERROR(INDEX('Inventory Aging Analysis'!$AG$6:$AG$305,MATCH(B51,'Inventory Aging Analysis'!$E$6:$E$305,0)),""))</f>
      </c>
      <c r="E51" s="84" t="str">
        <f>IF(B51="","",IFERROR(INDEX('Inventory Aging Analysis'!$T$6:$T$305,MATCH(B51,'Inventory Aging Analysis'!$E$6:$E$305,0)),""))</f>
      </c>
      <c r="F51" s="21" t="str">
        <f>IF(B51="","",IFERROR(INDEX('Inventory Aging Analysis'!$AI$6:$AI$305,MATCH(B51,'Inventory Aging Analysis'!$E$6:$E$305,0)),""))</f>
      </c>
      <c r="G51" s="21" t="str">
        <f>IF(B51="","",IFERROR(INDEX('Inventory Aging Analysis'!$L$6:$L$305,MATCH(B51,'Inventory Aging Analysis'!$E$6:$E$305,0)),""))</f>
      </c>
      <c r="H51" s="21"/>
      <c r="I51" s="21"/>
      <c r="J51" s="32"/>
      <c r="K51" s="21"/>
      <c r="L51" s="84"/>
      <c r="M51" s="84"/>
      <c r="N51" s="32"/>
      <c r="O51" s="21"/>
    </row>
    <row r="52" ht="28" customHeight="true">
      <c r="A52" s="21" t="str">
        <f>IF(B52="","",ROW()-5)</f>
      </c>
      <c r="B52" s="21"/>
      <c r="C52" s="21" t="str">
        <f>IF(B52="","",IFERROR(INDEX('Inventory Aging Analysis'!$F$6:$F$305,MATCH(B52,'Inventory Aging Analysis'!$E$6:$E$305,0)),""))</f>
      </c>
      <c r="D52" s="21" t="str">
        <f>IF(B52="","",IFERROR(INDEX('Inventory Aging Analysis'!$AG$6:$AG$305,MATCH(B52,'Inventory Aging Analysis'!$E$6:$E$305,0)),""))</f>
      </c>
      <c r="E52" s="84" t="str">
        <f>IF(B52="","",IFERROR(INDEX('Inventory Aging Analysis'!$T$6:$T$305,MATCH(B52,'Inventory Aging Analysis'!$E$6:$E$305,0)),""))</f>
      </c>
      <c r="F52" s="21" t="str">
        <f>IF(B52="","",IFERROR(INDEX('Inventory Aging Analysis'!$AI$6:$AI$305,MATCH(B52,'Inventory Aging Analysis'!$E$6:$E$305,0)),""))</f>
      </c>
      <c r="G52" s="21" t="str">
        <f>IF(B52="","",IFERROR(INDEX('Inventory Aging Analysis'!$L$6:$L$305,MATCH(B52,'Inventory Aging Analysis'!$E$6:$E$305,0)),""))</f>
      </c>
      <c r="H52" s="21"/>
      <c r="I52" s="21"/>
      <c r="J52" s="32"/>
      <c r="K52" s="21"/>
      <c r="L52" s="84"/>
      <c r="M52" s="84"/>
      <c r="N52" s="32"/>
      <c r="O52" s="21"/>
    </row>
    <row r="53" ht="28" customHeight="true">
      <c r="A53" s="21" t="str">
        <f>IF(B53="","",ROW()-5)</f>
      </c>
      <c r="B53" s="21"/>
      <c r="C53" s="21" t="str">
        <f>IF(B53="","",IFERROR(INDEX('Inventory Aging Analysis'!$F$6:$F$305,MATCH(B53,'Inventory Aging Analysis'!$E$6:$E$305,0)),""))</f>
      </c>
      <c r="D53" s="21" t="str">
        <f>IF(B53="","",IFERROR(INDEX('Inventory Aging Analysis'!$AG$6:$AG$305,MATCH(B53,'Inventory Aging Analysis'!$E$6:$E$305,0)),""))</f>
      </c>
      <c r="E53" s="84" t="str">
        <f>IF(B53="","",IFERROR(INDEX('Inventory Aging Analysis'!$T$6:$T$305,MATCH(B53,'Inventory Aging Analysis'!$E$6:$E$305,0)),""))</f>
      </c>
      <c r="F53" s="21" t="str">
        <f>IF(B53="","",IFERROR(INDEX('Inventory Aging Analysis'!$AI$6:$AI$305,MATCH(B53,'Inventory Aging Analysis'!$E$6:$E$305,0)),""))</f>
      </c>
      <c r="G53" s="21" t="str">
        <f>IF(B53="","",IFERROR(INDEX('Inventory Aging Analysis'!$L$6:$L$305,MATCH(B53,'Inventory Aging Analysis'!$E$6:$E$305,0)),""))</f>
      </c>
      <c r="H53" s="21"/>
      <c r="I53" s="21"/>
      <c r="J53" s="32"/>
      <c r="K53" s="21"/>
      <c r="L53" s="84"/>
      <c r="M53" s="84"/>
      <c r="N53" s="32"/>
      <c r="O53" s="21"/>
    </row>
    <row r="54" ht="28" customHeight="true">
      <c r="A54" s="21" t="str">
        <f>IF(B54="","",ROW()-5)</f>
      </c>
      <c r="B54" s="21"/>
      <c r="C54" s="21" t="str">
        <f>IF(B54="","",IFERROR(INDEX('Inventory Aging Analysis'!$F$6:$F$305,MATCH(B54,'Inventory Aging Analysis'!$E$6:$E$305,0)),""))</f>
      </c>
      <c r="D54" s="21" t="str">
        <f>IF(B54="","",IFERROR(INDEX('Inventory Aging Analysis'!$AG$6:$AG$305,MATCH(B54,'Inventory Aging Analysis'!$E$6:$E$305,0)),""))</f>
      </c>
      <c r="E54" s="84" t="str">
        <f>IF(B54="","",IFERROR(INDEX('Inventory Aging Analysis'!$T$6:$T$305,MATCH(B54,'Inventory Aging Analysis'!$E$6:$E$305,0)),""))</f>
      </c>
      <c r="F54" s="21" t="str">
        <f>IF(B54="","",IFERROR(INDEX('Inventory Aging Analysis'!$AI$6:$AI$305,MATCH(B54,'Inventory Aging Analysis'!$E$6:$E$305,0)),""))</f>
      </c>
      <c r="G54" s="21" t="str">
        <f>IF(B54="","",IFERROR(INDEX('Inventory Aging Analysis'!$L$6:$L$305,MATCH(B54,'Inventory Aging Analysis'!$E$6:$E$305,0)),""))</f>
      </c>
      <c r="H54" s="21"/>
      <c r="I54" s="21"/>
      <c r="J54" s="32"/>
      <c r="K54" s="21"/>
      <c r="L54" s="84"/>
      <c r="M54" s="84"/>
      <c r="N54" s="32"/>
      <c r="O54" s="21"/>
    </row>
    <row r="55" ht="28" customHeight="true">
      <c r="A55" s="21" t="str">
        <f>IF(B55="","",ROW()-5)</f>
      </c>
      <c r="B55" s="21"/>
      <c r="C55" s="21" t="str">
        <f>IF(B55="","",IFERROR(INDEX('Inventory Aging Analysis'!$F$6:$F$305,MATCH(B55,'Inventory Aging Analysis'!$E$6:$E$305,0)),""))</f>
      </c>
      <c r="D55" s="21" t="str">
        <f>IF(B55="","",IFERROR(INDEX('Inventory Aging Analysis'!$AG$6:$AG$305,MATCH(B55,'Inventory Aging Analysis'!$E$6:$E$305,0)),""))</f>
      </c>
      <c r="E55" s="84" t="str">
        <f>IF(B55="","",IFERROR(INDEX('Inventory Aging Analysis'!$T$6:$T$305,MATCH(B55,'Inventory Aging Analysis'!$E$6:$E$305,0)),""))</f>
      </c>
      <c r="F55" s="21" t="str">
        <f>IF(B55="","",IFERROR(INDEX('Inventory Aging Analysis'!$AI$6:$AI$305,MATCH(B55,'Inventory Aging Analysis'!$E$6:$E$305,0)),""))</f>
      </c>
      <c r="G55" s="21" t="str">
        <f>IF(B55="","",IFERROR(INDEX('Inventory Aging Analysis'!$L$6:$L$305,MATCH(B55,'Inventory Aging Analysis'!$E$6:$E$305,0)),""))</f>
      </c>
      <c r="H55" s="21"/>
      <c r="I55" s="21"/>
      <c r="J55" s="32"/>
      <c r="K55" s="21"/>
      <c r="L55" s="84"/>
      <c r="M55" s="84"/>
      <c r="N55" s="32"/>
      <c r="O55" s="21"/>
    </row>
    <row r="56" ht="28" customHeight="true">
      <c r="A56" s="21" t="str">
        <f>IF(B56="","",ROW()-5)</f>
      </c>
      <c r="B56" s="21"/>
      <c r="C56" s="21" t="str">
        <f>IF(B56="","",IFERROR(INDEX('Inventory Aging Analysis'!$F$6:$F$305,MATCH(B56,'Inventory Aging Analysis'!$E$6:$E$305,0)),""))</f>
      </c>
      <c r="D56" s="21" t="str">
        <f>IF(B56="","",IFERROR(INDEX('Inventory Aging Analysis'!$AG$6:$AG$305,MATCH(B56,'Inventory Aging Analysis'!$E$6:$E$305,0)),""))</f>
      </c>
      <c r="E56" s="84" t="str">
        <f>IF(B56="","",IFERROR(INDEX('Inventory Aging Analysis'!$T$6:$T$305,MATCH(B56,'Inventory Aging Analysis'!$E$6:$E$305,0)),""))</f>
      </c>
      <c r="F56" s="21" t="str">
        <f>IF(B56="","",IFERROR(INDEX('Inventory Aging Analysis'!$AI$6:$AI$305,MATCH(B56,'Inventory Aging Analysis'!$E$6:$E$305,0)),""))</f>
      </c>
      <c r="G56" s="21" t="str">
        <f>IF(B56="","",IFERROR(INDEX('Inventory Aging Analysis'!$L$6:$L$305,MATCH(B56,'Inventory Aging Analysis'!$E$6:$E$305,0)),""))</f>
      </c>
      <c r="H56" s="21"/>
      <c r="I56" s="21"/>
      <c r="J56" s="32"/>
      <c r="K56" s="21"/>
      <c r="L56" s="84"/>
      <c r="M56" s="84"/>
      <c r="N56" s="32"/>
      <c r="O56" s="21"/>
    </row>
    <row r="57" ht="28" customHeight="true">
      <c r="A57" s="21" t="str">
        <f>IF(B57="","",ROW()-5)</f>
      </c>
      <c r="B57" s="21"/>
      <c r="C57" s="21" t="str">
        <f>IF(B57="","",IFERROR(INDEX('Inventory Aging Analysis'!$F$6:$F$305,MATCH(B57,'Inventory Aging Analysis'!$E$6:$E$305,0)),""))</f>
      </c>
      <c r="D57" s="21" t="str">
        <f>IF(B57="","",IFERROR(INDEX('Inventory Aging Analysis'!$AG$6:$AG$305,MATCH(B57,'Inventory Aging Analysis'!$E$6:$E$305,0)),""))</f>
      </c>
      <c r="E57" s="84" t="str">
        <f>IF(B57="","",IFERROR(INDEX('Inventory Aging Analysis'!$T$6:$T$305,MATCH(B57,'Inventory Aging Analysis'!$E$6:$E$305,0)),""))</f>
      </c>
      <c r="F57" s="21" t="str">
        <f>IF(B57="","",IFERROR(INDEX('Inventory Aging Analysis'!$AI$6:$AI$305,MATCH(B57,'Inventory Aging Analysis'!$E$6:$E$305,0)),""))</f>
      </c>
      <c r="G57" s="21" t="str">
        <f>IF(B57="","",IFERROR(INDEX('Inventory Aging Analysis'!$L$6:$L$305,MATCH(B57,'Inventory Aging Analysis'!$E$6:$E$305,0)),""))</f>
      </c>
      <c r="H57" s="21"/>
      <c r="I57" s="21"/>
      <c r="J57" s="32"/>
      <c r="K57" s="21"/>
      <c r="L57" s="84"/>
      <c r="M57" s="84"/>
      <c r="N57" s="32"/>
      <c r="O57" s="21"/>
    </row>
    <row r="58" ht="28" customHeight="true">
      <c r="A58" s="21" t="str">
        <f>IF(B58="","",ROW()-5)</f>
      </c>
      <c r="B58" s="21"/>
      <c r="C58" s="21" t="str">
        <f>IF(B58="","",IFERROR(INDEX('Inventory Aging Analysis'!$F$6:$F$305,MATCH(B58,'Inventory Aging Analysis'!$E$6:$E$305,0)),""))</f>
      </c>
      <c r="D58" s="21" t="str">
        <f>IF(B58="","",IFERROR(INDEX('Inventory Aging Analysis'!$AG$6:$AG$305,MATCH(B58,'Inventory Aging Analysis'!$E$6:$E$305,0)),""))</f>
      </c>
      <c r="E58" s="84" t="str">
        <f>IF(B58="","",IFERROR(INDEX('Inventory Aging Analysis'!$T$6:$T$305,MATCH(B58,'Inventory Aging Analysis'!$E$6:$E$305,0)),""))</f>
      </c>
      <c r="F58" s="21" t="str">
        <f>IF(B58="","",IFERROR(INDEX('Inventory Aging Analysis'!$AI$6:$AI$305,MATCH(B58,'Inventory Aging Analysis'!$E$6:$E$305,0)),""))</f>
      </c>
      <c r="G58" s="21" t="str">
        <f>IF(B58="","",IFERROR(INDEX('Inventory Aging Analysis'!$L$6:$L$305,MATCH(B58,'Inventory Aging Analysis'!$E$6:$E$305,0)),""))</f>
      </c>
      <c r="H58" s="21"/>
      <c r="I58" s="21"/>
      <c r="J58" s="32"/>
      <c r="K58" s="21"/>
      <c r="L58" s="84"/>
      <c r="M58" s="84"/>
      <c r="N58" s="32"/>
      <c r="O58" s="21"/>
    </row>
    <row r="59" ht="28" customHeight="true">
      <c r="A59" s="21" t="str">
        <f>IF(B59="","",ROW()-5)</f>
      </c>
      <c r="B59" s="21"/>
      <c r="C59" s="21" t="str">
        <f>IF(B59="","",IFERROR(INDEX('Inventory Aging Analysis'!$F$6:$F$305,MATCH(B59,'Inventory Aging Analysis'!$E$6:$E$305,0)),""))</f>
      </c>
      <c r="D59" s="21" t="str">
        <f>IF(B59="","",IFERROR(INDEX('Inventory Aging Analysis'!$AG$6:$AG$305,MATCH(B59,'Inventory Aging Analysis'!$E$6:$E$305,0)),""))</f>
      </c>
      <c r="E59" s="84" t="str">
        <f>IF(B59="","",IFERROR(INDEX('Inventory Aging Analysis'!$T$6:$T$305,MATCH(B59,'Inventory Aging Analysis'!$E$6:$E$305,0)),""))</f>
      </c>
      <c r="F59" s="21" t="str">
        <f>IF(B59="","",IFERROR(INDEX('Inventory Aging Analysis'!$AI$6:$AI$305,MATCH(B59,'Inventory Aging Analysis'!$E$6:$E$305,0)),""))</f>
      </c>
      <c r="G59" s="21" t="str">
        <f>IF(B59="","",IFERROR(INDEX('Inventory Aging Analysis'!$L$6:$L$305,MATCH(B59,'Inventory Aging Analysis'!$E$6:$E$305,0)),""))</f>
      </c>
      <c r="H59" s="21"/>
      <c r="I59" s="21"/>
      <c r="J59" s="32"/>
      <c r="K59" s="21"/>
      <c r="L59" s="84"/>
      <c r="M59" s="84"/>
      <c r="N59" s="32"/>
      <c r="O59" s="21"/>
    </row>
    <row r="60" ht="28" customHeight="true">
      <c r="A60" s="21" t="str">
        <f>IF(B60="","",ROW()-5)</f>
      </c>
      <c r="B60" s="21"/>
      <c r="C60" s="21" t="str">
        <f>IF(B60="","",IFERROR(INDEX('Inventory Aging Analysis'!$F$6:$F$305,MATCH(B60,'Inventory Aging Analysis'!$E$6:$E$305,0)),""))</f>
      </c>
      <c r="D60" s="21" t="str">
        <f>IF(B60="","",IFERROR(INDEX('Inventory Aging Analysis'!$AG$6:$AG$305,MATCH(B60,'Inventory Aging Analysis'!$E$6:$E$305,0)),""))</f>
      </c>
      <c r="E60" s="84" t="str">
        <f>IF(B60="","",IFERROR(INDEX('Inventory Aging Analysis'!$T$6:$T$305,MATCH(B60,'Inventory Aging Analysis'!$E$6:$E$305,0)),""))</f>
      </c>
      <c r="F60" s="21" t="str">
        <f>IF(B60="","",IFERROR(INDEX('Inventory Aging Analysis'!$AI$6:$AI$305,MATCH(B60,'Inventory Aging Analysis'!$E$6:$E$305,0)),""))</f>
      </c>
      <c r="G60" s="21" t="str">
        <f>IF(B60="","",IFERROR(INDEX('Inventory Aging Analysis'!$L$6:$L$305,MATCH(B60,'Inventory Aging Analysis'!$E$6:$E$305,0)),""))</f>
      </c>
      <c r="H60" s="21"/>
      <c r="I60" s="21"/>
      <c r="J60" s="32"/>
      <c r="K60" s="21"/>
      <c r="L60" s="84"/>
      <c r="M60" s="84"/>
      <c r="N60" s="32"/>
      <c r="O60" s="21"/>
    </row>
    <row r="61" ht="28" customHeight="true">
      <c r="A61" s="21" t="str">
        <f>IF(B61="","",ROW()-5)</f>
      </c>
      <c r="B61" s="21"/>
      <c r="C61" s="21" t="str">
        <f>IF(B61="","",IFERROR(INDEX('Inventory Aging Analysis'!$F$6:$F$305,MATCH(B61,'Inventory Aging Analysis'!$E$6:$E$305,0)),""))</f>
      </c>
      <c r="D61" s="21" t="str">
        <f>IF(B61="","",IFERROR(INDEX('Inventory Aging Analysis'!$AG$6:$AG$305,MATCH(B61,'Inventory Aging Analysis'!$E$6:$E$305,0)),""))</f>
      </c>
      <c r="E61" s="84" t="str">
        <f>IF(B61="","",IFERROR(INDEX('Inventory Aging Analysis'!$T$6:$T$305,MATCH(B61,'Inventory Aging Analysis'!$E$6:$E$305,0)),""))</f>
      </c>
      <c r="F61" s="21" t="str">
        <f>IF(B61="","",IFERROR(INDEX('Inventory Aging Analysis'!$AI$6:$AI$305,MATCH(B61,'Inventory Aging Analysis'!$E$6:$E$305,0)),""))</f>
      </c>
      <c r="G61" s="21" t="str">
        <f>IF(B61="","",IFERROR(INDEX('Inventory Aging Analysis'!$L$6:$L$305,MATCH(B61,'Inventory Aging Analysis'!$E$6:$E$305,0)),""))</f>
      </c>
      <c r="H61" s="21"/>
      <c r="I61" s="21"/>
      <c r="J61" s="32"/>
      <c r="K61" s="21"/>
      <c r="L61" s="84"/>
      <c r="M61" s="84"/>
      <c r="N61" s="32"/>
      <c r="O61" s="21"/>
    </row>
    <row r="62" ht="28" customHeight="true">
      <c r="A62" s="21" t="str">
        <f>IF(B62="","",ROW()-5)</f>
      </c>
      <c r="B62" s="21"/>
      <c r="C62" s="21" t="str">
        <f>IF(B62="","",IFERROR(INDEX('Inventory Aging Analysis'!$F$6:$F$305,MATCH(B62,'Inventory Aging Analysis'!$E$6:$E$305,0)),""))</f>
      </c>
      <c r="D62" s="21" t="str">
        <f>IF(B62="","",IFERROR(INDEX('Inventory Aging Analysis'!$AG$6:$AG$305,MATCH(B62,'Inventory Aging Analysis'!$E$6:$E$305,0)),""))</f>
      </c>
      <c r="E62" s="84" t="str">
        <f>IF(B62="","",IFERROR(INDEX('Inventory Aging Analysis'!$T$6:$T$305,MATCH(B62,'Inventory Aging Analysis'!$E$6:$E$305,0)),""))</f>
      </c>
      <c r="F62" s="21" t="str">
        <f>IF(B62="","",IFERROR(INDEX('Inventory Aging Analysis'!$AI$6:$AI$305,MATCH(B62,'Inventory Aging Analysis'!$E$6:$E$305,0)),""))</f>
      </c>
      <c r="G62" s="21" t="str">
        <f>IF(B62="","",IFERROR(INDEX('Inventory Aging Analysis'!$L$6:$L$305,MATCH(B62,'Inventory Aging Analysis'!$E$6:$E$305,0)),""))</f>
      </c>
      <c r="H62" s="21"/>
      <c r="I62" s="21"/>
      <c r="J62" s="32"/>
      <c r="K62" s="21"/>
      <c r="L62" s="84"/>
      <c r="M62" s="84"/>
      <c r="N62" s="32"/>
      <c r="O62" s="21"/>
    </row>
    <row r="63" ht="28" customHeight="true">
      <c r="A63" s="21" t="str">
        <f>IF(B63="","",ROW()-5)</f>
      </c>
      <c r="B63" s="21"/>
      <c r="C63" s="21" t="str">
        <f>IF(B63="","",IFERROR(INDEX('Inventory Aging Analysis'!$F$6:$F$305,MATCH(B63,'Inventory Aging Analysis'!$E$6:$E$305,0)),""))</f>
      </c>
      <c r="D63" s="21" t="str">
        <f>IF(B63="","",IFERROR(INDEX('Inventory Aging Analysis'!$AG$6:$AG$305,MATCH(B63,'Inventory Aging Analysis'!$E$6:$E$305,0)),""))</f>
      </c>
      <c r="E63" s="84" t="str">
        <f>IF(B63="","",IFERROR(INDEX('Inventory Aging Analysis'!$T$6:$T$305,MATCH(B63,'Inventory Aging Analysis'!$E$6:$E$305,0)),""))</f>
      </c>
      <c r="F63" s="21" t="str">
        <f>IF(B63="","",IFERROR(INDEX('Inventory Aging Analysis'!$AI$6:$AI$305,MATCH(B63,'Inventory Aging Analysis'!$E$6:$E$305,0)),""))</f>
      </c>
      <c r="G63" s="21" t="str">
        <f>IF(B63="","",IFERROR(INDEX('Inventory Aging Analysis'!$L$6:$L$305,MATCH(B63,'Inventory Aging Analysis'!$E$6:$E$305,0)),""))</f>
      </c>
      <c r="H63" s="21"/>
      <c r="I63" s="21"/>
      <c r="J63" s="32"/>
      <c r="K63" s="21"/>
      <c r="L63" s="84"/>
      <c r="M63" s="84"/>
      <c r="N63" s="32"/>
      <c r="O63" s="21"/>
    </row>
    <row r="64" ht="28" customHeight="true">
      <c r="A64" s="21" t="str">
        <f>IF(B64="","",ROW()-5)</f>
      </c>
      <c r="B64" s="21"/>
      <c r="C64" s="21" t="str">
        <f>IF(B64="","",IFERROR(INDEX('Inventory Aging Analysis'!$F$6:$F$305,MATCH(B64,'Inventory Aging Analysis'!$E$6:$E$305,0)),""))</f>
      </c>
      <c r="D64" s="21" t="str">
        <f>IF(B64="","",IFERROR(INDEX('Inventory Aging Analysis'!$AG$6:$AG$305,MATCH(B64,'Inventory Aging Analysis'!$E$6:$E$305,0)),""))</f>
      </c>
      <c r="E64" s="84" t="str">
        <f>IF(B64="","",IFERROR(INDEX('Inventory Aging Analysis'!$T$6:$T$305,MATCH(B64,'Inventory Aging Analysis'!$E$6:$E$305,0)),""))</f>
      </c>
      <c r="F64" s="21" t="str">
        <f>IF(B64="","",IFERROR(INDEX('Inventory Aging Analysis'!$AI$6:$AI$305,MATCH(B64,'Inventory Aging Analysis'!$E$6:$E$305,0)),""))</f>
      </c>
      <c r="G64" s="21" t="str">
        <f>IF(B64="","",IFERROR(INDEX('Inventory Aging Analysis'!$L$6:$L$305,MATCH(B64,'Inventory Aging Analysis'!$E$6:$E$305,0)),""))</f>
      </c>
      <c r="H64" s="21"/>
      <c r="I64" s="21"/>
      <c r="J64" s="32"/>
      <c r="K64" s="21"/>
      <c r="L64" s="84"/>
      <c r="M64" s="84"/>
      <c r="N64" s="32"/>
      <c r="O64" s="21"/>
    </row>
    <row r="65" ht="28" customHeight="true">
      <c r="A65" s="21" t="str">
        <f>IF(B65="","",ROW()-5)</f>
      </c>
      <c r="B65" s="21"/>
      <c r="C65" s="21" t="str">
        <f>IF(B65="","",IFERROR(INDEX('Inventory Aging Analysis'!$F$6:$F$305,MATCH(B65,'Inventory Aging Analysis'!$E$6:$E$305,0)),""))</f>
      </c>
      <c r="D65" s="21" t="str">
        <f>IF(B65="","",IFERROR(INDEX('Inventory Aging Analysis'!$AG$6:$AG$305,MATCH(B65,'Inventory Aging Analysis'!$E$6:$E$305,0)),""))</f>
      </c>
      <c r="E65" s="84" t="str">
        <f>IF(B65="","",IFERROR(INDEX('Inventory Aging Analysis'!$T$6:$T$305,MATCH(B65,'Inventory Aging Analysis'!$E$6:$E$305,0)),""))</f>
      </c>
      <c r="F65" s="21" t="str">
        <f>IF(B65="","",IFERROR(INDEX('Inventory Aging Analysis'!$AI$6:$AI$305,MATCH(B65,'Inventory Aging Analysis'!$E$6:$E$305,0)),""))</f>
      </c>
      <c r="G65" s="21" t="str">
        <f>IF(B65="","",IFERROR(INDEX('Inventory Aging Analysis'!$L$6:$L$305,MATCH(B65,'Inventory Aging Analysis'!$E$6:$E$305,0)),""))</f>
      </c>
      <c r="H65" s="21"/>
      <c r="I65" s="21"/>
      <c r="J65" s="32"/>
      <c r="K65" s="21"/>
      <c r="L65" s="84"/>
      <c r="M65" s="84"/>
      <c r="N65" s="32"/>
      <c r="O65" s="21"/>
    </row>
    <row r="66" ht="28" customHeight="true">
      <c r="A66" s="21" t="str">
        <f>IF(B66="","",ROW()-5)</f>
      </c>
      <c r="B66" s="21"/>
      <c r="C66" s="21" t="str">
        <f>IF(B66="","",IFERROR(INDEX('Inventory Aging Analysis'!$F$6:$F$305,MATCH(B66,'Inventory Aging Analysis'!$E$6:$E$305,0)),""))</f>
      </c>
      <c r="D66" s="21" t="str">
        <f>IF(B66="","",IFERROR(INDEX('Inventory Aging Analysis'!$AG$6:$AG$305,MATCH(B66,'Inventory Aging Analysis'!$E$6:$E$305,0)),""))</f>
      </c>
      <c r="E66" s="84" t="str">
        <f>IF(B66="","",IFERROR(INDEX('Inventory Aging Analysis'!$T$6:$T$305,MATCH(B66,'Inventory Aging Analysis'!$E$6:$E$305,0)),""))</f>
      </c>
      <c r="F66" s="21" t="str">
        <f>IF(B66="","",IFERROR(INDEX('Inventory Aging Analysis'!$AI$6:$AI$305,MATCH(B66,'Inventory Aging Analysis'!$E$6:$E$305,0)),""))</f>
      </c>
      <c r="G66" s="21" t="str">
        <f>IF(B66="","",IFERROR(INDEX('Inventory Aging Analysis'!$L$6:$L$305,MATCH(B66,'Inventory Aging Analysis'!$E$6:$E$305,0)),""))</f>
      </c>
      <c r="H66" s="21"/>
      <c r="I66" s="21"/>
      <c r="J66" s="32"/>
      <c r="K66" s="21"/>
      <c r="L66" s="84"/>
      <c r="M66" s="84"/>
      <c r="N66" s="32"/>
      <c r="O66" s="21"/>
    </row>
    <row r="67" ht="28" customHeight="true">
      <c r="A67" s="21" t="str">
        <f>IF(B67="","",ROW()-5)</f>
      </c>
      <c r="B67" s="21"/>
      <c r="C67" s="21" t="str">
        <f>IF(B67="","",IFERROR(INDEX('Inventory Aging Analysis'!$F$6:$F$305,MATCH(B67,'Inventory Aging Analysis'!$E$6:$E$305,0)),""))</f>
      </c>
      <c r="D67" s="21" t="str">
        <f>IF(B67="","",IFERROR(INDEX('Inventory Aging Analysis'!$AG$6:$AG$305,MATCH(B67,'Inventory Aging Analysis'!$E$6:$E$305,0)),""))</f>
      </c>
      <c r="E67" s="84" t="str">
        <f>IF(B67="","",IFERROR(INDEX('Inventory Aging Analysis'!$T$6:$T$305,MATCH(B67,'Inventory Aging Analysis'!$E$6:$E$305,0)),""))</f>
      </c>
      <c r="F67" s="21" t="str">
        <f>IF(B67="","",IFERROR(INDEX('Inventory Aging Analysis'!$AI$6:$AI$305,MATCH(B67,'Inventory Aging Analysis'!$E$6:$E$305,0)),""))</f>
      </c>
      <c r="G67" s="21" t="str">
        <f>IF(B67="","",IFERROR(INDEX('Inventory Aging Analysis'!$L$6:$L$305,MATCH(B67,'Inventory Aging Analysis'!$E$6:$E$305,0)),""))</f>
      </c>
      <c r="H67" s="21"/>
      <c r="I67" s="21"/>
      <c r="J67" s="32"/>
      <c r="K67" s="21"/>
      <c r="L67" s="84"/>
      <c r="M67" s="84"/>
      <c r="N67" s="32"/>
      <c r="O67" s="21"/>
    </row>
    <row r="68" ht="28" customHeight="true">
      <c r="A68" s="21" t="str">
        <f>IF(B68="","",ROW()-5)</f>
      </c>
      <c r="B68" s="21"/>
      <c r="C68" s="21" t="str">
        <f>IF(B68="","",IFERROR(INDEX('Inventory Aging Analysis'!$F$6:$F$305,MATCH(B68,'Inventory Aging Analysis'!$E$6:$E$305,0)),""))</f>
      </c>
      <c r="D68" s="21" t="str">
        <f>IF(B68="","",IFERROR(INDEX('Inventory Aging Analysis'!$AG$6:$AG$305,MATCH(B68,'Inventory Aging Analysis'!$E$6:$E$305,0)),""))</f>
      </c>
      <c r="E68" s="84" t="str">
        <f>IF(B68="","",IFERROR(INDEX('Inventory Aging Analysis'!$T$6:$T$305,MATCH(B68,'Inventory Aging Analysis'!$E$6:$E$305,0)),""))</f>
      </c>
      <c r="F68" s="21" t="str">
        <f>IF(B68="","",IFERROR(INDEX('Inventory Aging Analysis'!$AI$6:$AI$305,MATCH(B68,'Inventory Aging Analysis'!$E$6:$E$305,0)),""))</f>
      </c>
      <c r="G68" s="21" t="str">
        <f>IF(B68="","",IFERROR(INDEX('Inventory Aging Analysis'!$L$6:$L$305,MATCH(B68,'Inventory Aging Analysis'!$E$6:$E$305,0)),""))</f>
      </c>
      <c r="H68" s="21"/>
      <c r="I68" s="21"/>
      <c r="J68" s="32"/>
      <c r="K68" s="21"/>
      <c r="L68" s="84"/>
      <c r="M68" s="84"/>
      <c r="N68" s="32"/>
      <c r="O68" s="21"/>
    </row>
    <row r="69" ht="28" customHeight="true">
      <c r="A69" s="21" t="str">
        <f>IF(B69="","",ROW()-5)</f>
      </c>
      <c r="B69" s="21"/>
      <c r="C69" s="21" t="str">
        <f>IF(B69="","",IFERROR(INDEX('Inventory Aging Analysis'!$F$6:$F$305,MATCH(B69,'Inventory Aging Analysis'!$E$6:$E$305,0)),""))</f>
      </c>
      <c r="D69" s="21" t="str">
        <f>IF(B69="","",IFERROR(INDEX('Inventory Aging Analysis'!$AG$6:$AG$305,MATCH(B69,'Inventory Aging Analysis'!$E$6:$E$305,0)),""))</f>
      </c>
      <c r="E69" s="84" t="str">
        <f>IF(B69="","",IFERROR(INDEX('Inventory Aging Analysis'!$T$6:$T$305,MATCH(B69,'Inventory Aging Analysis'!$E$6:$E$305,0)),""))</f>
      </c>
      <c r="F69" s="21" t="str">
        <f>IF(B69="","",IFERROR(INDEX('Inventory Aging Analysis'!$AI$6:$AI$305,MATCH(B69,'Inventory Aging Analysis'!$E$6:$E$305,0)),""))</f>
      </c>
      <c r="G69" s="21" t="str">
        <f>IF(B69="","",IFERROR(INDEX('Inventory Aging Analysis'!$L$6:$L$305,MATCH(B69,'Inventory Aging Analysis'!$E$6:$E$305,0)),""))</f>
      </c>
      <c r="H69" s="21"/>
      <c r="I69" s="21"/>
      <c r="J69" s="32"/>
      <c r="K69" s="21"/>
      <c r="L69" s="84"/>
      <c r="M69" s="84"/>
      <c r="N69" s="32"/>
      <c r="O69" s="21"/>
    </row>
    <row r="70" ht="28" customHeight="true">
      <c r="A70" s="21" t="str">
        <f>IF(B70="","",ROW()-5)</f>
      </c>
      <c r="B70" s="21"/>
      <c r="C70" s="21" t="str">
        <f>IF(B70="","",IFERROR(INDEX('Inventory Aging Analysis'!$F$6:$F$305,MATCH(B70,'Inventory Aging Analysis'!$E$6:$E$305,0)),""))</f>
      </c>
      <c r="D70" s="21" t="str">
        <f>IF(B70="","",IFERROR(INDEX('Inventory Aging Analysis'!$AG$6:$AG$305,MATCH(B70,'Inventory Aging Analysis'!$E$6:$E$305,0)),""))</f>
      </c>
      <c r="E70" s="84" t="str">
        <f>IF(B70="","",IFERROR(INDEX('Inventory Aging Analysis'!$T$6:$T$305,MATCH(B70,'Inventory Aging Analysis'!$E$6:$E$305,0)),""))</f>
      </c>
      <c r="F70" s="21" t="str">
        <f>IF(B70="","",IFERROR(INDEX('Inventory Aging Analysis'!$AI$6:$AI$305,MATCH(B70,'Inventory Aging Analysis'!$E$6:$E$305,0)),""))</f>
      </c>
      <c r="G70" s="21" t="str">
        <f>IF(B70="","",IFERROR(INDEX('Inventory Aging Analysis'!$L$6:$L$305,MATCH(B70,'Inventory Aging Analysis'!$E$6:$E$305,0)),""))</f>
      </c>
      <c r="H70" s="21"/>
      <c r="I70" s="21"/>
      <c r="J70" s="32"/>
      <c r="K70" s="21"/>
      <c r="L70" s="84"/>
      <c r="M70" s="84"/>
      <c r="N70" s="32"/>
      <c r="O70" s="21"/>
    </row>
    <row r="71" ht="28" customHeight="true">
      <c r="A71" s="21" t="str">
        <f>IF(B71="","",ROW()-5)</f>
      </c>
      <c r="B71" s="21"/>
      <c r="C71" s="21" t="str">
        <f>IF(B71="","",IFERROR(INDEX('Inventory Aging Analysis'!$F$6:$F$305,MATCH(B71,'Inventory Aging Analysis'!$E$6:$E$305,0)),""))</f>
      </c>
      <c r="D71" s="21" t="str">
        <f>IF(B71="","",IFERROR(INDEX('Inventory Aging Analysis'!$AG$6:$AG$305,MATCH(B71,'Inventory Aging Analysis'!$E$6:$E$305,0)),""))</f>
      </c>
      <c r="E71" s="84" t="str">
        <f>IF(B71="","",IFERROR(INDEX('Inventory Aging Analysis'!$T$6:$T$305,MATCH(B71,'Inventory Aging Analysis'!$E$6:$E$305,0)),""))</f>
      </c>
      <c r="F71" s="21" t="str">
        <f>IF(B71="","",IFERROR(INDEX('Inventory Aging Analysis'!$AI$6:$AI$305,MATCH(B71,'Inventory Aging Analysis'!$E$6:$E$305,0)),""))</f>
      </c>
      <c r="G71" s="21" t="str">
        <f>IF(B71="","",IFERROR(INDEX('Inventory Aging Analysis'!$L$6:$L$305,MATCH(B71,'Inventory Aging Analysis'!$E$6:$E$305,0)),""))</f>
      </c>
      <c r="H71" s="21"/>
      <c r="I71" s="21"/>
      <c r="J71" s="32"/>
      <c r="K71" s="21"/>
      <c r="L71" s="84"/>
      <c r="M71" s="84"/>
      <c r="N71" s="32"/>
      <c r="O71" s="21"/>
    </row>
    <row r="72" ht="28" customHeight="true">
      <c r="A72" s="21" t="str">
        <f>IF(B72="","",ROW()-5)</f>
      </c>
      <c r="B72" s="21"/>
      <c r="C72" s="21" t="str">
        <f>IF(B72="","",IFERROR(INDEX('Inventory Aging Analysis'!$F$6:$F$305,MATCH(B72,'Inventory Aging Analysis'!$E$6:$E$305,0)),""))</f>
      </c>
      <c r="D72" s="21" t="str">
        <f>IF(B72="","",IFERROR(INDEX('Inventory Aging Analysis'!$AG$6:$AG$305,MATCH(B72,'Inventory Aging Analysis'!$E$6:$E$305,0)),""))</f>
      </c>
      <c r="E72" s="84" t="str">
        <f>IF(B72="","",IFERROR(INDEX('Inventory Aging Analysis'!$T$6:$T$305,MATCH(B72,'Inventory Aging Analysis'!$E$6:$E$305,0)),""))</f>
      </c>
      <c r="F72" s="21" t="str">
        <f>IF(B72="","",IFERROR(INDEX('Inventory Aging Analysis'!$AI$6:$AI$305,MATCH(B72,'Inventory Aging Analysis'!$E$6:$E$305,0)),""))</f>
      </c>
      <c r="G72" s="21" t="str">
        <f>IF(B72="","",IFERROR(INDEX('Inventory Aging Analysis'!$L$6:$L$305,MATCH(B72,'Inventory Aging Analysis'!$E$6:$E$305,0)),""))</f>
      </c>
      <c r="H72" s="21"/>
      <c r="I72" s="21"/>
      <c r="J72" s="32"/>
      <c r="K72" s="21"/>
      <c r="L72" s="84"/>
      <c r="M72" s="84"/>
      <c r="N72" s="32"/>
      <c r="O72" s="21"/>
    </row>
    <row r="73" ht="28" customHeight="true">
      <c r="A73" s="21" t="str">
        <f>IF(B73="","",ROW()-5)</f>
      </c>
      <c r="B73" s="21"/>
      <c r="C73" s="21" t="str">
        <f>IF(B73="","",IFERROR(INDEX('Inventory Aging Analysis'!$F$6:$F$305,MATCH(B73,'Inventory Aging Analysis'!$E$6:$E$305,0)),""))</f>
      </c>
      <c r="D73" s="21" t="str">
        <f>IF(B73="","",IFERROR(INDEX('Inventory Aging Analysis'!$AG$6:$AG$305,MATCH(B73,'Inventory Aging Analysis'!$E$6:$E$305,0)),""))</f>
      </c>
      <c r="E73" s="84" t="str">
        <f>IF(B73="","",IFERROR(INDEX('Inventory Aging Analysis'!$T$6:$T$305,MATCH(B73,'Inventory Aging Analysis'!$E$6:$E$305,0)),""))</f>
      </c>
      <c r="F73" s="21" t="str">
        <f>IF(B73="","",IFERROR(INDEX('Inventory Aging Analysis'!$AI$6:$AI$305,MATCH(B73,'Inventory Aging Analysis'!$E$6:$E$305,0)),""))</f>
      </c>
      <c r="G73" s="21" t="str">
        <f>IF(B73="","",IFERROR(INDEX('Inventory Aging Analysis'!$L$6:$L$305,MATCH(B73,'Inventory Aging Analysis'!$E$6:$E$305,0)),""))</f>
      </c>
      <c r="H73" s="21"/>
      <c r="I73" s="21"/>
      <c r="J73" s="32"/>
      <c r="K73" s="21"/>
      <c r="L73" s="84"/>
      <c r="M73" s="84"/>
      <c r="N73" s="32"/>
      <c r="O73" s="21"/>
    </row>
    <row r="74" ht="28" customHeight="true">
      <c r="A74" s="21" t="str">
        <f>IF(B74="","",ROW()-5)</f>
      </c>
      <c r="B74" s="21"/>
      <c r="C74" s="21" t="str">
        <f>IF(B74="","",IFERROR(INDEX('Inventory Aging Analysis'!$F$6:$F$305,MATCH(B74,'Inventory Aging Analysis'!$E$6:$E$305,0)),""))</f>
      </c>
      <c r="D74" s="21" t="str">
        <f>IF(B74="","",IFERROR(INDEX('Inventory Aging Analysis'!$AG$6:$AG$305,MATCH(B74,'Inventory Aging Analysis'!$E$6:$E$305,0)),""))</f>
      </c>
      <c r="E74" s="84" t="str">
        <f>IF(B74="","",IFERROR(INDEX('Inventory Aging Analysis'!$T$6:$T$305,MATCH(B74,'Inventory Aging Analysis'!$E$6:$E$305,0)),""))</f>
      </c>
      <c r="F74" s="21" t="str">
        <f>IF(B74="","",IFERROR(INDEX('Inventory Aging Analysis'!$AI$6:$AI$305,MATCH(B74,'Inventory Aging Analysis'!$E$6:$E$305,0)),""))</f>
      </c>
      <c r="G74" s="21" t="str">
        <f>IF(B74="","",IFERROR(INDEX('Inventory Aging Analysis'!$L$6:$L$305,MATCH(B74,'Inventory Aging Analysis'!$E$6:$E$305,0)),""))</f>
      </c>
      <c r="H74" s="21"/>
      <c r="I74" s="21"/>
      <c r="J74" s="32"/>
      <c r="K74" s="21"/>
      <c r="L74" s="84"/>
      <c r="M74" s="84"/>
      <c r="N74" s="32"/>
      <c r="O74" s="21"/>
    </row>
    <row r="75" ht="28" customHeight="true">
      <c r="A75" s="21" t="str">
        <f>IF(B75="","",ROW()-5)</f>
      </c>
      <c r="B75" s="21"/>
      <c r="C75" s="21" t="str">
        <f>IF(B75="","",IFERROR(INDEX('Inventory Aging Analysis'!$F$6:$F$305,MATCH(B75,'Inventory Aging Analysis'!$E$6:$E$305,0)),""))</f>
      </c>
      <c r="D75" s="21" t="str">
        <f>IF(B75="","",IFERROR(INDEX('Inventory Aging Analysis'!$AG$6:$AG$305,MATCH(B75,'Inventory Aging Analysis'!$E$6:$E$305,0)),""))</f>
      </c>
      <c r="E75" s="84" t="str">
        <f>IF(B75="","",IFERROR(INDEX('Inventory Aging Analysis'!$T$6:$T$305,MATCH(B75,'Inventory Aging Analysis'!$E$6:$E$305,0)),""))</f>
      </c>
      <c r="F75" s="21" t="str">
        <f>IF(B75="","",IFERROR(INDEX('Inventory Aging Analysis'!$AI$6:$AI$305,MATCH(B75,'Inventory Aging Analysis'!$E$6:$E$305,0)),""))</f>
      </c>
      <c r="G75" s="21" t="str">
        <f>IF(B75="","",IFERROR(INDEX('Inventory Aging Analysis'!$L$6:$L$305,MATCH(B75,'Inventory Aging Analysis'!$E$6:$E$305,0)),""))</f>
      </c>
      <c r="H75" s="21"/>
      <c r="I75" s="21"/>
      <c r="J75" s="32"/>
      <c r="K75" s="21"/>
      <c r="L75" s="84"/>
      <c r="M75" s="84"/>
      <c r="N75" s="32"/>
      <c r="O75" s="21"/>
    </row>
    <row r="76" ht="28" customHeight="true">
      <c r="A76" s="21" t="str">
        <f>IF(B76="","",ROW()-5)</f>
      </c>
      <c r="B76" s="21"/>
      <c r="C76" s="21" t="str">
        <f>IF(B76="","",IFERROR(INDEX('Inventory Aging Analysis'!$F$6:$F$305,MATCH(B76,'Inventory Aging Analysis'!$E$6:$E$305,0)),""))</f>
      </c>
      <c r="D76" s="21" t="str">
        <f>IF(B76="","",IFERROR(INDEX('Inventory Aging Analysis'!$AG$6:$AG$305,MATCH(B76,'Inventory Aging Analysis'!$E$6:$E$305,0)),""))</f>
      </c>
      <c r="E76" s="84" t="str">
        <f>IF(B76="","",IFERROR(INDEX('Inventory Aging Analysis'!$T$6:$T$305,MATCH(B76,'Inventory Aging Analysis'!$E$6:$E$305,0)),""))</f>
      </c>
      <c r="F76" s="21" t="str">
        <f>IF(B76="","",IFERROR(INDEX('Inventory Aging Analysis'!$AI$6:$AI$305,MATCH(B76,'Inventory Aging Analysis'!$E$6:$E$305,0)),""))</f>
      </c>
      <c r="G76" s="21" t="str">
        <f>IF(B76="","",IFERROR(INDEX('Inventory Aging Analysis'!$L$6:$L$305,MATCH(B76,'Inventory Aging Analysis'!$E$6:$E$305,0)),""))</f>
      </c>
      <c r="H76" s="21"/>
      <c r="I76" s="21"/>
      <c r="J76" s="32"/>
      <c r="K76" s="21"/>
      <c r="L76" s="84"/>
      <c r="M76" s="84"/>
      <c r="N76" s="32"/>
      <c r="O76" s="21"/>
    </row>
    <row r="77" ht="28" customHeight="true">
      <c r="A77" s="21" t="str">
        <f>IF(B77="","",ROW()-5)</f>
      </c>
      <c r="B77" s="21"/>
      <c r="C77" s="21" t="str">
        <f>IF(B77="","",IFERROR(INDEX('Inventory Aging Analysis'!$F$6:$F$305,MATCH(B77,'Inventory Aging Analysis'!$E$6:$E$305,0)),""))</f>
      </c>
      <c r="D77" s="21" t="str">
        <f>IF(B77="","",IFERROR(INDEX('Inventory Aging Analysis'!$AG$6:$AG$305,MATCH(B77,'Inventory Aging Analysis'!$E$6:$E$305,0)),""))</f>
      </c>
      <c r="E77" s="84" t="str">
        <f>IF(B77="","",IFERROR(INDEX('Inventory Aging Analysis'!$T$6:$T$305,MATCH(B77,'Inventory Aging Analysis'!$E$6:$E$305,0)),""))</f>
      </c>
      <c r="F77" s="21" t="str">
        <f>IF(B77="","",IFERROR(INDEX('Inventory Aging Analysis'!$AI$6:$AI$305,MATCH(B77,'Inventory Aging Analysis'!$E$6:$E$305,0)),""))</f>
      </c>
      <c r="G77" s="21" t="str">
        <f>IF(B77="","",IFERROR(INDEX('Inventory Aging Analysis'!$L$6:$L$305,MATCH(B77,'Inventory Aging Analysis'!$E$6:$E$305,0)),""))</f>
      </c>
      <c r="H77" s="21"/>
      <c r="I77" s="21"/>
      <c r="J77" s="32"/>
      <c r="K77" s="21"/>
      <c r="L77" s="84"/>
      <c r="M77" s="84"/>
      <c r="N77" s="32"/>
      <c r="O77" s="21"/>
    </row>
    <row r="78" ht="28" customHeight="true">
      <c r="A78" s="21" t="str">
        <f>IF(B78="","",ROW()-5)</f>
      </c>
      <c r="B78" s="21"/>
      <c r="C78" s="21" t="str">
        <f>IF(B78="","",IFERROR(INDEX('Inventory Aging Analysis'!$F$6:$F$305,MATCH(B78,'Inventory Aging Analysis'!$E$6:$E$305,0)),""))</f>
      </c>
      <c r="D78" s="21" t="str">
        <f>IF(B78="","",IFERROR(INDEX('Inventory Aging Analysis'!$AG$6:$AG$305,MATCH(B78,'Inventory Aging Analysis'!$E$6:$E$305,0)),""))</f>
      </c>
      <c r="E78" s="84" t="str">
        <f>IF(B78="","",IFERROR(INDEX('Inventory Aging Analysis'!$T$6:$T$305,MATCH(B78,'Inventory Aging Analysis'!$E$6:$E$305,0)),""))</f>
      </c>
      <c r="F78" s="21" t="str">
        <f>IF(B78="","",IFERROR(INDEX('Inventory Aging Analysis'!$AI$6:$AI$305,MATCH(B78,'Inventory Aging Analysis'!$E$6:$E$305,0)),""))</f>
      </c>
      <c r="G78" s="21" t="str">
        <f>IF(B78="","",IFERROR(INDEX('Inventory Aging Analysis'!$L$6:$L$305,MATCH(B78,'Inventory Aging Analysis'!$E$6:$E$305,0)),""))</f>
      </c>
      <c r="H78" s="21"/>
      <c r="I78" s="21"/>
      <c r="J78" s="32"/>
      <c r="K78" s="21"/>
      <c r="L78" s="84"/>
      <c r="M78" s="84"/>
      <c r="N78" s="32"/>
      <c r="O78" s="21"/>
    </row>
    <row r="79" ht="28" customHeight="true">
      <c r="A79" s="21" t="str">
        <f>IF(B79="","",ROW()-5)</f>
      </c>
      <c r="B79" s="21"/>
      <c r="C79" s="21" t="str">
        <f>IF(B79="","",IFERROR(INDEX('Inventory Aging Analysis'!$F$6:$F$305,MATCH(B79,'Inventory Aging Analysis'!$E$6:$E$305,0)),""))</f>
      </c>
      <c r="D79" s="21" t="str">
        <f>IF(B79="","",IFERROR(INDEX('Inventory Aging Analysis'!$AG$6:$AG$305,MATCH(B79,'Inventory Aging Analysis'!$E$6:$E$305,0)),""))</f>
      </c>
      <c r="E79" s="84" t="str">
        <f>IF(B79="","",IFERROR(INDEX('Inventory Aging Analysis'!$T$6:$T$305,MATCH(B79,'Inventory Aging Analysis'!$E$6:$E$305,0)),""))</f>
      </c>
      <c r="F79" s="21" t="str">
        <f>IF(B79="","",IFERROR(INDEX('Inventory Aging Analysis'!$AI$6:$AI$305,MATCH(B79,'Inventory Aging Analysis'!$E$6:$E$305,0)),""))</f>
      </c>
      <c r="G79" s="21" t="str">
        <f>IF(B79="","",IFERROR(INDEX('Inventory Aging Analysis'!$L$6:$L$305,MATCH(B79,'Inventory Aging Analysis'!$E$6:$E$305,0)),""))</f>
      </c>
      <c r="H79" s="21"/>
      <c r="I79" s="21"/>
      <c r="J79" s="32"/>
      <c r="K79" s="21"/>
      <c r="L79" s="84"/>
      <c r="M79" s="84"/>
      <c r="N79" s="32"/>
      <c r="O79" s="21"/>
    </row>
    <row r="80" ht="28" customHeight="true">
      <c r="A80" s="21" t="str">
        <f>IF(B80="","",ROW()-5)</f>
      </c>
      <c r="B80" s="21"/>
      <c r="C80" s="21" t="str">
        <f>IF(B80="","",IFERROR(INDEX('Inventory Aging Analysis'!$F$6:$F$305,MATCH(B80,'Inventory Aging Analysis'!$E$6:$E$305,0)),""))</f>
      </c>
      <c r="D80" s="21" t="str">
        <f>IF(B80="","",IFERROR(INDEX('Inventory Aging Analysis'!$AG$6:$AG$305,MATCH(B80,'Inventory Aging Analysis'!$E$6:$E$305,0)),""))</f>
      </c>
      <c r="E80" s="84" t="str">
        <f>IF(B80="","",IFERROR(INDEX('Inventory Aging Analysis'!$T$6:$T$305,MATCH(B80,'Inventory Aging Analysis'!$E$6:$E$305,0)),""))</f>
      </c>
      <c r="F80" s="21" t="str">
        <f>IF(B80="","",IFERROR(INDEX('Inventory Aging Analysis'!$AI$6:$AI$305,MATCH(B80,'Inventory Aging Analysis'!$E$6:$E$305,0)),""))</f>
      </c>
      <c r="G80" s="21" t="str">
        <f>IF(B80="","",IFERROR(INDEX('Inventory Aging Analysis'!$L$6:$L$305,MATCH(B80,'Inventory Aging Analysis'!$E$6:$E$305,0)),""))</f>
      </c>
      <c r="H80" s="21"/>
      <c r="I80" s="21"/>
      <c r="J80" s="32"/>
      <c r="K80" s="21"/>
      <c r="L80" s="84"/>
      <c r="M80" s="84"/>
      <c r="N80" s="32"/>
      <c r="O80" s="21"/>
    </row>
    <row r="81" ht="28" customHeight="true">
      <c r="A81" s="21" t="str">
        <f>IF(B81="","",ROW()-5)</f>
      </c>
      <c r="B81" s="21"/>
      <c r="C81" s="21" t="str">
        <f>IF(B81="","",IFERROR(INDEX('Inventory Aging Analysis'!$F$6:$F$305,MATCH(B81,'Inventory Aging Analysis'!$E$6:$E$305,0)),""))</f>
      </c>
      <c r="D81" s="21" t="str">
        <f>IF(B81="","",IFERROR(INDEX('Inventory Aging Analysis'!$AG$6:$AG$305,MATCH(B81,'Inventory Aging Analysis'!$E$6:$E$305,0)),""))</f>
      </c>
      <c r="E81" s="84" t="str">
        <f>IF(B81="","",IFERROR(INDEX('Inventory Aging Analysis'!$T$6:$T$305,MATCH(B81,'Inventory Aging Analysis'!$E$6:$E$305,0)),""))</f>
      </c>
      <c r="F81" s="21" t="str">
        <f>IF(B81="","",IFERROR(INDEX('Inventory Aging Analysis'!$AI$6:$AI$305,MATCH(B81,'Inventory Aging Analysis'!$E$6:$E$305,0)),""))</f>
      </c>
      <c r="G81" s="21" t="str">
        <f>IF(B81="","",IFERROR(INDEX('Inventory Aging Analysis'!$L$6:$L$305,MATCH(B81,'Inventory Aging Analysis'!$E$6:$E$305,0)),""))</f>
      </c>
      <c r="H81" s="21"/>
      <c r="I81" s="21"/>
      <c r="J81" s="32"/>
      <c r="K81" s="21"/>
      <c r="L81" s="84"/>
      <c r="M81" s="84"/>
      <c r="N81" s="32"/>
      <c r="O81" s="21"/>
    </row>
    <row r="82" ht="28" customHeight="true">
      <c r="A82" s="21" t="str">
        <f>IF(B82="","",ROW()-5)</f>
      </c>
      <c r="B82" s="21"/>
      <c r="C82" s="21" t="str">
        <f>IF(B82="","",IFERROR(INDEX('Inventory Aging Analysis'!$F$6:$F$305,MATCH(B82,'Inventory Aging Analysis'!$E$6:$E$305,0)),""))</f>
      </c>
      <c r="D82" s="21" t="str">
        <f>IF(B82="","",IFERROR(INDEX('Inventory Aging Analysis'!$AG$6:$AG$305,MATCH(B82,'Inventory Aging Analysis'!$E$6:$E$305,0)),""))</f>
      </c>
      <c r="E82" s="84" t="str">
        <f>IF(B82="","",IFERROR(INDEX('Inventory Aging Analysis'!$T$6:$T$305,MATCH(B82,'Inventory Aging Analysis'!$E$6:$E$305,0)),""))</f>
      </c>
      <c r="F82" s="21" t="str">
        <f>IF(B82="","",IFERROR(INDEX('Inventory Aging Analysis'!$AI$6:$AI$305,MATCH(B82,'Inventory Aging Analysis'!$E$6:$E$305,0)),""))</f>
      </c>
      <c r="G82" s="21" t="str">
        <f>IF(B82="","",IFERROR(INDEX('Inventory Aging Analysis'!$L$6:$L$305,MATCH(B82,'Inventory Aging Analysis'!$E$6:$E$305,0)),""))</f>
      </c>
      <c r="H82" s="21"/>
      <c r="I82" s="21"/>
      <c r="J82" s="32"/>
      <c r="K82" s="21"/>
      <c r="L82" s="84"/>
      <c r="M82" s="84"/>
      <c r="N82" s="32"/>
      <c r="O82" s="21"/>
    </row>
    <row r="83" ht="28" customHeight="true">
      <c r="A83" s="21" t="str">
        <f>IF(B83="","",ROW()-5)</f>
      </c>
      <c r="B83" s="21"/>
      <c r="C83" s="21" t="str">
        <f>IF(B83="","",IFERROR(INDEX('Inventory Aging Analysis'!$F$6:$F$305,MATCH(B83,'Inventory Aging Analysis'!$E$6:$E$305,0)),""))</f>
      </c>
      <c r="D83" s="21" t="str">
        <f>IF(B83="","",IFERROR(INDEX('Inventory Aging Analysis'!$AG$6:$AG$305,MATCH(B83,'Inventory Aging Analysis'!$E$6:$E$305,0)),""))</f>
      </c>
      <c r="E83" s="84" t="str">
        <f>IF(B83="","",IFERROR(INDEX('Inventory Aging Analysis'!$T$6:$T$305,MATCH(B83,'Inventory Aging Analysis'!$E$6:$E$305,0)),""))</f>
      </c>
      <c r="F83" s="21" t="str">
        <f>IF(B83="","",IFERROR(INDEX('Inventory Aging Analysis'!$AI$6:$AI$305,MATCH(B83,'Inventory Aging Analysis'!$E$6:$E$305,0)),""))</f>
      </c>
      <c r="G83" s="21" t="str">
        <f>IF(B83="","",IFERROR(INDEX('Inventory Aging Analysis'!$L$6:$L$305,MATCH(B83,'Inventory Aging Analysis'!$E$6:$E$305,0)),""))</f>
      </c>
      <c r="H83" s="21"/>
      <c r="I83" s="21"/>
      <c r="J83" s="32"/>
      <c r="K83" s="21"/>
      <c r="L83" s="84"/>
      <c r="M83" s="84"/>
      <c r="N83" s="32"/>
      <c r="O83" s="21"/>
    </row>
    <row r="84" ht="28" customHeight="true">
      <c r="A84" s="21" t="str">
        <f>IF(B84="","",ROW()-5)</f>
      </c>
      <c r="B84" s="21"/>
      <c r="C84" s="21" t="str">
        <f>IF(B84="","",IFERROR(INDEX('Inventory Aging Analysis'!$F$6:$F$305,MATCH(B84,'Inventory Aging Analysis'!$E$6:$E$305,0)),""))</f>
      </c>
      <c r="D84" s="21" t="str">
        <f>IF(B84="","",IFERROR(INDEX('Inventory Aging Analysis'!$AG$6:$AG$305,MATCH(B84,'Inventory Aging Analysis'!$E$6:$E$305,0)),""))</f>
      </c>
      <c r="E84" s="84" t="str">
        <f>IF(B84="","",IFERROR(INDEX('Inventory Aging Analysis'!$T$6:$T$305,MATCH(B84,'Inventory Aging Analysis'!$E$6:$E$305,0)),""))</f>
      </c>
      <c r="F84" s="21" t="str">
        <f>IF(B84="","",IFERROR(INDEX('Inventory Aging Analysis'!$AI$6:$AI$305,MATCH(B84,'Inventory Aging Analysis'!$E$6:$E$305,0)),""))</f>
      </c>
      <c r="G84" s="21" t="str">
        <f>IF(B84="","",IFERROR(INDEX('Inventory Aging Analysis'!$L$6:$L$305,MATCH(B84,'Inventory Aging Analysis'!$E$6:$E$305,0)),""))</f>
      </c>
      <c r="H84" s="21"/>
      <c r="I84" s="21"/>
      <c r="J84" s="32"/>
      <c r="K84" s="21"/>
      <c r="L84" s="84"/>
      <c r="M84" s="84"/>
      <c r="N84" s="32"/>
      <c r="O84" s="21"/>
    </row>
    <row r="85" ht="28" customHeight="true">
      <c r="A85" s="21" t="str">
        <f>IF(B85="","",ROW()-5)</f>
      </c>
      <c r="B85" s="21"/>
      <c r="C85" s="21" t="str">
        <f>IF(B85="","",IFERROR(INDEX('Inventory Aging Analysis'!$F$6:$F$305,MATCH(B85,'Inventory Aging Analysis'!$E$6:$E$305,0)),""))</f>
      </c>
      <c r="D85" s="21" t="str">
        <f>IF(B85="","",IFERROR(INDEX('Inventory Aging Analysis'!$AG$6:$AG$305,MATCH(B85,'Inventory Aging Analysis'!$E$6:$E$305,0)),""))</f>
      </c>
      <c r="E85" s="84" t="str">
        <f>IF(B85="","",IFERROR(INDEX('Inventory Aging Analysis'!$T$6:$T$305,MATCH(B85,'Inventory Aging Analysis'!$E$6:$E$305,0)),""))</f>
      </c>
      <c r="F85" s="21" t="str">
        <f>IF(B85="","",IFERROR(INDEX('Inventory Aging Analysis'!$AI$6:$AI$305,MATCH(B85,'Inventory Aging Analysis'!$E$6:$E$305,0)),""))</f>
      </c>
      <c r="G85" s="21" t="str">
        <f>IF(B85="","",IFERROR(INDEX('Inventory Aging Analysis'!$L$6:$L$305,MATCH(B85,'Inventory Aging Analysis'!$E$6:$E$305,0)),""))</f>
      </c>
      <c r="H85" s="21"/>
      <c r="I85" s="21"/>
      <c r="J85" s="32"/>
      <c r="K85" s="21"/>
      <c r="L85" s="84"/>
      <c r="M85" s="84"/>
      <c r="N85" s="32"/>
      <c r="O85" s="21"/>
    </row>
    <row r="86" ht="28" customHeight="true">
      <c r="A86" s="21" t="str">
        <f>IF(B86="","",ROW()-5)</f>
      </c>
      <c r="B86" s="21"/>
      <c r="C86" s="21" t="str">
        <f>IF(B86="","",IFERROR(INDEX('Inventory Aging Analysis'!$F$6:$F$305,MATCH(B86,'Inventory Aging Analysis'!$E$6:$E$305,0)),""))</f>
      </c>
      <c r="D86" s="21" t="str">
        <f>IF(B86="","",IFERROR(INDEX('Inventory Aging Analysis'!$AG$6:$AG$305,MATCH(B86,'Inventory Aging Analysis'!$E$6:$E$305,0)),""))</f>
      </c>
      <c r="E86" s="84" t="str">
        <f>IF(B86="","",IFERROR(INDEX('Inventory Aging Analysis'!$T$6:$T$305,MATCH(B86,'Inventory Aging Analysis'!$E$6:$E$305,0)),""))</f>
      </c>
      <c r="F86" s="21" t="str">
        <f>IF(B86="","",IFERROR(INDEX('Inventory Aging Analysis'!$AI$6:$AI$305,MATCH(B86,'Inventory Aging Analysis'!$E$6:$E$305,0)),""))</f>
      </c>
      <c r="G86" s="21" t="str">
        <f>IF(B86="","",IFERROR(INDEX('Inventory Aging Analysis'!$L$6:$L$305,MATCH(B86,'Inventory Aging Analysis'!$E$6:$E$305,0)),""))</f>
      </c>
      <c r="H86" s="21"/>
      <c r="I86" s="21"/>
      <c r="J86" s="32"/>
      <c r="K86" s="21"/>
      <c r="L86" s="84"/>
      <c r="M86" s="84"/>
      <c r="N86" s="32"/>
      <c r="O86" s="21"/>
    </row>
    <row r="87" ht="28" customHeight="true">
      <c r="A87" s="21" t="str">
        <f>IF(B87="","",ROW()-5)</f>
      </c>
      <c r="B87" s="21"/>
      <c r="C87" s="21" t="str">
        <f>IF(B87="","",IFERROR(INDEX('Inventory Aging Analysis'!$F$6:$F$305,MATCH(B87,'Inventory Aging Analysis'!$E$6:$E$305,0)),""))</f>
      </c>
      <c r="D87" s="21" t="str">
        <f>IF(B87="","",IFERROR(INDEX('Inventory Aging Analysis'!$AG$6:$AG$305,MATCH(B87,'Inventory Aging Analysis'!$E$6:$E$305,0)),""))</f>
      </c>
      <c r="E87" s="84" t="str">
        <f>IF(B87="","",IFERROR(INDEX('Inventory Aging Analysis'!$T$6:$T$305,MATCH(B87,'Inventory Aging Analysis'!$E$6:$E$305,0)),""))</f>
      </c>
      <c r="F87" s="21" t="str">
        <f>IF(B87="","",IFERROR(INDEX('Inventory Aging Analysis'!$AI$6:$AI$305,MATCH(B87,'Inventory Aging Analysis'!$E$6:$E$305,0)),""))</f>
      </c>
      <c r="G87" s="21" t="str">
        <f>IF(B87="","",IFERROR(INDEX('Inventory Aging Analysis'!$L$6:$L$305,MATCH(B87,'Inventory Aging Analysis'!$E$6:$E$305,0)),""))</f>
      </c>
      <c r="H87" s="21"/>
      <c r="I87" s="21"/>
      <c r="J87" s="32"/>
      <c r="K87" s="21"/>
      <c r="L87" s="84"/>
      <c r="M87" s="84"/>
      <c r="N87" s="32"/>
      <c r="O87" s="21"/>
    </row>
    <row r="88" ht="28" customHeight="true">
      <c r="A88" s="21" t="str">
        <f>IF(B88="","",ROW()-5)</f>
      </c>
      <c r="B88" s="21"/>
      <c r="C88" s="21" t="str">
        <f>IF(B88="","",IFERROR(INDEX('Inventory Aging Analysis'!$F$6:$F$305,MATCH(B88,'Inventory Aging Analysis'!$E$6:$E$305,0)),""))</f>
      </c>
      <c r="D88" s="21" t="str">
        <f>IF(B88="","",IFERROR(INDEX('Inventory Aging Analysis'!$AG$6:$AG$305,MATCH(B88,'Inventory Aging Analysis'!$E$6:$E$305,0)),""))</f>
      </c>
      <c r="E88" s="84" t="str">
        <f>IF(B88="","",IFERROR(INDEX('Inventory Aging Analysis'!$T$6:$T$305,MATCH(B88,'Inventory Aging Analysis'!$E$6:$E$305,0)),""))</f>
      </c>
      <c r="F88" s="21" t="str">
        <f>IF(B88="","",IFERROR(INDEX('Inventory Aging Analysis'!$AI$6:$AI$305,MATCH(B88,'Inventory Aging Analysis'!$E$6:$E$305,0)),""))</f>
      </c>
      <c r="G88" s="21" t="str">
        <f>IF(B88="","",IFERROR(INDEX('Inventory Aging Analysis'!$L$6:$L$305,MATCH(B88,'Inventory Aging Analysis'!$E$6:$E$305,0)),""))</f>
      </c>
      <c r="H88" s="21"/>
      <c r="I88" s="21"/>
      <c r="J88" s="32"/>
      <c r="K88" s="21"/>
      <c r="L88" s="84"/>
      <c r="M88" s="84"/>
      <c r="N88" s="32"/>
      <c r="O88" s="21"/>
    </row>
    <row r="89" ht="28" customHeight="true">
      <c r="A89" s="21" t="str">
        <f>IF(B89="","",ROW()-5)</f>
      </c>
      <c r="B89" s="21"/>
      <c r="C89" s="21" t="str">
        <f>IF(B89="","",IFERROR(INDEX('Inventory Aging Analysis'!$F$6:$F$305,MATCH(B89,'Inventory Aging Analysis'!$E$6:$E$305,0)),""))</f>
      </c>
      <c r="D89" s="21" t="str">
        <f>IF(B89="","",IFERROR(INDEX('Inventory Aging Analysis'!$AG$6:$AG$305,MATCH(B89,'Inventory Aging Analysis'!$E$6:$E$305,0)),""))</f>
      </c>
      <c r="E89" s="84" t="str">
        <f>IF(B89="","",IFERROR(INDEX('Inventory Aging Analysis'!$T$6:$T$305,MATCH(B89,'Inventory Aging Analysis'!$E$6:$E$305,0)),""))</f>
      </c>
      <c r="F89" s="21" t="str">
        <f>IF(B89="","",IFERROR(INDEX('Inventory Aging Analysis'!$AI$6:$AI$305,MATCH(B89,'Inventory Aging Analysis'!$E$6:$E$305,0)),""))</f>
      </c>
      <c r="G89" s="21" t="str">
        <f>IF(B89="","",IFERROR(INDEX('Inventory Aging Analysis'!$L$6:$L$305,MATCH(B89,'Inventory Aging Analysis'!$E$6:$E$305,0)),""))</f>
      </c>
      <c r="H89" s="21"/>
      <c r="I89" s="21"/>
      <c r="J89" s="32"/>
      <c r="K89" s="21"/>
      <c r="L89" s="84"/>
      <c r="M89" s="84"/>
      <c r="N89" s="32"/>
      <c r="O89" s="21"/>
    </row>
    <row r="90" ht="28" customHeight="true">
      <c r="A90" s="21" t="str">
        <f>IF(B90="","",ROW()-5)</f>
      </c>
      <c r="B90" s="21"/>
      <c r="C90" s="21" t="str">
        <f>IF(B90="","",IFERROR(INDEX('Inventory Aging Analysis'!$F$6:$F$305,MATCH(B90,'Inventory Aging Analysis'!$E$6:$E$305,0)),""))</f>
      </c>
      <c r="D90" s="21" t="str">
        <f>IF(B90="","",IFERROR(INDEX('Inventory Aging Analysis'!$AG$6:$AG$305,MATCH(B90,'Inventory Aging Analysis'!$E$6:$E$305,0)),""))</f>
      </c>
      <c r="E90" s="84" t="str">
        <f>IF(B90="","",IFERROR(INDEX('Inventory Aging Analysis'!$T$6:$T$305,MATCH(B90,'Inventory Aging Analysis'!$E$6:$E$305,0)),""))</f>
      </c>
      <c r="F90" s="21" t="str">
        <f>IF(B90="","",IFERROR(INDEX('Inventory Aging Analysis'!$AI$6:$AI$305,MATCH(B90,'Inventory Aging Analysis'!$E$6:$E$305,0)),""))</f>
      </c>
      <c r="G90" s="21" t="str">
        <f>IF(B90="","",IFERROR(INDEX('Inventory Aging Analysis'!$L$6:$L$305,MATCH(B90,'Inventory Aging Analysis'!$E$6:$E$305,0)),""))</f>
      </c>
      <c r="H90" s="21"/>
      <c r="I90" s="21"/>
      <c r="J90" s="32"/>
      <c r="K90" s="21"/>
      <c r="L90" s="84"/>
      <c r="M90" s="84"/>
      <c r="N90" s="32"/>
      <c r="O90" s="21"/>
    </row>
    <row r="91" ht="28" customHeight="true">
      <c r="A91" s="21" t="str">
        <f>IF(B91="","",ROW()-5)</f>
      </c>
      <c r="B91" s="21"/>
      <c r="C91" s="21" t="str">
        <f>IF(B91="","",IFERROR(INDEX('Inventory Aging Analysis'!$F$6:$F$305,MATCH(B91,'Inventory Aging Analysis'!$E$6:$E$305,0)),""))</f>
      </c>
      <c r="D91" s="21" t="str">
        <f>IF(B91="","",IFERROR(INDEX('Inventory Aging Analysis'!$AG$6:$AG$305,MATCH(B91,'Inventory Aging Analysis'!$E$6:$E$305,0)),""))</f>
      </c>
      <c r="E91" s="84" t="str">
        <f>IF(B91="","",IFERROR(INDEX('Inventory Aging Analysis'!$T$6:$T$305,MATCH(B91,'Inventory Aging Analysis'!$E$6:$E$305,0)),""))</f>
      </c>
      <c r="F91" s="21" t="str">
        <f>IF(B91="","",IFERROR(INDEX('Inventory Aging Analysis'!$AI$6:$AI$305,MATCH(B91,'Inventory Aging Analysis'!$E$6:$E$305,0)),""))</f>
      </c>
      <c r="G91" s="21" t="str">
        <f>IF(B91="","",IFERROR(INDEX('Inventory Aging Analysis'!$L$6:$L$305,MATCH(B91,'Inventory Aging Analysis'!$E$6:$E$305,0)),""))</f>
      </c>
      <c r="H91" s="21"/>
      <c r="I91" s="21"/>
      <c r="J91" s="32"/>
      <c r="K91" s="21"/>
      <c r="L91" s="84"/>
      <c r="M91" s="84"/>
      <c r="N91" s="32"/>
      <c r="O91" s="21"/>
    </row>
    <row r="92" ht="28" customHeight="true">
      <c r="A92" s="21" t="str">
        <f>IF(B92="","",ROW()-5)</f>
      </c>
      <c r="B92" s="21"/>
      <c r="C92" s="21" t="str">
        <f>IF(B92="","",IFERROR(INDEX('Inventory Aging Analysis'!$F$6:$F$305,MATCH(B92,'Inventory Aging Analysis'!$E$6:$E$305,0)),""))</f>
      </c>
      <c r="D92" s="21" t="str">
        <f>IF(B92="","",IFERROR(INDEX('Inventory Aging Analysis'!$AG$6:$AG$305,MATCH(B92,'Inventory Aging Analysis'!$E$6:$E$305,0)),""))</f>
      </c>
      <c r="E92" s="84" t="str">
        <f>IF(B92="","",IFERROR(INDEX('Inventory Aging Analysis'!$T$6:$T$305,MATCH(B92,'Inventory Aging Analysis'!$E$6:$E$305,0)),""))</f>
      </c>
      <c r="F92" s="21" t="str">
        <f>IF(B92="","",IFERROR(INDEX('Inventory Aging Analysis'!$AI$6:$AI$305,MATCH(B92,'Inventory Aging Analysis'!$E$6:$E$305,0)),""))</f>
      </c>
      <c r="G92" s="21" t="str">
        <f>IF(B92="","",IFERROR(INDEX('Inventory Aging Analysis'!$L$6:$L$305,MATCH(B92,'Inventory Aging Analysis'!$E$6:$E$305,0)),""))</f>
      </c>
      <c r="H92" s="21"/>
      <c r="I92" s="21"/>
      <c r="J92" s="32"/>
      <c r="K92" s="21"/>
      <c r="L92" s="84"/>
      <c r="M92" s="84"/>
      <c r="N92" s="32"/>
      <c r="O92" s="21"/>
    </row>
    <row r="93" ht="28" customHeight="true">
      <c r="A93" s="21" t="str">
        <f>IF(B93="","",ROW()-5)</f>
      </c>
      <c r="B93" s="21"/>
      <c r="C93" s="21" t="str">
        <f>IF(B93="","",IFERROR(INDEX('Inventory Aging Analysis'!$F$6:$F$305,MATCH(B93,'Inventory Aging Analysis'!$E$6:$E$305,0)),""))</f>
      </c>
      <c r="D93" s="21" t="str">
        <f>IF(B93="","",IFERROR(INDEX('Inventory Aging Analysis'!$AG$6:$AG$305,MATCH(B93,'Inventory Aging Analysis'!$E$6:$E$305,0)),""))</f>
      </c>
      <c r="E93" s="84" t="str">
        <f>IF(B93="","",IFERROR(INDEX('Inventory Aging Analysis'!$T$6:$T$305,MATCH(B93,'Inventory Aging Analysis'!$E$6:$E$305,0)),""))</f>
      </c>
      <c r="F93" s="21" t="str">
        <f>IF(B93="","",IFERROR(INDEX('Inventory Aging Analysis'!$AI$6:$AI$305,MATCH(B93,'Inventory Aging Analysis'!$E$6:$E$305,0)),""))</f>
      </c>
      <c r="G93" s="21" t="str">
        <f>IF(B93="","",IFERROR(INDEX('Inventory Aging Analysis'!$L$6:$L$305,MATCH(B93,'Inventory Aging Analysis'!$E$6:$E$305,0)),""))</f>
      </c>
      <c r="H93" s="21"/>
      <c r="I93" s="21"/>
      <c r="J93" s="32"/>
      <c r="K93" s="21"/>
      <c r="L93" s="84"/>
      <c r="M93" s="84"/>
      <c r="N93" s="32"/>
      <c r="O93" s="21"/>
    </row>
    <row r="94" ht="28" customHeight="true">
      <c r="A94" s="21" t="str">
        <f>IF(B94="","",ROW()-5)</f>
      </c>
      <c r="B94" s="21"/>
      <c r="C94" s="21" t="str">
        <f>IF(B94="","",IFERROR(INDEX('Inventory Aging Analysis'!$F$6:$F$305,MATCH(B94,'Inventory Aging Analysis'!$E$6:$E$305,0)),""))</f>
      </c>
      <c r="D94" s="21" t="str">
        <f>IF(B94="","",IFERROR(INDEX('Inventory Aging Analysis'!$AG$6:$AG$305,MATCH(B94,'Inventory Aging Analysis'!$E$6:$E$305,0)),""))</f>
      </c>
      <c r="E94" s="84" t="str">
        <f>IF(B94="","",IFERROR(INDEX('Inventory Aging Analysis'!$T$6:$T$305,MATCH(B94,'Inventory Aging Analysis'!$E$6:$E$305,0)),""))</f>
      </c>
      <c r="F94" s="21" t="str">
        <f>IF(B94="","",IFERROR(INDEX('Inventory Aging Analysis'!$AI$6:$AI$305,MATCH(B94,'Inventory Aging Analysis'!$E$6:$E$305,0)),""))</f>
      </c>
      <c r="G94" s="21" t="str">
        <f>IF(B94="","",IFERROR(INDEX('Inventory Aging Analysis'!$L$6:$L$305,MATCH(B94,'Inventory Aging Analysis'!$E$6:$E$305,0)),""))</f>
      </c>
      <c r="H94" s="21"/>
      <c r="I94" s="21"/>
      <c r="J94" s="32"/>
      <c r="K94" s="21"/>
      <c r="L94" s="84"/>
      <c r="M94" s="84"/>
      <c r="N94" s="32"/>
      <c r="O94" s="21"/>
    </row>
    <row r="95" ht="28" customHeight="true">
      <c r="A95" s="21" t="str">
        <f>IF(B95="","",ROW()-5)</f>
      </c>
      <c r="B95" s="21"/>
      <c r="C95" s="21" t="str">
        <f>IF(B95="","",IFERROR(INDEX('Inventory Aging Analysis'!$F$6:$F$305,MATCH(B95,'Inventory Aging Analysis'!$E$6:$E$305,0)),""))</f>
      </c>
      <c r="D95" s="21" t="str">
        <f>IF(B95="","",IFERROR(INDEX('Inventory Aging Analysis'!$AG$6:$AG$305,MATCH(B95,'Inventory Aging Analysis'!$E$6:$E$305,0)),""))</f>
      </c>
      <c r="E95" s="84" t="str">
        <f>IF(B95="","",IFERROR(INDEX('Inventory Aging Analysis'!$T$6:$T$305,MATCH(B95,'Inventory Aging Analysis'!$E$6:$E$305,0)),""))</f>
      </c>
      <c r="F95" s="21" t="str">
        <f>IF(B95="","",IFERROR(INDEX('Inventory Aging Analysis'!$AI$6:$AI$305,MATCH(B95,'Inventory Aging Analysis'!$E$6:$E$305,0)),""))</f>
      </c>
      <c r="G95" s="21" t="str">
        <f>IF(B95="","",IFERROR(INDEX('Inventory Aging Analysis'!$L$6:$L$305,MATCH(B95,'Inventory Aging Analysis'!$E$6:$E$305,0)),""))</f>
      </c>
      <c r="H95" s="21"/>
      <c r="I95" s="21"/>
      <c r="J95" s="32"/>
      <c r="K95" s="21"/>
      <c r="L95" s="84"/>
      <c r="M95" s="84"/>
      <c r="N95" s="32"/>
      <c r="O95" s="21"/>
    </row>
    <row r="96" ht="28" customHeight="true">
      <c r="A96" s="21" t="str">
        <f>IF(B96="","",ROW()-5)</f>
      </c>
      <c r="B96" s="21"/>
      <c r="C96" s="21" t="str">
        <f>IF(B96="","",IFERROR(INDEX('Inventory Aging Analysis'!$F$6:$F$305,MATCH(B96,'Inventory Aging Analysis'!$E$6:$E$305,0)),""))</f>
      </c>
      <c r="D96" s="21" t="str">
        <f>IF(B96="","",IFERROR(INDEX('Inventory Aging Analysis'!$AG$6:$AG$305,MATCH(B96,'Inventory Aging Analysis'!$E$6:$E$305,0)),""))</f>
      </c>
      <c r="E96" s="84" t="str">
        <f>IF(B96="","",IFERROR(INDEX('Inventory Aging Analysis'!$T$6:$T$305,MATCH(B96,'Inventory Aging Analysis'!$E$6:$E$305,0)),""))</f>
      </c>
      <c r="F96" s="21" t="str">
        <f>IF(B96="","",IFERROR(INDEX('Inventory Aging Analysis'!$AI$6:$AI$305,MATCH(B96,'Inventory Aging Analysis'!$E$6:$E$305,0)),""))</f>
      </c>
      <c r="G96" s="21" t="str">
        <f>IF(B96="","",IFERROR(INDEX('Inventory Aging Analysis'!$L$6:$L$305,MATCH(B96,'Inventory Aging Analysis'!$E$6:$E$305,0)),""))</f>
      </c>
      <c r="H96" s="21"/>
      <c r="I96" s="21"/>
      <c r="J96" s="32"/>
      <c r="K96" s="21"/>
      <c r="L96" s="84"/>
      <c r="M96" s="84"/>
      <c r="N96" s="32"/>
      <c r="O96" s="21"/>
    </row>
    <row r="97" ht="28" customHeight="true">
      <c r="A97" s="21" t="str">
        <f>IF(B97="","",ROW()-5)</f>
      </c>
      <c r="B97" s="21"/>
      <c r="C97" s="21" t="str">
        <f>IF(B97="","",IFERROR(INDEX('Inventory Aging Analysis'!$F$6:$F$305,MATCH(B97,'Inventory Aging Analysis'!$E$6:$E$305,0)),""))</f>
      </c>
      <c r="D97" s="21" t="str">
        <f>IF(B97="","",IFERROR(INDEX('Inventory Aging Analysis'!$AG$6:$AG$305,MATCH(B97,'Inventory Aging Analysis'!$E$6:$E$305,0)),""))</f>
      </c>
      <c r="E97" s="84" t="str">
        <f>IF(B97="","",IFERROR(INDEX('Inventory Aging Analysis'!$T$6:$T$305,MATCH(B97,'Inventory Aging Analysis'!$E$6:$E$305,0)),""))</f>
      </c>
      <c r="F97" s="21" t="str">
        <f>IF(B97="","",IFERROR(INDEX('Inventory Aging Analysis'!$AI$6:$AI$305,MATCH(B97,'Inventory Aging Analysis'!$E$6:$E$305,0)),""))</f>
      </c>
      <c r="G97" s="21" t="str">
        <f>IF(B97="","",IFERROR(INDEX('Inventory Aging Analysis'!$L$6:$L$305,MATCH(B97,'Inventory Aging Analysis'!$E$6:$E$305,0)),""))</f>
      </c>
      <c r="H97" s="21"/>
      <c r="I97" s="21"/>
      <c r="J97" s="32"/>
      <c r="K97" s="21"/>
      <c r="L97" s="84"/>
      <c r="M97" s="84"/>
      <c r="N97" s="32"/>
      <c r="O97" s="21"/>
    </row>
    <row r="98" ht="28" customHeight="true">
      <c r="A98" s="21" t="str">
        <f>IF(B98="","",ROW()-5)</f>
      </c>
      <c r="B98" s="21"/>
      <c r="C98" s="21" t="str">
        <f>IF(B98="","",IFERROR(INDEX('Inventory Aging Analysis'!$F$6:$F$305,MATCH(B98,'Inventory Aging Analysis'!$E$6:$E$305,0)),""))</f>
      </c>
      <c r="D98" s="21" t="str">
        <f>IF(B98="","",IFERROR(INDEX('Inventory Aging Analysis'!$AG$6:$AG$305,MATCH(B98,'Inventory Aging Analysis'!$E$6:$E$305,0)),""))</f>
      </c>
      <c r="E98" s="84" t="str">
        <f>IF(B98="","",IFERROR(INDEX('Inventory Aging Analysis'!$T$6:$T$305,MATCH(B98,'Inventory Aging Analysis'!$E$6:$E$305,0)),""))</f>
      </c>
      <c r="F98" s="21" t="str">
        <f>IF(B98="","",IFERROR(INDEX('Inventory Aging Analysis'!$AI$6:$AI$305,MATCH(B98,'Inventory Aging Analysis'!$E$6:$E$305,0)),""))</f>
      </c>
      <c r="G98" s="21" t="str">
        <f>IF(B98="","",IFERROR(INDEX('Inventory Aging Analysis'!$L$6:$L$305,MATCH(B98,'Inventory Aging Analysis'!$E$6:$E$305,0)),""))</f>
      </c>
      <c r="H98" s="21"/>
      <c r="I98" s="21"/>
      <c r="J98" s="32"/>
      <c r="K98" s="21"/>
      <c r="L98" s="84"/>
      <c r="M98" s="84"/>
      <c r="N98" s="32"/>
      <c r="O98" s="21"/>
    </row>
    <row r="99" ht="28" customHeight="true">
      <c r="A99" s="21" t="str">
        <f>IF(B99="","",ROW()-5)</f>
      </c>
      <c r="B99" s="21"/>
      <c r="C99" s="21" t="str">
        <f>IF(B99="","",IFERROR(INDEX('Inventory Aging Analysis'!$F$6:$F$305,MATCH(B99,'Inventory Aging Analysis'!$E$6:$E$305,0)),""))</f>
      </c>
      <c r="D99" s="21" t="str">
        <f>IF(B99="","",IFERROR(INDEX('Inventory Aging Analysis'!$AG$6:$AG$305,MATCH(B99,'Inventory Aging Analysis'!$E$6:$E$305,0)),""))</f>
      </c>
      <c r="E99" s="84" t="str">
        <f>IF(B99="","",IFERROR(INDEX('Inventory Aging Analysis'!$T$6:$T$305,MATCH(B99,'Inventory Aging Analysis'!$E$6:$E$305,0)),""))</f>
      </c>
      <c r="F99" s="21" t="str">
        <f>IF(B99="","",IFERROR(INDEX('Inventory Aging Analysis'!$AI$6:$AI$305,MATCH(B99,'Inventory Aging Analysis'!$E$6:$E$305,0)),""))</f>
      </c>
      <c r="G99" s="21" t="str">
        <f>IF(B99="","",IFERROR(INDEX('Inventory Aging Analysis'!$L$6:$L$305,MATCH(B99,'Inventory Aging Analysis'!$E$6:$E$305,0)),""))</f>
      </c>
      <c r="H99" s="21"/>
      <c r="I99" s="21"/>
      <c r="J99" s="32"/>
      <c r="K99" s="21"/>
      <c r="L99" s="84"/>
      <c r="M99" s="84"/>
      <c r="N99" s="32"/>
      <c r="O99" s="21"/>
    </row>
    <row r="100" ht="28" customHeight="true">
      <c r="A100" s="21" t="str">
        <f>IF(B100="","",ROW()-5)</f>
      </c>
      <c r="B100" s="21"/>
      <c r="C100" s="21" t="str">
        <f>IF(B100="","",IFERROR(INDEX('Inventory Aging Analysis'!$F$6:$F$305,MATCH(B100,'Inventory Aging Analysis'!$E$6:$E$305,0)),""))</f>
      </c>
      <c r="D100" s="21" t="str">
        <f>IF(B100="","",IFERROR(INDEX('Inventory Aging Analysis'!$AG$6:$AG$305,MATCH(B100,'Inventory Aging Analysis'!$E$6:$E$305,0)),""))</f>
      </c>
      <c r="E100" s="84" t="str">
        <f>IF(B100="","",IFERROR(INDEX('Inventory Aging Analysis'!$T$6:$T$305,MATCH(B100,'Inventory Aging Analysis'!$E$6:$E$305,0)),""))</f>
      </c>
      <c r="F100" s="21" t="str">
        <f>IF(B100="","",IFERROR(INDEX('Inventory Aging Analysis'!$AI$6:$AI$305,MATCH(B100,'Inventory Aging Analysis'!$E$6:$E$305,0)),""))</f>
      </c>
      <c r="G100" s="21" t="str">
        <f>IF(B100="","",IFERROR(INDEX('Inventory Aging Analysis'!$L$6:$L$305,MATCH(B100,'Inventory Aging Analysis'!$E$6:$E$305,0)),""))</f>
      </c>
      <c r="H100" s="21"/>
      <c r="I100" s="21"/>
      <c r="J100" s="32"/>
      <c r="K100" s="21"/>
      <c r="L100" s="84"/>
      <c r="M100" s="84"/>
      <c r="N100" s="32"/>
      <c r="O100" s="21"/>
    </row>
    <row r="101" ht="28" customHeight="true">
      <c r="A101" s="21" t="str">
        <f>IF(B101="","",ROW()-5)</f>
      </c>
      <c r="B101" s="21"/>
      <c r="C101" s="21" t="str">
        <f>IF(B101="","",IFERROR(INDEX('Inventory Aging Analysis'!$F$6:$F$305,MATCH(B101,'Inventory Aging Analysis'!$E$6:$E$305,0)),""))</f>
      </c>
      <c r="D101" s="21" t="str">
        <f>IF(B101="","",IFERROR(INDEX('Inventory Aging Analysis'!$AG$6:$AG$305,MATCH(B101,'Inventory Aging Analysis'!$E$6:$E$305,0)),""))</f>
      </c>
      <c r="E101" s="84" t="str">
        <f>IF(B101="","",IFERROR(INDEX('Inventory Aging Analysis'!$T$6:$T$305,MATCH(B101,'Inventory Aging Analysis'!$E$6:$E$305,0)),""))</f>
      </c>
      <c r="F101" s="21" t="str">
        <f>IF(B101="","",IFERROR(INDEX('Inventory Aging Analysis'!$AI$6:$AI$305,MATCH(B101,'Inventory Aging Analysis'!$E$6:$E$305,0)),""))</f>
      </c>
      <c r="G101" s="21" t="str">
        <f>IF(B101="","",IFERROR(INDEX('Inventory Aging Analysis'!$L$6:$L$305,MATCH(B101,'Inventory Aging Analysis'!$E$6:$E$305,0)),""))</f>
      </c>
      <c r="H101" s="21"/>
      <c r="I101" s="21"/>
      <c r="J101" s="32"/>
      <c r="K101" s="21"/>
      <c r="L101" s="84"/>
      <c r="M101" s="84"/>
      <c r="N101" s="32"/>
      <c r="O101" s="21"/>
    </row>
    <row r="102" ht="28" customHeight="true">
      <c r="A102" s="21" t="str">
        <f>IF(B102="","",ROW()-5)</f>
      </c>
      <c r="B102" s="21"/>
      <c r="C102" s="21" t="str">
        <f>IF(B102="","",IFERROR(INDEX('Inventory Aging Analysis'!$F$6:$F$305,MATCH(B102,'Inventory Aging Analysis'!$E$6:$E$305,0)),""))</f>
      </c>
      <c r="D102" s="21" t="str">
        <f>IF(B102="","",IFERROR(INDEX('Inventory Aging Analysis'!$AG$6:$AG$305,MATCH(B102,'Inventory Aging Analysis'!$E$6:$E$305,0)),""))</f>
      </c>
      <c r="E102" s="84" t="str">
        <f>IF(B102="","",IFERROR(INDEX('Inventory Aging Analysis'!$T$6:$T$305,MATCH(B102,'Inventory Aging Analysis'!$E$6:$E$305,0)),""))</f>
      </c>
      <c r="F102" s="21" t="str">
        <f>IF(B102="","",IFERROR(INDEX('Inventory Aging Analysis'!$AI$6:$AI$305,MATCH(B102,'Inventory Aging Analysis'!$E$6:$E$305,0)),""))</f>
      </c>
      <c r="G102" s="21" t="str">
        <f>IF(B102="","",IFERROR(INDEX('Inventory Aging Analysis'!$L$6:$L$305,MATCH(B102,'Inventory Aging Analysis'!$E$6:$E$305,0)),""))</f>
      </c>
      <c r="H102" s="21"/>
      <c r="I102" s="21"/>
      <c r="J102" s="32"/>
      <c r="K102" s="21"/>
      <c r="L102" s="84"/>
      <c r="M102" s="84"/>
      <c r="N102" s="32"/>
      <c r="O102" s="21"/>
    </row>
    <row r="103" ht="28" customHeight="true">
      <c r="A103" s="21" t="str">
        <f>IF(B103="","",ROW()-5)</f>
      </c>
      <c r="B103" s="21"/>
      <c r="C103" s="21" t="str">
        <f>IF(B103="","",IFERROR(INDEX('Inventory Aging Analysis'!$F$6:$F$305,MATCH(B103,'Inventory Aging Analysis'!$E$6:$E$305,0)),""))</f>
      </c>
      <c r="D103" s="21" t="str">
        <f>IF(B103="","",IFERROR(INDEX('Inventory Aging Analysis'!$AG$6:$AG$305,MATCH(B103,'Inventory Aging Analysis'!$E$6:$E$305,0)),""))</f>
      </c>
      <c r="E103" s="84" t="str">
        <f>IF(B103="","",IFERROR(INDEX('Inventory Aging Analysis'!$T$6:$T$305,MATCH(B103,'Inventory Aging Analysis'!$E$6:$E$305,0)),""))</f>
      </c>
      <c r="F103" s="21" t="str">
        <f>IF(B103="","",IFERROR(INDEX('Inventory Aging Analysis'!$AI$6:$AI$305,MATCH(B103,'Inventory Aging Analysis'!$E$6:$E$305,0)),""))</f>
      </c>
      <c r="G103" s="21" t="str">
        <f>IF(B103="","",IFERROR(INDEX('Inventory Aging Analysis'!$L$6:$L$305,MATCH(B103,'Inventory Aging Analysis'!$E$6:$E$305,0)),""))</f>
      </c>
      <c r="H103" s="21"/>
      <c r="I103" s="21"/>
      <c r="J103" s="32"/>
      <c r="K103" s="21"/>
      <c r="L103" s="84"/>
      <c r="M103" s="84"/>
      <c r="N103" s="32"/>
      <c r="O103" s="21"/>
    </row>
    <row r="104" ht="28" customHeight="true">
      <c r="A104" s="21" t="str">
        <f>IF(B104="","",ROW()-5)</f>
      </c>
      <c r="B104" s="21"/>
      <c r="C104" s="21" t="str">
        <f>IF(B104="","",IFERROR(INDEX('Inventory Aging Analysis'!$F$6:$F$305,MATCH(B104,'Inventory Aging Analysis'!$E$6:$E$305,0)),""))</f>
      </c>
      <c r="D104" s="21" t="str">
        <f>IF(B104="","",IFERROR(INDEX('Inventory Aging Analysis'!$AG$6:$AG$305,MATCH(B104,'Inventory Aging Analysis'!$E$6:$E$305,0)),""))</f>
      </c>
      <c r="E104" s="84" t="str">
        <f>IF(B104="","",IFERROR(INDEX('Inventory Aging Analysis'!$T$6:$T$305,MATCH(B104,'Inventory Aging Analysis'!$E$6:$E$305,0)),""))</f>
      </c>
      <c r="F104" s="21" t="str">
        <f>IF(B104="","",IFERROR(INDEX('Inventory Aging Analysis'!$AI$6:$AI$305,MATCH(B104,'Inventory Aging Analysis'!$E$6:$E$305,0)),""))</f>
      </c>
      <c r="G104" s="21" t="str">
        <f>IF(B104="","",IFERROR(INDEX('Inventory Aging Analysis'!$L$6:$L$305,MATCH(B104,'Inventory Aging Analysis'!$E$6:$E$305,0)),""))</f>
      </c>
      <c r="H104" s="21"/>
      <c r="I104" s="21"/>
      <c r="J104" s="32"/>
      <c r="K104" s="21"/>
      <c r="L104" s="84"/>
      <c r="M104" s="84"/>
      <c r="N104" s="32"/>
      <c r="O104" s="21"/>
    </row>
    <row r="105" ht="28" customHeight="true">
      <c r="A105" s="21" t="str">
        <f>IF(B105="","",ROW()-5)</f>
      </c>
      <c r="B105" s="21"/>
      <c r="C105" s="21" t="str">
        <f>IF(B105="","",IFERROR(INDEX('Inventory Aging Analysis'!$F$6:$F$305,MATCH(B105,'Inventory Aging Analysis'!$E$6:$E$305,0)),""))</f>
      </c>
      <c r="D105" s="21" t="str">
        <f>IF(B105="","",IFERROR(INDEX('Inventory Aging Analysis'!$AG$6:$AG$305,MATCH(B105,'Inventory Aging Analysis'!$E$6:$E$305,0)),""))</f>
      </c>
      <c r="E105" s="84" t="str">
        <f>IF(B105="","",IFERROR(INDEX('Inventory Aging Analysis'!$T$6:$T$305,MATCH(B105,'Inventory Aging Analysis'!$E$6:$E$305,0)),""))</f>
      </c>
      <c r="F105" s="21" t="str">
        <f>IF(B105="","",IFERROR(INDEX('Inventory Aging Analysis'!$AI$6:$AI$305,MATCH(B105,'Inventory Aging Analysis'!$E$6:$E$305,0)),""))</f>
      </c>
      <c r="G105" s="21" t="str">
        <f>IF(B105="","",IFERROR(INDEX('Inventory Aging Analysis'!$L$6:$L$305,MATCH(B105,'Inventory Aging Analysis'!$E$6:$E$305,0)),""))</f>
      </c>
      <c r="H105" s="21"/>
      <c r="I105" s="21"/>
      <c r="J105" s="32"/>
      <c r="K105" s="21"/>
      <c r="L105" s="84"/>
      <c r="M105" s="84"/>
      <c r="N105" s="32"/>
      <c r="O105" s="21"/>
    </row>
    <row r="106" ht="28" customHeight="true">
      <c r="A106" s="21" t="str">
        <f>IF(B106="","",ROW()-5)</f>
      </c>
      <c r="B106" s="21"/>
      <c r="C106" s="21" t="str">
        <f>IF(B106="","",IFERROR(INDEX('Inventory Aging Analysis'!$F$6:$F$305,MATCH(B106,'Inventory Aging Analysis'!$E$6:$E$305,0)),""))</f>
      </c>
      <c r="D106" s="21" t="str">
        <f>IF(B106="","",IFERROR(INDEX('Inventory Aging Analysis'!$AG$6:$AG$305,MATCH(B106,'Inventory Aging Analysis'!$E$6:$E$305,0)),""))</f>
      </c>
      <c r="E106" s="84" t="str">
        <f>IF(B106="","",IFERROR(INDEX('Inventory Aging Analysis'!$T$6:$T$305,MATCH(B106,'Inventory Aging Analysis'!$E$6:$E$305,0)),""))</f>
      </c>
      <c r="F106" s="21" t="str">
        <f>IF(B106="","",IFERROR(INDEX('Inventory Aging Analysis'!$AI$6:$AI$305,MATCH(B106,'Inventory Aging Analysis'!$E$6:$E$305,0)),""))</f>
      </c>
      <c r="G106" s="21" t="str">
        <f>IF(B106="","",IFERROR(INDEX('Inventory Aging Analysis'!$L$6:$L$305,MATCH(B106,'Inventory Aging Analysis'!$E$6:$E$305,0)),""))</f>
      </c>
      <c r="H106" s="21"/>
      <c r="I106" s="21"/>
      <c r="J106" s="32"/>
      <c r="K106" s="21"/>
      <c r="L106" s="84"/>
      <c r="M106" s="84"/>
      <c r="N106" s="32"/>
      <c r="O106" s="21"/>
    </row>
    <row r="107" ht="28" customHeight="true">
      <c r="A107" s="21" t="str">
        <f>IF(B107="","",ROW()-5)</f>
      </c>
      <c r="B107" s="21"/>
      <c r="C107" s="21" t="str">
        <f>IF(B107="","",IFERROR(INDEX('Inventory Aging Analysis'!$F$6:$F$305,MATCH(B107,'Inventory Aging Analysis'!$E$6:$E$305,0)),""))</f>
      </c>
      <c r="D107" s="21" t="str">
        <f>IF(B107="","",IFERROR(INDEX('Inventory Aging Analysis'!$AG$6:$AG$305,MATCH(B107,'Inventory Aging Analysis'!$E$6:$E$305,0)),""))</f>
      </c>
      <c r="E107" s="84" t="str">
        <f>IF(B107="","",IFERROR(INDEX('Inventory Aging Analysis'!$T$6:$T$305,MATCH(B107,'Inventory Aging Analysis'!$E$6:$E$305,0)),""))</f>
      </c>
      <c r="F107" s="21" t="str">
        <f>IF(B107="","",IFERROR(INDEX('Inventory Aging Analysis'!$AI$6:$AI$305,MATCH(B107,'Inventory Aging Analysis'!$E$6:$E$305,0)),""))</f>
      </c>
      <c r="G107" s="21" t="str">
        <f>IF(B107="","",IFERROR(INDEX('Inventory Aging Analysis'!$L$6:$L$305,MATCH(B107,'Inventory Aging Analysis'!$E$6:$E$305,0)),""))</f>
      </c>
      <c r="H107" s="21"/>
      <c r="I107" s="21"/>
      <c r="J107" s="32"/>
      <c r="K107" s="21"/>
      <c r="L107" s="84"/>
      <c r="M107" s="84"/>
      <c r="N107" s="32"/>
      <c r="O107" s="21"/>
    </row>
    <row r="108" ht="28" customHeight="true">
      <c r="A108" s="21" t="str">
        <f>IF(B108="","",ROW()-5)</f>
      </c>
      <c r="B108" s="21"/>
      <c r="C108" s="21" t="str">
        <f>IF(B108="","",IFERROR(INDEX('Inventory Aging Analysis'!$F$6:$F$305,MATCH(B108,'Inventory Aging Analysis'!$E$6:$E$305,0)),""))</f>
      </c>
      <c r="D108" s="21" t="str">
        <f>IF(B108="","",IFERROR(INDEX('Inventory Aging Analysis'!$AG$6:$AG$305,MATCH(B108,'Inventory Aging Analysis'!$E$6:$E$305,0)),""))</f>
      </c>
      <c r="E108" s="84" t="str">
        <f>IF(B108="","",IFERROR(INDEX('Inventory Aging Analysis'!$T$6:$T$305,MATCH(B108,'Inventory Aging Analysis'!$E$6:$E$305,0)),""))</f>
      </c>
      <c r="F108" s="21" t="str">
        <f>IF(B108="","",IFERROR(INDEX('Inventory Aging Analysis'!$AI$6:$AI$305,MATCH(B108,'Inventory Aging Analysis'!$E$6:$E$305,0)),""))</f>
      </c>
      <c r="G108" s="21" t="str">
        <f>IF(B108="","",IFERROR(INDEX('Inventory Aging Analysis'!$L$6:$L$305,MATCH(B108,'Inventory Aging Analysis'!$E$6:$E$305,0)),""))</f>
      </c>
      <c r="H108" s="21"/>
      <c r="I108" s="21"/>
      <c r="J108" s="32"/>
      <c r="K108" s="21"/>
      <c r="L108" s="84"/>
      <c r="M108" s="84"/>
      <c r="N108" s="32"/>
      <c r="O108" s="21"/>
    </row>
    <row r="109" ht="28" customHeight="true">
      <c r="A109" s="21" t="str">
        <f>IF(B109="","",ROW()-5)</f>
      </c>
      <c r="B109" s="21"/>
      <c r="C109" s="21" t="str">
        <f>IF(B109="","",IFERROR(INDEX('Inventory Aging Analysis'!$F$6:$F$305,MATCH(B109,'Inventory Aging Analysis'!$E$6:$E$305,0)),""))</f>
      </c>
      <c r="D109" s="21" t="str">
        <f>IF(B109="","",IFERROR(INDEX('Inventory Aging Analysis'!$AG$6:$AG$305,MATCH(B109,'Inventory Aging Analysis'!$E$6:$E$305,0)),""))</f>
      </c>
      <c r="E109" s="84" t="str">
        <f>IF(B109="","",IFERROR(INDEX('Inventory Aging Analysis'!$T$6:$T$305,MATCH(B109,'Inventory Aging Analysis'!$E$6:$E$305,0)),""))</f>
      </c>
      <c r="F109" s="21" t="str">
        <f>IF(B109="","",IFERROR(INDEX('Inventory Aging Analysis'!$AI$6:$AI$305,MATCH(B109,'Inventory Aging Analysis'!$E$6:$E$305,0)),""))</f>
      </c>
      <c r="G109" s="21" t="str">
        <f>IF(B109="","",IFERROR(INDEX('Inventory Aging Analysis'!$L$6:$L$305,MATCH(B109,'Inventory Aging Analysis'!$E$6:$E$305,0)),""))</f>
      </c>
      <c r="H109" s="21"/>
      <c r="I109" s="21"/>
      <c r="J109" s="32"/>
      <c r="K109" s="21"/>
      <c r="L109" s="84"/>
      <c r="M109" s="84"/>
      <c r="N109" s="32"/>
      <c r="O109" s="21"/>
    </row>
    <row r="110" ht="28" customHeight="true">
      <c r="A110" s="21" t="str">
        <f>IF(B110="","",ROW()-5)</f>
      </c>
      <c r="B110" s="21"/>
      <c r="C110" s="21" t="str">
        <f>IF(B110="","",IFERROR(INDEX('Inventory Aging Analysis'!$F$6:$F$305,MATCH(B110,'Inventory Aging Analysis'!$E$6:$E$305,0)),""))</f>
      </c>
      <c r="D110" s="21" t="str">
        <f>IF(B110="","",IFERROR(INDEX('Inventory Aging Analysis'!$AG$6:$AG$305,MATCH(B110,'Inventory Aging Analysis'!$E$6:$E$305,0)),""))</f>
      </c>
      <c r="E110" s="84" t="str">
        <f>IF(B110="","",IFERROR(INDEX('Inventory Aging Analysis'!$T$6:$T$305,MATCH(B110,'Inventory Aging Analysis'!$E$6:$E$305,0)),""))</f>
      </c>
      <c r="F110" s="21" t="str">
        <f>IF(B110="","",IFERROR(INDEX('Inventory Aging Analysis'!$AI$6:$AI$305,MATCH(B110,'Inventory Aging Analysis'!$E$6:$E$305,0)),""))</f>
      </c>
      <c r="G110" s="21" t="str">
        <f>IF(B110="","",IFERROR(INDEX('Inventory Aging Analysis'!$L$6:$L$305,MATCH(B110,'Inventory Aging Analysis'!$E$6:$E$305,0)),""))</f>
      </c>
      <c r="H110" s="21"/>
      <c r="I110" s="21"/>
      <c r="J110" s="32"/>
      <c r="K110" s="21"/>
      <c r="L110" s="84"/>
      <c r="M110" s="84"/>
      <c r="N110" s="32"/>
      <c r="O110" s="21"/>
    </row>
    <row r="111" ht="28" customHeight="true">
      <c r="A111" s="21" t="str">
        <f>IF(B111="","",ROW()-5)</f>
      </c>
      <c r="B111" s="21"/>
      <c r="C111" s="21" t="str">
        <f>IF(B111="","",IFERROR(INDEX('Inventory Aging Analysis'!$F$6:$F$305,MATCH(B111,'Inventory Aging Analysis'!$E$6:$E$305,0)),""))</f>
      </c>
      <c r="D111" s="21" t="str">
        <f>IF(B111="","",IFERROR(INDEX('Inventory Aging Analysis'!$AG$6:$AG$305,MATCH(B111,'Inventory Aging Analysis'!$E$6:$E$305,0)),""))</f>
      </c>
      <c r="E111" s="84" t="str">
        <f>IF(B111="","",IFERROR(INDEX('Inventory Aging Analysis'!$T$6:$T$305,MATCH(B111,'Inventory Aging Analysis'!$E$6:$E$305,0)),""))</f>
      </c>
      <c r="F111" s="21" t="str">
        <f>IF(B111="","",IFERROR(INDEX('Inventory Aging Analysis'!$AI$6:$AI$305,MATCH(B111,'Inventory Aging Analysis'!$E$6:$E$305,0)),""))</f>
      </c>
      <c r="G111" s="21" t="str">
        <f>IF(B111="","",IFERROR(INDEX('Inventory Aging Analysis'!$L$6:$L$305,MATCH(B111,'Inventory Aging Analysis'!$E$6:$E$305,0)),""))</f>
      </c>
      <c r="H111" s="21"/>
      <c r="I111" s="21"/>
      <c r="J111" s="32"/>
      <c r="K111" s="21"/>
      <c r="L111" s="84"/>
      <c r="M111" s="84"/>
      <c r="N111" s="32"/>
      <c r="O111" s="21"/>
    </row>
    <row r="112" ht="28" customHeight="true">
      <c r="A112" s="21" t="str">
        <f>IF(B112="","",ROW()-5)</f>
      </c>
      <c r="B112" s="21"/>
      <c r="C112" s="21" t="str">
        <f>IF(B112="","",IFERROR(INDEX('Inventory Aging Analysis'!$F$6:$F$305,MATCH(B112,'Inventory Aging Analysis'!$E$6:$E$305,0)),""))</f>
      </c>
      <c r="D112" s="21" t="str">
        <f>IF(B112="","",IFERROR(INDEX('Inventory Aging Analysis'!$AG$6:$AG$305,MATCH(B112,'Inventory Aging Analysis'!$E$6:$E$305,0)),""))</f>
      </c>
      <c r="E112" s="84" t="str">
        <f>IF(B112="","",IFERROR(INDEX('Inventory Aging Analysis'!$T$6:$T$305,MATCH(B112,'Inventory Aging Analysis'!$E$6:$E$305,0)),""))</f>
      </c>
      <c r="F112" s="21" t="str">
        <f>IF(B112="","",IFERROR(INDEX('Inventory Aging Analysis'!$AI$6:$AI$305,MATCH(B112,'Inventory Aging Analysis'!$E$6:$E$305,0)),""))</f>
      </c>
      <c r="G112" s="21" t="str">
        <f>IF(B112="","",IFERROR(INDEX('Inventory Aging Analysis'!$L$6:$L$305,MATCH(B112,'Inventory Aging Analysis'!$E$6:$E$305,0)),""))</f>
      </c>
      <c r="H112" s="21"/>
      <c r="I112" s="21"/>
      <c r="J112" s="32"/>
      <c r="K112" s="21"/>
      <c r="L112" s="84"/>
      <c r="M112" s="84"/>
      <c r="N112" s="32"/>
      <c r="O112" s="21"/>
    </row>
    <row r="113" ht="28" customHeight="true">
      <c r="A113" s="21" t="str">
        <f>IF(B113="","",ROW()-5)</f>
      </c>
      <c r="B113" s="21"/>
      <c r="C113" s="21" t="str">
        <f>IF(B113="","",IFERROR(INDEX('Inventory Aging Analysis'!$F$6:$F$305,MATCH(B113,'Inventory Aging Analysis'!$E$6:$E$305,0)),""))</f>
      </c>
      <c r="D113" s="21" t="str">
        <f>IF(B113="","",IFERROR(INDEX('Inventory Aging Analysis'!$AG$6:$AG$305,MATCH(B113,'Inventory Aging Analysis'!$E$6:$E$305,0)),""))</f>
      </c>
      <c r="E113" s="84" t="str">
        <f>IF(B113="","",IFERROR(INDEX('Inventory Aging Analysis'!$T$6:$T$305,MATCH(B113,'Inventory Aging Analysis'!$E$6:$E$305,0)),""))</f>
      </c>
      <c r="F113" s="21" t="str">
        <f>IF(B113="","",IFERROR(INDEX('Inventory Aging Analysis'!$AI$6:$AI$305,MATCH(B113,'Inventory Aging Analysis'!$E$6:$E$305,0)),""))</f>
      </c>
      <c r="G113" s="21" t="str">
        <f>IF(B113="","",IFERROR(INDEX('Inventory Aging Analysis'!$L$6:$L$305,MATCH(B113,'Inventory Aging Analysis'!$E$6:$E$305,0)),""))</f>
      </c>
      <c r="H113" s="21"/>
      <c r="I113" s="21"/>
      <c r="J113" s="32"/>
      <c r="K113" s="21"/>
      <c r="L113" s="84"/>
      <c r="M113" s="84"/>
      <c r="N113" s="32"/>
      <c r="O113" s="21"/>
    </row>
    <row r="114" ht="28" customHeight="true">
      <c r="A114" s="21" t="str">
        <f>IF(B114="","",ROW()-5)</f>
      </c>
      <c r="B114" s="21"/>
      <c r="C114" s="21" t="str">
        <f>IF(B114="","",IFERROR(INDEX('Inventory Aging Analysis'!$F$6:$F$305,MATCH(B114,'Inventory Aging Analysis'!$E$6:$E$305,0)),""))</f>
      </c>
      <c r="D114" s="21" t="str">
        <f>IF(B114="","",IFERROR(INDEX('Inventory Aging Analysis'!$AG$6:$AG$305,MATCH(B114,'Inventory Aging Analysis'!$E$6:$E$305,0)),""))</f>
      </c>
      <c r="E114" s="84" t="str">
        <f>IF(B114="","",IFERROR(INDEX('Inventory Aging Analysis'!$T$6:$T$305,MATCH(B114,'Inventory Aging Analysis'!$E$6:$E$305,0)),""))</f>
      </c>
      <c r="F114" s="21" t="str">
        <f>IF(B114="","",IFERROR(INDEX('Inventory Aging Analysis'!$AI$6:$AI$305,MATCH(B114,'Inventory Aging Analysis'!$E$6:$E$305,0)),""))</f>
      </c>
      <c r="G114" s="21" t="str">
        <f>IF(B114="","",IFERROR(INDEX('Inventory Aging Analysis'!$L$6:$L$305,MATCH(B114,'Inventory Aging Analysis'!$E$6:$E$305,0)),""))</f>
      </c>
      <c r="H114" s="21"/>
      <c r="I114" s="21"/>
      <c r="J114" s="32"/>
      <c r="K114" s="21"/>
      <c r="L114" s="84"/>
      <c r="M114" s="84"/>
      <c r="N114" s="32"/>
      <c r="O114" s="21"/>
    </row>
    <row r="115" ht="28" customHeight="true">
      <c r="A115" s="21" t="str">
        <f>IF(B115="","",ROW()-5)</f>
      </c>
      <c r="B115" s="21"/>
      <c r="C115" s="21" t="str">
        <f>IF(B115="","",IFERROR(INDEX('Inventory Aging Analysis'!$F$6:$F$305,MATCH(B115,'Inventory Aging Analysis'!$E$6:$E$305,0)),""))</f>
      </c>
      <c r="D115" s="21" t="str">
        <f>IF(B115="","",IFERROR(INDEX('Inventory Aging Analysis'!$AG$6:$AG$305,MATCH(B115,'Inventory Aging Analysis'!$E$6:$E$305,0)),""))</f>
      </c>
      <c r="E115" s="84" t="str">
        <f>IF(B115="","",IFERROR(INDEX('Inventory Aging Analysis'!$T$6:$T$305,MATCH(B115,'Inventory Aging Analysis'!$E$6:$E$305,0)),""))</f>
      </c>
      <c r="F115" s="21" t="str">
        <f>IF(B115="","",IFERROR(INDEX('Inventory Aging Analysis'!$AI$6:$AI$305,MATCH(B115,'Inventory Aging Analysis'!$E$6:$E$305,0)),""))</f>
      </c>
      <c r="G115" s="21" t="str">
        <f>IF(B115="","",IFERROR(INDEX('Inventory Aging Analysis'!$L$6:$L$305,MATCH(B115,'Inventory Aging Analysis'!$E$6:$E$305,0)),""))</f>
      </c>
      <c r="H115" s="21"/>
      <c r="I115" s="21"/>
      <c r="J115" s="32"/>
      <c r="K115" s="21"/>
      <c r="L115" s="84"/>
      <c r="M115" s="84"/>
      <c r="N115" s="32"/>
      <c r="O115" s="21"/>
    </row>
    <row r="116" ht="28" customHeight="true">
      <c r="A116" s="21" t="str">
        <f>IF(B116="","",ROW()-5)</f>
      </c>
      <c r="B116" s="21"/>
      <c r="C116" s="21" t="str">
        <f>IF(B116="","",IFERROR(INDEX('Inventory Aging Analysis'!$F$6:$F$305,MATCH(B116,'Inventory Aging Analysis'!$E$6:$E$305,0)),""))</f>
      </c>
      <c r="D116" s="21" t="str">
        <f>IF(B116="","",IFERROR(INDEX('Inventory Aging Analysis'!$AG$6:$AG$305,MATCH(B116,'Inventory Aging Analysis'!$E$6:$E$305,0)),""))</f>
      </c>
      <c r="E116" s="84" t="str">
        <f>IF(B116="","",IFERROR(INDEX('Inventory Aging Analysis'!$T$6:$T$305,MATCH(B116,'Inventory Aging Analysis'!$E$6:$E$305,0)),""))</f>
      </c>
      <c r="F116" s="21" t="str">
        <f>IF(B116="","",IFERROR(INDEX('Inventory Aging Analysis'!$AI$6:$AI$305,MATCH(B116,'Inventory Aging Analysis'!$E$6:$E$305,0)),""))</f>
      </c>
      <c r="G116" s="21" t="str">
        <f>IF(B116="","",IFERROR(INDEX('Inventory Aging Analysis'!$L$6:$L$305,MATCH(B116,'Inventory Aging Analysis'!$E$6:$E$305,0)),""))</f>
      </c>
      <c r="H116" s="21"/>
      <c r="I116" s="21"/>
      <c r="J116" s="32"/>
      <c r="K116" s="21"/>
      <c r="L116" s="84"/>
      <c r="M116" s="84"/>
      <c r="N116" s="32"/>
      <c r="O116" s="21"/>
    </row>
    <row r="117" ht="28" customHeight="true">
      <c r="A117" s="21" t="str">
        <f>IF(B117="","",ROW()-5)</f>
      </c>
      <c r="B117" s="21"/>
      <c r="C117" s="21" t="str">
        <f>IF(B117="","",IFERROR(INDEX('Inventory Aging Analysis'!$F$6:$F$305,MATCH(B117,'Inventory Aging Analysis'!$E$6:$E$305,0)),""))</f>
      </c>
      <c r="D117" s="21" t="str">
        <f>IF(B117="","",IFERROR(INDEX('Inventory Aging Analysis'!$AG$6:$AG$305,MATCH(B117,'Inventory Aging Analysis'!$E$6:$E$305,0)),""))</f>
      </c>
      <c r="E117" s="84" t="str">
        <f>IF(B117="","",IFERROR(INDEX('Inventory Aging Analysis'!$T$6:$T$305,MATCH(B117,'Inventory Aging Analysis'!$E$6:$E$305,0)),""))</f>
      </c>
      <c r="F117" s="21" t="str">
        <f>IF(B117="","",IFERROR(INDEX('Inventory Aging Analysis'!$AI$6:$AI$305,MATCH(B117,'Inventory Aging Analysis'!$E$6:$E$305,0)),""))</f>
      </c>
      <c r="G117" s="21" t="str">
        <f>IF(B117="","",IFERROR(INDEX('Inventory Aging Analysis'!$L$6:$L$305,MATCH(B117,'Inventory Aging Analysis'!$E$6:$E$305,0)),""))</f>
      </c>
      <c r="H117" s="21"/>
      <c r="I117" s="21"/>
      <c r="J117" s="32"/>
      <c r="K117" s="21"/>
      <c r="L117" s="84"/>
      <c r="M117" s="84"/>
      <c r="N117" s="32"/>
      <c r="O117" s="21"/>
    </row>
    <row r="118" ht="28" customHeight="true">
      <c r="A118" s="21" t="str">
        <f>IF(B118="","",ROW()-5)</f>
      </c>
      <c r="B118" s="21"/>
      <c r="C118" s="21" t="str">
        <f>IF(B118="","",IFERROR(INDEX('Inventory Aging Analysis'!$F$6:$F$305,MATCH(B118,'Inventory Aging Analysis'!$E$6:$E$305,0)),""))</f>
      </c>
      <c r="D118" s="21" t="str">
        <f>IF(B118="","",IFERROR(INDEX('Inventory Aging Analysis'!$AG$6:$AG$305,MATCH(B118,'Inventory Aging Analysis'!$E$6:$E$305,0)),""))</f>
      </c>
      <c r="E118" s="84" t="str">
        <f>IF(B118="","",IFERROR(INDEX('Inventory Aging Analysis'!$T$6:$T$305,MATCH(B118,'Inventory Aging Analysis'!$E$6:$E$305,0)),""))</f>
      </c>
      <c r="F118" s="21" t="str">
        <f>IF(B118="","",IFERROR(INDEX('Inventory Aging Analysis'!$AI$6:$AI$305,MATCH(B118,'Inventory Aging Analysis'!$E$6:$E$305,0)),""))</f>
      </c>
      <c r="G118" s="21" t="str">
        <f>IF(B118="","",IFERROR(INDEX('Inventory Aging Analysis'!$L$6:$L$305,MATCH(B118,'Inventory Aging Analysis'!$E$6:$E$305,0)),""))</f>
      </c>
      <c r="H118" s="21"/>
      <c r="I118" s="21"/>
      <c r="J118" s="32"/>
      <c r="K118" s="21"/>
      <c r="L118" s="84"/>
      <c r="M118" s="84"/>
      <c r="N118" s="32"/>
      <c r="O118" s="21"/>
    </row>
    <row r="119" ht="28" customHeight="true">
      <c r="A119" s="21" t="str">
        <f>IF(B119="","",ROW()-5)</f>
      </c>
      <c r="B119" s="21"/>
      <c r="C119" s="21" t="str">
        <f>IF(B119="","",IFERROR(INDEX('Inventory Aging Analysis'!$F$6:$F$305,MATCH(B119,'Inventory Aging Analysis'!$E$6:$E$305,0)),""))</f>
      </c>
      <c r="D119" s="21" t="str">
        <f>IF(B119="","",IFERROR(INDEX('Inventory Aging Analysis'!$AG$6:$AG$305,MATCH(B119,'Inventory Aging Analysis'!$E$6:$E$305,0)),""))</f>
      </c>
      <c r="E119" s="84" t="str">
        <f>IF(B119="","",IFERROR(INDEX('Inventory Aging Analysis'!$T$6:$T$305,MATCH(B119,'Inventory Aging Analysis'!$E$6:$E$305,0)),""))</f>
      </c>
      <c r="F119" s="21" t="str">
        <f>IF(B119="","",IFERROR(INDEX('Inventory Aging Analysis'!$AI$6:$AI$305,MATCH(B119,'Inventory Aging Analysis'!$E$6:$E$305,0)),""))</f>
      </c>
      <c r="G119" s="21" t="str">
        <f>IF(B119="","",IFERROR(INDEX('Inventory Aging Analysis'!$L$6:$L$305,MATCH(B119,'Inventory Aging Analysis'!$E$6:$E$305,0)),""))</f>
      </c>
      <c r="H119" s="21"/>
      <c r="I119" s="21"/>
      <c r="J119" s="32"/>
      <c r="K119" s="21"/>
      <c r="L119" s="84"/>
      <c r="M119" s="84"/>
      <c r="N119" s="32"/>
      <c r="O119" s="21"/>
    </row>
    <row r="120" ht="28" customHeight="true">
      <c r="A120" s="21" t="str">
        <f>IF(B120="","",ROW()-5)</f>
      </c>
      <c r="B120" s="21"/>
      <c r="C120" s="21" t="str">
        <f>IF(B120="","",IFERROR(INDEX('Inventory Aging Analysis'!$F$6:$F$305,MATCH(B120,'Inventory Aging Analysis'!$E$6:$E$305,0)),""))</f>
      </c>
      <c r="D120" s="21" t="str">
        <f>IF(B120="","",IFERROR(INDEX('Inventory Aging Analysis'!$AG$6:$AG$305,MATCH(B120,'Inventory Aging Analysis'!$E$6:$E$305,0)),""))</f>
      </c>
      <c r="E120" s="84" t="str">
        <f>IF(B120="","",IFERROR(INDEX('Inventory Aging Analysis'!$T$6:$T$305,MATCH(B120,'Inventory Aging Analysis'!$E$6:$E$305,0)),""))</f>
      </c>
      <c r="F120" s="21" t="str">
        <f>IF(B120="","",IFERROR(INDEX('Inventory Aging Analysis'!$AI$6:$AI$305,MATCH(B120,'Inventory Aging Analysis'!$E$6:$E$305,0)),""))</f>
      </c>
      <c r="G120" s="21" t="str">
        <f>IF(B120="","",IFERROR(INDEX('Inventory Aging Analysis'!$L$6:$L$305,MATCH(B120,'Inventory Aging Analysis'!$E$6:$E$305,0)),""))</f>
      </c>
      <c r="H120" s="21"/>
      <c r="I120" s="21"/>
      <c r="J120" s="32"/>
      <c r="K120" s="21"/>
      <c r="L120" s="84"/>
      <c r="M120" s="84"/>
      <c r="N120" s="32"/>
      <c r="O120" s="21"/>
    </row>
    <row r="121" ht="28" customHeight="true">
      <c r="A121" s="21" t="str">
        <f>IF(B121="","",ROW()-5)</f>
      </c>
      <c r="B121" s="21"/>
      <c r="C121" s="21" t="str">
        <f>IF(B121="","",IFERROR(INDEX('Inventory Aging Analysis'!$F$6:$F$305,MATCH(B121,'Inventory Aging Analysis'!$E$6:$E$305,0)),""))</f>
      </c>
      <c r="D121" s="21" t="str">
        <f>IF(B121="","",IFERROR(INDEX('Inventory Aging Analysis'!$AG$6:$AG$305,MATCH(B121,'Inventory Aging Analysis'!$E$6:$E$305,0)),""))</f>
      </c>
      <c r="E121" s="84" t="str">
        <f>IF(B121="","",IFERROR(INDEX('Inventory Aging Analysis'!$T$6:$T$305,MATCH(B121,'Inventory Aging Analysis'!$E$6:$E$305,0)),""))</f>
      </c>
      <c r="F121" s="21" t="str">
        <f>IF(B121="","",IFERROR(INDEX('Inventory Aging Analysis'!$AI$6:$AI$305,MATCH(B121,'Inventory Aging Analysis'!$E$6:$E$305,0)),""))</f>
      </c>
      <c r="G121" s="21" t="str">
        <f>IF(B121="","",IFERROR(INDEX('Inventory Aging Analysis'!$L$6:$L$305,MATCH(B121,'Inventory Aging Analysis'!$E$6:$E$305,0)),""))</f>
      </c>
      <c r="H121" s="21"/>
      <c r="I121" s="21"/>
      <c r="J121" s="32"/>
      <c r="K121" s="21"/>
      <c r="L121" s="84"/>
      <c r="M121" s="84"/>
      <c r="N121" s="32"/>
      <c r="O121" s="21"/>
    </row>
    <row r="122" ht="28" customHeight="true">
      <c r="A122" s="21" t="str">
        <f>IF(B122="","",ROW()-5)</f>
      </c>
      <c r="B122" s="21"/>
      <c r="C122" s="21" t="str">
        <f>IF(B122="","",IFERROR(INDEX('Inventory Aging Analysis'!$F$6:$F$305,MATCH(B122,'Inventory Aging Analysis'!$E$6:$E$305,0)),""))</f>
      </c>
      <c r="D122" s="21" t="str">
        <f>IF(B122="","",IFERROR(INDEX('Inventory Aging Analysis'!$AG$6:$AG$305,MATCH(B122,'Inventory Aging Analysis'!$E$6:$E$305,0)),""))</f>
      </c>
      <c r="E122" s="84" t="str">
        <f>IF(B122="","",IFERROR(INDEX('Inventory Aging Analysis'!$T$6:$T$305,MATCH(B122,'Inventory Aging Analysis'!$E$6:$E$305,0)),""))</f>
      </c>
      <c r="F122" s="21" t="str">
        <f>IF(B122="","",IFERROR(INDEX('Inventory Aging Analysis'!$AI$6:$AI$305,MATCH(B122,'Inventory Aging Analysis'!$E$6:$E$305,0)),""))</f>
      </c>
      <c r="G122" s="21" t="str">
        <f>IF(B122="","",IFERROR(INDEX('Inventory Aging Analysis'!$L$6:$L$305,MATCH(B122,'Inventory Aging Analysis'!$E$6:$E$305,0)),""))</f>
      </c>
      <c r="H122" s="21"/>
      <c r="I122" s="21"/>
      <c r="J122" s="32"/>
      <c r="K122" s="21"/>
      <c r="L122" s="84"/>
      <c r="M122" s="84"/>
      <c r="N122" s="32"/>
      <c r="O122" s="21"/>
    </row>
    <row r="123" ht="28" customHeight="true">
      <c r="A123" s="21" t="str">
        <f>IF(B123="","",ROW()-5)</f>
      </c>
      <c r="B123" s="21"/>
      <c r="C123" s="21" t="str">
        <f>IF(B123="","",IFERROR(INDEX('Inventory Aging Analysis'!$F$6:$F$305,MATCH(B123,'Inventory Aging Analysis'!$E$6:$E$305,0)),""))</f>
      </c>
      <c r="D123" s="21" t="str">
        <f>IF(B123="","",IFERROR(INDEX('Inventory Aging Analysis'!$AG$6:$AG$305,MATCH(B123,'Inventory Aging Analysis'!$E$6:$E$305,0)),""))</f>
      </c>
      <c r="E123" s="84" t="str">
        <f>IF(B123="","",IFERROR(INDEX('Inventory Aging Analysis'!$T$6:$T$305,MATCH(B123,'Inventory Aging Analysis'!$E$6:$E$305,0)),""))</f>
      </c>
      <c r="F123" s="21" t="str">
        <f>IF(B123="","",IFERROR(INDEX('Inventory Aging Analysis'!$AI$6:$AI$305,MATCH(B123,'Inventory Aging Analysis'!$E$6:$E$305,0)),""))</f>
      </c>
      <c r="G123" s="21" t="str">
        <f>IF(B123="","",IFERROR(INDEX('Inventory Aging Analysis'!$L$6:$L$305,MATCH(B123,'Inventory Aging Analysis'!$E$6:$E$305,0)),""))</f>
      </c>
      <c r="H123" s="21"/>
      <c r="I123" s="21"/>
      <c r="J123" s="32"/>
      <c r="K123" s="21"/>
      <c r="L123" s="84"/>
      <c r="M123" s="84"/>
      <c r="N123" s="32"/>
      <c r="O123" s="21"/>
    </row>
    <row r="124" ht="28" customHeight="true">
      <c r="A124" s="21" t="str">
        <f>IF(B124="","",ROW()-5)</f>
      </c>
      <c r="B124" s="21"/>
      <c r="C124" s="21" t="str">
        <f>IF(B124="","",IFERROR(INDEX('Inventory Aging Analysis'!$F$6:$F$305,MATCH(B124,'Inventory Aging Analysis'!$E$6:$E$305,0)),""))</f>
      </c>
      <c r="D124" s="21" t="str">
        <f>IF(B124="","",IFERROR(INDEX('Inventory Aging Analysis'!$AG$6:$AG$305,MATCH(B124,'Inventory Aging Analysis'!$E$6:$E$305,0)),""))</f>
      </c>
      <c r="E124" s="84" t="str">
        <f>IF(B124="","",IFERROR(INDEX('Inventory Aging Analysis'!$T$6:$T$305,MATCH(B124,'Inventory Aging Analysis'!$E$6:$E$305,0)),""))</f>
      </c>
      <c r="F124" s="21" t="str">
        <f>IF(B124="","",IFERROR(INDEX('Inventory Aging Analysis'!$AI$6:$AI$305,MATCH(B124,'Inventory Aging Analysis'!$E$6:$E$305,0)),""))</f>
      </c>
      <c r="G124" s="21" t="str">
        <f>IF(B124="","",IFERROR(INDEX('Inventory Aging Analysis'!$L$6:$L$305,MATCH(B124,'Inventory Aging Analysis'!$E$6:$E$305,0)),""))</f>
      </c>
      <c r="H124" s="21"/>
      <c r="I124" s="21"/>
      <c r="J124" s="32"/>
      <c r="K124" s="21"/>
      <c r="L124" s="84"/>
      <c r="M124" s="84"/>
      <c r="N124" s="32"/>
      <c r="O124" s="21"/>
    </row>
    <row r="125" ht="28" customHeight="true">
      <c r="A125" s="21" t="str">
        <f>IF(B125="","",ROW()-5)</f>
      </c>
      <c r="B125" s="21"/>
      <c r="C125" s="21" t="str">
        <f>IF(B125="","",IFERROR(INDEX('Inventory Aging Analysis'!$F$6:$F$305,MATCH(B125,'Inventory Aging Analysis'!$E$6:$E$305,0)),""))</f>
      </c>
      <c r="D125" s="21" t="str">
        <f>IF(B125="","",IFERROR(INDEX('Inventory Aging Analysis'!$AG$6:$AG$305,MATCH(B125,'Inventory Aging Analysis'!$E$6:$E$305,0)),""))</f>
      </c>
      <c r="E125" s="84" t="str">
        <f>IF(B125="","",IFERROR(INDEX('Inventory Aging Analysis'!$T$6:$T$305,MATCH(B125,'Inventory Aging Analysis'!$E$6:$E$305,0)),""))</f>
      </c>
      <c r="F125" s="21" t="str">
        <f>IF(B125="","",IFERROR(INDEX('Inventory Aging Analysis'!$AI$6:$AI$305,MATCH(B125,'Inventory Aging Analysis'!$E$6:$E$305,0)),""))</f>
      </c>
      <c r="G125" s="21" t="str">
        <f>IF(B125="","",IFERROR(INDEX('Inventory Aging Analysis'!$L$6:$L$305,MATCH(B125,'Inventory Aging Analysis'!$E$6:$E$305,0)),""))</f>
      </c>
      <c r="H125" s="21"/>
      <c r="I125" s="21"/>
      <c r="J125" s="32"/>
      <c r="K125" s="21"/>
      <c r="L125" s="84"/>
      <c r="M125" s="84"/>
      <c r="N125" s="32"/>
      <c r="O125" s="21"/>
    </row>
    <row r="126" ht="28" customHeight="true">
      <c r="A126" s="21" t="str">
        <f>IF(B126="","",ROW()-5)</f>
      </c>
      <c r="B126" s="21"/>
      <c r="C126" s="21" t="str">
        <f>IF(B126="","",IFERROR(INDEX('Inventory Aging Analysis'!$F$6:$F$305,MATCH(B126,'Inventory Aging Analysis'!$E$6:$E$305,0)),""))</f>
      </c>
      <c r="D126" s="21" t="str">
        <f>IF(B126="","",IFERROR(INDEX('Inventory Aging Analysis'!$AG$6:$AG$305,MATCH(B126,'Inventory Aging Analysis'!$E$6:$E$305,0)),""))</f>
      </c>
      <c r="E126" s="84" t="str">
        <f>IF(B126="","",IFERROR(INDEX('Inventory Aging Analysis'!$T$6:$T$305,MATCH(B126,'Inventory Aging Analysis'!$E$6:$E$305,0)),""))</f>
      </c>
      <c r="F126" s="21" t="str">
        <f>IF(B126="","",IFERROR(INDEX('Inventory Aging Analysis'!$AI$6:$AI$305,MATCH(B126,'Inventory Aging Analysis'!$E$6:$E$305,0)),""))</f>
      </c>
      <c r="G126" s="21" t="str">
        <f>IF(B126="","",IFERROR(INDEX('Inventory Aging Analysis'!$L$6:$L$305,MATCH(B126,'Inventory Aging Analysis'!$E$6:$E$305,0)),""))</f>
      </c>
      <c r="H126" s="21"/>
      <c r="I126" s="21"/>
      <c r="J126" s="32"/>
      <c r="K126" s="21"/>
      <c r="L126" s="84"/>
      <c r="M126" s="84"/>
      <c r="N126" s="32"/>
      <c r="O126" s="21"/>
    </row>
    <row r="127" ht="28" customHeight="true">
      <c r="A127" s="21" t="str">
        <f>IF(B127="","",ROW()-5)</f>
      </c>
      <c r="B127" s="21"/>
      <c r="C127" s="21" t="str">
        <f>IF(B127="","",IFERROR(INDEX('Inventory Aging Analysis'!$F$6:$F$305,MATCH(B127,'Inventory Aging Analysis'!$E$6:$E$305,0)),""))</f>
      </c>
      <c r="D127" s="21" t="str">
        <f>IF(B127="","",IFERROR(INDEX('Inventory Aging Analysis'!$AG$6:$AG$305,MATCH(B127,'Inventory Aging Analysis'!$E$6:$E$305,0)),""))</f>
      </c>
      <c r="E127" s="84" t="str">
        <f>IF(B127="","",IFERROR(INDEX('Inventory Aging Analysis'!$T$6:$T$305,MATCH(B127,'Inventory Aging Analysis'!$E$6:$E$305,0)),""))</f>
      </c>
      <c r="F127" s="21" t="str">
        <f>IF(B127="","",IFERROR(INDEX('Inventory Aging Analysis'!$AI$6:$AI$305,MATCH(B127,'Inventory Aging Analysis'!$E$6:$E$305,0)),""))</f>
      </c>
      <c r="G127" s="21" t="str">
        <f>IF(B127="","",IFERROR(INDEX('Inventory Aging Analysis'!$L$6:$L$305,MATCH(B127,'Inventory Aging Analysis'!$E$6:$E$305,0)),""))</f>
      </c>
      <c r="H127" s="21"/>
      <c r="I127" s="21"/>
      <c r="J127" s="32"/>
      <c r="K127" s="21"/>
      <c r="L127" s="84"/>
      <c r="M127" s="84"/>
      <c r="N127" s="32"/>
      <c r="O127" s="21"/>
    </row>
    <row r="128" ht="28" customHeight="true">
      <c r="A128" s="21" t="str">
        <f>IF(B128="","",ROW()-5)</f>
      </c>
      <c r="B128" s="21"/>
      <c r="C128" s="21" t="str">
        <f>IF(B128="","",IFERROR(INDEX('Inventory Aging Analysis'!$F$6:$F$305,MATCH(B128,'Inventory Aging Analysis'!$E$6:$E$305,0)),""))</f>
      </c>
      <c r="D128" s="21" t="str">
        <f>IF(B128="","",IFERROR(INDEX('Inventory Aging Analysis'!$AG$6:$AG$305,MATCH(B128,'Inventory Aging Analysis'!$E$6:$E$305,0)),""))</f>
      </c>
      <c r="E128" s="84" t="str">
        <f>IF(B128="","",IFERROR(INDEX('Inventory Aging Analysis'!$T$6:$T$305,MATCH(B128,'Inventory Aging Analysis'!$E$6:$E$305,0)),""))</f>
      </c>
      <c r="F128" s="21" t="str">
        <f>IF(B128="","",IFERROR(INDEX('Inventory Aging Analysis'!$AI$6:$AI$305,MATCH(B128,'Inventory Aging Analysis'!$E$6:$E$305,0)),""))</f>
      </c>
      <c r="G128" s="21" t="str">
        <f>IF(B128="","",IFERROR(INDEX('Inventory Aging Analysis'!$L$6:$L$305,MATCH(B128,'Inventory Aging Analysis'!$E$6:$E$305,0)),""))</f>
      </c>
      <c r="H128" s="21"/>
      <c r="I128" s="21"/>
      <c r="J128" s="32"/>
      <c r="K128" s="21"/>
      <c r="L128" s="84"/>
      <c r="M128" s="84"/>
      <c r="N128" s="32"/>
      <c r="O128" s="21"/>
    </row>
    <row r="129" ht="28" customHeight="true">
      <c r="A129" s="21" t="str">
        <f>IF(B129="","",ROW()-5)</f>
      </c>
      <c r="B129" s="21"/>
      <c r="C129" s="21" t="str">
        <f>IF(B129="","",IFERROR(INDEX('Inventory Aging Analysis'!$F$6:$F$305,MATCH(B129,'Inventory Aging Analysis'!$E$6:$E$305,0)),""))</f>
      </c>
      <c r="D129" s="21" t="str">
        <f>IF(B129="","",IFERROR(INDEX('Inventory Aging Analysis'!$AG$6:$AG$305,MATCH(B129,'Inventory Aging Analysis'!$E$6:$E$305,0)),""))</f>
      </c>
      <c r="E129" s="84" t="str">
        <f>IF(B129="","",IFERROR(INDEX('Inventory Aging Analysis'!$T$6:$T$305,MATCH(B129,'Inventory Aging Analysis'!$E$6:$E$305,0)),""))</f>
      </c>
      <c r="F129" s="21" t="str">
        <f>IF(B129="","",IFERROR(INDEX('Inventory Aging Analysis'!$AI$6:$AI$305,MATCH(B129,'Inventory Aging Analysis'!$E$6:$E$305,0)),""))</f>
      </c>
      <c r="G129" s="21" t="str">
        <f>IF(B129="","",IFERROR(INDEX('Inventory Aging Analysis'!$L$6:$L$305,MATCH(B129,'Inventory Aging Analysis'!$E$6:$E$305,0)),""))</f>
      </c>
      <c r="H129" s="21"/>
      <c r="I129" s="21"/>
      <c r="J129" s="32"/>
      <c r="K129" s="21"/>
      <c r="L129" s="84"/>
      <c r="M129" s="84"/>
      <c r="N129" s="32"/>
      <c r="O129" s="21"/>
    </row>
    <row r="130" ht="28" customHeight="true">
      <c r="A130" s="21" t="str">
        <f>IF(B130="","",ROW()-5)</f>
      </c>
      <c r="B130" s="21"/>
      <c r="C130" s="21" t="str">
        <f>IF(B130="","",IFERROR(INDEX('Inventory Aging Analysis'!$F$6:$F$305,MATCH(B130,'Inventory Aging Analysis'!$E$6:$E$305,0)),""))</f>
      </c>
      <c r="D130" s="21" t="str">
        <f>IF(B130="","",IFERROR(INDEX('Inventory Aging Analysis'!$AG$6:$AG$305,MATCH(B130,'Inventory Aging Analysis'!$E$6:$E$305,0)),""))</f>
      </c>
      <c r="E130" s="84" t="str">
        <f>IF(B130="","",IFERROR(INDEX('Inventory Aging Analysis'!$T$6:$T$305,MATCH(B130,'Inventory Aging Analysis'!$E$6:$E$305,0)),""))</f>
      </c>
      <c r="F130" s="21" t="str">
        <f>IF(B130="","",IFERROR(INDEX('Inventory Aging Analysis'!$AI$6:$AI$305,MATCH(B130,'Inventory Aging Analysis'!$E$6:$E$305,0)),""))</f>
      </c>
      <c r="G130" s="21" t="str">
        <f>IF(B130="","",IFERROR(INDEX('Inventory Aging Analysis'!$L$6:$L$305,MATCH(B130,'Inventory Aging Analysis'!$E$6:$E$305,0)),""))</f>
      </c>
      <c r="H130" s="21"/>
      <c r="I130" s="21"/>
      <c r="J130" s="32"/>
      <c r="K130" s="21"/>
      <c r="L130" s="84"/>
      <c r="M130" s="84"/>
      <c r="N130" s="32"/>
      <c r="O130" s="21"/>
    </row>
    <row r="131" ht="28" customHeight="true">
      <c r="A131" s="21" t="str">
        <f>IF(B131="","",ROW()-5)</f>
      </c>
      <c r="B131" s="21"/>
      <c r="C131" s="21" t="str">
        <f>IF(B131="","",IFERROR(INDEX('Inventory Aging Analysis'!$F$6:$F$305,MATCH(B131,'Inventory Aging Analysis'!$E$6:$E$305,0)),""))</f>
      </c>
      <c r="D131" s="21" t="str">
        <f>IF(B131="","",IFERROR(INDEX('Inventory Aging Analysis'!$AG$6:$AG$305,MATCH(B131,'Inventory Aging Analysis'!$E$6:$E$305,0)),""))</f>
      </c>
      <c r="E131" s="84" t="str">
        <f>IF(B131="","",IFERROR(INDEX('Inventory Aging Analysis'!$T$6:$T$305,MATCH(B131,'Inventory Aging Analysis'!$E$6:$E$305,0)),""))</f>
      </c>
      <c r="F131" s="21" t="str">
        <f>IF(B131="","",IFERROR(INDEX('Inventory Aging Analysis'!$AI$6:$AI$305,MATCH(B131,'Inventory Aging Analysis'!$E$6:$E$305,0)),""))</f>
      </c>
      <c r="G131" s="21" t="str">
        <f>IF(B131="","",IFERROR(INDEX('Inventory Aging Analysis'!$L$6:$L$305,MATCH(B131,'Inventory Aging Analysis'!$E$6:$E$305,0)),""))</f>
      </c>
      <c r="H131" s="21"/>
      <c r="I131" s="21"/>
      <c r="J131" s="32"/>
      <c r="K131" s="21"/>
      <c r="L131" s="84"/>
      <c r="M131" s="84"/>
      <c r="N131" s="32"/>
      <c r="O131" s="21"/>
    </row>
    <row r="132" ht="28" customHeight="true">
      <c r="A132" s="21" t="str">
        <f>IF(B132="","",ROW()-5)</f>
      </c>
      <c r="B132" s="21"/>
      <c r="C132" s="21" t="str">
        <f>IF(B132="","",IFERROR(INDEX('Inventory Aging Analysis'!$F$6:$F$305,MATCH(B132,'Inventory Aging Analysis'!$E$6:$E$305,0)),""))</f>
      </c>
      <c r="D132" s="21" t="str">
        <f>IF(B132="","",IFERROR(INDEX('Inventory Aging Analysis'!$AG$6:$AG$305,MATCH(B132,'Inventory Aging Analysis'!$E$6:$E$305,0)),""))</f>
      </c>
      <c r="E132" s="84" t="str">
        <f>IF(B132="","",IFERROR(INDEX('Inventory Aging Analysis'!$T$6:$T$305,MATCH(B132,'Inventory Aging Analysis'!$E$6:$E$305,0)),""))</f>
      </c>
      <c r="F132" s="21" t="str">
        <f>IF(B132="","",IFERROR(INDEX('Inventory Aging Analysis'!$AI$6:$AI$305,MATCH(B132,'Inventory Aging Analysis'!$E$6:$E$305,0)),""))</f>
      </c>
      <c r="G132" s="21" t="str">
        <f>IF(B132="","",IFERROR(INDEX('Inventory Aging Analysis'!$L$6:$L$305,MATCH(B132,'Inventory Aging Analysis'!$E$6:$E$305,0)),""))</f>
      </c>
      <c r="H132" s="21"/>
      <c r="I132" s="21"/>
      <c r="J132" s="32"/>
      <c r="K132" s="21"/>
      <c r="L132" s="84"/>
      <c r="M132" s="84"/>
      <c r="N132" s="32"/>
      <c r="O132" s="21"/>
    </row>
    <row r="133" ht="28" customHeight="true">
      <c r="A133" s="21" t="str">
        <f>IF(B133="","",ROW()-5)</f>
      </c>
      <c r="B133" s="21"/>
      <c r="C133" s="21" t="str">
        <f>IF(B133="","",IFERROR(INDEX('Inventory Aging Analysis'!$F$6:$F$305,MATCH(B133,'Inventory Aging Analysis'!$E$6:$E$305,0)),""))</f>
      </c>
      <c r="D133" s="21" t="str">
        <f>IF(B133="","",IFERROR(INDEX('Inventory Aging Analysis'!$AG$6:$AG$305,MATCH(B133,'Inventory Aging Analysis'!$E$6:$E$305,0)),""))</f>
      </c>
      <c r="E133" s="84" t="str">
        <f>IF(B133="","",IFERROR(INDEX('Inventory Aging Analysis'!$T$6:$T$305,MATCH(B133,'Inventory Aging Analysis'!$E$6:$E$305,0)),""))</f>
      </c>
      <c r="F133" s="21" t="str">
        <f>IF(B133="","",IFERROR(INDEX('Inventory Aging Analysis'!$AI$6:$AI$305,MATCH(B133,'Inventory Aging Analysis'!$E$6:$E$305,0)),""))</f>
      </c>
      <c r="G133" s="21" t="str">
        <f>IF(B133="","",IFERROR(INDEX('Inventory Aging Analysis'!$L$6:$L$305,MATCH(B133,'Inventory Aging Analysis'!$E$6:$E$305,0)),""))</f>
      </c>
      <c r="H133" s="21"/>
      <c r="I133" s="21"/>
      <c r="J133" s="32"/>
      <c r="K133" s="21"/>
      <c r="L133" s="84"/>
      <c r="M133" s="84"/>
      <c r="N133" s="32"/>
      <c r="O133" s="21"/>
    </row>
    <row r="134" ht="28" customHeight="true">
      <c r="A134" s="21" t="str">
        <f>IF(B134="","",ROW()-5)</f>
      </c>
      <c r="B134" s="21"/>
      <c r="C134" s="21" t="str">
        <f>IF(B134="","",IFERROR(INDEX('Inventory Aging Analysis'!$F$6:$F$305,MATCH(B134,'Inventory Aging Analysis'!$E$6:$E$305,0)),""))</f>
      </c>
      <c r="D134" s="21" t="str">
        <f>IF(B134="","",IFERROR(INDEX('Inventory Aging Analysis'!$AG$6:$AG$305,MATCH(B134,'Inventory Aging Analysis'!$E$6:$E$305,0)),""))</f>
      </c>
      <c r="E134" s="84" t="str">
        <f>IF(B134="","",IFERROR(INDEX('Inventory Aging Analysis'!$T$6:$T$305,MATCH(B134,'Inventory Aging Analysis'!$E$6:$E$305,0)),""))</f>
      </c>
      <c r="F134" s="21" t="str">
        <f>IF(B134="","",IFERROR(INDEX('Inventory Aging Analysis'!$AI$6:$AI$305,MATCH(B134,'Inventory Aging Analysis'!$E$6:$E$305,0)),""))</f>
      </c>
      <c r="G134" s="21" t="str">
        <f>IF(B134="","",IFERROR(INDEX('Inventory Aging Analysis'!$L$6:$L$305,MATCH(B134,'Inventory Aging Analysis'!$E$6:$E$305,0)),""))</f>
      </c>
      <c r="H134" s="21"/>
      <c r="I134" s="21"/>
      <c r="J134" s="32"/>
      <c r="K134" s="21"/>
      <c r="L134" s="84"/>
      <c r="M134" s="84"/>
      <c r="N134" s="32"/>
      <c r="O134" s="21"/>
    </row>
    <row r="135" ht="28" customHeight="true">
      <c r="A135" s="21" t="str">
        <f>IF(B135="","",ROW()-5)</f>
      </c>
      <c r="B135" s="21"/>
      <c r="C135" s="21" t="str">
        <f>IF(B135="","",IFERROR(INDEX('Inventory Aging Analysis'!$F$6:$F$305,MATCH(B135,'Inventory Aging Analysis'!$E$6:$E$305,0)),""))</f>
      </c>
      <c r="D135" s="21" t="str">
        <f>IF(B135="","",IFERROR(INDEX('Inventory Aging Analysis'!$AG$6:$AG$305,MATCH(B135,'Inventory Aging Analysis'!$E$6:$E$305,0)),""))</f>
      </c>
      <c r="E135" s="84" t="str">
        <f>IF(B135="","",IFERROR(INDEX('Inventory Aging Analysis'!$T$6:$T$305,MATCH(B135,'Inventory Aging Analysis'!$E$6:$E$305,0)),""))</f>
      </c>
      <c r="F135" s="21" t="str">
        <f>IF(B135="","",IFERROR(INDEX('Inventory Aging Analysis'!$AI$6:$AI$305,MATCH(B135,'Inventory Aging Analysis'!$E$6:$E$305,0)),""))</f>
      </c>
      <c r="G135" s="21" t="str">
        <f>IF(B135="","",IFERROR(INDEX('Inventory Aging Analysis'!$L$6:$L$305,MATCH(B135,'Inventory Aging Analysis'!$E$6:$E$305,0)),""))</f>
      </c>
      <c r="H135" s="21"/>
      <c r="I135" s="21"/>
      <c r="J135" s="32"/>
      <c r="K135" s="21"/>
      <c r="L135" s="84"/>
      <c r="M135" s="84"/>
      <c r="N135" s="32"/>
      <c r="O135" s="21"/>
    </row>
    <row r="136" ht="28" customHeight="true">
      <c r="A136" s="21" t="str">
        <f>IF(B136="","",ROW()-5)</f>
      </c>
      <c r="B136" s="21"/>
      <c r="C136" s="21" t="str">
        <f>IF(B136="","",IFERROR(INDEX('Inventory Aging Analysis'!$F$6:$F$305,MATCH(B136,'Inventory Aging Analysis'!$E$6:$E$305,0)),""))</f>
      </c>
      <c r="D136" s="21" t="str">
        <f>IF(B136="","",IFERROR(INDEX('Inventory Aging Analysis'!$AG$6:$AG$305,MATCH(B136,'Inventory Aging Analysis'!$E$6:$E$305,0)),""))</f>
      </c>
      <c r="E136" s="84" t="str">
        <f>IF(B136="","",IFERROR(INDEX('Inventory Aging Analysis'!$T$6:$T$305,MATCH(B136,'Inventory Aging Analysis'!$E$6:$E$305,0)),""))</f>
      </c>
      <c r="F136" s="21" t="str">
        <f>IF(B136="","",IFERROR(INDEX('Inventory Aging Analysis'!$AI$6:$AI$305,MATCH(B136,'Inventory Aging Analysis'!$E$6:$E$305,0)),""))</f>
      </c>
      <c r="G136" s="21" t="str">
        <f>IF(B136="","",IFERROR(INDEX('Inventory Aging Analysis'!$L$6:$L$305,MATCH(B136,'Inventory Aging Analysis'!$E$6:$E$305,0)),""))</f>
      </c>
      <c r="H136" s="21"/>
      <c r="I136" s="21"/>
      <c r="J136" s="32"/>
      <c r="K136" s="21"/>
      <c r="L136" s="84"/>
      <c r="M136" s="84"/>
      <c r="N136" s="32"/>
      <c r="O136" s="21"/>
    </row>
    <row r="137" ht="28" customHeight="true">
      <c r="A137" s="21" t="str">
        <f>IF(B137="","",ROW()-5)</f>
      </c>
      <c r="B137" s="21"/>
      <c r="C137" s="21" t="str">
        <f>IF(B137="","",IFERROR(INDEX('Inventory Aging Analysis'!$F$6:$F$305,MATCH(B137,'Inventory Aging Analysis'!$E$6:$E$305,0)),""))</f>
      </c>
      <c r="D137" s="21" t="str">
        <f>IF(B137="","",IFERROR(INDEX('Inventory Aging Analysis'!$AG$6:$AG$305,MATCH(B137,'Inventory Aging Analysis'!$E$6:$E$305,0)),""))</f>
      </c>
      <c r="E137" s="84" t="str">
        <f>IF(B137="","",IFERROR(INDEX('Inventory Aging Analysis'!$T$6:$T$305,MATCH(B137,'Inventory Aging Analysis'!$E$6:$E$305,0)),""))</f>
      </c>
      <c r="F137" s="21" t="str">
        <f>IF(B137="","",IFERROR(INDEX('Inventory Aging Analysis'!$AI$6:$AI$305,MATCH(B137,'Inventory Aging Analysis'!$E$6:$E$305,0)),""))</f>
      </c>
      <c r="G137" s="21" t="str">
        <f>IF(B137="","",IFERROR(INDEX('Inventory Aging Analysis'!$L$6:$L$305,MATCH(B137,'Inventory Aging Analysis'!$E$6:$E$305,0)),""))</f>
      </c>
      <c r="H137" s="21"/>
      <c r="I137" s="21"/>
      <c r="J137" s="32"/>
      <c r="K137" s="21"/>
      <c r="L137" s="84"/>
      <c r="M137" s="84"/>
      <c r="N137" s="32"/>
      <c r="O137" s="21"/>
    </row>
    <row r="138" ht="28" customHeight="true">
      <c r="A138" s="21" t="str">
        <f>IF(B138="","",ROW()-5)</f>
      </c>
      <c r="B138" s="21"/>
      <c r="C138" s="21" t="str">
        <f>IF(B138="","",IFERROR(INDEX('Inventory Aging Analysis'!$F$6:$F$305,MATCH(B138,'Inventory Aging Analysis'!$E$6:$E$305,0)),""))</f>
      </c>
      <c r="D138" s="21" t="str">
        <f>IF(B138="","",IFERROR(INDEX('Inventory Aging Analysis'!$AG$6:$AG$305,MATCH(B138,'Inventory Aging Analysis'!$E$6:$E$305,0)),""))</f>
      </c>
      <c r="E138" s="84" t="str">
        <f>IF(B138="","",IFERROR(INDEX('Inventory Aging Analysis'!$T$6:$T$305,MATCH(B138,'Inventory Aging Analysis'!$E$6:$E$305,0)),""))</f>
      </c>
      <c r="F138" s="21" t="str">
        <f>IF(B138="","",IFERROR(INDEX('Inventory Aging Analysis'!$AI$6:$AI$305,MATCH(B138,'Inventory Aging Analysis'!$E$6:$E$305,0)),""))</f>
      </c>
      <c r="G138" s="21" t="str">
        <f>IF(B138="","",IFERROR(INDEX('Inventory Aging Analysis'!$L$6:$L$305,MATCH(B138,'Inventory Aging Analysis'!$E$6:$E$305,0)),""))</f>
      </c>
      <c r="H138" s="21"/>
      <c r="I138" s="21"/>
      <c r="J138" s="32"/>
      <c r="K138" s="21"/>
      <c r="L138" s="84"/>
      <c r="M138" s="84"/>
      <c r="N138" s="32"/>
      <c r="O138" s="21"/>
    </row>
    <row r="139" ht="28" customHeight="true">
      <c r="A139" s="21" t="str">
        <f>IF(B139="","",ROW()-5)</f>
      </c>
      <c r="B139" s="21"/>
      <c r="C139" s="21" t="str">
        <f>IF(B139="","",IFERROR(INDEX('Inventory Aging Analysis'!$F$6:$F$305,MATCH(B139,'Inventory Aging Analysis'!$E$6:$E$305,0)),""))</f>
      </c>
      <c r="D139" s="21" t="str">
        <f>IF(B139="","",IFERROR(INDEX('Inventory Aging Analysis'!$AG$6:$AG$305,MATCH(B139,'Inventory Aging Analysis'!$E$6:$E$305,0)),""))</f>
      </c>
      <c r="E139" s="84" t="str">
        <f>IF(B139="","",IFERROR(INDEX('Inventory Aging Analysis'!$T$6:$T$305,MATCH(B139,'Inventory Aging Analysis'!$E$6:$E$305,0)),""))</f>
      </c>
      <c r="F139" s="21" t="str">
        <f>IF(B139="","",IFERROR(INDEX('Inventory Aging Analysis'!$AI$6:$AI$305,MATCH(B139,'Inventory Aging Analysis'!$E$6:$E$305,0)),""))</f>
      </c>
      <c r="G139" s="21" t="str">
        <f>IF(B139="","",IFERROR(INDEX('Inventory Aging Analysis'!$L$6:$L$305,MATCH(B139,'Inventory Aging Analysis'!$E$6:$E$305,0)),""))</f>
      </c>
      <c r="H139" s="21"/>
      <c r="I139" s="21"/>
      <c r="J139" s="32"/>
      <c r="K139" s="21"/>
      <c r="L139" s="84"/>
      <c r="M139" s="84"/>
      <c r="N139" s="32"/>
      <c r="O139" s="21"/>
    </row>
    <row r="140" ht="28" customHeight="true">
      <c r="A140" s="21" t="str">
        <f>IF(B140="","",ROW()-5)</f>
      </c>
      <c r="B140" s="21"/>
      <c r="C140" s="21" t="str">
        <f>IF(B140="","",IFERROR(INDEX('Inventory Aging Analysis'!$F$6:$F$305,MATCH(B140,'Inventory Aging Analysis'!$E$6:$E$305,0)),""))</f>
      </c>
      <c r="D140" s="21" t="str">
        <f>IF(B140="","",IFERROR(INDEX('Inventory Aging Analysis'!$AG$6:$AG$305,MATCH(B140,'Inventory Aging Analysis'!$E$6:$E$305,0)),""))</f>
      </c>
      <c r="E140" s="84" t="str">
        <f>IF(B140="","",IFERROR(INDEX('Inventory Aging Analysis'!$T$6:$T$305,MATCH(B140,'Inventory Aging Analysis'!$E$6:$E$305,0)),""))</f>
      </c>
      <c r="F140" s="21" t="str">
        <f>IF(B140="","",IFERROR(INDEX('Inventory Aging Analysis'!$AI$6:$AI$305,MATCH(B140,'Inventory Aging Analysis'!$E$6:$E$305,0)),""))</f>
      </c>
      <c r="G140" s="21" t="str">
        <f>IF(B140="","",IFERROR(INDEX('Inventory Aging Analysis'!$L$6:$L$305,MATCH(B140,'Inventory Aging Analysis'!$E$6:$E$305,0)),""))</f>
      </c>
      <c r="H140" s="21"/>
      <c r="I140" s="21"/>
      <c r="J140" s="32"/>
      <c r="K140" s="21"/>
      <c r="L140" s="84"/>
      <c r="M140" s="84"/>
      <c r="N140" s="32"/>
      <c r="O140" s="21"/>
    </row>
    <row r="141" ht="28" customHeight="true">
      <c r="A141" s="21" t="str">
        <f>IF(B141="","",ROW()-5)</f>
      </c>
      <c r="B141" s="21"/>
      <c r="C141" s="21" t="str">
        <f>IF(B141="","",IFERROR(INDEX('Inventory Aging Analysis'!$F$6:$F$305,MATCH(B141,'Inventory Aging Analysis'!$E$6:$E$305,0)),""))</f>
      </c>
      <c r="D141" s="21" t="str">
        <f>IF(B141="","",IFERROR(INDEX('Inventory Aging Analysis'!$AG$6:$AG$305,MATCH(B141,'Inventory Aging Analysis'!$E$6:$E$305,0)),""))</f>
      </c>
      <c r="E141" s="84" t="str">
        <f>IF(B141="","",IFERROR(INDEX('Inventory Aging Analysis'!$T$6:$T$305,MATCH(B141,'Inventory Aging Analysis'!$E$6:$E$305,0)),""))</f>
      </c>
      <c r="F141" s="21" t="str">
        <f>IF(B141="","",IFERROR(INDEX('Inventory Aging Analysis'!$AI$6:$AI$305,MATCH(B141,'Inventory Aging Analysis'!$E$6:$E$305,0)),""))</f>
      </c>
      <c r="G141" s="21" t="str">
        <f>IF(B141="","",IFERROR(INDEX('Inventory Aging Analysis'!$L$6:$L$305,MATCH(B141,'Inventory Aging Analysis'!$E$6:$E$305,0)),""))</f>
      </c>
      <c r="H141" s="21"/>
      <c r="I141" s="21"/>
      <c r="J141" s="32"/>
      <c r="K141" s="21"/>
      <c r="L141" s="84"/>
      <c r="M141" s="84"/>
      <c r="N141" s="32"/>
      <c r="O141" s="21"/>
    </row>
    <row r="142" ht="28" customHeight="true">
      <c r="A142" s="21" t="str">
        <f>IF(B142="","",ROW()-5)</f>
      </c>
      <c r="B142" s="21"/>
      <c r="C142" s="21" t="str">
        <f>IF(B142="","",IFERROR(INDEX('Inventory Aging Analysis'!$F$6:$F$305,MATCH(B142,'Inventory Aging Analysis'!$E$6:$E$305,0)),""))</f>
      </c>
      <c r="D142" s="21" t="str">
        <f>IF(B142="","",IFERROR(INDEX('Inventory Aging Analysis'!$AG$6:$AG$305,MATCH(B142,'Inventory Aging Analysis'!$E$6:$E$305,0)),""))</f>
      </c>
      <c r="E142" s="84" t="str">
        <f>IF(B142="","",IFERROR(INDEX('Inventory Aging Analysis'!$T$6:$T$305,MATCH(B142,'Inventory Aging Analysis'!$E$6:$E$305,0)),""))</f>
      </c>
      <c r="F142" s="21" t="str">
        <f>IF(B142="","",IFERROR(INDEX('Inventory Aging Analysis'!$AI$6:$AI$305,MATCH(B142,'Inventory Aging Analysis'!$E$6:$E$305,0)),""))</f>
      </c>
      <c r="G142" s="21" t="str">
        <f>IF(B142="","",IFERROR(INDEX('Inventory Aging Analysis'!$L$6:$L$305,MATCH(B142,'Inventory Aging Analysis'!$E$6:$E$305,0)),""))</f>
      </c>
      <c r="H142" s="21"/>
      <c r="I142" s="21"/>
      <c r="J142" s="32"/>
      <c r="K142" s="21"/>
      <c r="L142" s="84"/>
      <c r="M142" s="84"/>
      <c r="N142" s="32"/>
      <c r="O142" s="21"/>
    </row>
    <row r="143" ht="28" customHeight="true">
      <c r="A143" s="21" t="str">
        <f>IF(B143="","",ROW()-5)</f>
      </c>
      <c r="B143" s="21"/>
      <c r="C143" s="21" t="str">
        <f>IF(B143="","",IFERROR(INDEX('Inventory Aging Analysis'!$F$6:$F$305,MATCH(B143,'Inventory Aging Analysis'!$E$6:$E$305,0)),""))</f>
      </c>
      <c r="D143" s="21" t="str">
        <f>IF(B143="","",IFERROR(INDEX('Inventory Aging Analysis'!$AG$6:$AG$305,MATCH(B143,'Inventory Aging Analysis'!$E$6:$E$305,0)),""))</f>
      </c>
      <c r="E143" s="84" t="str">
        <f>IF(B143="","",IFERROR(INDEX('Inventory Aging Analysis'!$T$6:$T$305,MATCH(B143,'Inventory Aging Analysis'!$E$6:$E$305,0)),""))</f>
      </c>
      <c r="F143" s="21" t="str">
        <f>IF(B143="","",IFERROR(INDEX('Inventory Aging Analysis'!$AI$6:$AI$305,MATCH(B143,'Inventory Aging Analysis'!$E$6:$E$305,0)),""))</f>
      </c>
      <c r="G143" s="21" t="str">
        <f>IF(B143="","",IFERROR(INDEX('Inventory Aging Analysis'!$L$6:$L$305,MATCH(B143,'Inventory Aging Analysis'!$E$6:$E$305,0)),""))</f>
      </c>
      <c r="H143" s="21"/>
      <c r="I143" s="21"/>
      <c r="J143" s="32"/>
      <c r="K143" s="21"/>
      <c r="L143" s="84"/>
      <c r="M143" s="84"/>
      <c r="N143" s="32"/>
      <c r="O143" s="21"/>
    </row>
    <row r="144" ht="28" customHeight="true">
      <c r="A144" s="21" t="str">
        <f>IF(B144="","",ROW()-5)</f>
      </c>
      <c r="B144" s="21"/>
      <c r="C144" s="21" t="str">
        <f>IF(B144="","",IFERROR(INDEX('Inventory Aging Analysis'!$F$6:$F$305,MATCH(B144,'Inventory Aging Analysis'!$E$6:$E$305,0)),""))</f>
      </c>
      <c r="D144" s="21" t="str">
        <f>IF(B144="","",IFERROR(INDEX('Inventory Aging Analysis'!$AG$6:$AG$305,MATCH(B144,'Inventory Aging Analysis'!$E$6:$E$305,0)),""))</f>
      </c>
      <c r="E144" s="84" t="str">
        <f>IF(B144="","",IFERROR(INDEX('Inventory Aging Analysis'!$T$6:$T$305,MATCH(B144,'Inventory Aging Analysis'!$E$6:$E$305,0)),""))</f>
      </c>
      <c r="F144" s="21" t="str">
        <f>IF(B144="","",IFERROR(INDEX('Inventory Aging Analysis'!$AI$6:$AI$305,MATCH(B144,'Inventory Aging Analysis'!$E$6:$E$305,0)),""))</f>
      </c>
      <c r="G144" s="21" t="str">
        <f>IF(B144="","",IFERROR(INDEX('Inventory Aging Analysis'!$L$6:$L$305,MATCH(B144,'Inventory Aging Analysis'!$E$6:$E$305,0)),""))</f>
      </c>
      <c r="H144" s="21"/>
      <c r="I144" s="21"/>
      <c r="J144" s="32"/>
      <c r="K144" s="21"/>
      <c r="L144" s="84"/>
      <c r="M144" s="84"/>
      <c r="N144" s="32"/>
      <c r="O144" s="21"/>
    </row>
    <row r="145" ht="28" customHeight="true">
      <c r="A145" s="21" t="str">
        <f>IF(B145="","",ROW()-5)</f>
      </c>
      <c r="B145" s="21"/>
      <c r="C145" s="21" t="str">
        <f>IF(B145="","",IFERROR(INDEX('Inventory Aging Analysis'!$F$6:$F$305,MATCH(B145,'Inventory Aging Analysis'!$E$6:$E$305,0)),""))</f>
      </c>
      <c r="D145" s="21" t="str">
        <f>IF(B145="","",IFERROR(INDEX('Inventory Aging Analysis'!$AG$6:$AG$305,MATCH(B145,'Inventory Aging Analysis'!$E$6:$E$305,0)),""))</f>
      </c>
      <c r="E145" s="84" t="str">
        <f>IF(B145="","",IFERROR(INDEX('Inventory Aging Analysis'!$T$6:$T$305,MATCH(B145,'Inventory Aging Analysis'!$E$6:$E$305,0)),""))</f>
      </c>
      <c r="F145" s="21" t="str">
        <f>IF(B145="","",IFERROR(INDEX('Inventory Aging Analysis'!$AI$6:$AI$305,MATCH(B145,'Inventory Aging Analysis'!$E$6:$E$305,0)),""))</f>
      </c>
      <c r="G145" s="21" t="str">
        <f>IF(B145="","",IFERROR(INDEX('Inventory Aging Analysis'!$L$6:$L$305,MATCH(B145,'Inventory Aging Analysis'!$E$6:$E$305,0)),""))</f>
      </c>
      <c r="H145" s="21"/>
      <c r="I145" s="21"/>
      <c r="J145" s="32"/>
      <c r="K145" s="21"/>
      <c r="L145" s="84"/>
      <c r="M145" s="84"/>
      <c r="N145" s="32"/>
      <c r="O145" s="21"/>
    </row>
    <row r="146" ht="28" customHeight="true">
      <c r="A146" s="21" t="str">
        <f>IF(B146="","",ROW()-5)</f>
      </c>
      <c r="B146" s="21"/>
      <c r="C146" s="21" t="str">
        <f>IF(B146="","",IFERROR(INDEX('Inventory Aging Analysis'!$F$6:$F$305,MATCH(B146,'Inventory Aging Analysis'!$E$6:$E$305,0)),""))</f>
      </c>
      <c r="D146" s="21" t="str">
        <f>IF(B146="","",IFERROR(INDEX('Inventory Aging Analysis'!$AG$6:$AG$305,MATCH(B146,'Inventory Aging Analysis'!$E$6:$E$305,0)),""))</f>
      </c>
      <c r="E146" s="84" t="str">
        <f>IF(B146="","",IFERROR(INDEX('Inventory Aging Analysis'!$T$6:$T$305,MATCH(B146,'Inventory Aging Analysis'!$E$6:$E$305,0)),""))</f>
      </c>
      <c r="F146" s="21" t="str">
        <f>IF(B146="","",IFERROR(INDEX('Inventory Aging Analysis'!$AI$6:$AI$305,MATCH(B146,'Inventory Aging Analysis'!$E$6:$E$305,0)),""))</f>
      </c>
      <c r="G146" s="21" t="str">
        <f>IF(B146="","",IFERROR(INDEX('Inventory Aging Analysis'!$L$6:$L$305,MATCH(B146,'Inventory Aging Analysis'!$E$6:$E$305,0)),""))</f>
      </c>
      <c r="H146" s="21"/>
      <c r="I146" s="21"/>
      <c r="J146" s="32"/>
      <c r="K146" s="21"/>
      <c r="L146" s="84"/>
      <c r="M146" s="84"/>
      <c r="N146" s="32"/>
      <c r="O146" s="21"/>
    </row>
    <row r="147" ht="28" customHeight="true">
      <c r="A147" s="21" t="str">
        <f>IF(B147="","",ROW()-5)</f>
      </c>
      <c r="B147" s="21"/>
      <c r="C147" s="21" t="str">
        <f>IF(B147="","",IFERROR(INDEX('Inventory Aging Analysis'!$F$6:$F$305,MATCH(B147,'Inventory Aging Analysis'!$E$6:$E$305,0)),""))</f>
      </c>
      <c r="D147" s="21" t="str">
        <f>IF(B147="","",IFERROR(INDEX('Inventory Aging Analysis'!$AG$6:$AG$305,MATCH(B147,'Inventory Aging Analysis'!$E$6:$E$305,0)),""))</f>
      </c>
      <c r="E147" s="84" t="str">
        <f>IF(B147="","",IFERROR(INDEX('Inventory Aging Analysis'!$T$6:$T$305,MATCH(B147,'Inventory Aging Analysis'!$E$6:$E$305,0)),""))</f>
      </c>
      <c r="F147" s="21" t="str">
        <f>IF(B147="","",IFERROR(INDEX('Inventory Aging Analysis'!$AI$6:$AI$305,MATCH(B147,'Inventory Aging Analysis'!$E$6:$E$305,0)),""))</f>
      </c>
      <c r="G147" s="21" t="str">
        <f>IF(B147="","",IFERROR(INDEX('Inventory Aging Analysis'!$L$6:$L$305,MATCH(B147,'Inventory Aging Analysis'!$E$6:$E$305,0)),""))</f>
      </c>
      <c r="H147" s="21"/>
      <c r="I147" s="21"/>
      <c r="J147" s="32"/>
      <c r="K147" s="21"/>
      <c r="L147" s="84"/>
      <c r="M147" s="84"/>
      <c r="N147" s="32"/>
      <c r="O147" s="21"/>
    </row>
    <row r="148" ht="28" customHeight="true">
      <c r="A148" s="21" t="str">
        <f>IF(B148="","",ROW()-5)</f>
      </c>
      <c r="B148" s="21"/>
      <c r="C148" s="21" t="str">
        <f>IF(B148="","",IFERROR(INDEX('Inventory Aging Analysis'!$F$6:$F$305,MATCH(B148,'Inventory Aging Analysis'!$E$6:$E$305,0)),""))</f>
      </c>
      <c r="D148" s="21" t="str">
        <f>IF(B148="","",IFERROR(INDEX('Inventory Aging Analysis'!$AG$6:$AG$305,MATCH(B148,'Inventory Aging Analysis'!$E$6:$E$305,0)),""))</f>
      </c>
      <c r="E148" s="84" t="str">
        <f>IF(B148="","",IFERROR(INDEX('Inventory Aging Analysis'!$T$6:$T$305,MATCH(B148,'Inventory Aging Analysis'!$E$6:$E$305,0)),""))</f>
      </c>
      <c r="F148" s="21" t="str">
        <f>IF(B148="","",IFERROR(INDEX('Inventory Aging Analysis'!$AI$6:$AI$305,MATCH(B148,'Inventory Aging Analysis'!$E$6:$E$305,0)),""))</f>
      </c>
      <c r="G148" s="21" t="str">
        <f>IF(B148="","",IFERROR(INDEX('Inventory Aging Analysis'!$L$6:$L$305,MATCH(B148,'Inventory Aging Analysis'!$E$6:$E$305,0)),""))</f>
      </c>
      <c r="H148" s="21"/>
      <c r="I148" s="21"/>
      <c r="J148" s="32"/>
      <c r="K148" s="21"/>
      <c r="L148" s="84"/>
      <c r="M148" s="84"/>
      <c r="N148" s="32"/>
      <c r="O148" s="21"/>
    </row>
    <row r="149" ht="28" customHeight="true">
      <c r="A149" s="21" t="str">
        <f>IF(B149="","",ROW()-5)</f>
      </c>
      <c r="B149" s="21"/>
      <c r="C149" s="21" t="str">
        <f>IF(B149="","",IFERROR(INDEX('Inventory Aging Analysis'!$F$6:$F$305,MATCH(B149,'Inventory Aging Analysis'!$E$6:$E$305,0)),""))</f>
      </c>
      <c r="D149" s="21" t="str">
        <f>IF(B149="","",IFERROR(INDEX('Inventory Aging Analysis'!$AG$6:$AG$305,MATCH(B149,'Inventory Aging Analysis'!$E$6:$E$305,0)),""))</f>
      </c>
      <c r="E149" s="84" t="str">
        <f>IF(B149="","",IFERROR(INDEX('Inventory Aging Analysis'!$T$6:$T$305,MATCH(B149,'Inventory Aging Analysis'!$E$6:$E$305,0)),""))</f>
      </c>
      <c r="F149" s="21" t="str">
        <f>IF(B149="","",IFERROR(INDEX('Inventory Aging Analysis'!$AI$6:$AI$305,MATCH(B149,'Inventory Aging Analysis'!$E$6:$E$305,0)),""))</f>
      </c>
      <c r="G149" s="21" t="str">
        <f>IF(B149="","",IFERROR(INDEX('Inventory Aging Analysis'!$L$6:$L$305,MATCH(B149,'Inventory Aging Analysis'!$E$6:$E$305,0)),""))</f>
      </c>
      <c r="H149" s="21"/>
      <c r="I149" s="21"/>
      <c r="J149" s="32"/>
      <c r="K149" s="21"/>
      <c r="L149" s="84"/>
      <c r="M149" s="84"/>
      <c r="N149" s="32"/>
      <c r="O149" s="21"/>
    </row>
    <row r="150" ht="28" customHeight="true">
      <c r="A150" s="21" t="str">
        <f>IF(B150="","",ROW()-5)</f>
      </c>
      <c r="B150" s="21"/>
      <c r="C150" s="21" t="str">
        <f>IF(B150="","",IFERROR(INDEX('Inventory Aging Analysis'!$F$6:$F$305,MATCH(B150,'Inventory Aging Analysis'!$E$6:$E$305,0)),""))</f>
      </c>
      <c r="D150" s="21" t="str">
        <f>IF(B150="","",IFERROR(INDEX('Inventory Aging Analysis'!$AG$6:$AG$305,MATCH(B150,'Inventory Aging Analysis'!$E$6:$E$305,0)),""))</f>
      </c>
      <c r="E150" s="84" t="str">
        <f>IF(B150="","",IFERROR(INDEX('Inventory Aging Analysis'!$T$6:$T$305,MATCH(B150,'Inventory Aging Analysis'!$E$6:$E$305,0)),""))</f>
      </c>
      <c r="F150" s="21" t="str">
        <f>IF(B150="","",IFERROR(INDEX('Inventory Aging Analysis'!$AI$6:$AI$305,MATCH(B150,'Inventory Aging Analysis'!$E$6:$E$305,0)),""))</f>
      </c>
      <c r="G150" s="21" t="str">
        <f>IF(B150="","",IFERROR(INDEX('Inventory Aging Analysis'!$L$6:$L$305,MATCH(B150,'Inventory Aging Analysis'!$E$6:$E$305,0)),""))</f>
      </c>
      <c r="H150" s="21"/>
      <c r="I150" s="21"/>
      <c r="J150" s="32"/>
      <c r="K150" s="21"/>
      <c r="L150" s="84"/>
      <c r="M150" s="84"/>
      <c r="N150" s="32"/>
      <c r="O150" s="21"/>
    </row>
    <row r="151" ht="28" customHeight="true">
      <c r="A151" s="21" t="str">
        <f>IF(B151="","",ROW()-5)</f>
      </c>
      <c r="B151" s="21"/>
      <c r="C151" s="21" t="str">
        <f>IF(B151="","",IFERROR(INDEX('Inventory Aging Analysis'!$F$6:$F$305,MATCH(B151,'Inventory Aging Analysis'!$E$6:$E$305,0)),""))</f>
      </c>
      <c r="D151" s="21" t="str">
        <f>IF(B151="","",IFERROR(INDEX('Inventory Aging Analysis'!$AG$6:$AG$305,MATCH(B151,'Inventory Aging Analysis'!$E$6:$E$305,0)),""))</f>
      </c>
      <c r="E151" s="84" t="str">
        <f>IF(B151="","",IFERROR(INDEX('Inventory Aging Analysis'!$T$6:$T$305,MATCH(B151,'Inventory Aging Analysis'!$E$6:$E$305,0)),""))</f>
      </c>
      <c r="F151" s="21" t="str">
        <f>IF(B151="","",IFERROR(INDEX('Inventory Aging Analysis'!$AI$6:$AI$305,MATCH(B151,'Inventory Aging Analysis'!$E$6:$E$305,0)),""))</f>
      </c>
      <c r="G151" s="21" t="str">
        <f>IF(B151="","",IFERROR(INDEX('Inventory Aging Analysis'!$L$6:$L$305,MATCH(B151,'Inventory Aging Analysis'!$E$6:$E$305,0)),""))</f>
      </c>
      <c r="H151" s="21"/>
      <c r="I151" s="21"/>
      <c r="J151" s="32"/>
      <c r="K151" s="21"/>
      <c r="L151" s="84"/>
      <c r="M151" s="84"/>
      <c r="N151" s="32"/>
      <c r="O151" s="21"/>
    </row>
    <row r="152" ht="28" customHeight="true">
      <c r="A152" s="21" t="str">
        <f>IF(B152="","",ROW()-5)</f>
      </c>
      <c r="B152" s="21"/>
      <c r="C152" s="21" t="str">
        <f>IF(B152="","",IFERROR(INDEX('Inventory Aging Analysis'!$F$6:$F$305,MATCH(B152,'Inventory Aging Analysis'!$E$6:$E$305,0)),""))</f>
      </c>
      <c r="D152" s="21" t="str">
        <f>IF(B152="","",IFERROR(INDEX('Inventory Aging Analysis'!$AG$6:$AG$305,MATCH(B152,'Inventory Aging Analysis'!$E$6:$E$305,0)),""))</f>
      </c>
      <c r="E152" s="84" t="str">
        <f>IF(B152="","",IFERROR(INDEX('Inventory Aging Analysis'!$T$6:$T$305,MATCH(B152,'Inventory Aging Analysis'!$E$6:$E$305,0)),""))</f>
      </c>
      <c r="F152" s="21" t="str">
        <f>IF(B152="","",IFERROR(INDEX('Inventory Aging Analysis'!$AI$6:$AI$305,MATCH(B152,'Inventory Aging Analysis'!$E$6:$E$305,0)),""))</f>
      </c>
      <c r="G152" s="21" t="str">
        <f>IF(B152="","",IFERROR(INDEX('Inventory Aging Analysis'!$L$6:$L$305,MATCH(B152,'Inventory Aging Analysis'!$E$6:$E$305,0)),""))</f>
      </c>
      <c r="H152" s="21"/>
      <c r="I152" s="21"/>
      <c r="J152" s="32"/>
      <c r="K152" s="21"/>
      <c r="L152" s="84"/>
      <c r="M152" s="84"/>
      <c r="N152" s="32"/>
      <c r="O152" s="21"/>
    </row>
    <row r="153" ht="28" customHeight="true">
      <c r="A153" s="21" t="str">
        <f>IF(B153="","",ROW()-5)</f>
      </c>
      <c r="B153" s="21"/>
      <c r="C153" s="21" t="str">
        <f>IF(B153="","",IFERROR(INDEX('Inventory Aging Analysis'!$F$6:$F$305,MATCH(B153,'Inventory Aging Analysis'!$E$6:$E$305,0)),""))</f>
      </c>
      <c r="D153" s="21" t="str">
        <f>IF(B153="","",IFERROR(INDEX('Inventory Aging Analysis'!$AG$6:$AG$305,MATCH(B153,'Inventory Aging Analysis'!$E$6:$E$305,0)),""))</f>
      </c>
      <c r="E153" s="84" t="str">
        <f>IF(B153="","",IFERROR(INDEX('Inventory Aging Analysis'!$T$6:$T$305,MATCH(B153,'Inventory Aging Analysis'!$E$6:$E$305,0)),""))</f>
      </c>
      <c r="F153" s="21" t="str">
        <f>IF(B153="","",IFERROR(INDEX('Inventory Aging Analysis'!$AI$6:$AI$305,MATCH(B153,'Inventory Aging Analysis'!$E$6:$E$305,0)),""))</f>
      </c>
      <c r="G153" s="21" t="str">
        <f>IF(B153="","",IFERROR(INDEX('Inventory Aging Analysis'!$L$6:$L$305,MATCH(B153,'Inventory Aging Analysis'!$E$6:$E$305,0)),""))</f>
      </c>
      <c r="H153" s="21"/>
      <c r="I153" s="21"/>
      <c r="J153" s="32"/>
      <c r="K153" s="21"/>
      <c r="L153" s="84"/>
      <c r="M153" s="84"/>
      <c r="N153" s="32"/>
      <c r="O153" s="21"/>
    </row>
    <row r="154" ht="28" customHeight="true">
      <c r="A154" s="21" t="str">
        <f>IF(B154="","",ROW()-5)</f>
      </c>
      <c r="B154" s="21"/>
      <c r="C154" s="21" t="str">
        <f>IF(B154="","",IFERROR(INDEX('Inventory Aging Analysis'!$F$6:$F$305,MATCH(B154,'Inventory Aging Analysis'!$E$6:$E$305,0)),""))</f>
      </c>
      <c r="D154" s="21" t="str">
        <f>IF(B154="","",IFERROR(INDEX('Inventory Aging Analysis'!$AG$6:$AG$305,MATCH(B154,'Inventory Aging Analysis'!$E$6:$E$305,0)),""))</f>
      </c>
      <c r="E154" s="84" t="str">
        <f>IF(B154="","",IFERROR(INDEX('Inventory Aging Analysis'!$T$6:$T$305,MATCH(B154,'Inventory Aging Analysis'!$E$6:$E$305,0)),""))</f>
      </c>
      <c r="F154" s="21" t="str">
        <f>IF(B154="","",IFERROR(INDEX('Inventory Aging Analysis'!$AI$6:$AI$305,MATCH(B154,'Inventory Aging Analysis'!$E$6:$E$305,0)),""))</f>
      </c>
      <c r="G154" s="21" t="str">
        <f>IF(B154="","",IFERROR(INDEX('Inventory Aging Analysis'!$L$6:$L$305,MATCH(B154,'Inventory Aging Analysis'!$E$6:$E$305,0)),""))</f>
      </c>
      <c r="H154" s="21"/>
      <c r="I154" s="21"/>
      <c r="J154" s="32"/>
      <c r="K154" s="21"/>
      <c r="L154" s="84"/>
      <c r="M154" s="84"/>
      <c r="N154" s="32"/>
      <c r="O154" s="21"/>
    </row>
    <row r="155" ht="28" customHeight="true">
      <c r="A155" s="21" t="str">
        <f>IF(B155="","",ROW()-5)</f>
      </c>
      <c r="B155" s="21"/>
      <c r="C155" s="21" t="str">
        <f>IF(B155="","",IFERROR(INDEX('Inventory Aging Analysis'!$F$6:$F$305,MATCH(B155,'Inventory Aging Analysis'!$E$6:$E$305,0)),""))</f>
      </c>
      <c r="D155" s="21" t="str">
        <f>IF(B155="","",IFERROR(INDEX('Inventory Aging Analysis'!$AG$6:$AG$305,MATCH(B155,'Inventory Aging Analysis'!$E$6:$E$305,0)),""))</f>
      </c>
      <c r="E155" s="84" t="str">
        <f>IF(B155="","",IFERROR(INDEX('Inventory Aging Analysis'!$T$6:$T$305,MATCH(B155,'Inventory Aging Analysis'!$E$6:$E$305,0)),""))</f>
      </c>
      <c r="F155" s="21" t="str">
        <f>IF(B155="","",IFERROR(INDEX('Inventory Aging Analysis'!$AI$6:$AI$305,MATCH(B155,'Inventory Aging Analysis'!$E$6:$E$305,0)),""))</f>
      </c>
      <c r="G155" s="21" t="str">
        <f>IF(B155="","",IFERROR(INDEX('Inventory Aging Analysis'!$L$6:$L$305,MATCH(B155,'Inventory Aging Analysis'!$E$6:$E$305,0)),""))</f>
      </c>
      <c r="H155" s="21"/>
      <c r="I155" s="21"/>
      <c r="J155" s="32"/>
      <c r="K155" s="21"/>
      <c r="L155" s="84"/>
      <c r="M155" s="84"/>
      <c r="N155" s="32"/>
      <c r="O155" s="21"/>
    </row>
  </sheetData>
  <mergeCells count="2">
    <mergeCell ref="A1:O1"/>
    <mergeCell ref="A2:O2"/>
  </mergeCells>
  <conditionalFormatting sqref="D6:D155">
    <cfRule type="containsText" dxfId="9" priority="1" operator="containsText" text="重度滞留">
      <formula>NOT(ISERROR(SEARCH("重度滞留",D6)))</formula>
    </cfRule>
    <cfRule type="containsText" dxfId="10" priority="2" operator="containsText" text="注意">
      <formula>NOT(ISERROR(SEARCH("注意",D6)))</formula>
    </cfRule>
    <cfRule type="containsText" dxfId="11" priority="3" operator="containsText" text="回転低下">
      <formula>NOT(ISERROR(SEARCH("回転低下",D6)))</formula>
    </cfRule>
  </conditionalFormatting>
  <conditionalFormatting sqref="K6:K155">
    <cfRule type="containsText" dxfId="12" priority="4" operator="containsText" text="遅延">
      <formula>NOT(ISERROR(SEARCH("遅延",K6)))</formula>
    </cfRule>
    <cfRule type="containsText" dxfId="13" priority="5" operator="containsText" text="完了">
      <formula>NOT(ISERROR(SEARCH("完了",K6)))</formula>
    </cfRule>
  </conditionalFormatting>
  <conditionalFormatting sqref="J6:J155">
    <cfRule type="expression" dxfId="14" priority="6">
      <formula>AND($J6&lt;'Master Settings'!$B$5,$K6&lt;&gt;"完了",$K6&lt;&gt;"終了",$B6&lt;&gt;"")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sqref="K6:K155" type="list">
      <formula1>"未着手,対応中,完了,遅延,終了"</formula1>
    </dataValidation>
  </dataValidations>
  <pageMargins left="0.7" right="0.7" top="0.75" bottom="0.75" header="0.3" footer="0.3"/>
</worksheet>
</file>

<file path=xl/worksheets/sheet5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4" min="1" width="16"/>
    <col customWidth="true" max="5" min="5" width="26"/>
    <col customWidth="true" max="6" min="6" width="34"/>
    <col customWidth="true" max="7" min="7" width="4"/>
    <col customWidth="true" max="9" min="8" width="18"/>
    <col customWidth="true" max="10" min="10" width="10"/>
    <col customWidth="true" max="11" min="11" width="18"/>
    <col customWidth="true" max="12" min="12" width="34"/>
  </cols>
  <sheetData>
    <row r="1" ht="28" customHeight="true">
      <c r="A1" s="5" t="s">
        <v>107</v>
      </c>
      <c r="B1" s="5"/>
      <c r="C1" s="5"/>
      <c r="D1" s="5"/>
      <c r="E1" s="5"/>
      <c r="F1" s="5"/>
    </row>
    <row r="2" ht="36" customHeight="true">
      <c r="A2" s="13" t="s">
        <v>108</v>
      </c>
      <c r="B2" s="13"/>
      <c r="C2" s="13"/>
      <c r="D2" s="13"/>
      <c r="E2" s="13"/>
      <c r="F2" s="13"/>
    </row>
    <row r="3">
      <c r="A3"/>
      <c r="B3"/>
      <c r="C3"/>
      <c r="D3"/>
      <c r="E3"/>
      <c r="F3"/>
      <c r="G3"/>
      <c r="H3"/>
      <c r="I3"/>
      <c r="J3"/>
      <c r="K3"/>
      <c r="L3"/>
    </row>
    <row r="4">
      <c r="A4" s="30" t="s">
        <v>109</v>
      </c>
      <c r="B4" s="21" t="str">
        <v>サンプル株式会社（編集可）</v>
      </c>
      <c r="C4" s="28"/>
      <c r="D4" s="21"/>
      <c r="E4" s="21" t="s">
        <v>110</v>
      </c>
      <c r="F4" s="21"/>
      <c r="G4" t="s">
        <v>111</v>
      </c>
      <c r="I4" t="s">
        <v>70</v>
      </c>
      <c r="K4" t="s">
        <v>93</v>
      </c>
    </row>
    <row r="5">
      <c r="A5" s="30" t="s">
        <v>112</v>
      </c>
      <c r="B5" s="32" t="s">
        <v>113</v>
      </c>
      <c r="C5" s="28" t="s">
        <v>40</v>
      </c>
      <c r="D5" s="21"/>
      <c r="E5" s="21" t="s">
        <v>33</v>
      </c>
      <c r="F5" s="21"/>
      <c r="G5" t="s">
        <v>34</v>
      </c>
      <c r="I5" t="s">
        <v>70</v>
      </c>
      <c r="K5" t="s">
        <v>93</v>
      </c>
    </row>
    <row r="6">
      <c r="A6" s="30" t="s">
        <v>0</v>
      </c>
      <c r="B6" s="21" t="s">
        <v>22</v>
      </c>
      <c r="C6" s="28" t="s">
        <v>114</v>
      </c>
      <c r="D6" s="21"/>
      <c r="E6" s="21" t="s">
        <v>43</v>
      </c>
      <c r="F6" s="21"/>
      <c r="G6" t="s">
        <v>44</v>
      </c>
      <c r="I6" t="s">
        <v>74</v>
      </c>
      <c r="K6" t="s">
        <v>102</v>
      </c>
    </row>
    <row r="7">
      <c r="A7" s="30" t="str">
        <v>既定注意しきい値（日）</v>
      </c>
      <c r="B7" s="34" t="s">
        <v>23</v>
      </c>
      <c r="C7" s="35" t="s">
        <v>114</v>
      </c>
      <c r="D7" s="34" t="n">
        <v>180</v>
      </c>
      <c r="E7" s="26" t="s">
        <v>48</v>
      </c>
      <c r="F7" s="38" t="n">
        <v>4</v>
      </c>
      <c r="G7" t="s">
        <v>49</v>
      </c>
      <c r="I7" t="s">
        <v>78</v>
      </c>
      <c r="K7" t="s">
        <v>106</v>
      </c>
    </row>
    <row r="8">
      <c r="B8" t="s">
        <v>24</v>
      </c>
      <c r="C8" t="s">
        <v>115</v>
      </c>
      <c r="E8" t="s">
        <v>53</v>
      </c>
      <c r="G8" t="s">
        <v>54</v>
      </c>
    </row>
    <row r="9" ht="24" customHeight="true">
      <c r="A9" s="47" t="s">
        <v>58</v>
      </c>
      <c r="B9" s="48"/>
      <c r="C9" s="48"/>
      <c r="D9" s="48"/>
      <c r="E9" s="48"/>
      <c r="F9" s="49"/>
      <c r="G9" t="s">
        <v>59</v>
      </c>
      <c r="H9" s="47" t="str">
        <v>共通プルダウン選択肢（必要に応じて追加・削除可）</v>
      </c>
      <c r="I9" s="48"/>
      <c r="J9" s="48"/>
      <c r="K9" s="48"/>
      <c r="L9" s="49"/>
    </row>
    <row r="10" ht="24" customHeight="true">
      <c r="A10" s="65" t="str">
        <v>品目カテゴリ</v>
      </c>
      <c r="B10" s="65" t="s">
        <v>26</v>
      </c>
      <c r="C10" s="65" t="s">
        <v>116</v>
      </c>
      <c r="D10" s="65" t="str">
        <v>目標回転率（回/年）</v>
      </c>
      <c r="E10" s="65" t="s">
        <v>117</v>
      </c>
      <c r="F10" s="65" t="str">
        <v>適用説明</v>
      </c>
      <c r="G10" t="s">
        <v>63</v>
      </c>
      <c r="H10" s="77" t="str">
        <v>業務シーン</v>
      </c>
      <c r="I10" s="77" t="str">
        <v>倉庫</v>
      </c>
      <c r="J10" s="77" t="str">
        <v>ABC分類</v>
      </c>
      <c r="K10" s="77" t="str">
        <v>ライフサイクル/品目状態</v>
      </c>
      <c r="L10" s="77" t="str">
        <v>対応状況</v>
      </c>
    </row>
    <row r="11" ht="34" customHeight="true">
      <c r="A11" s="28" t="s">
        <v>1</v>
      </c>
      <c r="B11" s="38" t="n">
        <v>90</v>
      </c>
      <c r="C11" s="38" t="n">
        <v>180</v>
      </c>
      <c r="D11" s="38" t="n">
        <v>4</v>
      </c>
      <c r="E11" s="21" t="str">
        <v>購買削減/代替利用/仕入先協議</v>
      </c>
      <c r="F11" s="21" t="str">
        <v>製造用材料、購買個、汎用原辅料</v>
      </c>
      <c r="G11" t="s">
        <v>118</v>
      </c>
      <c r="H11" s="21" t="str">
        <v>製造用材料</v>
      </c>
      <c r="I11" s="21" t="str">
        <v>メイン倉庫</v>
      </c>
      <c r="J11" s="21" t="str">
        <v>A</v>
      </c>
      <c r="K11" s="21" t="str">
        <v>正常</v>
      </c>
      <c r="L11" s="21" t="str">
        <v>未着手</v>
      </c>
    </row>
    <row r="12" ht="34" customHeight="true">
      <c r="A12" s="28" t="str">
        <v>袋装材</v>
      </c>
      <c r="B12" s="38" t="n">
        <v>90</v>
      </c>
      <c r="C12" s="38" t="n">
        <v>180</v>
      </c>
      <c r="D12" s="38" t="n">
        <v>4.5</v>
      </c>
      <c r="E12" s="21" t="str">
        <v>版面確認/販促消費/仕入先返品交換</v>
      </c>
      <c r="F12" s="21" t="str">
        <v>包装材、ラベル、説明書など、版変更で滞留しやすい品目</v>
      </c>
      <c r="H12" s="21" t="str">
        <v>販売・流通完成品</v>
      </c>
      <c r="I12" s="21" t="str">
        <v>Суровина倉庫</v>
      </c>
      <c r="J12" s="21" t="str">
        <v>B</v>
      </c>
      <c r="K12" s="21" t="str">
        <v>新製品導入</v>
      </c>
      <c r="L12" s="21" t="str">
        <v>対応中</v>
      </c>
    </row>
    <row r="13" ht="34" customHeight="true">
      <c r="A13" s="28" t="str">
        <v>半製品/WIP</v>
      </c>
      <c r="B13" s="38" t="n">
        <v>60</v>
      </c>
      <c r="C13" s="38" t="n">
        <v>120</v>
      </c>
      <c r="D13" s="38" t="n">
        <v>6</v>
      </c>
      <c r="E13" s="21" t="str">
        <v>工程確認/セット消費/改造</v>
      </c>
      <c r="F13" s="21" t="str">
        <v>在制品、半完成品、待组装個</v>
      </c>
      <c r="H13" s="21" t="str">
        <v>Maintenance Dept品/MRO</v>
      </c>
      <c r="I13" s="21" t="str">
        <v>完成品倉庫</v>
      </c>
      <c r="J13" s="21" t="str">
        <v>C</v>
      </c>
      <c r="K13" s="21" t="str">
        <v>試作・サンプル</v>
      </c>
      <c r="L13" s="21" t="str">
        <v>完了</v>
      </c>
    </row>
    <row r="14" ht="34" customHeight="true">
      <c r="A14" s="28" t="str">
        <v>完成品</v>
      </c>
      <c r="B14" s="38" t="n">
        <v>60</v>
      </c>
      <c r="C14" s="38" t="n">
        <v>120</v>
      </c>
      <c r="D14" s="38" t="n">
        <v>8</v>
      </c>
      <c r="E14" s="21" t="str">
        <v>販売促進/チャネル移動/値引き処分</v>
      </c>
      <c r="F14" s="21" t="str">
        <v>販売、分销、电商或门店在庫</v>
      </c>
      <c r="H14" s="21" t="str">
        <v>案件在庫</v>
      </c>
      <c r="I14" s="21" t="str">
        <v>Maintenance Dept品倉庫</v>
      </c>
      <c r="J14" s="21"/>
      <c r="K14" s="21" t="str">
        <v>生産終了/EOL</v>
      </c>
      <c r="L14" s="21" t="str">
        <v>遅延</v>
      </c>
    </row>
    <row r="15" ht="34" customHeight="true">
      <c r="A15" s="28" t="str">
        <v>Maintenance Dept品/MRO</v>
      </c>
      <c r="B15" s="38" t="n">
        <v>180</v>
      </c>
      <c r="C15" s="38" t="n">
        <v>365</v>
      </c>
      <c r="D15" s="38" t="n">
        <v>1</v>
      </c>
      <c r="E15" s="21" t="str">
        <v>重要部品を保持し、非重要部品を整理</v>
      </c>
      <c r="F15" s="21" t="str">
        <v>维修备個、工装、耗材</v>
      </c>
      <c r="H15" s="21" t="str">
        <v>預託在庫/VMI</v>
      </c>
      <c r="I15" s="21" t="str">
        <v>預託倉庫</v>
      </c>
      <c r="J15" s="21"/>
      <c r="K15" s="21" t="str">
        <v>凍結</v>
      </c>
      <c r="L15" s="21" t="str">
        <v>終了</v>
      </c>
    </row>
    <row r="16" ht="34" customHeight="true">
      <c r="A16" s="28" t="str">
        <v>案件材料</v>
      </c>
      <c r="B16" s="38" t="n">
        <v>120</v>
      </c>
      <c r="C16" s="38" t="n">
        <v>240</v>
      </c>
      <c r="D16" s="38" t="n">
        <v>2</v>
      </c>
      <c r="E16" s="21" t="str">
        <v>案件完了整理/案件転用/仕入先返品</v>
      </c>
      <c r="F16" s="21" t="str">
        <v>Проектен модел、订单制、工程品目</v>
      </c>
      <c r="H16" s="21" t="str">
        <v>EC在庫</v>
      </c>
      <c r="I16" s="21" t="str">
        <v>外注倉庫</v>
      </c>
      <c r="J16" s="21"/>
      <c r="K16" s="21" t="str">
        <v>廃棄待ち</v>
      </c>
      <c r="L16" s="21"/>
    </row>
    <row r="17" ht="34" customHeight="true">
      <c r="A17" s="28" t="str">
        <v>預託在庫/VMI</v>
      </c>
      <c r="B17" s="38" t="n">
        <v>90</v>
      </c>
      <c r="C17" s="38" t="n">
        <v>180</v>
      </c>
      <c r="D17" s="38" t="n">
        <v>4</v>
      </c>
      <c r="E17" s="21" t="str">
        <v>顧客/仕入先と照合し補充を調整</v>
      </c>
      <c r="F17" s="21" t="str">
        <v>顧客預託、仕入先管理在庫</v>
      </c>
      <c r="H17" s="21" t="str">
        <v>返品/RMA</v>
      </c>
      <c r="I17" s="21" t="str">
        <v>返品倉庫</v>
      </c>
      <c r="J17" s="21"/>
      <c r="K17" s="21"/>
      <c r="L17" s="21"/>
    </row>
    <row r="18" ht="34" customHeight="true">
      <c r="A18" s="28" t="str">
        <v>試作・サンプル</v>
      </c>
      <c r="B18" s="38" t="n">
        <v>45</v>
      </c>
      <c r="C18" s="38" t="n">
        <v>90</v>
      </c>
      <c r="D18" s="38" t="n">
        <v>6</v>
      </c>
      <c r="E18" s="21" t="str">
        <v>開発確認/試作消費/廃棄申請</v>
      </c>
      <c r="F18" s="21" t="str">
        <v>開発部样品、试产個、新製品導入</v>
      </c>
      <c r="H18" s="21" t="str">
        <v>試作・サンプル</v>
      </c>
      <c r="I18" s="21" t="str">
        <v>仮想倉庫</v>
      </c>
      <c r="J18" s="21"/>
      <c r="K18" s="21"/>
      <c r="L18" s="21"/>
    </row>
    <row r="19" ht="34" customHeight="true">
      <c r="A19" s="28" t="str">
        <v>返品/RMA</v>
      </c>
      <c r="B19" s="38" t="n">
        <v>30</v>
      </c>
      <c r="C19" s="38" t="n">
        <v>60</v>
      </c>
      <c r="D19" s="38" t="n">
        <v>8</v>
      </c>
      <c r="E19" s="21" t="str">
        <v>品質検査後の修理/再販売/廃棄</v>
      </c>
      <c r="F19" s="21" t="str">
        <v>返品、返修、换货在庫</v>
      </c>
    </row>
    <row r="20" ht="34" customHeight="true">
      <c r="A20" s="28" t="str">
        <v>低額Consumables</v>
      </c>
      <c r="B20" s="38" t="n">
        <v>120</v>
      </c>
      <c r="C20" s="38" t="n">
        <v>240</v>
      </c>
      <c r="D20" s="38" t="n">
        <v>3</v>
      </c>
      <c r="E20" s="21" t="str">
        <v>払出計画/集中消費/廃棄</v>
      </c>
      <c r="F20" s="21" t="str">
        <v>办公/生产低值耗材</v>
      </c>
      <c r="H20" s="47" t="str">
        <v>業務シーンの適用説明</v>
      </c>
      <c r="I20" s="48"/>
      <c r="J20" s="48"/>
      <c r="K20" s="48"/>
      <c r="L20" s="49"/>
    </row>
    <row r="21" ht="34" customHeight="true">
      <c r="H21" s="77" t="str">
        <v>シーン</v>
      </c>
      <c r="I21" s="77" t="str">
        <v>重点確認</v>
      </c>
      <c r="J21" s="77" t="str">
        <v>推奨アクション</v>
      </c>
      <c r="K21" s="77" t="str">
        <v>任意拡張項目</v>
      </c>
      <c r="L21" s="77" t="s">
        <v>2</v>
      </c>
    </row>
    <row r="22" ht="34" customHeight="true">
      <c r="H22" s="21" t="str">
        <v>製造用材料</v>
      </c>
      <c r="I22" s="21" t="str">
        <v>未出庫、過剰安全在庫、代替品</v>
      </c>
      <c r="J22" s="21" t="str">
        <v>購買凍結、代替消費、仕入先返品交換</v>
      </c>
      <c r="K22" s="21" t="str">
        <v>BOM/代替品/生産計画</v>
      </c>
      <c r="L22" s="21" t="str">
        <v>Суровинаと半製品に適用</v>
      </c>
    </row>
    <row r="23" ht="34" customHeight="true">
      <c r="H23" s="21" t="str">
        <v>販売・流通完成品</v>
      </c>
      <c r="I23" s="21" t="str">
        <v>在庫日数、チャネル滞留、粗利圧力</v>
      </c>
      <c r="J23" s="21" t="str">
        <v>販促、移動、値引き、販売終了</v>
      </c>
      <c r="K23" s="21" t="str">
        <v>チャネル/顧客/粗利率</v>
      </c>
      <c r="L23" s="21" t="str">
        <v>完成品倉庫と店舗に適用</v>
      </c>
    </row>
    <row r="24" ht="34" customHeight="true">
      <c r="H24" s="21" t="str">
        <v>Maintenance Dept品/MRO</v>
      </c>
      <c r="I24" s="21" t="str">
        <v>重要Maintenance Dept品と非重要部品の区分</v>
      </c>
      <c r="J24" s="21" t="str">
        <v>重要部品を保持し、低価値の余剰を整理</v>
      </c>
      <c r="K24" s="21" t="str">
        <v>設備番号/故障レベル</v>
      </c>
      <c r="L24" s="21" t="str">
        <v>目標回転率は通常低め</v>
      </c>
    </row>
    <row r="25" ht="34" customHeight="true">
      <c r="H25" s="21" t="str">
        <v>案件在庫</v>
      </c>
      <c r="I25" s="21" t="str">
        <v>案件完了状況と転用可否</v>
      </c>
      <c r="J25" s="21" t="str">
        <v>案件転用、仕入先返品、完了整理</v>
      </c>
      <c r="K25" s="21" t="str">
        <v>案件番号/Номер на поръчка</v>
      </c>
      <c r="L25" s="21" t="str">
        <v>エンジニアリングと受注生産に適用</v>
      </c>
    </row>
    <row r="26" ht="34" customHeight="true">
      <c r="H26" s="21" t="str">
        <v>預託在庫/VMI</v>
      </c>
      <c r="I26" s="21" t="str">
        <v>顧客需要変動、預託経過日数</v>
      </c>
      <c r="J26" s="21" t="str">
        <v>照合、補充調整、顧客確認</v>
      </c>
      <c r="K26" s="21" t="str">
        <v>顧客/預託契約</v>
      </c>
      <c r="L26" s="21" t="str">
        <v>所有権と帳簿実在一致を確認</v>
      </c>
    </row>
    <row r="27" ht="34" customHeight="true">
      <c r="H27" s="21" t="str">
        <v>返品/RMA</v>
      </c>
      <c r="I27" s="21" t="str">
        <v>品質検査状況、修理/再販売可否</v>
      </c>
      <c r="J27" s="21" t="str">
        <v>修理、再販売、廃棄</v>
      </c>
      <c r="K27" s="21" t="str">
        <v>品質検査結果/修理票</v>
      </c>
      <c r="L27" s="21" t="str">
        <v>処理サイクルは短くする必要があります</v>
      </c>
    </row>
    <row r="28">
      <c r="A28"/>
      <c r="B28"/>
      <c r="C28"/>
      <c r="D28"/>
      <c r="E28"/>
      <c r="F28"/>
      <c r="G28"/>
      <c r="H28"/>
      <c r="I28"/>
      <c r="J28"/>
      <c r="K28"/>
      <c r="L28"/>
    </row>
    <row r="29">
      <c r="A29"/>
      <c r="B29"/>
      <c r="C29"/>
      <c r="D29"/>
      <c r="E29"/>
      <c r="F29"/>
      <c r="G29"/>
      <c r="H29"/>
      <c r="I29"/>
      <c r="J29"/>
      <c r="K29"/>
      <c r="L29"/>
    </row>
    <row r="30">
      <c r="A30"/>
      <c r="B30"/>
      <c r="C30"/>
      <c r="D30"/>
      <c r="E30"/>
      <c r="F30"/>
      <c r="G30"/>
      <c r="H30"/>
      <c r="I30"/>
      <c r="J30"/>
      <c r="K30"/>
      <c r="L30"/>
    </row>
    <row r="31">
      <c r="A31"/>
      <c r="B31"/>
      <c r="C31"/>
      <c r="D31"/>
      <c r="E31"/>
      <c r="F31"/>
      <c r="G31"/>
      <c r="H31"/>
      <c r="I31"/>
      <c r="J31"/>
      <c r="K31"/>
      <c r="L31"/>
    </row>
    <row r="32">
      <c r="A32"/>
      <c r="B32"/>
      <c r="C32"/>
      <c r="D32"/>
      <c r="E32"/>
      <c r="F32"/>
      <c r="G32"/>
      <c r="H32"/>
      <c r="I32"/>
      <c r="J32"/>
      <c r="K32"/>
      <c r="L32"/>
    </row>
  </sheetData>
  <mergeCells count="5">
    <mergeCell ref="A1:F1"/>
    <mergeCell ref="A2:F2"/>
    <mergeCell ref="A9:F9"/>
    <mergeCell ref="H9:L9"/>
    <mergeCell ref="H20:L20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14"/>
    <col customWidth="true" max="2" min="2" width="54"/>
    <col customWidth="true" max="3" min="3" width="14"/>
    <col customWidth="true" max="4" min="4" width="18"/>
    <col customWidth="true" max="5" min="5" width="28"/>
    <col customWidth="true" max="6" min="6" width="32"/>
  </cols>
  <sheetData>
    <row r="1" ht="28" customHeight="true">
      <c r="A1" s="5" t="s">
        <v>119</v>
      </c>
      <c r="B1" s="5"/>
      <c r="C1" s="5"/>
      <c r="D1" s="5"/>
      <c r="E1" s="5"/>
      <c r="F1" s="5"/>
    </row>
    <row r="2">
      <c r="A2" t="s">
        <v>120</v>
      </c>
    </row>
    <row r="3" ht="24" customHeight="true">
      <c r="A3" s="47" t="str">
        <v>利用手順</v>
      </c>
      <c r="B3" s="48"/>
      <c r="C3" s="48"/>
      <c r="D3" s="48"/>
      <c r="E3" s="48"/>
      <c r="F3" s="49"/>
    </row>
    <row r="4" ht="32" customHeight="true">
      <c r="A4" s="100" t="s">
        <v>121</v>
      </c>
      <c r="B4" s="21" t="str">
        <v>「Master Settings」で会社名、分析日、通貨、品目カテゴリしきい値、業務シーンを整備します。</v>
      </c>
      <c r="C4" s="21"/>
      <c r="D4" s="21"/>
      <c r="E4" s="21"/>
      <c r="F4" s="21"/>
    </row>
    <row r="5" ht="32" customHeight="true">
      <c r="A5" s="100" t="s">
        <v>122</v>
      </c>
      <c r="B5" s="21" t="str">
        <v>「Inventory Aging Analysis」に在庫マスタを貼り付けます。ERP/WMS履歴がある場合は「Transaction History」に貼り付けます。</v>
      </c>
      <c r="C5" s="21"/>
      <c r="D5" s="21"/>
      <c r="E5" s="21"/>
      <c r="F5" s="21"/>
    </row>
    <row r="6" ht="32" customHeight="true">
      <c r="A6" s="100" t="str">
        <v>3</v>
      </c>
      <c r="B6" s="21" t="str">
        <v>「Dashboard」でリスク金額、アラートレベル分布、カテゴリ別・シーン別リスク、上位リスク品目を確認します。</v>
      </c>
      <c r="C6" s="21"/>
      <c r="D6" s="21"/>
      <c r="E6" s="21"/>
      <c r="F6" s="21"/>
    </row>
    <row r="7" ht="32" customHeight="true">
      <c r="A7" s="100" t="str">
        <v>4</v>
      </c>
      <c r="B7" s="21" t="str">
        <v>「Turnover Calculation」に担当者、アクション計画、目標日、削減金額を登録します。</v>
      </c>
      <c r="C7" s="21"/>
      <c r="D7" s="21"/>
      <c r="E7" s="21"/>
      <c r="F7" s="21"/>
    </row>
    <row r="8">
      <c r="A8" t="s">
        <v>123</v>
      </c>
    </row>
    <row r="9" ht="24" customHeight="true">
      <c r="A9" s="47" t="s">
        <v>124</v>
      </c>
      <c r="B9" s="48"/>
      <c r="C9" s="48"/>
      <c r="D9" s="48"/>
      <c r="E9" s="48"/>
      <c r="F9" s="49"/>
    </row>
    <row r="10" ht="24" customHeight="true">
      <c r="A10" s="65" t="str">
        <v>指標</v>
      </c>
      <c r="B10" s="65" t="s">
        <v>28</v>
      </c>
      <c r="C10" s="65" t="s">
        <v>125</v>
      </c>
      <c r="D10" s="65" t="str">
        <v>数式の列/範囲</v>
      </c>
      <c r="E10" s="65" t="str">
        <v>調整可能項目</v>
      </c>
      <c r="F10" s="65" t="str">
        <v>説明</v>
      </c>
    </row>
    <row r="11" ht="42" customHeight="true">
      <c r="A11" s="21" t="str">
        <v>在庫金額</v>
      </c>
      <c r="B11" s="21" t="s">
        <v>89</v>
      </c>
      <c r="C11" s="21" t="s">
        <v>126</v>
      </c>
      <c r="D11" s="21" t="str">
        <v>Inventory Aging Analysis T列</v>
      </c>
      <c r="E11" s="21" t="str">
        <v>単価/数量</v>
      </c>
      <c r="F11" s="21" t="str">
        <v>可按含税/不含税口径统一维护</v>
      </c>
    </row>
    <row r="12" ht="42" customHeight="true">
      <c r="A12" s="21" t="str">
        <v>直近30日/90日/180日の出庫量</v>
      </c>
      <c r="B12" s="21" t="s">
        <v>6</v>
      </c>
      <c r="C12" s="21" t="s">
        <v>127</v>
      </c>
      <c r="D12" s="21" t="str">
        <v>Inventory Aging Analysis V:X列</v>
      </c>
      <c r="E12" s="21" t="str">
        <v>履歴或手工覆盖</v>
      </c>
      <c r="F12" s="21" t="str">
        <v>无履歴时可直接覆盖数式录入</v>
      </c>
    </row>
    <row r="13" ht="42" customHeight="true">
      <c r="A13" s="21" t="str">
        <v>年間換算消費量</v>
      </c>
      <c r="B13" s="21" t="str">
        <v>180日、90日、30日の順で出庫量を優先し年換算</v>
      </c>
      <c r="C13" s="21" t="str">
        <v>统一不同周期的消耗量</v>
      </c>
      <c r="D13" s="21" t="str">
        <v>Inventory Aging Analysis Y列</v>
      </c>
      <c r="E13" s="21" t="str">
        <v>年化逻辑</v>
      </c>
      <c r="F13" s="21" t="str">
        <v>适合多数Производство / дистрибуцияシーン</v>
      </c>
    </row>
    <row r="14" ht="42" customHeight="true">
      <c r="A14" s="21" t="str">
        <v>回転率</v>
      </c>
      <c r="B14" s="21" t="str">
        <v>年間換算消費量 ÷ 現在庫数量</v>
      </c>
      <c r="C14" s="21" t="str">
        <v>判断回転效率</v>
      </c>
      <c r="D14" s="21" t="str">
        <v>Inventory Aging Analysis Z列</v>
      </c>
      <c r="E14" s="21" t="str">
        <v>目標回転率</v>
      </c>
      <c r="F14" s="21" t="str">
        <v>数量口径；拡張可为金額口径</v>
      </c>
    </row>
    <row r="15" ht="42" customHeight="true">
      <c r="A15" s="21" t="s">
        <v>128</v>
      </c>
      <c r="B15" s="21" t="str">
        <v>分析日 - 入庫日</v>
      </c>
      <c r="C15" s="21" t="str">
        <v>识别长期在庫</v>
      </c>
      <c r="D15" s="21" t="str">
        <v>Inventory Aging Analysis AA列</v>
      </c>
      <c r="E15" s="21" t="str">
        <v>分析日</v>
      </c>
      <c r="F15" s="21" t="str">
        <v>Контрол по партида企业建议按批次拆分</v>
      </c>
    </row>
    <row r="16" ht="42" customHeight="true">
      <c r="A16" s="21" t="s">
        <v>129</v>
      </c>
      <c r="B16" s="21" t="s">
        <v>130</v>
      </c>
      <c r="C16" s="21" t="s">
        <v>131</v>
      </c>
      <c r="D16" s="21" t="s">
        <v>132</v>
      </c>
      <c r="E16" s="21" t="str">
        <v>直近出庫日</v>
      </c>
      <c r="F16" s="21" t="str">
        <v>販売/払出/消耗均可作为出庫</v>
      </c>
    </row>
    <row r="17" ht="42" customHeight="true">
      <c r="A17" s="21" t="s">
        <v>133</v>
      </c>
      <c r="B17" s="21" t="s">
        <v>134</v>
      </c>
      <c r="C17" s="21" t="s">
        <v>135</v>
      </c>
      <c r="D17" s="21" t="s">
        <v>136</v>
      </c>
      <c r="E17" s="21" t="str">
        <v>しきい値</v>
      </c>
      <c r="F17" s="21" t="str">
        <v>越高代表在庫覆盖越久</v>
      </c>
    </row>
    <row r="18" ht="42" customHeight="true">
      <c r="A18" s="21" t="s">
        <v>137</v>
      </c>
      <c r="B18" s="21" t="s">
        <v>138</v>
      </c>
      <c r="C18" s="21" t="s">
        <v>139</v>
      </c>
      <c r="D18" s="21" t="s">
        <v>140</v>
      </c>
      <c r="E18" s="21" t="str">
        <v>しきい値表</v>
      </c>
      <c r="F18" s="21" t="str">
        <v>优先判断重度滞留，其次注意，再判断回転低下</v>
      </c>
    </row>
    <row r="19">
      <c r="A19" t="s">
        <v>141</v>
      </c>
      <c r="B19" t="s">
        <v>142</v>
      </c>
      <c r="C19" t="s">
        <v>143</v>
      </c>
      <c r="D19" t="s">
        <v>144</v>
      </c>
    </row>
    <row r="20" ht="24" customHeight="true">
      <c r="A20" s="47" t="s">
        <v>145</v>
      </c>
      <c r="B20" s="48"/>
      <c r="C20" s="48"/>
      <c r="D20" s="48"/>
      <c r="E20" s="48"/>
      <c r="F20" s="49"/>
    </row>
    <row r="21" ht="24" customHeight="true">
      <c r="A21" s="65" t="s">
        <v>114</v>
      </c>
      <c r="B21" s="65" t="s">
        <v>146</v>
      </c>
      <c r="C21" s="65" t="s">
        <v>147</v>
      </c>
      <c r="D21" s="65" t="s">
        <v>148</v>
      </c>
      <c r="E21" s="65" t="str">
        <v>用途</v>
      </c>
      <c r="F21" s="65" t="s">
        <v>2</v>
      </c>
    </row>
    <row r="22" ht="42" customHeight="true">
      <c r="A22" s="21" t="s">
        <v>4</v>
      </c>
      <c r="B22" s="21" t="str">
        <v>会社/主体、業務シーン、倉庫</v>
      </c>
      <c r="C22" s="21" t="str">
        <v>推奨入力</v>
      </c>
      <c r="D22" s="21" t="str">
        <v>ERP/WMS/手工</v>
      </c>
      <c r="E22" s="21" t="str">
        <v>多公司、多仓、多業務シーン汇总</v>
      </c>
      <c r="F22" s="21" t="str">
        <v>支持不同公司复用</v>
      </c>
    </row>
    <row r="23" ht="42" customHeight="true">
      <c r="A23" s="21" t="s">
        <v>149</v>
      </c>
      <c r="B23" s="21" t="str">
        <v>品目コード、名称、规格、カテゴリ、ABC、生命周期</v>
      </c>
      <c r="C23" s="21" t="str">
        <v>必須</v>
      </c>
      <c r="D23" s="21" t="str">
        <v>品目マスタ</v>
      </c>
      <c r="E23" s="21" t="str">
        <v>カテゴリしきい値匹配与担当定位</v>
      </c>
      <c r="F23" s="21" t="str">
        <v>品目コード需唯一或按批次拆分</v>
      </c>
    </row>
    <row r="24" ht="42" customHeight="true">
      <c r="A24" s="21" t="s">
        <v>150</v>
      </c>
      <c r="B24" s="21" t="str">
        <v>入庫日、在庫数量、単位、単価、安全在庫</v>
      </c>
      <c r="C24" s="21" t="str">
        <v>必須</v>
      </c>
      <c r="D24" s="21" t="str">
        <v>在庫余额表</v>
      </c>
      <c r="E24" s="21" t="str">
        <v>在庫日数、金額、超储判断</v>
      </c>
      <c r="F24" s="21" t="str">
        <v>安全在庫用于辅助分析</v>
      </c>
    </row>
    <row r="25" ht="42" customHeight="true">
      <c r="A25" s="21" t="str">
        <v>出庫数据</v>
      </c>
      <c r="B25" s="21" t="str">
        <v>直近出庫日、近30/90/180天出庫</v>
      </c>
      <c r="C25" s="21" t="str">
        <v>推奨入力</v>
      </c>
      <c r="D25" s="21" t="str">
        <v>Transaction History/販売払出记录</v>
      </c>
      <c r="E25" s="21" t="str">
        <v>未出庫与回転率计算</v>
      </c>
      <c r="F25" s="21" t="str">
        <v>无履歴可手工录入</v>
      </c>
    </row>
    <row r="26" ht="42" customHeight="true">
      <c r="A26" s="21" t="str">
        <v>注意输出</v>
      </c>
      <c r="B26" s="21" t="str">
        <v>注意级别、リスク理由、推奨対応</v>
      </c>
      <c r="C26" s="21" t="str">
        <v>数式生成</v>
      </c>
      <c r="D26" s="21" t="str">
        <v>模板数式</v>
      </c>
      <c r="E26" s="21" t="str">
        <v>自动识别リスク与动作</v>
      </c>
      <c r="F26" s="21" t="str">
        <v>可按企业规则修改数式</v>
      </c>
    </row>
    <row r="27" ht="42" customHeight="true">
      <c r="A27" s="21" t="str">
        <v>処理管理</v>
      </c>
      <c r="B27" s="21" t="str">
        <v>担当者、処理予定日、対応状況、释放金額</v>
      </c>
      <c r="C27" s="21" t="str">
        <v>推奨入力</v>
      </c>
      <c r="D27" s="21" t="str">
        <v>業務部门</v>
      </c>
      <c r="E27" s="21" t="s">
        <v>5</v>
      </c>
      <c r="F27" s="21" t="str">
        <v>用于周会/在庫评审</v>
      </c>
    </row>
    <row r="28">
      <c r="A28"/>
      <c r="B28"/>
      <c r="C28"/>
      <c r="D28"/>
      <c r="E28"/>
      <c r="F28"/>
    </row>
    <row r="29" ht="34" customHeight="true">
      <c r="A29" s="47" t="str">
        <v>出所与備考</v>
      </c>
      <c r="B29" s="48"/>
      <c r="C29" s="48"/>
      <c r="D29" s="48"/>
      <c r="E29" s="48"/>
      <c r="F29" s="49"/>
    </row>
    <row r="30" ht="34" customHeight="true">
      <c r="A30" s="30" t="str">
        <v>ユーザー提供ページ</v>
      </c>
      <c r="B30" s="21" t="str">
        <v>http://localhost:2020/zh/excel-templates/supply-chain/slow-moving-inventory-turnover-analysis/</v>
      </c>
      <c r="C30" s="21"/>
      <c r="D30" s="21"/>
      <c r="E30" s="21"/>
      <c r="F30" s="21"/>
    </row>
    <row r="31" ht="34" customHeight="true">
      <c r="A31" s="30" t="s">
        <v>2</v>
      </c>
      <c r="B31" s="21" t="str">
        <v>このローカルページは現在の環境から直接確認できないため、テンプレートはページテーマ「滞留在庫アラート・在庫回転率分析表」と一般的なサプライチェーン、在庫管理の業務基準に基づいて作成しています。</v>
      </c>
      <c r="C31" s="21"/>
      <c r="D31" s="21"/>
      <c r="E31" s="21"/>
      <c r="F31" s="21"/>
    </row>
    <row r="32" ht="34" customHeight="true">
      <c r="A32" s="30" t="str">
        <v>拡張可</v>
      </c>
      <c r="B32" s="21" t="str">
        <v>ロット原価、保管場所、販売粗利、BOM代替品、案件完了状況、品質判定、仕入先返品契約などの項目を追加できます。</v>
      </c>
      <c r="C32" s="21"/>
      <c r="D32" s="21"/>
      <c r="E32" s="21"/>
      <c r="F32" s="21"/>
    </row>
    <row r="33">
      <c r="A33"/>
      <c r="B33"/>
      <c r="C33"/>
      <c r="D33"/>
      <c r="E33"/>
      <c r="F33"/>
    </row>
  </sheetData>
  <mergeCells count="5">
    <mergeCell ref="A1:F1"/>
    <mergeCell ref="A3:F3"/>
    <mergeCell ref="A9:F9"/>
    <mergeCell ref="A20:F20"/>
    <mergeCell ref="A29:F2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creator>Finite Field</dc:creator>
  <lastModifiedBy/>
  <category>Supply Chain</category>
</coreProperties>
</file>