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ms-office.vbaProject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ables/table1.xml" ContentType="application/vnd.openxmlformats-officedocument.spreadsheetml.table+xml"/>
  <Override PartName="/xl/worksheets/sheet4.xml" ContentType="application/vnd.openxmlformats-officedocument.spreadsheetml.worksheet+xml"/>
  <Override PartName="/xl/tables/table2.xml" ContentType="application/vnd.openxmlformats-officedocument.spreadsheetml.table+xml"/>
  <Override PartName="/xl/worksheets/sheet5.xml" ContentType="application/vnd.openxmlformats-officedocument.spreadsheetml.worksheet+xml"/>
  <Override PartName="/xl/tables/table3.xml" ContentType="application/vnd.openxmlformats-officedocument.spreadsheetml.table+xml"/>
  <Override PartName="/xl/worksheets/sheet6.xml" ContentType="application/vnd.openxmlformats-officedocument.spreadsheetml.worksheet+xml"/>
  <Override PartName="/xl/tables/table4.xml" ContentType="application/vnd.openxmlformats-officedocument.spreadsheetml.table+xml"/>
  <Override PartName="/xl/worksheets/sheet7.xml" ContentType="application/vnd.openxmlformats-officedocument.spreadsheetml.worksheet+xml"/>
  <Override PartName="/xl/tables/table5.xml" ContentType="application/vnd.openxmlformats-officedocument.spreadsheetml.table+xml"/>
  <Override PartName="/xl/worksheets/sheet8.xml" ContentType="application/vnd.openxmlformats-officedocument.spreadsheetml.worksheet+xml"/>
  <Override PartName="/xl/tables/table6.xml" ContentType="application/vnd.openxmlformats-officedocument.spreadsheetml.table+xml"/>
  <Override PartName="/xl/worksheets/sheet9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arget="xl/workbook.xml" Type="http://schemas.openxmlformats.org/officeDocument/2006/relationships/officeDocument"></Relationship><Relationship Id="rId2" Target="docProps/core.xml" Type="http://schemas.openxmlformats.org/package/2006/relationships/metadata/core-properties"></Relationship><Relationship Id="rId3" Target="docProps/app.xml" Type="http://schemas.openxmlformats.org/officeDocument/2006/relationships/extended-properties"></Relationship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>
  <workbookPr/>
  <bookViews>
    <workbookView/>
  </bookViews>
  <sheets>
    <sheet name="Инструкции (instructions)" sheetId="1" r:id="rId1" state="visible"/>
    <sheet name="Настройки на параметрите (setti" sheetId="2" r:id="rId2" state="visible"/>
    <sheet name="Планиране на търсенето (demandP" sheetId="3" r:id="rId3" state="visible"/>
    <sheet name="Преглед на доставките (supplyRe" sheetId="4" r:id="rId4" state="visible"/>
    <sheet name="Консенсусен план (consensusPlan" sheetId="5" r:id="rId5" state="visible"/>
    <sheet name="Предположения за сценарии (scen" sheetId="6" r:id="rId6" state="visible"/>
    <sheet name="Показатели за преглед (reviewMe" sheetId="7" r:id="rId7" state="visible"/>
    <sheet name="Действия от срещата (meetingAct" sheetId="8" r:id="rId8" state="visible"/>
    <sheet name="Табло (dashboard)" sheetId="9" r:id="rId9" state="visible"/>
  </sheets>
  <definedNames>
    <definedName name="List_Periods">'Настройки на параметрите (setti'!$A$17:$A$28</definedName>
    <definedName name="List_BusinessUnits">'Настройки на параметрите (setti'!$B$17:$B$21</definedName>
    <definedName name="List_ProductFamilies">'Настройки на параметрите (setti'!$C$17:$C$21</definedName>
    <definedName name="List_Regions">'Настройки на параметрите (setti'!$D$17:$D$24</definedName>
    <definedName name="List_Channels">'Настройки на параметрите (setti'!$E$17:$E$22</definedName>
    <definedName name="List_Lifecycles">'Настройки на параметрите (setti'!$F$17:$F$21</definedName>
    <definedName name="List_DemandDrivers">'Настройки на параметрите (setti'!$G$17:$G$26</definedName>
    <definedName name="List_Scenarios">'Настройки на параметрите (setti'!$H$18:$H$26</definedName>
    <definedName name="List_ScenariosWithAll">'Настройки на параметрите (setti'!$H$17:$H$26</definedName>
    <definedName name="List_Confidence">'Настройки на параметрите (setti'!$I$17:$I$19</definedName>
    <definedName name="List_RiskLevels">'Настройки на параметрите (setti'!$J$17:$J$19</definedName>
    <definedName name="List_Statuses">'Настройки на параметрите (setti'!$K$17:$K$25</definedName>
    <definedName name="List_Owners">'Настройки на параметрите (setti'!$L$17:$L$25</definedName>
    <definedName name="List_MeetingStages">'Настройки на параметрите (setti'!$M$17:$M$23</definedName>
    <definedName name="List_Priorities">'Настройки на параметрите (setti'!$N$17:$N$19</definedName>
    <definedName name="List_ConstraintTypes">'Настройки на параметрите (setti'!$O$17:$O$24</definedName>
    <definedName name="List_RootCauses">'Настройки на параметрите (setti'!$P$17:$P$26</definedName>
    <definedName name="List_DecisionTypes">'Настройки на параметрите (setti'!$Q$17:$Q$23</definedName>
    <definedName name="List_Currencies">'Настройки на параметрите (setti'!$R$17:$R$21</definedName>
  </definedNames>
</workbook>
</file>

<file path=xl/sharedStrings.xml><?xml version="1.0" encoding="utf-8"?>
<sst xmlns="http://schemas.openxmlformats.org/spreadsheetml/2006/main" count="644" uniqueCount="308">
  <si>
    <t>Консенсусен план (consensusPlan)</t>
  </si>
  <si>
    <t>Предположения за сценарии (scenarios)</t>
  </si>
  <si>
    <t>Справка</t>
  </si>
  <si>
    <t>Status</t>
  </si>
  <si>
    <t>Root Cause</t>
  </si>
  <si>
    <t>Currency</t>
  </si>
  <si>
    <t>Логистика</t>
  </si>
  <si>
    <t>Шаблон за синхронизиране на прогнозата за търсенето и планирането на доставките</t>
  </si>
  <si>
    <t>Работна книга за централизирано управление на търсенето, доставките, консенсусните планове и действията за подобрение в срещите по S&amp;OP.</t>
  </si>
  <si>
    <t>Цел на шаблона</t>
  </si>
  <si>
    <t>Цел 1</t>
  </si>
  <si>
    <t>Интегрирайте прогнозите от продажби и маркетинг със статистическите прогнози, за да визуализирате коригираното търсене.</t>
  </si>
  <si>
    <t>Цел 2</t>
  </si>
  <si>
    <t>Идентифицирайте навреме разликите между търсенето и доставките въз основа на максималния капацитет и целите за предпазен запас.</t>
  </si>
  <si>
    <t>Цел 3</t>
  </si>
  <si>
    <t>Оценявайте продажбите, разходите и финансовото отклонение въз основа на количествата, съгласувани в срещите по S&amp;OP.</t>
  </si>
  <si>
    <t>Цел 4</t>
  </si>
  <si>
    <t>Проследявайте действията, отговорните отдели, крайните срокове и напредъка за решаване на разликите между търсене и доставка.</t>
  </si>
  <si>
    <t>Оперативен процес (4 стъпки)</t>
  </si>
  <si>
    <t>СТЪПКА 1</t>
  </si>
  <si>
    <t>Прегледайте и актуализирайте продуктовите семейства, отделите, отговорниците и сезонните фактори в "Настройки".</t>
  </si>
  <si>
    <t>Въведете прогнозите от продажби, маркетинг и статистическия модел в "Планиране на търсенето", за да проверите коригираната прогноза за търсенето.</t>
  </si>
  <si>
    <t>СТЪПКА 3</t>
  </si>
  <si>
    <t>Въведете капацитета на доставките в "Преглед на доставките", за да проверите разликата между търсене и доставка и статуса на изпълнение.</t>
  </si>
  <si>
    <t>СТЪПКА 4</t>
  </si>
  <si>
    <t>Управлявайте консенсусните решения, финансовото въздействие и мерките за подобрение в "Консенсусен план", "Сценарии" и "Действия от срещата".</t>
  </si>
  <si>
    <t>Легенда</t>
  </si>
  <si>
    <t>Клетка за въвеждане</t>
  </si>
  <si>
    <t>Светлосиньо: въведете прогноза за търсенето, капацитет на доставките, реално количество, бележки на отговорника и др.</t>
  </si>
  <si>
    <t>Клетка с формула</t>
  </si>
  <si>
    <t>Светлосиво: клетки, изчислявани автоматично чрез формули. Не ги редактирайте директно.</t>
  </si>
  <si>
    <t>Клетка с падащ списък</t>
  </si>
  <si>
    <t>Светложълто: избор от падащ списък. Използва се за продуктови семейства, отдели, статус на напредъка и др.</t>
  </si>
  <si>
    <t>Предупредителен индикатор</t>
  </si>
  <si>
    <t>Светлочервено: предупреждение при отрицателна разлика между доставка и търсене или при незапочнати действия.</t>
  </si>
  <si>
    <t>Индикатор за изпълнение</t>
  </si>
  <si>
    <t>Светлозелено: показва се, когато търсенето и доставките съвпадат или са достатъчни, или когато статусът е завършен.</t>
  </si>
  <si>
    <t>Настройки на параметрите</t>
  </si>
  <si>
    <t>Управлявайте избори като сезонни фактори, продуктови семейства, отдели, отговорници и напредък по действията.</t>
  </si>
  <si>
    <t>Месец</t>
  </si>
  <si>
    <t>Сезонен фактор</t>
  </si>
  <si>
    <t>Продуктово семейство</t>
  </si>
  <si>
    <t>Стандартна продажна цена</t>
  </si>
  <si>
    <t>Стандартни разходи за доставка</t>
  </si>
  <si>
    <t>Стандартен срок за доставка (дни)</t>
  </si>
  <si>
    <t>Бизнес звено</t>
  </si>
  <si>
    <t>Отговорник</t>
  </si>
  <si>
    <t>Статус на действие</t>
  </si>
  <si>
    <t>Сценарий</t>
  </si>
  <si>
    <t>Процент на отклонение в търсенето</t>
  </si>
  <si>
    <t>Основни продукти</t>
  </si>
  <si>
    <t>¥12,500</t>
  </si>
  <si>
    <t>¥7,800</t>
  </si>
  <si>
    <t>Вътрешен пазар</t>
  </si>
  <si>
    <t>Sato</t>
  </si>
  <si>
    <t>Не е започнато</t>
  </si>
  <si>
    <t>Базов</t>
  </si>
  <si>
    <t>0.0%</t>
  </si>
  <si>
    <t>Нови продукти</t>
  </si>
  <si>
    <t>¥18,500</t>
  </si>
  <si>
    <t>¥11,200</t>
  </si>
  <si>
    <t>Международно звено</t>
  </si>
  <si>
    <t>Suzuki</t>
  </si>
  <si>
    <t>В процес</t>
  </si>
  <si>
    <t>Най-добър сценарий</t>
  </si>
  <si>
    <t>8.0%</t>
  </si>
  <si>
    <t>Резервни части за поддръжка</t>
  </si>
  <si>
    <t>¥4,800</t>
  </si>
  <si>
    <t>¥2,700</t>
  </si>
  <si>
    <t>EC звено</t>
  </si>
  <si>
    <t>Takahashi</t>
  </si>
  <si>
    <t>Завършено</t>
  </si>
  <si>
    <t>Най-лош сценарий</t>
  </si>
  <si>
    <t>-12.0%</t>
  </si>
  <si>
    <t>Подизпълнителски продукти</t>
  </si>
  <si>
    <t>¥22,000</t>
  </si>
  <si>
    <t>¥14,500</t>
  </si>
  <si>
    <t>Отдел Производствен контрол</t>
  </si>
  <si>
    <t>Tanaka</t>
  </si>
  <si>
    <t>Yamamoto</t>
  </si>
  <si>
    <t>Планиране на търсенето</t>
  </si>
  <si>
    <t>Обединете прогнозите от продажби, маркетинг и статистическия модел, за да изчислите коригирано търсене с отчитане на сезонните фактори.</t>
  </si>
  <si>
    <t>Светлосиньо = въвеждане, светлосиво = формула, светложълто = падащ списък. Актуализирайте настройките на параметрите според нуждите.</t>
  </si>
  <si>
    <t>Прогноза от продажби</t>
  </si>
  <si>
    <t>Маркетингова прогноза</t>
  </si>
  <si>
    <t>Статистическа прогноза</t>
  </si>
  <si>
    <t>Коригирана прогноза за търсенето</t>
  </si>
  <si>
    <t>Бележки</t>
  </si>
  <si>
    <t>2026-07</t>
  </si>
  <si>
    <t>5,200</t>
  </si>
  <si>
    <t>5,000</t>
  </si>
  <si>
    <t>5,100</t>
  </si>
  <si>
    <t>5,508</t>
  </si>
  <si>
    <t>Отразена е лятната кампания</t>
  </si>
  <si>
    <t>2026-08</t>
  </si>
  <si>
    <t>5,700</t>
  </si>
  <si>
    <t>5,600</t>
  </si>
  <si>
    <t>5,500</t>
  </si>
  <si>
    <t>6,160</t>
  </si>
  <si>
    <t>Очаквани предварителни поръчки от чуждестранни дистрибутори</t>
  </si>
  <si>
    <t>2026-09</t>
  </si>
  <si>
    <t>2,600</t>
  </si>
  <si>
    <t>2,800</t>
  </si>
  <si>
    <t>2,500</t>
  </si>
  <si>
    <t>2,712</t>
  </si>
  <si>
    <t>Начално търсене след пускане на нов продукт</t>
  </si>
  <si>
    <t>2026-10</t>
  </si>
  <si>
    <t>6,100</t>
  </si>
  <si>
    <t>5,900</t>
  </si>
  <si>
    <t>6,000</t>
  </si>
  <si>
    <t>Засилете EC промоцията спрямо нормалното ниво</t>
  </si>
  <si>
    <t>2026-11</t>
  </si>
  <si>
    <t>1,800</t>
  </si>
  <si>
    <t>1,750</t>
  </si>
  <si>
    <t>1,700</t>
  </si>
  <si>
    <t>1,855</t>
  </si>
  <si>
    <t>Период за подновяване на договори за поддръжка</t>
  </si>
  <si>
    <t>2026-12</t>
  </si>
  <si>
    <t>3,200</t>
  </si>
  <si>
    <t>3,000</t>
  </si>
  <si>
    <t>3,100</t>
  </si>
  <si>
    <t>3,658</t>
  </si>
  <si>
    <t>Отчетете запитванията след изложението</t>
  </si>
  <si>
    <t>2027-01</t>
  </si>
  <si>
    <t>5,400</t>
  </si>
  <si>
    <t>5,300</t>
  </si>
  <si>
    <t>5,035</t>
  </si>
  <si>
    <t>Търсене в края на финансовата година от голям клиент</t>
  </si>
  <si>
    <t>2027-02</t>
  </si>
  <si>
    <t>1,950</t>
  </si>
  <si>
    <t>1,880</t>
  </si>
  <si>
    <t>1,900</t>
  </si>
  <si>
    <t>1,872</t>
  </si>
  <si>
    <t>Изравняване на търсенето за ремонтни дейности</t>
  </si>
  <si>
    <t>2027-03</t>
  </si>
  <si>
    <t>1,450</t>
  </si>
  <si>
    <t>1,500</t>
  </si>
  <si>
    <t>1,400</t>
  </si>
  <si>
    <t>1,523</t>
  </si>
  <si>
    <t>Отчетете риска клиентът да премине към вътрешно производство</t>
  </si>
  <si>
    <t>2027-04</t>
  </si>
  <si>
    <t>4,950</t>
  </si>
  <si>
    <t>5,017</t>
  </si>
  <si>
    <t>Нормално търсене</t>
  </si>
  <si>
    <t>2027-05</t>
  </si>
  <si>
    <t>3,350</t>
  </si>
  <si>
    <t>3,450</t>
  </si>
  <si>
    <t>3,300</t>
  </si>
  <si>
    <t>3,266</t>
  </si>
  <si>
    <t>Добавен е допълнителен бюджет за промоция</t>
  </si>
  <si>
    <t>2027-06</t>
  </si>
  <si>
    <t>6,200</t>
  </si>
  <si>
    <t>6,400</t>
  </si>
  <si>
    <t>6,358</t>
  </si>
  <si>
    <t>Натрупване на запаси за сезона на пазаруване в края на годината</t>
  </si>
  <si>
    <t>Преглед на доставките</t>
  </si>
  <si>
    <t>Организирайте максималния капацитет на доставките и целите за предпазен запас и проверявайте разликите спрямо коригираното търсене и статуса на изпълнение.</t>
  </si>
  <si>
    <t>Максимален капацитет на доставките</t>
  </si>
  <si>
    <t>Цел за предпазен запас</t>
  </si>
  <si>
    <t>Необходимо производствено количество</t>
  </si>
  <si>
    <t>Разлика между доставка и търсене</t>
  </si>
  <si>
    <t>Статус на изпълнение</t>
  </si>
  <si>
    <t>5,808</t>
  </si>
  <si>
    <t>Достатъчен капацитет</t>
  </si>
  <si>
    <t>6,510</t>
  </si>
  <si>
    <t>Недостиг на доставки</t>
  </si>
  <si>
    <t>2,750</t>
  </si>
  <si>
    <t>2,892</t>
  </si>
  <si>
    <t>6,500</t>
  </si>
  <si>
    <t>2,100</t>
  </si>
  <si>
    <t>2,015</t>
  </si>
  <si>
    <t>3,878</t>
  </si>
  <si>
    <t>5,355</t>
  </si>
  <si>
    <t>2,300</t>
  </si>
  <si>
    <t>2,022</t>
  </si>
  <si>
    <t>1,300</t>
  </si>
  <si>
    <t>1,643</t>
  </si>
  <si>
    <t>5,317</t>
  </si>
  <si>
    <t>3,700</t>
  </si>
  <si>
    <t>3,486</t>
  </si>
  <si>
    <t>6,800</t>
  </si>
  <si>
    <t>6,738</t>
  </si>
  <si>
    <t>Консенсусен план</t>
  </si>
  <si>
    <t>Управлявайте окончателно съгласуваните количества от срещите по S&amp;OP и оценявайте прогнозните продажби, разходите за доставка и финансовото отклонение.</t>
  </si>
  <si>
    <t>Коригиран капацитет на доставките</t>
  </si>
  <si>
    <t>Консенсусно планирано количество</t>
  </si>
  <si>
    <t>Продажна цена</t>
  </si>
  <si>
    <t>Прогнозни продажби</t>
  </si>
  <si>
    <t>Съгласувани разходи за доставка</t>
  </si>
  <si>
    <t>Финансово отклонение</t>
  </si>
  <si>
    <t>¥68,850,000</t>
  </si>
  <si>
    <t>¥42,962,400</t>
  </si>
  <si>
    <t>¥25,887,600</t>
  </si>
  <si>
    <t>¥73,750,000</t>
  </si>
  <si>
    <t>¥46,020,000</t>
  </si>
  <si>
    <t>¥27,730,000</t>
  </si>
  <si>
    <t>¥50,172,000</t>
  </si>
  <si>
    <t>¥30,374,400</t>
  </si>
  <si>
    <t>¥19,797,600</t>
  </si>
  <si>
    <t>¥75,000,000</t>
  </si>
  <si>
    <t>¥46,800,000</t>
  </si>
  <si>
    <t>¥28,200,000</t>
  </si>
  <si>
    <t>¥8,904,000</t>
  </si>
  <si>
    <t>¥5,008,500</t>
  </si>
  <si>
    <t>¥3,895,500</t>
  </si>
  <si>
    <t>¥59,200,000</t>
  </si>
  <si>
    <t>¥35,840,000</t>
  </si>
  <si>
    <t>¥23,360,000</t>
  </si>
  <si>
    <t>¥62,937,500</t>
  </si>
  <si>
    <t>¥39,273,000</t>
  </si>
  <si>
    <t>¥23,664,500</t>
  </si>
  <si>
    <t>¥8,985,600</t>
  </si>
  <si>
    <t>¥5,054,400</t>
  </si>
  <si>
    <t>¥3,931,200</t>
  </si>
  <si>
    <t>¥28,600,000</t>
  </si>
  <si>
    <t>¥18,850,000</t>
  </si>
  <si>
    <t>¥9,750,000</t>
  </si>
  <si>
    <t>¥62,712,500</t>
  </si>
  <si>
    <t>¥39,132,600</t>
  </si>
  <si>
    <t>¥23,579,900</t>
  </si>
  <si>
    <t>¥60,421,000</t>
  </si>
  <si>
    <t>¥36,579,200</t>
  </si>
  <si>
    <t>¥23,841,800</t>
  </si>
  <si>
    <t>¥79,475,000</t>
  </si>
  <si>
    <t>¥49,592,400</t>
  </si>
  <si>
    <t>¥29,882,600</t>
  </si>
  <si>
    <t>Предположения за сценарии</t>
  </si>
  <si>
    <t>Задайте най-добър, най-лош и базов процент на отклонение в търсенето, за да оцените прогнозното въздействие върху запасите и продажбите.</t>
  </si>
  <si>
    <t>Базово съгласувано количество</t>
  </si>
  <si>
    <t>Количество търсене по сценарий</t>
  </si>
  <si>
    <t>Влияние върху крайния запас</t>
  </si>
  <si>
    <t>Прогнозно въздействие</t>
  </si>
  <si>
    <t>¥0</t>
  </si>
  <si>
    <t>5,949</t>
  </si>
  <si>
    <t>¥74,362,500</t>
  </si>
  <si>
    <t>¥5,512,500</t>
  </si>
  <si>
    <t>4,847</t>
  </si>
  <si>
    <t>¥60,587,500</t>
  </si>
  <si>
    <t>-¥8,262,500</t>
  </si>
  <si>
    <t>6,372</t>
  </si>
  <si>
    <t>¥79,650,000</t>
  </si>
  <si>
    <t>¥5,900,000</t>
  </si>
  <si>
    <t>5,192</t>
  </si>
  <si>
    <t>¥64,900,000</t>
  </si>
  <si>
    <t>-¥8,850,000</t>
  </si>
  <si>
    <t>2,929</t>
  </si>
  <si>
    <t>¥54,186,500</t>
  </si>
  <si>
    <t>¥4,014,500</t>
  </si>
  <si>
    <t>2,387</t>
  </si>
  <si>
    <t>¥44,159,500</t>
  </si>
  <si>
    <t>-¥6,012,500</t>
  </si>
  <si>
    <t>Показатели за преглед</t>
  </si>
  <si>
    <t>Преглеждайте разликата между прогнозата за търсенето и реалните резултати и изчислявайте процента грешка и точността на прогнозата.</t>
  </si>
  <si>
    <t>Прогнозно количество</t>
  </si>
  <si>
    <t>Реално количество</t>
  </si>
  <si>
    <t>Грешка в прогнозата</t>
  </si>
  <si>
    <t>Точност на прогнозата (%)</t>
  </si>
  <si>
    <t>5,480</t>
  </si>
  <si>
    <t>0.5%</t>
  </si>
  <si>
    <t>99.5%</t>
  </si>
  <si>
    <t>6,030</t>
  </si>
  <si>
    <t>2.2%</t>
  </si>
  <si>
    <t>97.8%</t>
  </si>
  <si>
    <t>2,660</t>
  </si>
  <si>
    <t>2.0%</t>
  </si>
  <si>
    <t>98.0%</t>
  </si>
  <si>
    <t>6,230</t>
  </si>
  <si>
    <t>3.7%</t>
  </si>
  <si>
    <t>96.3%</t>
  </si>
  <si>
    <t>1,740</t>
  </si>
  <si>
    <t>6.6%</t>
  </si>
  <si>
    <t>93.4%</t>
  </si>
  <si>
    <t>Действия от срещата</t>
  </si>
  <si>
    <t>Управлявайте действията за решаване на проблеми, отговорните отдели, крайните срокове, напредъка и бележките за проверка, договорени в срещите по S&amp;OP.</t>
  </si>
  <si>
    <t>ID на действие</t>
  </si>
  <si>
    <t>Дата на срещата</t>
  </si>
  <si>
    <t>Решения / действия</t>
  </si>
  <si>
    <t>Отговорен отдел</t>
  </si>
  <si>
    <t>Краен срок</t>
  </si>
  <si>
    <t>Напредък</t>
  </si>
  <si>
    <t>Бележки от прегледа</t>
  </si>
  <si>
    <t>ACT-001</t>
  </si>
  <si>
    <t>Осигурете допълнителен аутсорсинг капацитет за недостига на доставки през август</t>
  </si>
  <si>
    <t>Изпратени са заявки за оферта до 2 потенциални компании</t>
  </si>
  <si>
    <t>ACT-002</t>
  </si>
  <si>
    <t>Прегледайте целите за предпазен запас за основните продукти само през пиковия сезон</t>
  </si>
  <si>
    <t>Сравнете разходите за поддържане на запаси и риска от липса на наличност</t>
  </si>
  <si>
    <t>ACT-003</t>
  </si>
  <si>
    <t>Потвърдете отново международното търсене на нови продукти по дистрибутор</t>
  </si>
  <si>
    <t>Очакват се отговори от трите водещи дистрибутора</t>
  </si>
  <si>
    <t>ACT-004</t>
  </si>
  <si>
    <t>Преместете месеца на EC промоцията към месец с по-малко ограничения в доставките</t>
  </si>
  <si>
    <t>Промоционалният календар е актуализиран</t>
  </si>
  <si>
    <t>ACT-005</t>
  </si>
  <si>
    <t>Проучете алтернативни източници на доставка за продуктови семейства с постоянни разлики между търсене и доставка.</t>
  </si>
  <si>
    <t>Представете списъка с кандидати на следващата среща</t>
  </si>
  <si>
    <t>Табло</t>
  </si>
  <si>
    <t>Сравнявайте търсенето (коригирана прогноза), капацитета на доставките и консенсусните планове за 12 месеца и преглеждайте ключовите KPI.</t>
  </si>
  <si>
    <t>Точност на прогнозата</t>
  </si>
  <si>
    <t>Обща разлика между търсене и доставка</t>
  </si>
  <si>
    <t>Незавършени действия</t>
  </si>
  <si>
    <t>97.0%</t>
  </si>
  <si>
    <t>1,686</t>
  </si>
  <si>
    <t>Данни за 12-месечна тенденция</t>
  </si>
  <si>
    <t>Капацитет на доставките</t>
  </si>
  <si>
    <t>Последни предупреждения</t>
  </si>
  <si>
    <t>Създайте действия от срещата за месеците с недостиг на доставки</t>
  </si>
  <si>
    <t>Месеците с недостиг са маркирани в червено в прегледа на доставките</t>
  </si>
</sst>
</file>

<file path=xl/styles.xml><?xml version="1.0" encoding="utf-8"?>
<styleSheet xmlns="http://schemas.openxmlformats.org/spreadsheetml/2006/main">
  <numFmts count="1">
    <numFmt numFmtId="164" formatCode="0.0%"/>
  </numFmts>
  <fonts count="6">
    <font>
      <sz val="11"/>
      <name val="Carlito"/>
    </font>
    <font>
      <sz val="10"/>
      <color rgb="001F2937"/>
      <name val="Aptos"/>
    </font>
    <font>
      <b val="1"/>
      <sz val="18"/>
      <color rgb="001F4E5F"/>
      <name val="Aptos"/>
    </font>
    <font>
      <sz val="10"/>
      <color rgb="006B7280"/>
      <name val="Aptos"/>
    </font>
    <font>
      <b val="1"/>
      <sz val="12"/>
      <color rgb="001F4E5F"/>
      <name val="Aptos"/>
    </font>
    <font>
      <b val="1"/>
      <sz val="10"/>
      <color rgb="001F2937"/>
      <name val="Aptos"/>
    </font>
  </fonts>
  <fills count="7">
    <fill>
      <patternFill/>
    </fill>
    <fill>
      <patternFill patternType="gray125"/>
    </fill>
    <fill>
      <patternFill patternType="solid">
        <fgColor rgb="00FFFFFF"/>
      </patternFill>
    </fill>
    <fill>
      <patternFill patternType="solid">
        <fgColor rgb="00F3F8FC"/>
      </patternFill>
    </fill>
    <fill>
      <patternFill patternType="solid">
        <fgColor rgb="00D9EAF7"/>
      </patternFill>
    </fill>
    <fill>
      <patternFill patternType="solid">
        <fgColor rgb="00FFF7E6"/>
      </patternFill>
    </fill>
    <fill>
      <patternFill patternType="solid">
        <fgColor rgb="00F5F9F6"/>
      </patternFill>
    </fill>
  </fills>
  <borders count="12">
    <border/>
    <border/>
    <border>
      <left style="thin">
        <color rgb="00D9E2EC"/>
      </left>
      <top style="thin">
        <color rgb="00D9E2EC"/>
      </top>
      <bottom style="thin">
        <color rgb="00D9E2EC"/>
      </bottom>
    </border>
    <border>
      <top style="thin">
        <color rgb="00D9E2EC"/>
      </top>
      <bottom style="thin">
        <color rgb="00D9E2EC"/>
      </bottom>
    </border>
    <border>
      <right style="thin">
        <color rgb="00D9E2EC"/>
      </right>
      <top style="thin">
        <color rgb="00D9E2EC"/>
      </top>
      <bottom style="thin">
        <color rgb="00D9E2EC"/>
      </bottom>
    </border>
    <border>
      <left style="thin">
        <color rgb="00D9E2EC"/>
      </left>
      <top style="thin">
        <color rgb="00D9E2EC"/>
      </top>
      <bottom style="thin">
        <color rgb="00D9E2EC"/>
      </bottom>
    </border>
    <border>
      <top style="thin">
        <color rgb="00D9E2EC"/>
      </top>
      <bottom style="thin">
        <color rgb="00D9E2EC"/>
      </bottom>
    </border>
    <border>
      <right style="thin">
        <color rgb="00D9E2EC"/>
      </right>
      <top style="thin">
        <color rgb="00D9E2EC"/>
      </top>
      <bottom style="thin">
        <color rgb="00D9E2EC"/>
      </bottom>
    </border>
    <border>
      <left style="thin">
        <color rgb="00D9E2EC"/>
      </left>
      <right style="thin">
        <color rgb="00D9E2EC"/>
      </right>
      <top style="thin">
        <color rgb="00D9E2EC"/>
      </top>
      <bottom style="thin">
        <color rgb="00D9E2EC"/>
      </bottom>
    </border>
    <border>
      <left style="thin">
        <color rgb="00D9E2EC"/>
      </left>
      <right style="thin">
        <color rgb="00D9E2EC"/>
      </right>
      <top style="thin">
        <color rgb="00D9E2EC"/>
      </top>
      <bottom style="thin">
        <color rgb="00D9E2EC"/>
      </bottom>
    </border>
    <border>
      <top style="thin">
        <color rgb="00D9E2EC"/>
      </top>
    </border>
    <border>
      <right style="thin">
        <color rgb="00D9E2EC"/>
      </right>
      <top style="thin">
        <color rgb="00D9E2EC"/>
      </top>
    </border>
  </borders>
  <cellStyleXfs count="1">
    <xf numFmtId="0" fontId="0" fillId="0" borderId="1"/>
  </cellStyleXfs>
  <cellXfs count="96">
    <xf numFmtId="0" fontId="0" fillId="0" borderId="0" xfId="0" quotePrefix="false" pivotButton="false"/>
    <xf numFmtId="0" fontId="0" fillId="0" borderId="1" xfId="0" quotePrefix="false" pivotButton="false"/>
    <xf numFmtId="0" fontId="1" fillId="0" borderId="0" xfId="0" quotePrefix="false" pivotButton="false"/>
    <xf numFmtId="0" fontId="1" fillId="0" borderId="1" xfId="0" quotePrefix="false" pivotButton="false"/>
    <xf numFmtId="0" fontId="2" fillId="0" borderId="0" xfId="0" quotePrefix="false" pivotButton="false"/>
    <xf numFmtId="0" fontId="2" fillId="0" borderId="1" xfId="0" quotePrefix="false" pivotButton="false"/>
    <xf numFmtId="0" fontId="2" fillId="2" borderId="0" xfId="0" quotePrefix="false" pivotButton="false"/>
    <xf numFmtId="0" fontId="2" fillId="2" borderId="1" xfId="0" quotePrefix="false" pivotButton="false"/>
    <xf numFmtId="0" fontId="2" fillId="2" borderId="0" xfId="0" quotePrefix="false" pivotButton="false" applyAlignment="true">
      <alignment wrapText="true"/>
    </xf>
    <xf numFmtId="0" fontId="2" fillId="2" borderId="1" xfId="0" quotePrefix="false" pivotButton="false" applyAlignment="true">
      <alignment wrapText="true"/>
    </xf>
    <xf numFmtId="0" fontId="2" fillId="2" borderId="0" xfId="0" quotePrefix="false" pivotButton="false" applyAlignment="true">
      <alignment vertical="center" wrapText="true"/>
    </xf>
    <xf numFmtId="0" fontId="2" fillId="2" borderId="1" xfId="0" quotePrefix="false" pivotButton="false" applyAlignment="true">
      <alignment vertical="center" wrapText="true"/>
    </xf>
    <xf numFmtId="0" fontId="3" fillId="0" borderId="0" xfId="0" quotePrefix="false" pivotButton="false"/>
    <xf numFmtId="0" fontId="3" fillId="0" borderId="1" xfId="0" quotePrefix="false" pivotButton="false"/>
    <xf numFmtId="0" fontId="3" fillId="0" borderId="0" xfId="0" quotePrefix="false" pivotButton="false" applyAlignment="true">
      <alignment wrapText="true"/>
    </xf>
    <xf numFmtId="0" fontId="3" fillId="0" borderId="1" xfId="0" quotePrefix="false" pivotButton="false" applyAlignment="true">
      <alignment wrapText="true"/>
    </xf>
    <xf numFmtId="0" fontId="4" fillId="0" borderId="0" xfId="0" quotePrefix="false" pivotButton="false"/>
    <xf numFmtId="0" fontId="4" fillId="0" borderId="1" xfId="0" quotePrefix="false" pivotButton="false"/>
    <xf numFmtId="0" fontId="4" fillId="3" borderId="0" xfId="0" quotePrefix="false" pivotButton="false"/>
    <xf numFmtId="0" fontId="4" fillId="3" borderId="1" xfId="0" quotePrefix="false" pivotButton="false"/>
    <xf numFmtId="0" fontId="4" fillId="3" borderId="2" xfId="0" quotePrefix="false" pivotButton="false"/>
    <xf numFmtId="0" fontId="4" fillId="3" borderId="3" xfId="0" quotePrefix="false" pivotButton="false"/>
    <xf numFmtId="0" fontId="4" fillId="3" borderId="4" xfId="0" quotePrefix="false" pivotButton="false"/>
    <xf numFmtId="0" fontId="4" fillId="3" borderId="5" xfId="0" quotePrefix="false" pivotButton="false"/>
    <xf numFmtId="0" fontId="4" fillId="3" borderId="6" xfId="0" quotePrefix="false" pivotButton="false"/>
    <xf numFmtId="0" fontId="4" fillId="3" borderId="7" xfId="0" quotePrefix="false" pivotButton="false"/>
    <xf numFmtId="0" fontId="1" fillId="4" borderId="0" xfId="0" quotePrefix="false" pivotButton="false"/>
    <xf numFmtId="0" fontId="1" fillId="4" borderId="1" xfId="0" quotePrefix="false" pivotButton="false"/>
    <xf numFmtId="0" fontId="5" fillId="4" borderId="0" xfId="0" quotePrefix="false" pivotButton="false"/>
    <xf numFmtId="0" fontId="5" fillId="4" borderId="1" xfId="0" quotePrefix="false" pivotButton="false"/>
    <xf numFmtId="0" fontId="5" fillId="4" borderId="0" xfId="0" quotePrefix="false" pivotButton="false" applyAlignment="true">
      <alignment wrapText="true"/>
    </xf>
    <xf numFmtId="0" fontId="5" fillId="4" borderId="1" xfId="0" quotePrefix="false" pivotButton="false" applyAlignment="true">
      <alignment wrapText="true"/>
    </xf>
    <xf numFmtId="0" fontId="5" fillId="4" borderId="0" xfId="0" quotePrefix="false" pivotButton="false" applyAlignment="true">
      <alignment horizontal="center" wrapText="true"/>
    </xf>
    <xf numFmtId="0" fontId="5" fillId="4" borderId="1" xfId="0" quotePrefix="false" pivotButton="false" applyAlignment="true">
      <alignment horizontal="center" wrapText="true"/>
    </xf>
    <xf numFmtId="0" fontId="5" fillId="4" borderId="0" xfId="0" quotePrefix="false" pivotButton="false" applyAlignment="true">
      <alignment horizontal="center" vertical="center" wrapText="true"/>
    </xf>
    <xf numFmtId="0" fontId="5" fillId="4" borderId="1" xfId="0" quotePrefix="false" pivotButton="false" applyAlignment="true">
      <alignment horizontal="center" vertical="center" wrapText="true"/>
    </xf>
    <xf numFmtId="0" fontId="5" fillId="4" borderId="8" xfId="0" quotePrefix="false" pivotButton="false" applyAlignment="true">
      <alignment horizontal="center" vertical="center" wrapText="true"/>
    </xf>
    <xf numFmtId="0" fontId="5" fillId="4" borderId="9" xfId="0" quotePrefix="false" pivotButton="false" applyAlignment="true">
      <alignment horizontal="center" vertical="center" wrapText="true"/>
    </xf>
    <xf numFmtId="0" fontId="1" fillId="0" borderId="8" xfId="0" quotePrefix="false" pivotButton="false"/>
    <xf numFmtId="0" fontId="1" fillId="0" borderId="9" xfId="0" quotePrefix="false" pivotButton="false"/>
    <xf numFmtId="0" fontId="1" fillId="0" borderId="8" xfId="0" quotePrefix="false" pivotButton="false" applyAlignment="true">
      <alignment vertical="center"/>
    </xf>
    <xf numFmtId="0" fontId="1" fillId="0" borderId="9" xfId="0" quotePrefix="false" pivotButton="false" applyAlignment="true">
      <alignment vertical="center"/>
    </xf>
    <xf numFmtId="0" fontId="1" fillId="0" borderId="8" xfId="0" quotePrefix="false" pivotButton="false" applyAlignment="true">
      <alignment vertical="center" wrapText="true"/>
    </xf>
    <xf numFmtId="0" fontId="1" fillId="0" borderId="9" xfId="0" quotePrefix="false" pivotButton="false" applyAlignment="true">
      <alignment vertical="center" wrapText="true"/>
    </xf>
    <xf numFmtId="164" fontId="1" fillId="0" borderId="8" xfId="0" quotePrefix="false" pivotButton="false" applyAlignment="true">
      <alignment vertical="center"/>
    </xf>
    <xf numFmtId="164" fontId="1" fillId="0" borderId="9" xfId="0" quotePrefix="false" pivotButton="false" applyAlignment="true">
      <alignment vertical="center"/>
    </xf>
    <xf numFmtId="0" fontId="1" fillId="5" borderId="8" xfId="0" quotePrefix="false" pivotButton="false" applyAlignment="true">
      <alignment vertical="center"/>
    </xf>
    <xf numFmtId="164" fontId="1" fillId="5" borderId="8" xfId="0" quotePrefix="false" pivotButton="false" applyAlignment="true">
      <alignment vertical="center"/>
    </xf>
    <xf numFmtId="0" fontId="1" fillId="5" borderId="9" xfId="0" quotePrefix="false" pivotButton="false" applyAlignment="true">
      <alignment vertical="center"/>
    </xf>
    <xf numFmtId="164" fontId="1" fillId="5" borderId="9" xfId="0" quotePrefix="false" pivotButton="false" applyAlignment="true">
      <alignment vertical="center"/>
    </xf>
    <xf numFmtId="0" fontId="1" fillId="2" borderId="8" xfId="0" quotePrefix="false" pivotButton="false" applyAlignment="true">
      <alignment vertical="center"/>
    </xf>
    <xf numFmtId="0" fontId="1" fillId="2" borderId="9" xfId="0" quotePrefix="false" pivotButton="false" applyAlignment="true">
      <alignment vertical="center"/>
    </xf>
    <xf numFmtId="0" fontId="1" fillId="6" borderId="8" xfId="0" quotePrefix="false" pivotButton="false" applyAlignment="true">
      <alignment vertical="center"/>
    </xf>
    <xf numFmtId="0" fontId="1" fillId="6" borderId="9" xfId="0" quotePrefix="false" pivotButton="false" applyAlignment="true">
      <alignment vertical="center"/>
    </xf>
    <xf numFmtId="3" fontId="1" fillId="5" borderId="8" xfId="0" quotePrefix="false" pivotButton="false" applyAlignment="true">
      <alignment vertical="center"/>
    </xf>
    <xf numFmtId="3" fontId="1" fillId="5" borderId="9" xfId="0" quotePrefix="false" pivotButton="false" applyAlignment="true">
      <alignment vertical="center"/>
    </xf>
    <xf numFmtId="4" fontId="1" fillId="5" borderId="8" xfId="0" quotePrefix="false" pivotButton="false" applyAlignment="true">
      <alignment vertical="center"/>
    </xf>
    <xf numFmtId="4" fontId="1" fillId="5" borderId="9" xfId="0" quotePrefix="false" pivotButton="false" applyAlignment="true">
      <alignment vertical="center"/>
    </xf>
    <xf numFmtId="3" fontId="1" fillId="6" borderId="8" xfId="0" quotePrefix="false" pivotButton="false" applyAlignment="true">
      <alignment vertical="center"/>
    </xf>
    <xf numFmtId="3" fontId="1" fillId="6" borderId="9" xfId="0" quotePrefix="false" pivotButton="false" applyAlignment="true">
      <alignment vertical="center"/>
    </xf>
    <xf numFmtId="164" fontId="1" fillId="6" borderId="8" xfId="0" quotePrefix="false" pivotButton="false" applyAlignment="true">
      <alignment vertical="center"/>
    </xf>
    <xf numFmtId="164" fontId="1" fillId="6" borderId="9" xfId="0" quotePrefix="false" pivotButton="false" applyAlignment="true">
      <alignment vertical="center"/>
    </xf>
    <xf numFmtId="0" fontId="1" fillId="5" borderId="8" xfId="0" quotePrefix="false" pivotButton="false" applyAlignment="true">
      <alignment vertical="center" wrapText="true"/>
    </xf>
    <xf numFmtId="0" fontId="1" fillId="5" borderId="9" xfId="0" quotePrefix="false" pivotButton="false" applyAlignment="true">
      <alignment vertical="center" wrapText="true"/>
    </xf>
    <xf numFmtId="0" fontId="1" fillId="6" borderId="8" xfId="0" quotePrefix="false" pivotButton="false" applyAlignment="true">
      <alignment vertical="center" wrapText="true"/>
    </xf>
    <xf numFmtId="0" fontId="1" fillId="6" borderId="9" xfId="0" quotePrefix="false" pivotButton="false" applyAlignment="true">
      <alignment vertical="center" wrapText="true"/>
    </xf>
    <xf numFmtId="164" fontId="1" fillId="0" borderId="8" xfId="0" quotePrefix="false" pivotButton="false" applyAlignment="true">
      <alignment vertical="center" wrapText="true"/>
    </xf>
    <xf numFmtId="164" fontId="1" fillId="0" borderId="9" xfId="0" quotePrefix="false" pivotButton="false" applyAlignment="true">
      <alignment vertical="center" wrapText="true"/>
    </xf>
    <xf numFmtId="164" fontId="5" fillId="4" borderId="8" xfId="0" quotePrefix="false" pivotButton="false" applyAlignment="true">
      <alignment horizontal="center" vertical="center" wrapText="true"/>
    </xf>
    <xf numFmtId="164" fontId="5" fillId="4" borderId="9" xfId="0" quotePrefix="false" pivotButton="false" applyAlignment="true">
      <alignment horizontal="center" vertical="center" wrapText="true"/>
    </xf>
    <xf numFmtId="3" fontId="1" fillId="0" borderId="8" xfId="0" quotePrefix="false" pivotButton="false" applyAlignment="true">
      <alignment vertical="center"/>
    </xf>
    <xf numFmtId="3" fontId="1" fillId="0" borderId="9" xfId="0" quotePrefix="false" pivotButton="false" applyAlignment="true">
      <alignment vertical="center"/>
    </xf>
    <xf numFmtId="0" fontId="1" fillId="5" borderId="0" xfId="0" quotePrefix="false" pivotButton="false"/>
    <xf numFmtId="0" fontId="1" fillId="5" borderId="1" xfId="0" quotePrefix="false" pivotButton="false"/>
    <xf numFmtId="0" fontId="1" fillId="5" borderId="8" xfId="0" quotePrefix="false" pivotButton="false"/>
    <xf numFmtId="0" fontId="1" fillId="5" borderId="9" xfId="0" quotePrefix="false" pivotButton="false"/>
    <xf numFmtId="0" fontId="5" fillId="0" borderId="8" xfId="0" quotePrefix="false" pivotButton="false" applyAlignment="true">
      <alignment vertical="center"/>
    </xf>
    <xf numFmtId="0" fontId="5" fillId="0" borderId="9" xfId="0" quotePrefix="false" pivotButton="false" applyAlignment="true">
      <alignment vertical="center"/>
    </xf>
    <xf numFmtId="0" fontId="0" fillId="4" borderId="0" xfId="0" quotePrefix="false" pivotButton="false"/>
    <xf numFmtId="0" fontId="0" fillId="4" borderId="1" xfId="0" quotePrefix="false" pivotButton="false"/>
    <xf numFmtId="0" fontId="0" fillId="0" borderId="8" xfId="0" quotePrefix="false" pivotButton="false"/>
    <xf numFmtId="0" fontId="0" fillId="0" borderId="9" xfId="0" quotePrefix="false" pivotButton="false"/>
    <xf numFmtId="0" fontId="1" fillId="0" borderId="8" xfId="0" quotePrefix="false" pivotButton="false" applyAlignment="true">
      <alignment wrapText="true"/>
    </xf>
    <xf numFmtId="0" fontId="4" fillId="3" borderId="9" xfId="0" quotePrefix="false" pivotButton="false"/>
    <xf numFmtId="0" fontId="0" fillId="0" borderId="6" xfId="0" quotePrefix="false" pivotButton="false"/>
    <xf numFmtId="0" fontId="0" fillId="0" borderId="7" xfId="0" quotePrefix="false" pivotButton="false"/>
    <xf numFmtId="0" fontId="1" fillId="0" borderId="9" xfId="0" quotePrefix="false" pivotButton="false" applyAlignment="true">
      <alignment wrapText="true"/>
    </xf>
    <xf numFmtId="164" fontId="1" fillId="5" borderId="8" xfId="0" quotePrefix="false" pivotButton="false" applyAlignment="true">
      <alignment vertical="center"/>
    </xf>
    <xf numFmtId="3" fontId="1" fillId="5" borderId="8" xfId="0" quotePrefix="false" pivotButton="false" applyAlignment="true">
      <alignment vertical="center"/>
    </xf>
    <xf numFmtId="4" fontId="1" fillId="5" borderId="8" xfId="0" quotePrefix="false" pivotButton="false" applyAlignment="true">
      <alignment vertical="center"/>
    </xf>
    <xf numFmtId="3" fontId="1" fillId="6" borderId="8" xfId="0" quotePrefix="false" pivotButton="false" applyAlignment="true">
      <alignment vertical="center"/>
    </xf>
    <xf numFmtId="164" fontId="1" fillId="6" borderId="8" xfId="0" quotePrefix="false" pivotButton="false" applyAlignment="true">
      <alignment vertical="center"/>
    </xf>
    <xf numFmtId="164" fontId="1" fillId="0" borderId="8" xfId="0" quotePrefix="false" pivotButton="false" applyAlignment="true">
      <alignment vertical="center" wrapText="true"/>
    </xf>
    <xf numFmtId="164" fontId="5" fillId="4" borderId="8" xfId="0" quotePrefix="false" pivotButton="false" applyAlignment="true">
      <alignment horizontal="center" vertical="center" wrapText="true"/>
    </xf>
    <xf numFmtId="164" fontId="1" fillId="0" borderId="8" xfId="0" quotePrefix="false" pivotButton="false" applyAlignment="true">
      <alignment vertical="center"/>
    </xf>
    <xf numFmtId="3" fontId="1" fillId="0" borderId="8" xfId="0" quotePrefix="false" pivotButton="false" applyAlignment="true">
      <alignment vertical="center"/>
    </xf>
  </cellXfs>
  <cellStyles count="1">
    <cellStyle name="Normal" xfId="0"/>
  </cellStyles>
  <dxfs count="12">
    <dxf>
      <font>
        <b val="1"/>
        <color rgb="009C5700"/>
      </font>
      <fill>
        <patternFill patternType="solid">
          <bgColor rgb="00FCE4D6"/>
        </patternFill>
      </fill>
    </dxf>
    <dxf>
      <font>
        <color rgb="00166534"/>
      </font>
      <fill>
        <patternFill patternType="solid">
          <bgColor rgb="00E2F0D9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color rgb="00166534"/>
      </font>
      <fill>
        <patternFill patternType="solid">
          <bgColor rgb="00E2F0D9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color rgb="00166534"/>
      </font>
      <fill>
        <patternFill patternType="solid">
          <bgColor rgb="00E2F0D9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color rgb="00166534"/>
      </font>
      <fill>
        <patternFill patternType="solid">
          <bgColor rgb="00E2F0D9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b val="1"/>
        <color rgb="009C5700"/>
      </font>
      <fill>
        <patternFill patternType="solid">
          <bgColor rgb="00FCE4D6"/>
        </patternFill>
      </fill>
    </dxf>
  </dxf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worksheets/sheet2.xml" Type="http://schemas.openxmlformats.org/officeDocument/2006/relationships/worksheet"></Relationship><Relationship Id="rId3" Target="worksheets/sheet3.xml" Type="http://schemas.openxmlformats.org/officeDocument/2006/relationships/worksheet"></Relationship><Relationship Id="rId4" Target="worksheets/sheet4.xml" Type="http://schemas.openxmlformats.org/officeDocument/2006/relationships/worksheet"></Relationship><Relationship Id="rId5" Target="worksheets/sheet5.xml" Type="http://schemas.openxmlformats.org/officeDocument/2006/relationships/worksheet"></Relationship><Relationship Id="rId6" Target="worksheets/sheet6.xml" Type="http://schemas.openxmlformats.org/officeDocument/2006/relationships/worksheet"></Relationship><Relationship Id="rId7" Target="worksheets/sheet7.xml" Type="http://schemas.openxmlformats.org/officeDocument/2006/relationships/worksheet"></Relationship><Relationship Id="rId8" Target="worksheets/sheet8.xml" Type="http://schemas.openxmlformats.org/officeDocument/2006/relationships/worksheet"></Relationship><Relationship Id="rId9" Target="worksheets/sheet9.xml" Type="http://schemas.openxmlformats.org/officeDocument/2006/relationships/worksheet"></Relationship><Relationship Id="rId10" Target="styles.xml" Type="http://schemas.openxmlformats.org/officeDocument/2006/relationships/styles"></Relationship><Relationship Id="rId11" Target="theme/theme1.xml" Type="http://schemas.openxmlformats.org/officeDocument/2006/relationships/theme"></Relationship><Relationship Id="rId12" Target="sharedStrings.xml" Type="http://schemas.openxmlformats.org/officeDocument/2006/relationships/sharedStrings"></Relationship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需求预测 vs 供应计划</a:t>
            </a:r>
          </a:p>
        </rich>
      </tx>
      <overlay val="0"/>
    </title>
    <plotArea>
      <layout/>
      <lineChart>
        <grouping val="standard"/>
        <ser>
          <idx val="0"/>
          <order val="0"/>
          <tx>
            <v>需求预测</v>
          </tx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strRef>
              <f>'Табло (dashboard)'!$A$27:$A$38</f>
              <strCache>
                <ptCount val="0"/>
              </strCache>
            </strRef>
          </cat>
          <val>
            <numRef>
              <f>'Табло (dashboard)'!$B$27:$B$38</f>
              <numCache>
                <formatCode>#,##0</formatCode>
                <ptCount val="0"/>
              </numCache>
            </numRef>
          </val>
          <smooth val="0"/>
        </ser>
        <ser>
          <idx val="1"/>
          <order val="1"/>
          <tx>
            <v>供应计划</v>
          </tx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strRef>
              <f>'Табло (dashboard)'!$A$27:$A$38</f>
              <strCache>
                <ptCount val="0"/>
              </strCache>
            </strRef>
          </cat>
          <val>
            <numRef>
              <f>'Табло (dashboard)'!$C$27:$C$38</f>
              <numCache>
                <formatCode>#,##0</formatCode>
                <ptCount val="0"/>
              </numCache>
            </numRef>
          </val>
          <smooth val="0"/>
        </ser>
        <dLbls>
          <showLegendKey val="0"/>
          <showVal val="0"/>
          <showCatName val="0"/>
          <showSerName val="0"/>
          <showPercent val="0"/>
          <showBubbleSize val="0"/>
          <showLeaderLines val="0"/>
        </dLbls>
        <axId val="48650112"/>
        <axId val="48672768"/>
      </lineChart>
      <catAx>
        <axId val="48650112"/>
        <scaling>
          <orientation val="minMax"/>
        </scaling>
        <delete val="0"/>
        <axPos val="b"/>
        <majorGridlines>
          <spPr>
            <a:ln xmlns:a="http://schemas.openxmlformats.org/drawingml/2006/main" w="9525">
              <a:solidFill>
                <a:srgbClr val="CCCCCC"/>
              </a:solidFill>
              <a:prstDash val="dash"/>
            </a:ln>
          </spPr>
        </majorGridlines>
        <numFmt formatCode="" sourceLinked="0"/>
        <majorTickMark val="none"/>
        <minorTickMark val="none"/>
        <tickLblPos val="nextTo"/>
        <crossAx val="48672768"/>
        <crosses val="autoZero"/>
        <lblAlgn val="ctr"/>
        <lblOffset val="100"/>
        <noMultiLvlLbl val="0"/>
      </catAx>
      <valAx>
        <axId val="48672768"/>
        <scaling>
          <orientation val="minMax"/>
        </scaling>
        <delete val="0"/>
        <axPos val="l"/>
        <majorGridlines>
          <spPr>
            <a:ln xmlns:a="http://schemas.openxmlformats.org/drawingml/2006/main" w="9525">
              <a:solidFill>
                <a:srgbClr val="CCCCCC"/>
              </a:solidFill>
              <a:prstDash val="dash"/>
            </a:ln>
          </spPr>
        </majorGridlines>
        <numFmt formatCode="" sourceLinked="0"/>
        <majorTickMark val="none"/>
        <minorTickMark val="none"/>
        <crossAx val="48650112"/>
        <crosses val="autoZero"/>
        <crossBetween val="between"/>
      </valAx>
    </plotArea>
    <legend>
      <legendPos val="b"/>
      <overlay val="0"/>
    </legend>
    <plotVisOnly val="1"/>
    <dispBlanksAs val="gap"/>
  </chart>
  <spPr>
    <a:ln xmlns:a="http://schemas.openxmlformats.org/drawingml/2006/main" w="9525">
      <a:solidFill>
        <a:srgbClr val="D9D9D9"/>
      </a:solidFill>
      <a:prstDash val="solid"/>
    </a:ln>
  </spPr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月度Разлика между доставка и търсене</a:t>
            </a:r>
          </a:p>
        </rich>
      </tx>
      <overlay val="0"/>
    </title>
    <plotArea>
      <layout/>
      <barChart>
        <barDir val="col"/>
        <grouping val="clustered"/>
        <varyColors val="0"/>
        <ser>
          <idx val="0"/>
          <order val="0"/>
          <tx>
            <v>需求预测</v>
          </tx>
          <spPr>
            <a:ln xmlns:a="http://schemas.openxmlformats.org/drawingml/2006/main">
              <a:prstDash val="solid"/>
            </a:ln>
          </spPr>
          <cat>
            <strRef>
              <f>'Табло (dashboard)'!$A$27:$A$38</f>
              <strCache>
                <ptCount val="0"/>
              </strCache>
            </strRef>
          </cat>
          <val>
            <numRef>
              <f>'Табло (dashboard)'!$B$27:$B$38</f>
              <numCache>
                <formatCode>#,##0</formatCode>
                <ptCount val="0"/>
              </numCache>
            </numRef>
          </val>
        </ser>
        <ser>
          <idx val="1"/>
          <order val="1"/>
          <tx>
            <v>供应计划</v>
          </tx>
          <spPr>
            <a:ln xmlns:a="http://schemas.openxmlformats.org/drawingml/2006/main">
              <a:prstDash val="solid"/>
            </a:ln>
          </spPr>
          <cat>
            <strRef>
              <f>'Табло (dashboard)'!$A$27:$A$38</f>
              <strCache>
                <ptCount val="0"/>
              </strCache>
            </strRef>
          </cat>
          <val>
            <numRef>
              <f>'Табло (dashboard)'!$C$27:$C$38</f>
              <numCache>
                <formatCode>#,##0</formatCode>
                <ptCount val="0"/>
              </numCache>
            </numRef>
          </val>
        </ser>
        <ser>
          <idx val="2"/>
          <order val="2"/>
          <tx>
            <v>Разлика между доставка и търсене</v>
          </tx>
          <spPr>
            <a:ln xmlns:a="http://schemas.openxmlformats.org/drawingml/2006/main">
              <a:prstDash val="solid"/>
            </a:ln>
          </spPr>
          <cat>
            <strRef>
              <f>'Табло (dashboard)'!$A$27:$A$38</f>
              <strCache>
                <ptCount val="0"/>
              </strCache>
            </strRef>
          </cat>
          <val>
            <numRef>
              <f>'Табло (dashboard)'!$D$27:$D$38</f>
              <numCache>
                <formatCode>#,##0</formatCode>
                <ptCount val="0"/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  <showLeaderLines val="0"/>
        </dLbls>
        <gapWidth val="150"/>
        <axId val="48650112"/>
        <axId val="48672768"/>
      </barChart>
      <catAx>
        <axId val="48650112"/>
        <scaling>
          <orientation val="minMax"/>
        </scaling>
        <delete val="0"/>
        <axPos val="b"/>
        <majorGridlines>
          <spPr>
            <a:ln xmlns:a="http://schemas.openxmlformats.org/drawingml/2006/main" w="9525">
              <a:solidFill>
                <a:srgbClr val="CCCCCC"/>
              </a:solidFill>
              <a:prstDash val="dash"/>
            </a:ln>
          </spPr>
        </majorGridlines>
        <numFmt formatCode="" sourceLinked="0"/>
        <majorTickMark val="none"/>
        <minorTickMark val="none"/>
        <tickLblPos val="nextTo"/>
        <crossAx val="48672768"/>
        <crosses val="autoZero"/>
        <lblAlgn val="ctr"/>
        <lblOffset val="100"/>
        <noMultiLvlLbl val="0"/>
      </catAx>
      <valAx>
        <axId val="48672768"/>
        <scaling>
          <orientation val="minMax"/>
        </scaling>
        <delete val="0"/>
        <axPos val="l"/>
        <majorGridlines>
          <spPr>
            <a:ln xmlns:a="http://schemas.openxmlformats.org/drawingml/2006/main" w="9525">
              <a:solidFill>
                <a:srgbClr val="CCCCCC"/>
              </a:solidFill>
              <a:prstDash val="dash"/>
            </a:ln>
          </spPr>
        </majorGridlines>
        <numFmt formatCode="" sourceLinked="0"/>
        <majorTickMark val="none"/>
        <minorTickMark val="none"/>
        <crossAx val="48650112"/>
        <crosses val="autoZero"/>
        <crossBetween val="between"/>
      </valAx>
    </plotArea>
    <legend>
      <legendPos val="b"/>
      <overlay val="0"/>
    </legend>
    <plotVisOnly val="1"/>
    <dispBlanksAs val="gap"/>
  </chart>
  <spPr>
    <a:ln xmlns:a="http://schemas.openxmlformats.org/drawingml/2006/main" w="9525">
      <a:solidFill>
        <a:srgbClr val="D9D9D9"/>
      </a:solidFill>
      <a:prstDash val="solid"/>
    </a:ln>
  </spPr>
</chartSpace>
</file>

<file path=xl/drawings/_rels/drawing1.xml.rels><Relationships xmlns="http://schemas.openxmlformats.org/package/2006/relationships"><Relationship Type="http://schemas.openxmlformats.org/officeDocument/2006/relationships/chart" Target="../charts/chart1.xml" Id="rId1"/><Relationship Type="http://schemas.openxmlformats.org/officeDocument/2006/relationships/chart" Target="../charts/chart2.xml" Id="rId2"/></Relationships>
</file>

<file path=xl/drawings/drawing1.xml><?xml version="1.0" encoding="utf-8"?>
<wsDr xmlns="http://schemas.openxmlformats.org/drawingml/2006/spreadsheetDrawing">
  <twoCellAnchor>
    <from>
      <col>8</col>
      <colOff>0</colOff>
      <row>4</row>
      <rowOff>0</rowOff>
    </from>
    <to>
      <col>17</col>
      <colOff>0</colOff>
      <row>20</row>
      <rowOff>0</rowOff>
    </to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twoCellAnchor>
  <twoCellAnchor>
    <from>
      <col>8</col>
      <colOff>0</colOff>
      <row>21</row>
      <rowOff>0</rowOff>
    </from>
    <to>
      <col>17</col>
      <colOff>0</colOff>
      <row>37</row>
      <rowOff>0</rowOff>
    </to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twoCellAnchor>
</wsDr>
</file>

<file path=xl/tables/table1.xml><?xml version="1.0" encoding="utf-8"?>
<table xmlns="http://schemas.openxmlformats.org/spreadsheetml/2006/main" id="1" name="DemandInputTbl" displayName="DemandInputTbl" ref="A1:AB201" headerRowCount="1">
  <tableColumns count="28">
    <tableColumn id="1" name="Планиране на търсенето"/>
    <tableColumn id="2" name="期間"/>
    <tableColumn id="3" name="事業部門"/>
    <tableColumn id="4" name="製品群"/>
    <tableColumn id="5" name="品番・サービス"/>
    <tableColumn id="6" name="製品・サービス名"/>
    <tableColumn id="7" name="地域"/>
    <tableColumn id="8" name="チャネル"/>
    <tableColumn id="9" name="顧客・セグメント"/>
    <tableColumn id="10" name="ライフサイクル"/>
    <tableColumn id="11" name="需要Предположения за сценарии (scen"/>
    <tableColumn id="12" name="需要要因"/>
    <tableColumn id="13" name="担当者"/>
    <tableColumn id="14" name="前月・前年同月実績販売数"/>
    <tableColumn id="15" name="統計予測"/>
    <tableColumn id="16" name="営業予測"/>
    <tableColumn id="17" name="販促増分"/>
    <tableColumn id="18" name="財務目標件数"/>
    <tableColumn id="19" name="受注・残注文"/>
    <tableColumn id="20" name="単価"/>
    <tableColumn id="21" name="信頼度"/>
    <tableColumn id="22" name="リスク水準"/>
    <tableColumn id="23" name="主な前提・メモ"/>
    <tableColumn id="24" name="整合後需要予測"/>
    <tableColumn id="25" name="予測売上"/>
    <tableColumn id="26" name="財務目標との差異%"/>
    <tableColumn id="27" name="整合状態"/>
    <tableColumn id="28" name="例外フラグ"/>
  </tableColumns>
  <tableStyleInfo name="TableStyleMedium2" showRowStripes="1"/>
</table>
</file>

<file path=xl/tables/table2.xml><?xml version="1.0" encoding="utf-8"?>
<table xmlns="http://schemas.openxmlformats.org/spreadsheetml/2006/main" id="2" name="SupplyCapacityTbl" displayName="SupplyCapacityTbl" ref="A1:W201" headerRowCount="1">
  <tableColumns count="23">
    <tableColumn id="1" name="Преглед на доставките"/>
    <tableColumn id="2" name="期間"/>
    <tableColumn id="3" name="事業部門"/>
    <tableColumn id="4" name="製品群"/>
    <tableColumn id="5" name="品番・サービス"/>
    <tableColumn id="6" name="地域"/>
    <tableColumn id="7" name="供給拠点・リソース"/>
    <tableColumn id="8" name="現在在庫・利用可能能力"/>
    <tableColumn id="9" name="安全在庫・予約能力"/>
    <tableColumn id="10" name="生産・納品能力"/>
    <tableColumn id="11" name="購買・外注能力"/>
    <tableColumn id="12" name="物流・納品能力"/>
    <tableColumn id="13" name="制約後供給計画"/>
    <tableColumn id="14" name="需要予測"/>
    <tableColumn id="15" name="需給ギャップ"/>
    <tableColumn id="16" name="ギャップ%"/>
    <tableColumn id="17" name="供給状態"/>
    <tableColumn id="18" name="制約種別"/>
    <tableColumn id="19" name="緩和策"/>
    <tableColumn id="20" name="担当者"/>
    <tableColumn id="21" name="期限"/>
    <tableColumn id="22" name="Status"/>
    <tableColumn id="23" name="メモ"/>
  </tableColumns>
  <tableStyleInfo name="TableStyleMedium2" showRowStripes="1"/>
</table>
</file>

<file path=xl/tables/table3.xml><?xml version="1.0" encoding="utf-8"?>
<table xmlns="http://schemas.openxmlformats.org/spreadsheetml/2006/main" id="3" name="Консенсусен план (consensusPlanTbl" displayName="Консенсусен план (consensusPlanTbl" ref="A1:V201" headerRowCount="1">
  <tableColumns count="22">
    <tableColumn id="1" name="Консенсусен план"/>
    <tableColumn id="2" name="期間"/>
    <tableColumn id="3" name="事業部門"/>
    <tableColumn id="4" name="製品群"/>
    <tableColumn id="5" name="地域"/>
    <tableColumn id="6" name="チャネル"/>
    <tableColumn id="7" name="需要Предположения за сценарии (scen"/>
    <tableColumn id="8" name="需要予測"/>
    <tableColumn id="9" name="供給計画"/>
    <tableColumn id="10" name="財務目標"/>
    <tableColumn id="11" name="予測売上"/>
    <tableColumn id="12" name="需給ギャップ"/>
    <tableColumn id="13" name="ギャップ%"/>
    <tableColumn id="14" name="財務差異%"/>
    <tableColumn id="15" name="整合状態"/>
    <tableColumn id="16" name="意思決定種別"/>
    <tableColumn id="17" name="承認済み需要"/>
    <tableColumn id="18" name="承認済み供給"/>
    <tableColumn id="19" name="主な決定・説明"/>
    <tableColumn id="20" name="担当者"/>
    <tableColumn id="21" name="次のアクション"/>
    <tableColumn id="22" name="Status"/>
  </tableColumns>
  <tableStyleInfo name="TableStyleMedium2" showRowStripes="1"/>
</table>
</file>

<file path=xl/tables/table4.xml><?xml version="1.0" encoding="utf-8"?>
<table xmlns="http://schemas.openxmlformats.org/spreadsheetml/2006/main" id="4" name="ScenarioAssumptionsTbl" displayName="ScenarioAssumptionsTbl" ref="A4:G13" headerRowCount="1">
  <tableColumns count="7">
    <tableColumn id="1" name="Сценарий"/>
    <tableColumn id="2" name="Месец"/>
    <tableColumn id="3" name="Продуктово семейство"/>
    <tableColumn id="4" name="Процент на отклонение в търсенето"/>
    <tableColumn id="5" name="Базово съгласувано количество"/>
    <tableColumn id="6" name="Количество търсене по сценарий"/>
    <tableColumn id="7" name="Влияние върху крайния запас"/>
  </tableColumns>
  <tableStyleInfo name="TableStyleMedium2" showRowStripes="1"/>
</table>
</file>

<file path=xl/tables/table5.xml><?xml version="1.0" encoding="utf-8"?>
<table xmlns="http://schemas.openxmlformats.org/spreadsheetml/2006/main" id="5" name="KPIReviewTbl" displayName="KPIReviewTbl" ref="A1:R201" headerRowCount="1">
  <tableColumns count="18">
    <tableColumn id="1" name="Показатели за преглед"/>
    <tableColumn id="2" name="期間"/>
    <tableColumn id="3" name="事業部門"/>
    <tableColumn id="4" name="製品群"/>
    <tableColumn id="5" name="品番・サービス"/>
    <tableColumn id="6" name="地域"/>
    <tableColumn id="7" name="チャネル"/>
    <tableColumn id="8" name="整合後予測"/>
    <tableColumn id="9" name="実績販売数"/>
    <tableColumn id="10" name="絶対誤差"/>
    <tableColumn id="11" name="MAPE%"/>
    <tableColumn id="12" name="Bias%"/>
    <tableColumn id="13" name="Root Cause"/>
    <tableColumn id="14" name="改善アクション"/>
    <tableColumn id="15" name="担当者"/>
    <tableColumn id="16" name="期限"/>
    <tableColumn id="17" name="Status"/>
    <tableColumn id="18" name="メモ"/>
  </tableColumns>
  <tableStyleInfo name="TableStyleMedium2" showRowStripes="1"/>
</table>
</file>

<file path=xl/tables/table6.xml><?xml version="1.0" encoding="utf-8"?>
<table xmlns="http://schemas.openxmlformats.org/spreadsheetml/2006/main" id="6" name="MeetingLogTbl" displayName="MeetingLogTbl" ref="A1:M201" headerRowCount="1">
  <tableColumns count="13">
    <tableColumn id="1" name="Действия от срещата"/>
    <tableColumn id="2" name="サイクル月"/>
    <tableColumn id="3" name="会議段階"/>
    <tableColumn id="4" name="テーマ・課題"/>
    <tableColumn id="5" name="影響範囲"/>
    <tableColumn id="6" name="決定・アクション"/>
    <tableColumn id="7" name="担当者"/>
    <tableColumn id="8" name="期限"/>
    <tableColumn id="9" name="優先度"/>
    <tableColumn id="10" name="Status"/>
    <tableColumn id="11" name="依存・リスク"/>
    <tableColumn id="12" name="完了日"/>
    <tableColumn id="13" name="メモ"/>
  </tableColumns>
  <tableStyleInfo name="TableStyleMedium2" showRowStripes="1"/>
</table>
</file>

<file path=xl/theme/theme1.xml><?xml version="1.0" encoding="utf-8"?>
<a:theme xmlns:a="http://schemas.openxmlformats.org/drawingml/2006/main" xmlns:r="http://schemas.openxmlformats.org/officeDocument/2006/relationships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Relationships xmlns="http://schemas.openxmlformats.org/package/2006/relationships"><Relationship Type="http://schemas.openxmlformats.org/officeDocument/2006/relationships/table" Target="../tables/table1.xml" Id="rId1"/></Relationships>
</file>

<file path=xl/worksheets/_rels/sheet4.xml.rels><Relationships xmlns="http://schemas.openxmlformats.org/package/2006/relationships"><Relationship Type="http://schemas.openxmlformats.org/officeDocument/2006/relationships/table" Target="../tables/table2.xml" Id="rId1"/></Relationships>
</file>

<file path=xl/worksheets/_rels/sheet5.xml.rels><Relationships xmlns="http://schemas.openxmlformats.org/package/2006/relationships"><Relationship Type="http://schemas.openxmlformats.org/officeDocument/2006/relationships/table" Target="../tables/table3.xml" Id="rId1"/></Relationships>
</file>

<file path=xl/worksheets/_rels/sheet6.xml.rels><Relationships xmlns="http://schemas.openxmlformats.org/package/2006/relationships"><Relationship Type="http://schemas.openxmlformats.org/officeDocument/2006/relationships/table" Target="../tables/table4.xml" Id="rId1"/></Relationships>
</file>

<file path=xl/worksheets/_rels/sheet7.xml.rels><Relationships xmlns="http://schemas.openxmlformats.org/package/2006/relationships"><Relationship Type="http://schemas.openxmlformats.org/officeDocument/2006/relationships/table" Target="../tables/table5.xml" Id="rId1"/></Relationships>
</file>

<file path=xl/worksheets/_rels/sheet8.xml.rels><Relationships xmlns="http://schemas.openxmlformats.org/package/2006/relationships"><Relationship Type="http://schemas.openxmlformats.org/officeDocument/2006/relationships/table" Target="../tables/table6.xml" Id="rId1"/></Relationships>
</file>

<file path=xl/worksheets/_rels/sheet9.xml.rels><Relationships xmlns="http://schemas.openxmlformats.org/package/2006/relationships"><Relationship Type="http://schemas.openxmlformats.org/officeDocument/2006/relationships/drawing" Target="../drawings/drawing1.xml" Id="rId1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H40"/>
  <sheetViews>
    <sheetView showGridLines="false" tabSelected="true" workbookViewId="0">
      <selection activeCell="A1" sqref="A1"/>
    </sheetView>
  </sheetViews>
  <sheetFormatPr baseColWidth="8" defaultRowHeight="15"/>
  <cols>
    <col customWidth="true" max="1" min="1" width="14"/>
    <col customWidth="true" max="2" min="2" width="22"/>
    <col customWidth="true" max="3" min="3" width="30"/>
    <col customWidth="true" max="4" min="4" width="20"/>
    <col customWidth="true" max="8" min="5" width="14"/>
  </cols>
  <sheetData>
    <row r="1" ht="30" customHeight="true">
      <c r="A1" s="11" t="s">
        <v>7</v>
      </c>
      <c r="B1" s="1" t="n"/>
      <c r="C1" s="1" t="n"/>
      <c r="D1" s="1" t="n"/>
      <c r="E1" s="1" t="n"/>
      <c r="F1" s="1" t="n"/>
      <c r="G1" s="1" t="n"/>
      <c r="H1" s="1" t="n"/>
    </row>
    <row r="2" ht="22" customHeight="true">
      <c r="A2" s="15" t="s">
        <v>8</v>
      </c>
      <c r="B2" s="1" t="n"/>
      <c r="C2" s="1" t="n"/>
      <c r="D2" s="1" t="n"/>
      <c r="E2" s="1" t="n"/>
      <c r="F2" s="1" t="n"/>
      <c r="G2" s="1" t="n"/>
      <c r="H2" s="1" t="n"/>
    </row>
    <row r="3" ht="8" customHeight="true">
      <c r="A3" s="2" t="n"/>
      <c r="B3" s="2" t="n"/>
      <c r="C3" s="2" t="n"/>
      <c r="D3" s="2" t="n"/>
      <c r="E3" s="2" t="n"/>
      <c r="F3" s="2" t="n"/>
      <c r="G3" s="2" t="n"/>
      <c r="H3" s="2" t="n"/>
    </row>
    <row r="4" ht="22" customHeight="true">
      <c r="A4" s="83" t="s">
        <v>9</v>
      </c>
      <c r="B4" s="84" t="n"/>
      <c r="C4" s="84" t="n"/>
      <c r="D4" s="84" t="n"/>
      <c r="E4" s="84" t="n"/>
      <c r="F4" s="84" t="n"/>
      <c r="G4" s="84" t="n"/>
      <c r="H4" s="85" t="n"/>
    </row>
    <row r="5" ht="30" customHeight="true">
      <c r="A5" s="36" t="s">
        <v>10</v>
      </c>
      <c r="B5" s="36" t="s">
        <v>11</v>
      </c>
      <c r="C5" s="36" t="inlineStr">
        <is>
          <t>主な作業</t>
        </is>
      </c>
      <c r="D5" s="36" t="inlineStr">
        <is>
          <t>出力・用途</t>
        </is>
      </c>
      <c r="E5" s="36" t="n"/>
      <c r="F5" s="36" t="n"/>
      <c r="G5" s="36" t="n"/>
      <c r="H5" s="36" t="n"/>
    </row>
    <row r="6" ht="36" customHeight="true">
      <c r="A6" s="40" t="s">
        <v>12</v>
      </c>
      <c r="B6" s="40" t="s">
        <v>13</v>
      </c>
      <c r="C6" s="42" t="inlineStr">
        <is>
          <t>会社、周期、しきい値、事業部門、製品群、地域、チャネル、役割などの基本情報を整えます。</t>
        </is>
      </c>
      <c r="D6" s="42" t="inlineStr">
        <is>
          <t>部門間で同じマスターデータを使えるよう、基準をそろえます。</t>
        </is>
      </c>
      <c r="E6" s="42" t="n"/>
      <c r="F6" s="42" t="n"/>
      <c r="G6" s="42" t="n"/>
      <c r="H6" s="42" t="n"/>
    </row>
    <row r="7" ht="36" customHeight="true">
      <c r="A7" s="40" t="s">
        <v>14</v>
      </c>
      <c r="B7" s="40" t="s">
        <v>15</v>
      </c>
      <c r="C7" s="42" t="inlineStr">
        <is>
          <t>統計予測、営業予測、販促増分、財務目標、受注、リスク、信頼度を入力します。</t>
        </is>
      </c>
      <c r="D7" s="42" t="inlineStr">
        <is>
          <t>整合後の需要予測、売上予測、例外フラグを作成します。</t>
        </is>
      </c>
      <c r="E7" s="42" t="n"/>
      <c r="F7" s="42" t="n"/>
      <c r="G7" s="42" t="n"/>
      <c r="H7" s="42" t="n"/>
    </row>
    <row r="8" ht="36" customHeight="true">
      <c r="A8" s="40" t="s">
        <v>16</v>
      </c>
      <c r="B8" s="40" t="s">
        <v>17</v>
      </c>
      <c r="C8" s="42" t="inlineStr">
        <is>
          <t>在庫、能力、購買、物流・納品リソースを入力し、需給ギャップを把握します。</t>
        </is>
      </c>
      <c r="D8" s="42" t="inlineStr">
        <is>
          <t>供給レビュー、能力・購買判断、ギャップ対策の根拠にします。</t>
        </is>
      </c>
      <c r="E8" s="42" t="n"/>
      <c r="F8" s="42" t="n"/>
      <c r="G8" s="42" t="n"/>
      <c r="H8" s="42" t="n"/>
    </row>
    <row r="9" ht="36" customHeight="true">
      <c r="A9" s="40" t="inlineStr">
        <is>
          <t>4</t>
        </is>
      </c>
      <c r="B9" s="40" t="s">
        <v>0</v>
      </c>
      <c r="C9" s="42" t="inlineStr">
        <is>
          <t>期間、製品群、地域、チャネル、Предположения за сценарии (scen別に需要、供給、財務目標を集計します。</t>
        </is>
      </c>
      <c r="D9" s="42" t="inlineStr">
        <is>
          <t>部門横断のКонсенсусен план (consensusPlanと実行状況を作ります。</t>
        </is>
      </c>
      <c r="E9" s="42" t="n"/>
      <c r="F9" s="42" t="n"/>
      <c r="G9" s="42" t="n"/>
      <c r="H9" s="42" t="n"/>
    </row>
    <row r="10" ht="36" customHeight="true">
      <c r="A10" s="40" t="s">
        <v>18</v>
      </c>
      <c r="B10" s="40" t="inlineStr">
        <is>
          <t>Предположения за сценарии (scen / Действия от срещата (meetingAct / Показатели за преглед (reviewMe</t>
        </is>
      </c>
      <c r="C10" s="42" t="inlineStr">
        <is>
          <t>Предположения за сценарии (scenを検討し、会議決定とアクションを記録し、実績で予測精度を振り返ります。</t>
        </is>
      </c>
      <c r="D10" s="42" t="inlineStr">
        <is>
          <t>改善を循環させ、経営層の販売・業務計画承認を支えます。</t>
        </is>
      </c>
      <c r="E10" s="42" t="n"/>
      <c r="F10" s="42" t="n"/>
      <c r="G10" s="42" t="n"/>
      <c r="H10" s="42" t="n"/>
    </row>
    <row r="11" ht="15" customHeight="true">
      <c r="A11" s="2" t="s">
        <v>19</v>
      </c>
      <c r="B11" s="2" t="s">
        <v>20</v>
      </c>
      <c r="C11" s="2" t="n"/>
      <c r="D11" s="2" t="n"/>
      <c r="E11" s="2" t="n"/>
      <c r="F11" s="2" t="n"/>
      <c r="G11" s="2" t="n"/>
      <c r="H11" s="2" t="n"/>
    </row>
    <row r="12" ht="22" customHeight="true">
      <c r="A12" s="83" t="s">
        <v>21</v>
      </c>
      <c r="B12" s="84" t="n"/>
      <c r="C12" s="84" t="n"/>
      <c r="D12" s="84" t="n"/>
      <c r="E12" s="84" t="n"/>
      <c r="F12" s="84" t="n"/>
      <c r="G12" s="84" t="n"/>
      <c r="H12" s="85" t="n"/>
    </row>
    <row r="13" ht="30" customHeight="true">
      <c r="A13" s="36" t="s">
        <v>22</v>
      </c>
      <c r="B13" s="36" t="s">
        <v>23</v>
      </c>
      <c r="C13" s="36" t="inlineStr">
        <is>
          <t>主な用途</t>
        </is>
      </c>
      <c r="D13" s="2" t="n"/>
      <c r="E13" s="2" t="n"/>
      <c r="F13" s="2" t="n"/>
      <c r="G13" s="2" t="n"/>
      <c r="H13" s="2" t="n"/>
    </row>
    <row r="14" ht="34" customHeight="true">
      <c r="A14" s="42" t="s">
        <v>24</v>
      </c>
      <c r="B14" s="42" t="s">
        <v>25</v>
      </c>
      <c r="C14" s="42" t="inlineStr">
        <is>
          <t>安定需要、在庫、サービス水準のバランスを取ります。</t>
        </is>
      </c>
      <c r="D14" s="2" t="n"/>
      <c r="E14" s="2" t="n"/>
      <c r="F14" s="2" t="n"/>
      <c r="G14" s="2" t="n"/>
      <c r="H14" s="2" t="n"/>
    </row>
    <row r="15" ht="34" customHeight="true">
      <c r="A15" s="42" t="inlineStr">
        <is>
          <t>促销/活动</t>
        </is>
      </c>
      <c r="B15" s="42" t="inlineStr">
        <is>
          <t>Планиране на търсенето (demandP: 販促増分、販促活動；Показатели за преглед (reviewMe: 販促差異。</t>
        </is>
      </c>
      <c r="C15" s="42" t="inlineStr">
        <is>
          <t>販促前に販売増分、Преглед на доставките (supplyRe、売上目標を合わせます。</t>
        </is>
      </c>
      <c r="D15" s="2" t="n"/>
      <c r="E15" s="2" t="n"/>
      <c r="F15" s="2" t="n"/>
      <c r="G15" s="2" t="n"/>
      <c r="H15" s="2" t="n"/>
    </row>
    <row r="16" ht="34" customHeight="true">
      <c r="A16" s="42" t="s">
        <v>26</v>
      </c>
      <c r="B16" s="42" t="inlineStr">
        <is>
          <t>ライフサイクル=導入/成長；Предположения за сценарии (scen=新製品発売。</t>
        </is>
      </c>
      <c r="C16" s="42" t="inlineStr">
        <is>
          <t>新製品の立ち上がり、初期在庫、発売時期、供給リスクを管理します。</t>
        </is>
      </c>
      <c r="D16" s="2" t="n"/>
      <c r="E16" s="2" t="n"/>
      <c r="F16" s="2" t="n"/>
      <c r="G16" s="2" t="n"/>
      <c r="H16" s="2" t="n"/>
    </row>
    <row r="17" ht="34" customHeight="true">
      <c r="A17" s="42" t="s">
        <v>27</v>
      </c>
      <c r="B17" s="42" t="s">
        <v>28</v>
      </c>
      <c r="C17" s="42" t="inlineStr">
        <is>
          <t>识别一次性大单、顧客延期和履约能力。</t>
        </is>
      </c>
      <c r="D17" s="2" t="n"/>
      <c r="E17" s="2" t="n"/>
      <c r="F17" s="2" t="n"/>
      <c r="G17" s="2" t="n"/>
      <c r="H17" s="2" t="n"/>
    </row>
    <row r="18" ht="34" customHeight="true">
      <c r="A18" s="42" t="s">
        <v>29</v>
      </c>
      <c r="B18" s="42" t="s">
        <v>30</v>
      </c>
      <c r="C18" s="42" t="inlineStr">
        <is>
          <t>代替供給、配分、顧客コミットの調整を進めます。</t>
        </is>
      </c>
      <c r="D18" s="2" t="n"/>
      <c r="E18" s="2" t="n"/>
      <c r="F18" s="2" t="n"/>
      <c r="G18" s="2" t="n"/>
      <c r="H18" s="2" t="n"/>
    </row>
    <row r="19" ht="34" customHeight="true">
      <c r="A19" s="42" t="s">
        <v>31</v>
      </c>
      <c r="B19" s="42" t="s">
        <v>32</v>
      </c>
      <c r="C19" s="42" t="inlineStr">
        <is>
          <t>滞留在庫と過剰購買を抑えます。</t>
        </is>
      </c>
      <c r="D19" s="2" t="n"/>
      <c r="E19" s="2" t="n"/>
      <c r="F19" s="2" t="n"/>
      <c r="G19" s="2" t="n"/>
      <c r="H19" s="2" t="n"/>
    </row>
    <row r="20" ht="34" customHeight="true">
      <c r="A20" s="42" t="s">
        <v>33</v>
      </c>
      <c r="B20" s="42" t="s">
        <v>34</v>
      </c>
      <c r="C20" s="42" t="inlineStr">
        <is>
          <t>価格やチャネル移行が需要と売上に与える影響を評価します。</t>
        </is>
      </c>
      <c r="D20" s="2" t="n"/>
      <c r="E20" s="2" t="n"/>
      <c r="F20" s="2" t="n"/>
      <c r="G20" s="2" t="n"/>
      <c r="H20" s="2" t="n"/>
    </row>
    <row r="21" ht="34" customHeight="true">
      <c r="A21" s="42" t="s">
        <v>35</v>
      </c>
      <c r="B21" s="42" t="s">
        <v>36</v>
      </c>
      <c r="C21" s="42" t="inlineStr">
        <is>
          <t>サービス提供能力、更新、補修部品の可用性、サービス水準を合わせます。</t>
        </is>
      </c>
      <c r="D21" s="2" t="n"/>
      <c r="E21" s="2" t="n"/>
      <c r="F21" s="2" t="n"/>
      <c r="G21" s="2" t="n"/>
      <c r="H21" s="2" t="n"/>
    </row>
    <row r="22" ht="15" customHeight="true">
      <c r="A22" s="2" t="n"/>
      <c r="B22" s="2" t="n"/>
      <c r="C22" s="2" t="n"/>
      <c r="D22" s="2" t="n"/>
      <c r="E22" s="2" t="n"/>
      <c r="F22" s="2" t="n"/>
      <c r="G22" s="2" t="n"/>
      <c r="H22" s="2" t="n"/>
    </row>
    <row r="23" ht="22" customHeight="true">
      <c r="A23" s="83" t="inlineStr">
        <is>
          <t>3. 出所とメモ</t>
        </is>
      </c>
      <c r="B23" s="84" t="n"/>
      <c r="C23" s="84" t="n"/>
      <c r="D23" s="84" t="n"/>
      <c r="E23" s="84" t="n"/>
      <c r="F23" s="84" t="n"/>
      <c r="G23" s="84" t="n"/>
      <c r="H23" s="85" t="n"/>
    </row>
    <row r="24" ht="30" customHeight="true">
      <c r="A24" s="36" t="inlineStr">
        <is>
          <t>種別</t>
        </is>
      </c>
      <c r="B24" s="37" t="inlineStr">
        <is>
          <t>URL・メモ</t>
        </is>
      </c>
      <c r="C24" s="84" t="n"/>
      <c r="D24" s="84" t="n"/>
      <c r="E24" s="84" t="n"/>
      <c r="F24" s="84" t="n"/>
      <c r="G24" s="84" t="n"/>
      <c r="H24" s="85" t="n"/>
    </row>
    <row r="25" ht="30" customHeight="true">
      <c r="A25" s="82" t="inlineStr">
        <is>
          <t>ユーザー提供ページ</t>
        </is>
      </c>
      <c r="B25" s="86" t="inlineStr">
        <is>
          <t>http://localhost:2020/zh/excel-templates/supply-chain/demand-forecasting-sop-alignment/（运行环境无法访问本地 localhost 页面，因此模板按该主题的通用有效结构搭建）</t>
        </is>
      </c>
      <c r="C25" s="84" t="n"/>
      <c r="D25" s="84" t="n"/>
      <c r="E25" s="84" t="n"/>
      <c r="F25" s="84" t="n"/>
      <c r="G25" s="84" t="n"/>
      <c r="H25" s="85" t="n"/>
    </row>
    <row r="26" ht="30" customHeight="true">
      <c r="A26" s="82" t="s">
        <v>2</v>
      </c>
      <c r="B26" s="86" t="inlineStr">
        <is>
          <t>https://www.iterconsulting.com/supply-chain-optimisation/sop-4-steps-aligning-supply-demand-strategy/</t>
        </is>
      </c>
      <c r="C26" s="84" t="n"/>
      <c r="D26" s="84" t="n"/>
      <c r="E26" s="84" t="n"/>
      <c r="F26" s="84" t="n"/>
      <c r="G26" s="84" t="n"/>
      <c r="H26" s="85" t="n"/>
    </row>
    <row r="27" ht="30" customHeight="true">
      <c r="A27" s="82" t="s">
        <v>2</v>
      </c>
      <c r="B27" s="86" t="inlineStr">
        <is>
          <t>https://www.upfrontoperations.com/blog/sales-and-operations-planning-strategy</t>
        </is>
      </c>
      <c r="C27" s="84" t="n"/>
      <c r="D27" s="84" t="n"/>
      <c r="E27" s="84" t="n"/>
      <c r="F27" s="84" t="n"/>
      <c r="G27" s="84" t="n"/>
      <c r="H27" s="85" t="n"/>
    </row>
    <row r="28" ht="30" customHeight="true">
      <c r="A28" s="82" t="s">
        <v>2</v>
      </c>
      <c r="B28" s="86" t="inlineStr">
        <is>
          <t>https://digitopia.co/blog/the-key-to-success-how-sop-can-align-your-sales-marketing-and-operations/</t>
        </is>
      </c>
      <c r="C28" s="84" t="n"/>
      <c r="D28" s="84" t="n"/>
      <c r="E28" s="84" t="n"/>
      <c r="F28" s="84" t="n"/>
      <c r="G28" s="84" t="n"/>
      <c r="H28" s="85" t="n"/>
    </row>
    <row r="29" ht="30" customHeight="true">
      <c r="A29" s="82" t="s">
        <v>2</v>
      </c>
      <c r="B29" s="86" t="inlineStr">
        <is>
          <t>https://supplychain.enchange.com/top-10-tips-to-effective-demand-planning-in-sop</t>
        </is>
      </c>
      <c r="C29" s="84" t="n"/>
      <c r="D29" s="84" t="n"/>
      <c r="E29" s="84" t="n"/>
      <c r="F29" s="84" t="n"/>
      <c r="G29" s="84" t="n"/>
      <c r="H29" s="85" t="n"/>
    </row>
    <row r="30" ht="30" customHeight="true">
      <c r="A30" s="82" t="s">
        <v>2</v>
      </c>
      <c r="B30" s="86" t="inlineStr">
        <is>
          <t>https://tbmcg.com/resources/blog/sop-eliminate-bias-from-demand-planning/</t>
        </is>
      </c>
      <c r="C30" s="84" t="n"/>
      <c r="D30" s="84" t="n"/>
      <c r="E30" s="84" t="n"/>
      <c r="F30" s="84" t="n"/>
      <c r="G30" s="84" t="n"/>
      <c r="H30" s="85" t="n"/>
    </row>
    <row r="31">
      <c r="A31" s="2" t="n"/>
      <c r="B31" s="2" t="n"/>
      <c r="C31" s="2" t="n"/>
      <c r="D31" s="2" t="n"/>
      <c r="E31" s="2" t="n"/>
      <c r="F31" s="2" t="n"/>
      <c r="G31" s="2" t="n"/>
      <c r="H31" s="2" t="n"/>
    </row>
    <row r="32">
      <c r="A32" s="2" t="n"/>
      <c r="B32" s="2" t="n"/>
      <c r="C32" s="2" t="n"/>
      <c r="D32" s="2" t="n"/>
      <c r="E32" s="2" t="n"/>
      <c r="F32" s="2" t="n"/>
      <c r="G32" s="2" t="n"/>
      <c r="H32" s="2" t="n"/>
    </row>
    <row r="33">
      <c r="A33" s="2" t="n"/>
      <c r="B33" s="2" t="n"/>
      <c r="C33" s="2" t="n"/>
      <c r="D33" s="2" t="n"/>
      <c r="E33" s="2" t="n"/>
      <c r="F33" s="2" t="n"/>
      <c r="G33" s="2" t="n"/>
      <c r="H33" s="2" t="n"/>
    </row>
    <row r="34">
      <c r="A34" s="2" t="n"/>
      <c r="B34" s="2" t="n"/>
      <c r="C34" s="2" t="n"/>
      <c r="D34" s="2" t="n"/>
      <c r="E34" s="2" t="n"/>
      <c r="F34" s="2" t="n"/>
      <c r="G34" s="2" t="n"/>
      <c r="H34" s="2" t="n"/>
    </row>
    <row r="35">
      <c r="A35" s="2" t="n"/>
      <c r="B35" s="2" t="n"/>
      <c r="C35" s="2" t="n"/>
      <c r="D35" s="2" t="n"/>
      <c r="E35" s="2" t="n"/>
      <c r="F35" s="2" t="n"/>
      <c r="G35" s="2" t="n"/>
      <c r="H35" s="2" t="n"/>
    </row>
    <row r="36">
      <c r="A36" s="2" t="n"/>
      <c r="B36" s="2" t="n"/>
      <c r="C36" s="2" t="n"/>
      <c r="D36" s="2" t="n"/>
      <c r="E36" s="2" t="n"/>
      <c r="F36" s="2" t="n"/>
      <c r="G36" s="2" t="n"/>
      <c r="H36" s="2" t="n"/>
    </row>
    <row r="37">
      <c r="A37" s="2" t="n"/>
      <c r="B37" s="2" t="n"/>
      <c r="C37" s="2" t="n"/>
      <c r="D37" s="2" t="n"/>
      <c r="E37" s="2" t="n"/>
      <c r="F37" s="2" t="n"/>
      <c r="G37" s="2" t="n"/>
      <c r="H37" s="2" t="n"/>
    </row>
    <row r="38">
      <c r="A38" s="2" t="n"/>
      <c r="B38" s="2" t="n"/>
      <c r="C38" s="2" t="n"/>
      <c r="D38" s="2" t="n"/>
      <c r="E38" s="2" t="n"/>
      <c r="F38" s="2" t="n"/>
      <c r="G38" s="2" t="n"/>
      <c r="H38" s="2" t="n"/>
    </row>
    <row r="39">
      <c r="A39" s="2" t="n"/>
      <c r="B39" s="2" t="n"/>
      <c r="C39" s="2" t="n"/>
      <c r="D39" s="2" t="n"/>
      <c r="E39" s="2" t="n"/>
      <c r="F39" s="2" t="n"/>
      <c r="G39" s="2" t="n"/>
      <c r="H39" s="2" t="n"/>
    </row>
    <row r="40">
      <c r="A40" s="2" t="n"/>
      <c r="B40" s="2" t="n"/>
      <c r="C40" s="2" t="n"/>
      <c r="D40" s="2" t="n"/>
      <c r="E40" s="2" t="n"/>
      <c r="F40" s="2" t="n"/>
      <c r="G40" s="2" t="n"/>
      <c r="H40" s="2" t="n"/>
    </row>
  </sheetData>
  <mergeCells count="12">
    <mergeCell ref="A12:H12"/>
    <mergeCell ref="A4:H4"/>
    <mergeCell ref="A1:H1"/>
    <mergeCell ref="B26:H26"/>
    <mergeCell ref="B27:H27"/>
    <mergeCell ref="A2:H2"/>
    <mergeCell ref="B24:H24"/>
    <mergeCell ref="B30:H30"/>
    <mergeCell ref="B29:H29"/>
    <mergeCell ref="B25:H25"/>
    <mergeCell ref="A23:H23"/>
    <mergeCell ref="B28:H28"/>
  </mergeCells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R50"/>
  <sheetViews>
    <sheetView showGridLines="false" workbookViewId="0">
      <selection activeCell="A1" sqref="A1"/>
    </sheetView>
  </sheetViews>
  <sheetFormatPr baseColWidth="8" defaultRowHeight="15"/>
  <cols>
    <col customWidth="true" max="1" min="1" width="12"/>
    <col customWidth="true" max="3" min="2" width="16"/>
    <col customWidth="true" max="4" min="4" width="12"/>
    <col customWidth="true" max="5" min="5" width="14"/>
    <col customWidth="true" max="6" min="6" width="12"/>
    <col customWidth="true" max="7" min="7" width="16"/>
    <col customWidth="true" max="8" min="8" width="20"/>
    <col customWidth="true" max="10" min="9" width="10"/>
    <col customWidth="true" max="11" min="11" width="12"/>
    <col customWidth="true" max="13" min="12" width="14"/>
    <col customWidth="true" max="14" min="14" width="10"/>
    <col customWidth="true" max="17" min="15" width="14"/>
    <col customWidth="true" max="18" min="18" width="10"/>
  </cols>
  <sheetData>
    <row r="1" ht="30" customHeight="true">
      <c r="A1" s="11" t="s">
        <v>37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  <c r="P1" s="1" t="n"/>
      <c r="Q1" s="1" t="n"/>
      <c r="R1" s="1" t="n"/>
    </row>
    <row r="2" ht="22" customHeight="true">
      <c r="A2" s="2" t="s">
        <v>38</v>
      </c>
      <c r="B2" s="2" t="n"/>
      <c r="C2" s="2" t="n"/>
      <c r="D2" s="2" t="n"/>
      <c r="E2" s="2" t="n"/>
      <c r="F2" s="2" t="n"/>
      <c r="G2" s="2" t="n"/>
      <c r="H2" s="2" t="n"/>
      <c r="I2" s="2" t="n"/>
      <c r="J2" s="2" t="n"/>
      <c r="K2" s="2" t="n"/>
      <c r="L2" s="2" t="n"/>
      <c r="M2" s="2" t="n"/>
      <c r="N2" s="2" t="n"/>
      <c r="O2" s="2" t="n"/>
      <c r="P2" s="2" t="n"/>
      <c r="Q2" s="2" t="n"/>
      <c r="R2" s="2" t="n"/>
    </row>
    <row r="3" ht="22" customHeight="true">
      <c r="A3" s="83" t="inlineStr">
        <is>
          <t>会社・計画パラメータ</t>
        </is>
      </c>
      <c r="B3" s="84" t="n"/>
      <c r="C3" s="84" t="n"/>
      <c r="D3" s="85" t="n"/>
      <c r="E3" s="2" t="n"/>
      <c r="F3" s="2" t="n"/>
      <c r="G3" s="2" t="n"/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</row>
    <row r="4" ht="30" customHeight="true">
      <c r="A4" s="36" t="s">
        <v>39</v>
      </c>
      <c r="B4" s="36" t="s">
        <v>40</v>
      </c>
      <c r="C4" s="36" t="inlineStr">
        <is>
          <t>説明</t>
        </is>
      </c>
      <c r="D4" s="36" t="s">
        <v>41</v>
      </c>
      <c r="E4" s="2" t="s">
        <v>42</v>
      </c>
      <c r="F4" s="2" t="s">
        <v>43</v>
      </c>
      <c r="G4" s="2" t="s">
        <v>44</v>
      </c>
      <c r="H4" s="2" t="n"/>
      <c r="I4" s="2" t="s">
        <v>45</v>
      </c>
      <c r="J4" s="2" t="n"/>
      <c r="K4" s="2" t="s">
        <v>46</v>
      </c>
      <c r="L4" s="2" t="n"/>
      <c r="M4" s="2" t="s">
        <v>47</v>
      </c>
      <c r="N4" s="2" t="n"/>
      <c r="O4" s="2" t="s">
        <v>48</v>
      </c>
      <c r="P4" s="2" t="s">
        <v>49</v>
      </c>
      <c r="Q4" s="2" t="n"/>
      <c r="R4" s="2" t="n"/>
    </row>
    <row r="5" ht="22" customHeight="true">
      <c r="A5" s="40" t="inlineStr">
        <is>
          <t>会社・組織名</t>
        </is>
      </c>
      <c r="B5" s="46" t="inlineStr">
        <is>
          <t>サンプル会社（置き換え）</t>
        </is>
      </c>
      <c r="C5" s="40" t="inlineStr">
        <is>
          <t>テンプレートの利用主体を示します</t>
        </is>
      </c>
      <c r="D5" s="40" t="s">
        <v>50</v>
      </c>
      <c r="E5" s="2" t="s">
        <v>51</v>
      </c>
      <c r="F5" s="2" t="s">
        <v>52</v>
      </c>
      <c r="G5" s="2" t="n"/>
      <c r="H5" s="2" t="n"/>
      <c r="I5" s="2" t="s">
        <v>53</v>
      </c>
      <c r="J5" s="2" t="n"/>
      <c r="K5" s="2" t="s">
        <v>54</v>
      </c>
      <c r="L5" s="2" t="n"/>
      <c r="M5" s="2" t="s">
        <v>55</v>
      </c>
      <c r="N5" s="2" t="n"/>
      <c r="O5" s="2" t="s">
        <v>56</v>
      </c>
      <c r="P5" s="2" t="s">
        <v>57</v>
      </c>
      <c r="Q5" s="2" t="n"/>
      <c r="R5" s="2" t="n"/>
    </row>
    <row r="6" ht="22" customHeight="true">
      <c r="A6" s="40" t="inlineStr">
        <is>
          <t>計画開始月</t>
        </is>
      </c>
      <c r="B6" s="46" t="inlineStr">
        <is>
          <t>2026-05</t>
        </is>
      </c>
      <c r="C6" s="40" t="inlineStr">
        <is>
          <t>形式 yyyy-mm</t>
        </is>
      </c>
      <c r="D6" s="40" t="s">
        <v>58</v>
      </c>
      <c r="E6" s="2" t="s">
        <v>59</v>
      </c>
      <c r="F6" s="2" t="s">
        <v>60</v>
      </c>
      <c r="G6" s="2" t="n"/>
      <c r="H6" s="2" t="n"/>
      <c r="I6" s="2" t="s">
        <v>61</v>
      </c>
      <c r="J6" s="2" t="n"/>
      <c r="K6" s="2" t="s">
        <v>62</v>
      </c>
      <c r="L6" s="2" t="n"/>
      <c r="M6" s="2" t="s">
        <v>63</v>
      </c>
      <c r="N6" s="2" t="n"/>
      <c r="O6" s="2" t="s">
        <v>64</v>
      </c>
      <c r="P6" s="2" t="s">
        <v>65</v>
      </c>
      <c r="Q6" s="2" t="n"/>
      <c r="R6" s="2" t="n"/>
    </row>
    <row r="7" ht="22" customHeight="true">
      <c r="A7" s="40" t="inlineStr">
        <is>
          <t>計画期間（月）</t>
        </is>
      </c>
      <c r="B7" s="46" t="n">
        <v>12</v>
      </c>
      <c r="C7" s="40" t="inlineStr">
        <is>
          <t>初期Настройки на параметрите (settiは12か月ローリングです</t>
        </is>
      </c>
      <c r="D7" s="40" t="s">
        <v>66</v>
      </c>
      <c r="E7" s="2" t="s">
        <v>67</v>
      </c>
      <c r="F7" s="2" t="s">
        <v>68</v>
      </c>
      <c r="G7" s="2" t="n"/>
      <c r="H7" s="2" t="n"/>
      <c r="I7" s="2" t="s">
        <v>69</v>
      </c>
      <c r="J7" s="2" t="n"/>
      <c r="K7" s="2" t="s">
        <v>70</v>
      </c>
      <c r="L7" s="2" t="n"/>
      <c r="M7" s="2" t="s">
        <v>71</v>
      </c>
      <c r="N7" s="2" t="n"/>
      <c r="O7" s="2" t="s">
        <v>72</v>
      </c>
      <c r="P7" s="2" t="s">
        <v>73</v>
      </c>
      <c r="Q7" s="2" t="n"/>
      <c r="R7" s="2" t="n"/>
    </row>
    <row r="8" ht="22" customHeight="true">
      <c r="A8" s="40" t="inlineStr">
        <is>
          <t>需要・財務差異しきい値</t>
        </is>
      </c>
      <c r="B8" s="87" t="n">
        <v>0.1</v>
      </c>
      <c r="C8" s="40" t="inlineStr">
        <is>
          <t>しきい値超過時に整合が必要と表示します</t>
        </is>
      </c>
      <c r="D8" s="40" t="s">
        <v>74</v>
      </c>
      <c r="E8" s="2" t="s">
        <v>75</v>
      </c>
      <c r="F8" s="2" t="s">
        <v>76</v>
      </c>
      <c r="G8" s="2" t="n"/>
      <c r="H8" s="2" t="n"/>
      <c r="I8" s="2" t="s">
        <v>77</v>
      </c>
      <c r="J8" s="2" t="n"/>
      <c r="K8" s="2" t="s">
        <v>78</v>
      </c>
      <c r="L8" s="2" t="n"/>
      <c r="M8" s="2" t="n"/>
      <c r="N8" s="2" t="n"/>
      <c r="O8" s="2" t="n"/>
      <c r="P8" s="2" t="n"/>
      <c r="Q8" s="2" t="n"/>
      <c r="R8" s="2" t="n"/>
    </row>
    <row r="9" ht="22" customHeight="true">
      <c r="A9" s="40" t="inlineStr">
        <is>
          <t>需給ギャップしきい値</t>
        </is>
      </c>
      <c r="B9" s="87" t="n">
        <v>0.05</v>
      </c>
      <c r="C9" s="40" t="inlineStr">
        <is>
          <t>供給不足がしきい値を超えるとリスク表示します</t>
        </is>
      </c>
      <c r="D9" s="40" t="inlineStr">
        <is>
          <t>業種やサービス水準に合わせて調整します</t>
        </is>
      </c>
      <c r="E9" s="2" t="n"/>
      <c r="F9" s="2" t="n"/>
      <c r="G9" s="2" t="n"/>
      <c r="H9" s="2" t="n"/>
      <c r="I9" s="2" t="n"/>
      <c r="J9" s="2" t="n"/>
      <c r="K9" s="2" t="s">
        <v>79</v>
      </c>
      <c r="L9" s="2" t="n"/>
      <c r="M9" s="2" t="n"/>
      <c r="N9" s="2" t="n"/>
      <c r="O9" s="2" t="n"/>
      <c r="P9" s="2" t="n"/>
      <c r="Q9" s="2" t="n"/>
      <c r="R9" s="2" t="n"/>
    </row>
    <row r="10" ht="22" customHeight="true">
      <c r="A10" s="40" t="inlineStr">
        <is>
          <t>目標サービス水準</t>
        </is>
      </c>
      <c r="B10" s="46" t="n">
        <v>0.95</v>
      </c>
      <c r="C10" s="40" t="inlineStr">
        <is>
          <t>業務検討で使うサービス目標です</t>
        </is>
      </c>
      <c r="D10" s="40" t="inlineStr">
        <is>
          <t>例：95%</t>
        </is>
      </c>
      <c r="E10" s="2" t="n"/>
      <c r="F10" s="2" t="n"/>
      <c r="G10" s="2" t="n"/>
      <c r="H10" s="2" t="n"/>
      <c r="I10" s="2" t="n"/>
      <c r="J10" s="2" t="n"/>
      <c r="K10" s="2" t="n"/>
      <c r="L10" s="2" t="n"/>
      <c r="M10" s="2" t="n"/>
      <c r="N10" s="2" t="n"/>
      <c r="O10" s="2" t="n"/>
      <c r="P10" s="2" t="n"/>
      <c r="Q10" s="2" t="n"/>
      <c r="R10" s="2" t="n"/>
    </row>
    <row r="11" ht="22" customHeight="true">
      <c r="A11" s="40" t="inlineStr">
        <is>
          <t>既定通貨</t>
        </is>
      </c>
      <c r="B11" s="46" t="inlineStr">
        <is>
          <t>CNY</t>
        </is>
      </c>
      <c r="C11" s="40" t="inlineStr">
        <is>
          <t>売上予測の表示に使います</t>
        </is>
      </c>
      <c r="D11" s="40"/>
      <c r="E11" s="2" t="n"/>
      <c r="F11" s="2" t="n"/>
      <c r="G11" s="2" t="n"/>
      <c r="H11" s="2" t="n"/>
      <c r="I11" s="2" t="n"/>
      <c r="J11" s="2" t="n"/>
      <c r="K11" s="2" t="n"/>
      <c r="L11" s="2" t="n"/>
      <c r="M11" s="2" t="n"/>
      <c r="N11" s="2" t="n"/>
      <c r="O11" s="2" t="n"/>
      <c r="P11" s="2" t="n"/>
      <c r="Q11" s="2" t="n"/>
      <c r="R11" s="2" t="n"/>
    </row>
    <row r="12" ht="22" customHeight="true">
      <c r="A12" s="40" t="inlineStr">
        <is>
          <t>テンプレート版数</t>
        </is>
      </c>
      <c r="B12" s="46" t="inlineStr">
        <is>
          <t>1.0</t>
        </is>
      </c>
      <c r="C12" s="40" t="inlineStr">
        <is>
          <t>版数は必要に応じて管理します</t>
        </is>
      </c>
      <c r="D12" s="40"/>
      <c r="E12" s="2" t="n"/>
      <c r="F12" s="2" t="n"/>
      <c r="G12" s="2" t="n"/>
      <c r="H12" s="2" t="n"/>
      <c r="I12" s="2" t="n"/>
      <c r="J12" s="2" t="n"/>
      <c r="K12" s="2" t="n"/>
      <c r="L12" s="2" t="n"/>
      <c r="M12" s="2" t="n"/>
      <c r="N12" s="2" t="n"/>
      <c r="O12" s="2" t="n"/>
      <c r="P12" s="2" t="n"/>
      <c r="Q12" s="2" t="n"/>
      <c r="R12" s="2" t="n"/>
    </row>
    <row r="13" ht="22" customHeight="true">
      <c r="A13" s="40" t="inlineStr">
        <is>
          <t>最終更新</t>
        </is>
      </c>
      <c r="B13" s="46" t="inlineStr">
        <is>
          <t>2026-05-01</t>
        </is>
      </c>
      <c r="C13" s="40" t="inlineStr">
        <is>
          <t>各計画サイクルで更新します</t>
        </is>
      </c>
      <c r="D13" s="40"/>
      <c r="E13" s="2" t="n"/>
      <c r="F13" s="2" t="n"/>
      <c r="G13" s="2" t="n"/>
      <c r="H13" s="2" t="n"/>
      <c r="I13" s="2" t="n"/>
      <c r="J13" s="2" t="n"/>
      <c r="K13" s="2" t="n"/>
      <c r="L13" s="2" t="n"/>
      <c r="M13" s="2" t="n"/>
      <c r="N13" s="2" t="n"/>
      <c r="O13" s="2" t="n"/>
      <c r="P13" s="2" t="n"/>
      <c r="Q13" s="2" t="n"/>
      <c r="R13" s="2" t="n"/>
    </row>
    <row r="14" ht="15" customHeight="true">
      <c r="A14" s="2" t="n"/>
      <c r="B14" s="2" t="n"/>
      <c r="C14" s="2" t="n"/>
      <c r="D14" s="2" t="n"/>
      <c r="E14" s="2" t="n"/>
      <c r="F14" s="2" t="n"/>
      <c r="G14" s="2" t="n"/>
      <c r="H14" s="2" t="n"/>
      <c r="I14" s="2" t="n"/>
      <c r="J14" s="2" t="n"/>
      <c r="K14" s="2" t="n"/>
      <c r="L14" s="2" t="n"/>
      <c r="M14" s="2" t="n"/>
      <c r="N14" s="2" t="n"/>
      <c r="O14" s="2" t="n"/>
      <c r="P14" s="2" t="n"/>
      <c r="Q14" s="2" t="n"/>
      <c r="R14" s="2" t="n"/>
    </row>
    <row r="15" ht="22" customHeight="true">
      <c r="A15" s="83" t="inlineStr">
        <is>
          <t>マスターデータ一覧｜会社に合わせて拡張できます</t>
        </is>
      </c>
      <c r="B15" s="84" t="n"/>
      <c r="C15" s="84" t="n"/>
      <c r="D15" s="84" t="n"/>
      <c r="E15" s="84" t="n"/>
      <c r="F15" s="84" t="n"/>
      <c r="G15" s="84" t="n"/>
      <c r="H15" s="84" t="n"/>
      <c r="I15" s="84" t="n"/>
      <c r="J15" s="84" t="n"/>
      <c r="K15" s="84" t="n"/>
      <c r="L15" s="84" t="n"/>
      <c r="M15" s="84" t="n"/>
      <c r="N15" s="84" t="n"/>
      <c r="O15" s="84" t="n"/>
      <c r="P15" s="84" t="n"/>
      <c r="Q15" s="84" t="n"/>
      <c r="R15" s="85" t="n"/>
    </row>
    <row r="16" ht="30" customHeight="true">
      <c r="A16" s="36" t="inlineStr">
        <is>
          <t>期間</t>
        </is>
      </c>
      <c r="B16" s="36" t="inlineStr">
        <is>
          <t>事業部門</t>
        </is>
      </c>
      <c r="C16" s="36" t="inlineStr">
        <is>
          <t>製品群</t>
        </is>
      </c>
      <c r="D16" s="36" t="inlineStr">
        <is>
          <t>地域</t>
        </is>
      </c>
      <c r="E16" s="36" t="inlineStr">
        <is>
          <t>チャネル</t>
        </is>
      </c>
      <c r="F16" s="36" t="inlineStr">
        <is>
          <t>ライフサイクル</t>
        </is>
      </c>
      <c r="G16" s="36" t="inlineStr">
        <is>
          <t>需要要因</t>
        </is>
      </c>
      <c r="H16" s="36" t="s">
        <v>1</v>
      </c>
      <c r="I16" s="36" t="inlineStr">
        <is>
          <t>信頼度</t>
        </is>
      </c>
      <c r="J16" s="36" t="inlineStr">
        <is>
          <t>リスク水準</t>
        </is>
      </c>
      <c r="K16" s="36" t="s">
        <v>3</v>
      </c>
      <c r="L16" s="36" t="inlineStr">
        <is>
          <t>担当者</t>
        </is>
      </c>
      <c r="M16" s="36" t="inlineStr">
        <is>
          <t>会議段階</t>
        </is>
      </c>
      <c r="N16" s="36" t="inlineStr">
        <is>
          <t>優先度</t>
        </is>
      </c>
      <c r="O16" s="36" t="inlineStr">
        <is>
          <t>制約種別</t>
        </is>
      </c>
      <c r="P16" s="36" t="s">
        <v>4</v>
      </c>
      <c r="Q16" s="36" t="inlineStr">
        <is>
          <t>意思決定種別</t>
        </is>
      </c>
      <c r="R16" s="36" t="s">
        <v>5</v>
      </c>
    </row>
    <row r="17" ht="22" customHeight="true">
      <c r="A17" s="50" t="inlineStr">
        <is>
          <t>2026-05</t>
        </is>
      </c>
      <c r="B17" s="50" t="inlineStr">
        <is>
          <t>中国事業</t>
        </is>
      </c>
      <c r="C17" s="50" t="inlineStr">
        <is>
          <t>主力製品</t>
        </is>
      </c>
      <c r="D17" s="50" t="inlineStr">
        <is>
          <t>華東</t>
        </is>
      </c>
      <c r="E17" s="50" t="inlineStr">
        <is>
          <t>直販</t>
        </is>
      </c>
      <c r="F17" s="50" t="inlineStr">
        <is>
          <t>導入</t>
        </is>
      </c>
      <c r="G17" s="50" t="inlineStr">
        <is>
          <t>通常補充</t>
        </is>
      </c>
      <c r="H17" s="50" t="inlineStr">
        <is>
          <t>すべて</t>
        </is>
      </c>
      <c r="I17" s="50" t="inlineStr">
        <is>
          <t>高</t>
        </is>
      </c>
      <c r="J17" s="50" t="inlineStr">
        <is>
          <t>低</t>
        </is>
      </c>
      <c r="K17" s="50" t="inlineStr">
        <is>
          <t>未着手</t>
        </is>
      </c>
      <c r="L17" s="50" t="inlineStr">
        <is>
          <t>営業</t>
        </is>
      </c>
      <c r="M17" s="50" t="inlineStr">
        <is>
          <t>データ準備</t>
        </is>
      </c>
      <c r="N17" s="50" t="inlineStr">
        <is>
          <t>高</t>
        </is>
      </c>
      <c r="O17" s="50" t="inlineStr">
        <is>
          <t>制約なし</t>
        </is>
      </c>
      <c r="P17" s="50" t="inlineStr">
        <is>
          <t>販促差異</t>
        </is>
      </c>
      <c r="Q17" s="50" t="inlineStr">
        <is>
          <t>承認</t>
        </is>
      </c>
      <c r="R17" s="50" t="inlineStr">
        <is>
          <t>CNY</t>
        </is>
      </c>
    </row>
    <row r="18" ht="22" customHeight="true">
      <c r="A18" s="50" t="inlineStr">
        <is>
          <t>2026-06</t>
        </is>
      </c>
      <c r="B18" s="50" t="inlineStr">
        <is>
          <t>北米事業</t>
        </is>
      </c>
      <c r="C18" s="50" t="inlineStr">
        <is>
          <t>新製品・イノベーション</t>
        </is>
      </c>
      <c r="D18" s="50" t="inlineStr">
        <is>
          <t>華南</t>
        </is>
      </c>
      <c r="E18" s="50" t="inlineStr">
        <is>
          <t>販売代理店</t>
        </is>
      </c>
      <c r="F18" s="50" t="inlineStr">
        <is>
          <t>成長</t>
        </is>
      </c>
      <c r="G18" s="50" t="inlineStr">
        <is>
          <t>販促活動</t>
        </is>
      </c>
      <c r="H18" s="50" t="inlineStr">
        <is>
          <t>基準Предположения за сценарии (scen</t>
        </is>
      </c>
      <c r="I18" s="50" t="inlineStr">
        <is>
          <t>中</t>
        </is>
      </c>
      <c r="J18" s="50" t="inlineStr">
        <is>
          <t>中</t>
        </is>
      </c>
      <c r="K18" s="50" t="inlineStr">
        <is>
          <t>進行中</t>
        </is>
      </c>
      <c r="L18" s="50" t="inlineStr">
        <is>
          <t>マーケティング</t>
        </is>
      </c>
      <c r="M18" s="50" t="inlineStr">
        <is>
          <t>需要レビュー</t>
        </is>
      </c>
      <c r="N18" s="50" t="inlineStr">
        <is>
          <t>中</t>
        </is>
      </c>
      <c r="O18" s="50" t="inlineStr">
        <is>
          <t>能力</t>
        </is>
      </c>
      <c r="P18" s="50" t="inlineStr">
        <is>
          <t>価格・割引</t>
        </is>
      </c>
      <c r="Q18" s="50" t="inlineStr">
        <is>
          <t>需要調整</t>
        </is>
      </c>
      <c r="R18" s="50" t="inlineStr">
        <is>
          <t>USD</t>
        </is>
      </c>
    </row>
    <row r="19" ht="22" customHeight="true">
      <c r="A19" s="50" t="inlineStr">
        <is>
          <t>2026-07</t>
        </is>
      </c>
      <c r="B19" s="50" t="inlineStr">
        <is>
          <t>欧州事業</t>
        </is>
      </c>
      <c r="C19" s="50" t="inlineStr">
        <is>
          <t>季節製品</t>
        </is>
      </c>
      <c r="D19" s="50" t="inlineStr">
        <is>
          <t>華北</t>
        </is>
      </c>
      <c r="E19" s="50" t="inlineStr">
        <is>
          <t>EC</t>
        </is>
      </c>
      <c r="F19" s="50" t="inlineStr">
        <is>
          <t>成熟</t>
        </is>
      </c>
      <c r="G19" s="50" t="inlineStr">
        <is>
          <t>新製品発売</t>
        </is>
      </c>
      <c r="H19" s="50" t="inlineStr">
        <is>
          <t>販促活動</t>
        </is>
      </c>
      <c r="I19" s="50" t="inlineStr">
        <is>
          <t>低</t>
        </is>
      </c>
      <c r="J19" s="50" t="inlineStr">
        <is>
          <t>高</t>
        </is>
      </c>
      <c r="K19" s="50" t="inlineStr">
        <is>
          <t>完了</t>
        </is>
      </c>
      <c r="L19" s="50" t="inlineStr">
        <is>
          <t>需要計画</t>
        </is>
      </c>
      <c r="M19" s="50" t="inlineStr">
        <is>
          <t>供給レビュー</t>
        </is>
      </c>
      <c r="N19" s="50" t="inlineStr">
        <is>
          <t>低</t>
        </is>
      </c>
      <c r="O19" s="50" t="inlineStr">
        <is>
          <t>購買</t>
        </is>
      </c>
      <c r="P19" s="50" t="inlineStr">
        <is>
          <t>顧客延期</t>
        </is>
      </c>
      <c r="Q19" s="50" t="inlineStr">
        <is>
          <t>供給調整</t>
        </is>
      </c>
      <c r="R19" s="50" t="inlineStr">
        <is>
          <t>EUR</t>
        </is>
      </c>
    </row>
    <row r="20" ht="22" customHeight="true">
      <c r="A20" s="50" t="inlineStr">
        <is>
          <t>2026-08</t>
        </is>
      </c>
      <c r="B20" s="50" t="inlineStr">
        <is>
          <t>新興市場</t>
        </is>
      </c>
      <c r="C20" s="50" t="inlineStr">
        <is>
          <t>補修部品・Consumables</t>
        </is>
      </c>
      <c r="D20" s="50" t="inlineStr">
        <is>
          <t>西南</t>
        </is>
      </c>
      <c r="E20" s="50" t="inlineStr">
        <is>
          <t>重要顧客</t>
        </is>
      </c>
      <c r="F20" s="50" t="inlineStr">
        <is>
          <t>縮小</t>
        </is>
      </c>
      <c r="G20" s="50" t="inlineStr">
        <is>
          <t>案件・入札</t>
        </is>
      </c>
      <c r="H20" s="50" t="inlineStr">
        <is>
          <t>新製品発売</t>
        </is>
      </c>
      <c r="I20" s="50"/>
      <c r="J20" s="50"/>
      <c r="K20" s="50" t="inlineStr">
        <is>
          <t>延期</t>
        </is>
      </c>
      <c r="L20" s="50" t="inlineStr">
        <is>
          <t>サプライチェーン</t>
        </is>
      </c>
      <c r="M20" s="50" t="inlineStr">
        <is>
          <t>事前計画レビュー</t>
        </is>
      </c>
      <c r="N20" s="50"/>
      <c r="O20" s="50" t="s">
        <v>6</v>
      </c>
      <c r="P20" s="50" t="inlineStr">
        <is>
          <t>供給不足</t>
        </is>
      </c>
      <c r="Q20" s="50" t="inlineStr">
        <is>
          <t>価格変更</t>
        </is>
      </c>
      <c r="R20" s="50" t="inlineStr">
        <is>
          <t>GBP</t>
        </is>
      </c>
    </row>
    <row r="21" ht="22" customHeight="true">
      <c r="A21" s="50" t="inlineStr">
        <is>
          <t>2026-09</t>
        </is>
      </c>
      <c r="B21" s="50" t="inlineStr">
        <is>
          <t>共通サービス</t>
        </is>
      </c>
      <c r="C21" s="50" t="inlineStr">
        <is>
          <t>サービス・サブスクリプション</t>
        </is>
      </c>
      <c r="D21" s="50" t="inlineStr">
        <is>
          <t>北米</t>
        </is>
      </c>
      <c r="E21" s="50" t="inlineStr">
        <is>
          <t>案件・入札</t>
        </is>
      </c>
      <c r="F21" s="50" t="inlineStr">
        <is>
          <t>販売終了</t>
        </is>
      </c>
      <c r="G21" s="50" t="inlineStr">
        <is>
          <t>季節性</t>
        </is>
      </c>
      <c r="H21" s="50" t="inlineStr">
        <is>
          <t>供給停止</t>
        </is>
      </c>
      <c r="I21" s="50"/>
      <c r="J21" s="50"/>
      <c r="K21" s="50" t="inlineStr">
        <is>
          <t>エスカレーション必要</t>
        </is>
      </c>
      <c r="L21" s="50" t="inlineStr">
        <is>
          <t>生産・納品</t>
        </is>
      </c>
      <c r="M21" s="50" t="inlineStr">
        <is>
          <t>経営計画レビュー</t>
        </is>
      </c>
      <c r="N21" s="50"/>
      <c r="O21" s="50" t="inlineStr">
        <is>
          <t>在庫</t>
        </is>
      </c>
      <c r="P21" s="50" t="inlineStr">
        <is>
          <t>新製品立ち上げ</t>
        </is>
      </c>
      <c r="Q21" s="50" t="inlineStr">
        <is>
          <t>延期・前倒し</t>
        </is>
      </c>
      <c r="R21" s="50" t="inlineStr">
        <is>
          <t>JPY</t>
        </is>
      </c>
    </row>
    <row r="22" ht="22" customHeight="true">
      <c r="A22" s="50" t="inlineStr">
        <is>
          <t>2026-10</t>
        </is>
      </c>
      <c r="B22" s="50"/>
      <c r="C22" s="50"/>
      <c r="D22" s="50" t="inlineStr">
        <is>
          <t>欧州</t>
        </is>
      </c>
      <c r="E22" s="50" t="inlineStr">
        <is>
          <t>アフターサービス</t>
        </is>
      </c>
      <c r="F22" s="50"/>
      <c r="G22" s="50" t="inlineStr">
        <is>
          <t>チャネル移行</t>
        </is>
      </c>
      <c r="H22" s="50" t="inlineStr">
        <is>
          <t>入札・案件</t>
        </is>
      </c>
      <c r="I22" s="50"/>
      <c r="J22" s="50"/>
      <c r="K22" s="50" t="inlineStr">
        <is>
          <t>取消済み</t>
        </is>
      </c>
      <c r="L22" s="50" t="inlineStr">
        <is>
          <t>購買</t>
        </is>
      </c>
      <c r="M22" s="50" t="inlineStr">
        <is>
          <t>週次実行会議</t>
        </is>
      </c>
      <c r="N22" s="50"/>
      <c r="O22" s="50" t="inlineStr">
        <is>
          <t>人員・サービス能力</t>
        </is>
      </c>
      <c r="P22" s="50" t="inlineStr">
        <is>
          <t>チャネル切替</t>
        </is>
      </c>
      <c r="Q22" s="50" t="inlineStr">
        <is>
          <t>判断を上申</t>
        </is>
      </c>
      <c r="R22" s="50"/>
    </row>
    <row r="23" ht="22" customHeight="true">
      <c r="A23" s="50" t="inlineStr">
        <is>
          <t>2026-11</t>
        </is>
      </c>
      <c r="B23" s="50"/>
      <c r="C23" s="50"/>
      <c r="D23" s="50" t="inlineStr">
        <is>
          <t>全国オンライン</t>
        </is>
      </c>
      <c r="E23" s="50"/>
      <c r="F23" s="50"/>
      <c r="G23" s="50" t="inlineStr">
        <is>
          <t>価格調整</t>
        </is>
      </c>
      <c r="H23" s="50" t="inlineStr">
        <is>
          <t>販売終了</t>
        </is>
      </c>
      <c r="I23" s="50"/>
      <c r="J23" s="50"/>
      <c r="K23" s="50" t="inlineStr">
        <is>
          <t>整合済み</t>
        </is>
      </c>
      <c r="L23" s="50" t="inlineStr">
        <is>
          <t>財務</t>
        </is>
      </c>
      <c r="M23" s="50" t="inlineStr">
        <is>
          <t>振り返り改善</t>
        </is>
      </c>
      <c r="N23" s="50"/>
      <c r="O23" s="50" t="inlineStr">
        <is>
          <t>品質・コンプライアンス</t>
        </is>
      </c>
      <c r="P23" s="50" t="inlineStr">
        <is>
          <t>競合影響</t>
        </is>
      </c>
      <c r="Q23" s="50" t="inlineStr">
        <is>
          <t>取消・終売</t>
        </is>
      </c>
      <c r="R23" s="50"/>
    </row>
    <row r="24" ht="22" customHeight="true">
      <c r="A24" s="50" t="inlineStr">
        <is>
          <t>2026-12</t>
        </is>
      </c>
      <c r="B24" s="50"/>
      <c r="C24" s="50"/>
      <c r="D24" s="50" t="inlineStr">
        <is>
          <t>グローバル</t>
        </is>
      </c>
      <c r="E24" s="50"/>
      <c r="F24" s="50"/>
      <c r="G24" s="50" t="inlineStr">
        <is>
          <t>在庫再構築</t>
        </is>
      </c>
      <c r="H24" s="50" t="inlineStr">
        <is>
          <t>価格変更</t>
        </is>
      </c>
      <c r="I24" s="50"/>
      <c r="J24" s="50"/>
      <c r="K24" s="50" t="inlineStr">
        <is>
          <t>整合必要</t>
        </is>
      </c>
      <c r="L24" s="50" t="inlineStr">
        <is>
          <t>製品</t>
        </is>
      </c>
      <c r="M24" s="50"/>
      <c r="N24" s="50"/>
      <c r="O24" s="50" t="inlineStr">
        <is>
          <t>予算</t>
        </is>
      </c>
      <c r="P24" s="50" t="inlineStr">
        <is>
          <t>マクロ・政策</t>
        </is>
      </c>
      <c r="Q24" s="50"/>
      <c r="R24" s="50"/>
    </row>
    <row r="25" ht="22" customHeight="true">
      <c r="A25" s="50" t="inlineStr">
        <is>
          <t>2027-01</t>
        </is>
      </c>
      <c r="B25" s="50"/>
      <c r="C25" s="50"/>
      <c r="D25" s="50"/>
      <c r="E25" s="50"/>
      <c r="F25" s="50"/>
      <c r="G25" s="50" t="inlineStr">
        <is>
          <t>終売在庫処分</t>
        </is>
      </c>
      <c r="H25" s="50" t="inlineStr">
        <is>
          <t>上振れ</t>
        </is>
      </c>
      <c r="I25" s="50"/>
      <c r="J25" s="50"/>
      <c r="K25" s="50" t="inlineStr">
        <is>
          <t>実行可能</t>
        </is>
      </c>
      <c r="L25" s="50" t="inlineStr">
        <is>
          <t>カスタマーサクセス</t>
        </is>
      </c>
      <c r="M25" s="50"/>
      <c r="N25" s="50"/>
      <c r="O25" s="50"/>
      <c r="P25" s="50" t="inlineStr">
        <is>
          <t>データ品質</t>
        </is>
      </c>
      <c r="Q25" s="50"/>
      <c r="R25" s="50"/>
    </row>
    <row r="26" ht="22" customHeight="true">
      <c r="A26" s="50" t="inlineStr">
        <is>
          <t>2027-02</t>
        </is>
      </c>
      <c r="B26" s="50"/>
      <c r="C26" s="50"/>
      <c r="D26" s="50"/>
      <c r="E26" s="50"/>
      <c r="F26" s="50"/>
      <c r="G26" s="50" t="inlineStr">
        <is>
          <t>その他</t>
        </is>
      </c>
      <c r="H26" s="50" t="inlineStr">
        <is>
          <t>下振れ</t>
        </is>
      </c>
      <c r="I26" s="50"/>
      <c r="J26" s="50"/>
      <c r="K26" s="50"/>
      <c r="L26" s="50"/>
      <c r="M26" s="50"/>
      <c r="N26" s="50"/>
      <c r="O26" s="50"/>
      <c r="P26" s="50" t="inlineStr">
        <is>
          <t>その他</t>
        </is>
      </c>
      <c r="Q26" s="50"/>
      <c r="R26" s="50"/>
    </row>
    <row r="27" ht="22" customHeight="true">
      <c r="A27" s="50" t="inlineStr">
        <is>
          <t>2027-03</t>
        </is>
      </c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</row>
    <row r="28" ht="22" customHeight="true">
      <c r="A28" s="50" t="inlineStr">
        <is>
          <t>2027-04</t>
        </is>
      </c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</row>
    <row r="29" ht="15" customHeight="true">
      <c r="A29" s="2" t="n"/>
      <c r="B29" s="2" t="n"/>
      <c r="C29" s="2" t="n"/>
      <c r="D29" s="2" t="n"/>
      <c r="E29" s="2" t="n"/>
      <c r="F29" s="2" t="n"/>
      <c r="G29" s="2" t="n"/>
      <c r="H29" s="2" t="n"/>
      <c r="I29" s="2" t="n"/>
      <c r="J29" s="2" t="n"/>
      <c r="K29" s="2" t="n"/>
      <c r="L29" s="2" t="n"/>
      <c r="M29" s="2" t="n"/>
      <c r="N29" s="2" t="n"/>
      <c r="O29" s="2" t="n"/>
      <c r="P29" s="2" t="n"/>
      <c r="Q29" s="2" t="n"/>
      <c r="R29" s="2" t="n"/>
    </row>
    <row r="30" ht="15" customHeight="true">
      <c r="A30" s="2" t="n"/>
      <c r="B30" s="2" t="n"/>
      <c r="C30" s="2" t="n"/>
      <c r="D30" s="2" t="n"/>
      <c r="E30" s="2" t="n"/>
      <c r="F30" s="2" t="n"/>
      <c r="G30" s="2" t="n"/>
      <c r="H30" s="2" t="n"/>
      <c r="I30" s="2" t="n"/>
      <c r="J30" s="2" t="n"/>
      <c r="K30" s="2" t="n"/>
      <c r="L30" s="2" t="n"/>
      <c r="M30" s="2" t="n"/>
      <c r="N30" s="2" t="n"/>
      <c r="O30" s="2" t="n"/>
      <c r="P30" s="2" t="n"/>
      <c r="Q30" s="2" t="n"/>
      <c r="R30" s="2" t="n"/>
    </row>
    <row r="31" ht="15" customHeight="true">
      <c r="A31" s="2" t="n"/>
      <c r="B31" s="2" t="n"/>
      <c r="C31" s="2" t="n"/>
      <c r="D31" s="2" t="n"/>
      <c r="E31" s="2" t="n"/>
      <c r="F31" s="2" t="n"/>
      <c r="G31" s="2" t="n"/>
      <c r="H31" s="2" t="n"/>
      <c r="I31" s="2" t="n"/>
      <c r="J31" s="2" t="n"/>
      <c r="K31" s="2" t="n"/>
      <c r="L31" s="2" t="n"/>
      <c r="M31" s="2" t="n"/>
      <c r="N31" s="2" t="n"/>
      <c r="O31" s="2" t="n"/>
      <c r="P31" s="2" t="n"/>
      <c r="Q31" s="2" t="n"/>
      <c r="R31" s="2" t="n"/>
    </row>
    <row r="32" ht="15" customHeight="true">
      <c r="A32" s="2" t="n"/>
      <c r="B32" s="2" t="n"/>
      <c r="C32" s="2" t="n"/>
      <c r="D32" s="2" t="n"/>
      <c r="E32" s="2" t="n"/>
      <c r="F32" s="2" t="n"/>
      <c r="G32" s="2" t="n"/>
      <c r="H32" s="2" t="n"/>
      <c r="I32" s="2" t="n"/>
      <c r="J32" s="2" t="n"/>
      <c r="K32" s="2" t="n"/>
      <c r="L32" s="2" t="n"/>
      <c r="M32" s="2" t="n"/>
      <c r="N32" s="2" t="n"/>
      <c r="O32" s="2" t="n"/>
      <c r="P32" s="2" t="n"/>
      <c r="Q32" s="2" t="n"/>
      <c r="R32" s="2" t="n"/>
    </row>
    <row r="33">
      <c r="A33" s="2" t="n"/>
      <c r="B33" s="2" t="n"/>
      <c r="C33" s="2" t="n"/>
      <c r="D33" s="2" t="n"/>
      <c r="E33" s="2" t="n"/>
      <c r="F33" s="2" t="n"/>
      <c r="G33" s="2" t="n"/>
      <c r="H33" s="2" t="n"/>
      <c r="I33" s="2" t="n"/>
      <c r="J33" s="2" t="n"/>
      <c r="K33" s="2" t="n"/>
      <c r="L33" s="2" t="n"/>
      <c r="M33" s="2" t="n"/>
      <c r="N33" s="2" t="n"/>
      <c r="O33" s="2" t="n"/>
      <c r="P33" s="2" t="n"/>
      <c r="Q33" s="2" t="n"/>
      <c r="R33" s="2" t="n"/>
    </row>
    <row r="34">
      <c r="A34" s="2" t="n"/>
      <c r="B34" s="2" t="n"/>
      <c r="C34" s="2" t="n"/>
      <c r="D34" s="2" t="n"/>
      <c r="E34" s="2" t="n"/>
      <c r="F34" s="2" t="n"/>
      <c r="G34" s="2" t="n"/>
      <c r="H34" s="2" t="n"/>
      <c r="I34" s="2" t="n"/>
      <c r="J34" s="2" t="n"/>
      <c r="K34" s="2" t="n"/>
      <c r="L34" s="2" t="n"/>
      <c r="M34" s="2" t="n"/>
      <c r="N34" s="2" t="n"/>
      <c r="O34" s="2" t="n"/>
      <c r="P34" s="2" t="n"/>
      <c r="Q34" s="2" t="n"/>
      <c r="R34" s="2" t="n"/>
    </row>
    <row r="35">
      <c r="A35" s="2" t="n"/>
      <c r="B35" s="2" t="n"/>
      <c r="C35" s="2" t="n"/>
      <c r="D35" s="2" t="n"/>
      <c r="E35" s="2" t="n"/>
      <c r="F35" s="2" t="n"/>
      <c r="G35" s="2" t="n"/>
      <c r="H35" s="2" t="n"/>
      <c r="I35" s="2" t="n"/>
      <c r="J35" s="2" t="n"/>
      <c r="K35" s="2" t="n"/>
      <c r="L35" s="2" t="n"/>
      <c r="M35" s="2" t="n"/>
      <c r="N35" s="2" t="n"/>
      <c r="O35" s="2" t="n"/>
      <c r="P35" s="2" t="n"/>
      <c r="Q35" s="2" t="n"/>
      <c r="R35" s="2" t="n"/>
    </row>
    <row r="36">
      <c r="A36" s="2" t="n"/>
      <c r="B36" s="2" t="n"/>
      <c r="C36" s="2" t="n"/>
      <c r="D36" s="2" t="n"/>
      <c r="E36" s="2" t="n"/>
      <c r="F36" s="2" t="n"/>
      <c r="G36" s="2" t="n"/>
      <c r="H36" s="2" t="n"/>
      <c r="I36" s="2" t="n"/>
      <c r="J36" s="2" t="n"/>
      <c r="K36" s="2" t="n"/>
      <c r="L36" s="2" t="n"/>
      <c r="M36" s="2" t="n"/>
      <c r="N36" s="2" t="n"/>
      <c r="O36" s="2" t="n"/>
      <c r="P36" s="2" t="n"/>
      <c r="Q36" s="2" t="n"/>
      <c r="R36" s="2" t="n"/>
    </row>
    <row r="37">
      <c r="A37" s="2" t="n"/>
      <c r="B37" s="2" t="n"/>
      <c r="C37" s="2" t="n"/>
      <c r="D37" s="2" t="n"/>
      <c r="E37" s="2" t="n"/>
      <c r="F37" s="2" t="n"/>
      <c r="G37" s="2" t="n"/>
      <c r="H37" s="2" t="n"/>
      <c r="I37" s="2" t="n"/>
      <c r="J37" s="2" t="n"/>
      <c r="K37" s="2" t="n"/>
      <c r="L37" s="2" t="n"/>
      <c r="M37" s="2" t="n"/>
      <c r="N37" s="2" t="n"/>
      <c r="O37" s="2" t="n"/>
      <c r="P37" s="2" t="n"/>
      <c r="Q37" s="2" t="n"/>
      <c r="R37" s="2" t="n"/>
    </row>
    <row r="38">
      <c r="A38" s="2" t="n"/>
      <c r="B38" s="2" t="n"/>
      <c r="C38" s="2" t="n"/>
      <c r="D38" s="2" t="n"/>
      <c r="E38" s="2" t="n"/>
      <c r="F38" s="2" t="n"/>
      <c r="G38" s="2" t="n"/>
      <c r="H38" s="2" t="n"/>
      <c r="I38" s="2" t="n"/>
      <c r="J38" s="2" t="n"/>
      <c r="K38" s="2" t="n"/>
      <c r="L38" s="2" t="n"/>
      <c r="M38" s="2" t="n"/>
      <c r="N38" s="2" t="n"/>
      <c r="O38" s="2" t="n"/>
      <c r="P38" s="2" t="n"/>
      <c r="Q38" s="2" t="n"/>
      <c r="R38" s="2" t="n"/>
    </row>
    <row r="39">
      <c r="A39" s="2" t="n"/>
      <c r="B39" s="2" t="n"/>
      <c r="C39" s="2" t="n"/>
      <c r="D39" s="2" t="n"/>
      <c r="E39" s="2" t="n"/>
      <c r="F39" s="2" t="n"/>
      <c r="G39" s="2" t="n"/>
      <c r="H39" s="2" t="n"/>
      <c r="I39" s="2" t="n"/>
      <c r="J39" s="2" t="n"/>
      <c r="K39" s="2" t="n"/>
      <c r="L39" s="2" t="n"/>
      <c r="M39" s="2" t="n"/>
      <c r="N39" s="2" t="n"/>
      <c r="O39" s="2" t="n"/>
      <c r="P39" s="2" t="n"/>
      <c r="Q39" s="2" t="n"/>
      <c r="R39" s="2" t="n"/>
    </row>
    <row r="40">
      <c r="A40" s="2" t="n"/>
      <c r="B40" s="2" t="n"/>
      <c r="C40" s="2" t="n"/>
      <c r="D40" s="2" t="n"/>
      <c r="E40" s="2" t="n"/>
      <c r="F40" s="2" t="n"/>
      <c r="G40" s="2" t="n"/>
      <c r="H40" s="2" t="n"/>
      <c r="I40" s="2" t="n"/>
      <c r="J40" s="2" t="n"/>
      <c r="K40" s="2" t="n"/>
      <c r="L40" s="2" t="n"/>
      <c r="M40" s="2" t="n"/>
      <c r="N40" s="2" t="n"/>
      <c r="O40" s="2" t="n"/>
      <c r="P40" s="2" t="n"/>
      <c r="Q40" s="2" t="n"/>
      <c r="R40" s="2" t="n"/>
    </row>
    <row r="41">
      <c r="A41" s="2" t="n"/>
      <c r="B41" s="2" t="n"/>
      <c r="C41" s="2" t="n"/>
      <c r="D41" s="2" t="n"/>
      <c r="E41" s="2" t="n"/>
      <c r="F41" s="2" t="n"/>
      <c r="G41" s="2" t="n"/>
      <c r="H41" s="2" t="n"/>
      <c r="I41" s="2" t="n"/>
      <c r="J41" s="2" t="n"/>
      <c r="K41" s="2" t="n"/>
      <c r="L41" s="2" t="n"/>
      <c r="M41" s="2" t="n"/>
      <c r="N41" s="2" t="n"/>
      <c r="O41" s="2" t="n"/>
      <c r="P41" s="2" t="n"/>
      <c r="Q41" s="2" t="n"/>
      <c r="R41" s="2" t="n"/>
    </row>
    <row r="42">
      <c r="A42" s="2" t="n"/>
      <c r="B42" s="2" t="n"/>
      <c r="C42" s="2" t="n"/>
      <c r="D42" s="2" t="n"/>
      <c r="E42" s="2" t="n"/>
      <c r="F42" s="2" t="n"/>
      <c r="G42" s="2" t="n"/>
      <c r="H42" s="2" t="n"/>
      <c r="I42" s="2" t="n"/>
      <c r="J42" s="2" t="n"/>
      <c r="K42" s="2" t="n"/>
      <c r="L42" s="2" t="n"/>
      <c r="M42" s="2" t="n"/>
      <c r="N42" s="2" t="n"/>
      <c r="O42" s="2" t="n"/>
      <c r="P42" s="2" t="n"/>
      <c r="Q42" s="2" t="n"/>
      <c r="R42" s="2" t="n"/>
    </row>
    <row r="43">
      <c r="A43" s="2" t="n"/>
      <c r="B43" s="2" t="n"/>
      <c r="C43" s="2" t="n"/>
      <c r="D43" s="2" t="n"/>
      <c r="E43" s="2" t="n"/>
      <c r="F43" s="2" t="n"/>
      <c r="G43" s="2" t="n"/>
      <c r="H43" s="2" t="n"/>
      <c r="I43" s="2" t="n"/>
      <c r="J43" s="2" t="n"/>
      <c r="K43" s="2" t="n"/>
      <c r="L43" s="2" t="n"/>
      <c r="M43" s="2" t="n"/>
      <c r="N43" s="2" t="n"/>
      <c r="O43" s="2" t="n"/>
      <c r="P43" s="2" t="n"/>
      <c r="Q43" s="2" t="n"/>
      <c r="R43" s="2" t="n"/>
    </row>
    <row r="44">
      <c r="A44" s="2" t="n"/>
      <c r="B44" s="2" t="n"/>
      <c r="C44" s="2" t="n"/>
      <c r="D44" s="2" t="n"/>
      <c r="E44" s="2" t="n"/>
      <c r="F44" s="2" t="n"/>
      <c r="G44" s="2" t="n"/>
      <c r="H44" s="2" t="n"/>
      <c r="I44" s="2" t="n"/>
      <c r="J44" s="2" t="n"/>
      <c r="K44" s="2" t="n"/>
      <c r="L44" s="2" t="n"/>
      <c r="M44" s="2" t="n"/>
      <c r="N44" s="2" t="n"/>
      <c r="O44" s="2" t="n"/>
      <c r="P44" s="2" t="n"/>
      <c r="Q44" s="2" t="n"/>
      <c r="R44" s="2" t="n"/>
    </row>
    <row r="45">
      <c r="A45" s="2" t="n"/>
      <c r="B45" s="2" t="n"/>
      <c r="C45" s="2" t="n"/>
      <c r="D45" s="2" t="n"/>
      <c r="E45" s="2" t="n"/>
      <c r="F45" s="2" t="n"/>
      <c r="G45" s="2" t="n"/>
      <c r="H45" s="2" t="n"/>
      <c r="I45" s="2" t="n"/>
      <c r="J45" s="2" t="n"/>
      <c r="K45" s="2" t="n"/>
      <c r="L45" s="2" t="n"/>
      <c r="M45" s="2" t="n"/>
      <c r="N45" s="2" t="n"/>
      <c r="O45" s="2" t="n"/>
      <c r="P45" s="2" t="n"/>
      <c r="Q45" s="2" t="n"/>
      <c r="R45" s="2" t="n"/>
    </row>
    <row r="46">
      <c r="A46" s="2" t="n"/>
      <c r="B46" s="2" t="n"/>
      <c r="C46" s="2" t="n"/>
      <c r="D46" s="2" t="n"/>
      <c r="E46" s="2" t="n"/>
      <c r="F46" s="2" t="n"/>
      <c r="G46" s="2" t="n"/>
      <c r="H46" s="2" t="n"/>
      <c r="I46" s="2" t="n"/>
      <c r="J46" s="2" t="n"/>
      <c r="K46" s="2" t="n"/>
      <c r="L46" s="2" t="n"/>
      <c r="M46" s="2" t="n"/>
      <c r="N46" s="2" t="n"/>
      <c r="O46" s="2" t="n"/>
      <c r="P46" s="2" t="n"/>
      <c r="Q46" s="2" t="n"/>
      <c r="R46" s="2" t="n"/>
    </row>
    <row r="47">
      <c r="A47" s="2" t="n"/>
      <c r="B47" s="2" t="n"/>
      <c r="C47" s="2" t="n"/>
      <c r="D47" s="2" t="n"/>
      <c r="E47" s="2" t="n"/>
      <c r="F47" s="2" t="n"/>
      <c r="G47" s="2" t="n"/>
      <c r="H47" s="2" t="n"/>
      <c r="I47" s="2" t="n"/>
      <c r="J47" s="2" t="n"/>
      <c r="K47" s="2" t="n"/>
      <c r="L47" s="2" t="n"/>
      <c r="M47" s="2" t="n"/>
      <c r="N47" s="2" t="n"/>
      <c r="O47" s="2" t="n"/>
      <c r="P47" s="2" t="n"/>
      <c r="Q47" s="2" t="n"/>
      <c r="R47" s="2" t="n"/>
    </row>
    <row r="48">
      <c r="A48" s="2" t="n"/>
      <c r="B48" s="2" t="n"/>
      <c r="C48" s="2" t="n"/>
      <c r="D48" s="2" t="n"/>
      <c r="E48" s="2" t="n"/>
      <c r="F48" s="2" t="n"/>
      <c r="G48" s="2" t="n"/>
      <c r="H48" s="2" t="n"/>
      <c r="I48" s="2" t="n"/>
      <c r="J48" s="2" t="n"/>
      <c r="K48" s="2" t="n"/>
      <c r="L48" s="2" t="n"/>
      <c r="M48" s="2" t="n"/>
      <c r="N48" s="2" t="n"/>
      <c r="O48" s="2" t="n"/>
      <c r="P48" s="2" t="n"/>
      <c r="Q48" s="2" t="n"/>
      <c r="R48" s="2" t="n"/>
    </row>
    <row r="49">
      <c r="A49" s="2" t="n"/>
      <c r="B49" s="2" t="n"/>
      <c r="C49" s="2" t="n"/>
      <c r="D49" s="2" t="n"/>
      <c r="E49" s="2" t="n"/>
      <c r="F49" s="2" t="n"/>
      <c r="G49" s="2" t="n"/>
      <c r="H49" s="2" t="n"/>
      <c r="I49" s="2" t="n"/>
      <c r="J49" s="2" t="n"/>
      <c r="K49" s="2" t="n"/>
      <c r="L49" s="2" t="n"/>
      <c r="M49" s="2" t="n"/>
      <c r="N49" s="2" t="n"/>
      <c r="O49" s="2" t="n"/>
      <c r="P49" s="2" t="n"/>
      <c r="Q49" s="2" t="n"/>
      <c r="R49" s="2" t="n"/>
    </row>
    <row r="50">
      <c r="A50" s="2" t="n"/>
      <c r="B50" s="2" t="n"/>
      <c r="C50" s="2" t="n"/>
      <c r="D50" s="2" t="n"/>
      <c r="E50" s="2" t="n"/>
      <c r="F50" s="2" t="n"/>
      <c r="G50" s="2" t="n"/>
      <c r="H50" s="2" t="n"/>
      <c r="I50" s="2" t="n"/>
      <c r="J50" s="2" t="n"/>
      <c r="K50" s="2" t="n"/>
      <c r="L50" s="2" t="n"/>
      <c r="M50" s="2" t="n"/>
      <c r="N50" s="2" t="n"/>
      <c r="O50" s="2" t="n"/>
      <c r="P50" s="2" t="n"/>
      <c r="Q50" s="2" t="n"/>
      <c r="R50" s="2" t="n"/>
    </row>
  </sheetData>
  <mergeCells count="3">
    <mergeCell ref="A15:R15"/>
    <mergeCell ref="A3:D3"/>
    <mergeCell ref="A1:R1"/>
  </mergeCells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1">
    <dataValidation allowBlank="false" sqref="B11" type="list">
      <formula1>=List_Currencies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AB210"/>
  <sheetViews>
    <sheetView showGridLines="false" workbookViewId="0">
      <selection activeCell="A1" sqref="A1"/>
    </sheetView>
  </sheetViews>
  <sheetFormatPr baseColWidth="8" defaultRowHeight="15"/>
  <cols>
    <col customWidth="true" max="1" min="1" width="10"/>
    <col customWidth="true" max="2" min="2" width="11"/>
    <col customWidth="true" max="4" min="3" width="14"/>
    <col customWidth="true" max="5" min="5" width="13"/>
    <col customWidth="true" max="6" min="6" width="16"/>
    <col customWidth="true" max="7" min="7" width="10"/>
    <col customWidth="true" max="8" min="8" width="12"/>
    <col customWidth="true" max="9" min="9" width="14"/>
    <col customWidth="true" max="10" min="10" width="12"/>
    <col customWidth="true" max="11" min="11" width="18"/>
    <col customWidth="true" max="12" min="12" width="14"/>
    <col customWidth="true" max="13" min="13" width="12"/>
    <col customWidth="true" max="14" min="14" width="14"/>
    <col customWidth="true" max="16" min="15" width="12"/>
    <col customWidth="true" max="17" min="17" width="14"/>
    <col customWidth="true" max="18" min="18" width="13"/>
    <col customWidth="true" max="19" min="19" width="16"/>
    <col customWidth="true" max="22" min="20" width="10"/>
    <col customWidth="true" max="23" min="23" width="30"/>
    <col customWidth="true" max="24" min="24" width="14"/>
    <col customWidth="true" max="25" min="25" width="13"/>
    <col customWidth="true" max="26" min="26" width="14"/>
    <col customWidth="true" max="27" min="27" width="12"/>
    <col customWidth="true" max="28" min="28" width="24"/>
  </cols>
  <sheetData>
    <row r="1" ht="32" customHeight="true">
      <c r="A1" s="36" t="s">
        <v>80</v>
      </c>
      <c r="B1" s="36" t="inlineStr">
        <is>
          <t>期間</t>
        </is>
      </c>
      <c r="C1" s="36" t="inlineStr">
        <is>
          <t>事業部門</t>
        </is>
      </c>
      <c r="D1" s="36" t="inlineStr">
        <is>
          <t>製品群</t>
        </is>
      </c>
      <c r="E1" s="36" t="inlineStr">
        <is>
          <t>品番・サービス</t>
        </is>
      </c>
      <c r="F1" s="36" t="inlineStr">
        <is>
          <t>製品・サービス名</t>
        </is>
      </c>
      <c r="G1" s="36" t="inlineStr">
        <is>
          <t>地域</t>
        </is>
      </c>
      <c r="H1" s="36" t="inlineStr">
        <is>
          <t>チャネル</t>
        </is>
      </c>
      <c r="I1" s="36" t="inlineStr">
        <is>
          <t>顧客・セグメント</t>
        </is>
      </c>
      <c r="J1" s="36" t="inlineStr">
        <is>
          <t>ライフサイクル</t>
        </is>
      </c>
      <c r="K1" s="36" t="inlineStr">
        <is>
          <t>需要Предположения за сценарии (scen</t>
        </is>
      </c>
      <c r="L1" s="36" t="inlineStr">
        <is>
          <t>需要要因</t>
        </is>
      </c>
      <c r="M1" s="36" t="inlineStr">
        <is>
          <t>担当者</t>
        </is>
      </c>
      <c r="N1" s="36" t="inlineStr">
        <is>
          <t>前月・前年同月実績販売数</t>
        </is>
      </c>
      <c r="O1" s="36" t="inlineStr">
        <is>
          <t>統計予測</t>
        </is>
      </c>
      <c r="P1" s="36" t="inlineStr">
        <is>
          <t>営業予測</t>
        </is>
      </c>
      <c r="Q1" s="36" t="inlineStr">
        <is>
          <t>販促増分</t>
        </is>
      </c>
      <c r="R1" s="36" t="inlineStr">
        <is>
          <t>財務目標件数</t>
        </is>
      </c>
      <c r="S1" s="36" t="inlineStr">
        <is>
          <t>受注・残注文</t>
        </is>
      </c>
      <c r="T1" s="36" t="inlineStr">
        <is>
          <t>単価</t>
        </is>
      </c>
      <c r="U1" s="36" t="inlineStr">
        <is>
          <t>信頼度</t>
        </is>
      </c>
      <c r="V1" s="36" t="inlineStr">
        <is>
          <t>リスク水準</t>
        </is>
      </c>
      <c r="W1" s="36" t="inlineStr">
        <is>
          <t>主な前提・メモ</t>
        </is>
      </c>
      <c r="X1" s="36" t="inlineStr">
        <is>
          <t>整合後需要予測</t>
        </is>
      </c>
      <c r="Y1" s="36" t="inlineStr">
        <is>
          <t>予測売上</t>
        </is>
      </c>
      <c r="Z1" s="36" t="inlineStr">
        <is>
          <t>財務目標との差異%</t>
        </is>
      </c>
      <c r="AA1" s="36" t="inlineStr">
        <is>
          <t>整合状態</t>
        </is>
      </c>
      <c r="AB1" s="36" t="inlineStr">
        <is>
          <t>例外フラグ</t>
        </is>
      </c>
    </row>
    <row r="2" ht="20" customHeight="true">
      <c r="A2" s="40" t="s">
        <v>81</v>
      </c>
      <c r="B2" s="46" t="inlineStr">
        <is>
          <t>2026-05</t>
        </is>
      </c>
      <c r="C2" s="46" t="inlineStr">
        <is>
          <t>中国事業</t>
        </is>
      </c>
      <c r="D2" s="46" t="inlineStr">
        <is>
          <t>主力製品</t>
        </is>
      </c>
      <c r="E2" s="46" t="inlineStr">
        <is>
          <t>SKU-1001</t>
        </is>
      </c>
      <c r="F2" s="46" t="inlineStr">
        <is>
          <t>標準製品A</t>
        </is>
      </c>
      <c r="G2" s="46" t="inlineStr">
        <is>
          <t>華東</t>
        </is>
      </c>
      <c r="H2" s="46" t="inlineStr">
        <is>
          <t>販売代理店</t>
        </is>
      </c>
      <c r="I2" s="46" t="inlineStr">
        <is>
          <t>卸売顧客</t>
        </is>
      </c>
      <c r="J2" s="46" t="inlineStr">
        <is>
          <t>成熟</t>
        </is>
      </c>
      <c r="K2" s="46" t="inlineStr">
        <is>
          <t>基準Предположения за сценарии (scen</t>
        </is>
      </c>
      <c r="L2" s="46" t="inlineStr">
        <is>
          <t>通常補充</t>
        </is>
      </c>
      <c r="M2" s="46" t="inlineStr">
        <is>
          <t>営業</t>
        </is>
      </c>
      <c r="N2" s="88" t="n">
        <v>950</v>
      </c>
      <c r="O2" s="88" t="n">
        <v>980</v>
      </c>
      <c r="P2" s="88" t="n">
        <v>1000</v>
      </c>
      <c r="Q2" s="88" t="n">
        <v>0</v>
      </c>
      <c r="R2" s="88" t="n">
        <v>990</v>
      </c>
      <c r="S2" s="88" t="n">
        <v>120</v>
      </c>
      <c r="T2" s="89" t="n">
        <v>88</v>
      </c>
      <c r="U2" s="46" t="inlineStr">
        <is>
          <t>高</t>
        </is>
      </c>
      <c r="V2" s="46" t="inlineStr">
        <is>
          <t>低</t>
        </is>
      </c>
      <c r="W2" s="62" t="inlineStr">
        <is>
          <t>安定需要。ローリング予測で補充します</t>
        </is>
      </c>
      <c r="X2" s="52">
        <f>IF(B2="","",MAX(0,ROUND(MAX(IF(AND(O2&gt;0,P2&gt;0),O2*0.55+P2*0.45,MAX(O2,P2))+Q2,S2),0)))</f>
      </c>
      <c r="Y2" s="90">
        <f>IF(X2="","",X2*T2)</f>
      </c>
      <c r="Z2" s="91">
        <f>IF(OR(R2="",R2=0,X2=""),"",(X2-R2)/R2)</f>
      </c>
      <c r="AA2" s="52">
        <f>IF(B2="","",IF(OR(IF(Z2="",0,ABS(Z2))&gt;'Настройки на параметрите (setti'!$B$8,V2="高",U2="低"),"整合必要","整合済み"))</f>
      </c>
      <c r="AB2" s="64">
        <f>IF(B2="","",TRIM(IF(IF(Z2="",0,ABS(Z2))&gt;'Настройки на параметрите (setti'!$B$8,"財務差異がしきい値超過 ","")&amp;IF(V2="高","高リスク ","")&amp;IF(U2="低","信頼度低","")))</f>
      </c>
    </row>
    <row r="3" ht="20" customHeight="true">
      <c r="A3" s="40" t="s">
        <v>82</v>
      </c>
      <c r="B3" s="46" t="inlineStr">
        <is>
          <t>2026-05</t>
        </is>
      </c>
      <c r="C3" s="46" t="inlineStr">
        <is>
          <t>中国事業</t>
        </is>
      </c>
      <c r="D3" s="46" t="inlineStr">
        <is>
          <t>主力製品</t>
        </is>
      </c>
      <c r="E3" s="46" t="inlineStr">
        <is>
          <t>SKU-1002</t>
        </is>
      </c>
      <c r="F3" s="46" t="inlineStr">
        <is>
          <t>標準製品B</t>
        </is>
      </c>
      <c r="G3" s="46" t="inlineStr">
        <is>
          <t>華南</t>
        </is>
      </c>
      <c r="H3" s="46" t="inlineStr">
        <is>
          <t>EC</t>
        </is>
      </c>
      <c r="I3" s="46" t="inlineStr">
        <is>
          <t>オンライン消費者</t>
        </is>
      </c>
      <c r="J3" s="46" t="inlineStr">
        <is>
          <t>成熟</t>
        </is>
      </c>
      <c r="K3" s="46" t="inlineStr">
        <is>
          <t>販促活動</t>
        </is>
      </c>
      <c r="L3" s="46" t="inlineStr">
        <is>
          <t>販促活動</t>
        </is>
      </c>
      <c r="M3" s="46" t="inlineStr">
        <is>
          <t>マーケティング</t>
        </is>
      </c>
      <c r="N3" s="88" t="n">
        <v>620</v>
      </c>
      <c r="O3" s="88" t="n">
        <v>650</v>
      </c>
      <c r="P3" s="88" t="n">
        <v>760</v>
      </c>
      <c r="Q3" s="88" t="n">
        <v>180</v>
      </c>
      <c r="R3" s="88" t="n">
        <v>790</v>
      </c>
      <c r="S3" s="88" t="n">
        <v>80</v>
      </c>
      <c r="T3" s="89" t="n">
        <v>59</v>
      </c>
      <c r="U3" s="46" t="inlineStr">
        <is>
          <t>中</t>
        </is>
      </c>
      <c r="V3" s="46" t="inlineStr">
        <is>
          <t>中</t>
        </is>
      </c>
      <c r="W3" s="62" t="inlineStr">
        <is>
          <t>大型販促前倒し。供給確認が必要です</t>
        </is>
      </c>
      <c r="X3" s="52">
        <f>IF(B3="","",MAX(0,ROUND(MAX(IF(AND(O3&gt;0,P3&gt;0),O3*0.55+P3*0.45,MAX(O3,P3))+Q3,S3),0)))</f>
      </c>
      <c r="Y3" s="90">
        <f>IF(X3="","",X3*T3)</f>
      </c>
      <c r="Z3" s="91">
        <f>IF(OR(R3="",R3=0,X3=""),"",(X3-R3)/R3)</f>
      </c>
      <c r="AA3" s="52">
        <f>IF(B3="","",IF(OR(IF(Z3="",0,ABS(Z3))&gt;'Настройки на параметрите (setti'!$B$8,V3="高",U3="低"),"整合必要","整合済み"))</f>
      </c>
      <c r="AB3" s="64">
        <f>IF(B3="","",TRIM(IF(IF(Z3="",0,ABS(Z3))&gt;'Настройки на параметрите (setti'!$B$8,"財務差異がしきい値超過 ","")&amp;IF(V3="高","高リスク ","")&amp;IF(U3="低","信頼度低","")))</f>
      </c>
    </row>
    <row r="4" ht="20" customHeight="true">
      <c r="A4" s="40" t="s">
        <v>39</v>
      </c>
      <c r="B4" s="46" t="s">
        <v>45</v>
      </c>
      <c r="C4" s="46" t="s">
        <v>41</v>
      </c>
      <c r="D4" s="46" t="s">
        <v>83</v>
      </c>
      <c r="E4" s="46" t="s">
        <v>84</v>
      </c>
      <c r="F4" s="46" t="s">
        <v>85</v>
      </c>
      <c r="G4" s="46" t="s">
        <v>40</v>
      </c>
      <c r="H4" s="46" t="s">
        <v>86</v>
      </c>
      <c r="I4" s="46" t="s">
        <v>87</v>
      </c>
      <c r="J4" s="46" t="inlineStr">
        <is>
          <t>導入</t>
        </is>
      </c>
      <c r="K4" s="46" t="inlineStr">
        <is>
          <t>新製品発売</t>
        </is>
      </c>
      <c r="L4" s="46" t="inlineStr">
        <is>
          <t>新製品発売</t>
        </is>
      </c>
      <c r="M4" s="46" t="inlineStr">
        <is>
          <t>製品</t>
        </is>
      </c>
      <c r="N4" s="88" t="n">
        <v>0</v>
      </c>
      <c r="O4" s="88" t="n">
        <v>150</v>
      </c>
      <c r="P4" s="88" t="n">
        <v>260</v>
      </c>
      <c r="Q4" s="88" t="n">
        <v>40</v>
      </c>
      <c r="R4" s="88" t="n">
        <v>240</v>
      </c>
      <c r="S4" s="88" t="n">
        <v>30</v>
      </c>
      <c r="T4" s="89" t="n">
        <v>120</v>
      </c>
      <c r="U4" s="46" t="inlineStr">
        <is>
          <t>低</t>
        </is>
      </c>
      <c r="V4" s="46" t="inlineStr">
        <is>
          <t>高</t>
        </is>
      </c>
      <c r="W4" s="62" t="inlineStr">
        <is>
          <t>新製品の立ち上がりが不確実。初期在庫は経営承認が必要です</t>
        </is>
      </c>
      <c r="X4" s="52">
        <f>IF(B4="","",MAX(0,ROUND(MAX(IF(AND(O4&gt;0,P4&gt;0),O4*0.55+P4*0.45,MAX(O4,P4))+Q4,S4),0)))</f>
      </c>
      <c r="Y4" s="90">
        <f>IF(X4="","",X4*T4)</f>
      </c>
      <c r="Z4" s="91">
        <f>IF(OR(R4="",R4=0,X4=""),"",(X4-R4)/R4)</f>
      </c>
      <c r="AA4" s="52">
        <f>IF(B4="","",IF(OR(IF(Z4="",0,ABS(Z4))&gt;'Настройки на параметрите (setti'!$B$8,V4="高",U4="低"),"整合必要","整合済み"))</f>
      </c>
      <c r="AB4" s="64">
        <f>IF(B4="","",TRIM(IF(IF(Z4="",0,ABS(Z4))&gt;'Настройки на параметрите (setti'!$B$8,"財務差異がしきい値超過 ","")&amp;IF(V4="高","高リスク ","")&amp;IF(U4="低","信頼度低","")))</f>
      </c>
    </row>
    <row r="5" ht="20" customHeight="true">
      <c r="A5" s="40" t="s">
        <v>88</v>
      </c>
      <c r="B5" s="46" t="s">
        <v>53</v>
      </c>
      <c r="C5" s="46" t="s">
        <v>50</v>
      </c>
      <c r="D5" s="46" t="s">
        <v>89</v>
      </c>
      <c r="E5" s="46" t="s">
        <v>90</v>
      </c>
      <c r="F5" s="46" t="s">
        <v>91</v>
      </c>
      <c r="G5" s="46" t="inlineStr">
        <is>
          <t>欧州</t>
        </is>
      </c>
      <c r="H5" s="46" t="s">
        <v>92</v>
      </c>
      <c r="I5" s="46" t="s">
        <v>93</v>
      </c>
      <c r="J5" s="46" t="inlineStr">
        <is>
          <t>成熟</t>
        </is>
      </c>
      <c r="K5" s="46" t="inlineStr">
        <is>
          <t>供給停止</t>
        </is>
      </c>
      <c r="L5" s="46" t="inlineStr">
        <is>
          <t>在庫再構築</t>
        </is>
      </c>
      <c r="M5" s="46" t="inlineStr">
        <is>
          <t>カスタマーサクセス</t>
        </is>
      </c>
      <c r="N5" s="88" t="n">
        <v>430</v>
      </c>
      <c r="O5" s="88" t="n">
        <v>420</v>
      </c>
      <c r="P5" s="88" t="n">
        <v>450</v>
      </c>
      <c r="Q5" s="88" t="n">
        <v>0</v>
      </c>
      <c r="R5" s="88" t="n">
        <v>440</v>
      </c>
      <c r="S5" s="88" t="n">
        <v>160</v>
      </c>
      <c r="T5" s="89" t="n">
        <v>35</v>
      </c>
      <c r="U5" s="46" t="inlineStr">
        <is>
          <t>中</t>
        </is>
      </c>
      <c r="V5" s="46" t="inlineStr">
        <is>
          <t>高</t>
        </is>
      </c>
      <c r="W5" s="62" t="inlineStr">
        <is>
          <t>仕入先リードタイムが延長。サービス水準を優先して守ります</t>
        </is>
      </c>
      <c r="X5" s="52">
        <f>IF(B5="","",MAX(0,ROUND(MAX(IF(AND(O5&gt;0,P5&gt;0),O5*0.55+P5*0.45,MAX(O5,P5))+Q5,S5),0)))</f>
      </c>
      <c r="Y5" s="90">
        <f>IF(X5="","",X5*T5)</f>
      </c>
      <c r="Z5" s="91">
        <f>IF(OR(R5="",R5=0,X5=""),"",(X5-R5)/R5)</f>
      </c>
      <c r="AA5" s="52">
        <f>IF(B5="","",IF(OR(IF(Z5="",0,ABS(Z5))&gt;'Настройки на параметрите (setti'!$B$8,V5="高",U5="低"),"整合必要","整合済み"))</f>
      </c>
      <c r="AB5" s="64">
        <f>IF(B5="","",TRIM(IF(IF(Z5="",0,ABS(Z5))&gt;'Настройки на параметрите (setti'!$B$8,"財務差異がしきい値超過 ","")&amp;IF(V5="高","高リスク ","")&amp;IF(U5="低","信頼度低","")))</f>
      </c>
    </row>
    <row r="6" ht="20" customHeight="true">
      <c r="A6" s="40" t="s">
        <v>94</v>
      </c>
      <c r="B6" s="46" t="s">
        <v>61</v>
      </c>
      <c r="C6" s="46" t="s">
        <v>50</v>
      </c>
      <c r="D6" s="46" t="s">
        <v>95</v>
      </c>
      <c r="E6" s="46" t="s">
        <v>96</v>
      </c>
      <c r="F6" s="46" t="s">
        <v>97</v>
      </c>
      <c r="G6" s="46" t="inlineStr">
        <is>
          <t>全国オンライン</t>
        </is>
      </c>
      <c r="H6" s="46" t="s">
        <v>98</v>
      </c>
      <c r="I6" s="46" t="s">
        <v>99</v>
      </c>
      <c r="J6" s="46" t="inlineStr">
        <is>
          <t>成長</t>
        </is>
      </c>
      <c r="K6" s="46" t="inlineStr">
        <is>
          <t>販促活動</t>
        </is>
      </c>
      <c r="L6" s="46" t="inlineStr">
        <is>
          <t>季節性</t>
        </is>
      </c>
      <c r="M6" s="46" t="inlineStr">
        <is>
          <t>マーケティング</t>
        </is>
      </c>
      <c r="N6" s="88" t="n">
        <v>780</v>
      </c>
      <c r="O6" s="88" t="n">
        <v>860</v>
      </c>
      <c r="P6" s="88" t="n">
        <v>940</v>
      </c>
      <c r="Q6" s="88" t="n">
        <v>210</v>
      </c>
      <c r="R6" s="88" t="n">
        <v>980</v>
      </c>
      <c r="S6" s="88" t="n">
        <v>50</v>
      </c>
      <c r="T6" s="89" t="n">
        <v>42</v>
      </c>
      <c r="U6" s="46" t="inlineStr">
        <is>
          <t>中</t>
        </is>
      </c>
      <c r="V6" s="46" t="inlineStr">
        <is>
          <t>中</t>
        </is>
      </c>
      <c r="W6" s="62" t="inlineStr">
        <is>
          <t>季節ピークとプラットフォーム施策が重なります</t>
        </is>
      </c>
      <c r="X6" s="52">
        <f>IF(B6="","",MAX(0,ROUND(MAX(IF(AND(O6&gt;0,P6&gt;0),O6*0.55+P6*0.45,MAX(O6,P6))+Q6,S6),0)))</f>
      </c>
      <c r="Y6" s="90">
        <f>IF(X6="","",X6*T6)</f>
      </c>
      <c r="Z6" s="91">
        <f>IF(OR(R6="",R6=0,X6=""),"",(X6-R6)/R6)</f>
      </c>
      <c r="AA6" s="52">
        <f>IF(B6="","",IF(OR(IF(Z6="",0,ABS(Z6))&gt;'Настройки на параметрите (setti'!$B$8,V6="高",U6="低"),"整合必要","整合済み"))</f>
      </c>
      <c r="AB6" s="64">
        <f>IF(B6="","",TRIM(IF(IF(Z6="",0,ABS(Z6))&gt;'Настройки на параметрите (setti'!$B$8,"財務差異がしきい値超過 ","")&amp;IF(V6="高","高リスク ","")&amp;IF(U6="低","信頼度低","")))</f>
      </c>
    </row>
    <row r="7" ht="20" customHeight="true">
      <c r="A7" s="40" t="s">
        <v>100</v>
      </c>
      <c r="B7" s="46" t="s">
        <v>53</v>
      </c>
      <c r="C7" s="46" t="s">
        <v>58</v>
      </c>
      <c r="D7" s="46" t="s">
        <v>101</v>
      </c>
      <c r="E7" s="46" t="s">
        <v>102</v>
      </c>
      <c r="F7" s="46" t="s">
        <v>103</v>
      </c>
      <c r="G7" s="46" t="inlineStr">
        <is>
          <t>華東</t>
        </is>
      </c>
      <c r="H7" s="46" t="s">
        <v>104</v>
      </c>
      <c r="I7" s="46" t="s">
        <v>105</v>
      </c>
      <c r="J7" s="46" t="inlineStr">
        <is>
          <t>成熟</t>
        </is>
      </c>
      <c r="K7" s="46" t="inlineStr">
        <is>
          <t>基準Предположения за сценарии (scen</t>
        </is>
      </c>
      <c r="L7" s="46" t="inlineStr">
        <is>
          <t>通常補充</t>
        </is>
      </c>
      <c r="M7" s="46" t="inlineStr">
        <is>
          <t>需要計画</t>
        </is>
      </c>
      <c r="N7" s="88" t="n">
        <v>1000</v>
      </c>
      <c r="O7" s="88" t="n">
        <v>1010</v>
      </c>
      <c r="P7" s="88" t="n">
        <v>1025</v>
      </c>
      <c r="Q7" s="88" t="n">
        <v>0</v>
      </c>
      <c r="R7" s="88" t="n">
        <v>1020</v>
      </c>
      <c r="S7" s="88" t="n">
        <v>110</v>
      </c>
      <c r="T7" s="89" t="n">
        <v>88</v>
      </c>
      <c r="U7" s="46" t="inlineStr">
        <is>
          <t>高</t>
        </is>
      </c>
      <c r="V7" s="46" t="inlineStr">
        <is>
          <t>低</t>
        </is>
      </c>
      <c r="W7" s="62" t="inlineStr">
        <is>
          <t>安定成長</t>
        </is>
      </c>
      <c r="X7" s="52">
        <f>IF(B7="","",MAX(0,ROUND(MAX(IF(AND(O7&gt;0,P7&gt;0),O7*0.55+P7*0.45,MAX(O7,P7))+Q7,S7),0)))</f>
      </c>
      <c r="Y7" s="90">
        <f>IF(X7="","",X7*T7)</f>
      </c>
      <c r="Z7" s="91">
        <f>IF(OR(R7="",R7=0,X7=""),"",(X7-R7)/R7)</f>
      </c>
      <c r="AA7" s="52">
        <f>IF(B7="","",IF(OR(IF(Z7="",0,ABS(Z7))&gt;'Настройки на параметрите (setti'!$B$8,V7="高",U7="低"),"整合必要","整合済み"))</f>
      </c>
      <c r="AB7" s="64">
        <f>IF(B7="","",TRIM(IF(IF(Z7="",0,ABS(Z7))&gt;'Настройки на параметрите (setti'!$B$8,"財務差異がしきい値超過 ","")&amp;IF(V7="高","高リスク ","")&amp;IF(U7="低","信頼度低","")))</f>
      </c>
    </row>
    <row r="8" ht="20" customHeight="true">
      <c r="A8" s="40" t="s">
        <v>106</v>
      </c>
      <c r="B8" s="46" t="s">
        <v>69</v>
      </c>
      <c r="C8" s="46" t="s">
        <v>50</v>
      </c>
      <c r="D8" s="46" t="s">
        <v>107</v>
      </c>
      <c r="E8" s="46" t="s">
        <v>108</v>
      </c>
      <c r="F8" s="46" t="s">
        <v>109</v>
      </c>
      <c r="G8" s="46" t="inlineStr">
        <is>
          <t>北米</t>
        </is>
      </c>
      <c r="H8" s="46" t="s">
        <v>109</v>
      </c>
      <c r="I8" s="46" t="s">
        <v>110</v>
      </c>
      <c r="J8" s="46" t="inlineStr">
        <is>
          <t>成長</t>
        </is>
      </c>
      <c r="K8" s="46" t="inlineStr">
        <is>
          <t>価格変更</t>
        </is>
      </c>
      <c r="L8" s="46" t="inlineStr">
        <is>
          <t>価格調整</t>
        </is>
      </c>
      <c r="M8" s="46" t="inlineStr">
        <is>
          <t>営業</t>
        </is>
      </c>
      <c r="N8" s="88" t="n">
        <v>310</v>
      </c>
      <c r="O8" s="88" t="n">
        <v>330</v>
      </c>
      <c r="P8" s="88" t="n">
        <v>345</v>
      </c>
      <c r="Q8" s="88" t="n">
        <v>-10</v>
      </c>
      <c r="R8" s="88" t="n">
        <v>340</v>
      </c>
      <c r="S8" s="88" t="n">
        <v>25</v>
      </c>
      <c r="T8" s="89" t="n">
        <v>200</v>
      </c>
      <c r="U8" s="46" t="inlineStr">
        <is>
          <t>中</t>
        </is>
      </c>
      <c r="V8" s="46" t="inlineStr">
        <is>
          <t>中</t>
        </is>
      </c>
      <c r="W8" s="62" t="inlineStr">
        <is>
          <t>価格変更により一部更新が遅れるВероятностがあります</t>
        </is>
      </c>
      <c r="X8" s="52">
        <f>IF(B8="","",MAX(0,ROUND(MAX(IF(AND(O8&gt;0,P8&gt;0),O8*0.55+P8*0.45,MAX(O8,P8))+Q8,S8),0)))</f>
      </c>
      <c r="Y8" s="90">
        <f>IF(X8="","",X8*T8)</f>
      </c>
      <c r="Z8" s="91">
        <f>IF(OR(R8="",R8=0,X8=""),"",(X8-R8)/R8)</f>
      </c>
      <c r="AA8" s="52">
        <f>IF(B8="","",IF(OR(IF(Z8="",0,ABS(Z8))&gt;'Настройки на параметрите (setti'!$B$8,V8="高",U8="低"),"整合必要","整合済み"))</f>
      </c>
      <c r="AB8" s="64">
        <f>IF(B8="","",TRIM(IF(IF(Z8="",0,ABS(Z8))&gt;'Настройки на параметрите (setti'!$B$8,"財務差異がしきい値超過 ","")&amp;IF(V8="高","高リスク ","")&amp;IF(U8="低","信頼度低","")))</f>
      </c>
    </row>
    <row r="9" ht="20" customHeight="true">
      <c r="A9" s="40" t="s">
        <v>111</v>
      </c>
      <c r="B9" s="46" t="s">
        <v>53</v>
      </c>
      <c r="C9" s="46" t="s">
        <v>66</v>
      </c>
      <c r="D9" s="46" t="s">
        <v>112</v>
      </c>
      <c r="E9" s="46" t="s">
        <v>113</v>
      </c>
      <c r="F9" s="46" t="s">
        <v>114</v>
      </c>
      <c r="G9" s="46" t="inlineStr">
        <is>
          <t>グローバル</t>
        </is>
      </c>
      <c r="H9" s="46" t="s">
        <v>115</v>
      </c>
      <c r="I9" s="46" t="s">
        <v>116</v>
      </c>
      <c r="J9" s="46" t="inlineStr">
        <is>
          <t>成熟</t>
        </is>
      </c>
      <c r="K9" s="46" t="inlineStr">
        <is>
          <t>入札・案件</t>
        </is>
      </c>
      <c r="L9" s="46" t="inlineStr">
        <is>
          <t>案件・入札</t>
        </is>
      </c>
      <c r="M9" s="46" t="inlineStr">
        <is>
          <t>営業</t>
        </is>
      </c>
      <c r="N9" s="88" t="n">
        <v>210</v>
      </c>
      <c r="O9" s="88" t="n">
        <v>230</v>
      </c>
      <c r="P9" s="88" t="n">
        <v>520</v>
      </c>
      <c r="Q9" s="88" t="n">
        <v>0</v>
      </c>
      <c r="R9" s="88" t="n">
        <v>500</v>
      </c>
      <c r="S9" s="88" t="n">
        <v>300</v>
      </c>
      <c r="T9" s="89" t="n">
        <v>95</v>
      </c>
      <c r="U9" s="46" t="inlineStr">
        <is>
          <t>低</t>
        </is>
      </c>
      <c r="V9" s="46" t="inlineStr">
        <is>
          <t>高</t>
        </is>
      </c>
      <c r="W9" s="62" t="inlineStr">
        <is>
          <t>一時的な案件需要。供給と与信の確認が必要です</t>
        </is>
      </c>
      <c r="X9" s="52">
        <f>IF(B9="","",MAX(0,ROUND(MAX(IF(AND(O9&gt;0,P9&gt;0),O9*0.55+P9*0.45,MAX(O9,P9))+Q9,S9),0)))</f>
      </c>
      <c r="Y9" s="90">
        <f>IF(X9="","",X9*T9)</f>
      </c>
      <c r="Z9" s="91">
        <f>IF(OR(R9="",R9=0,X9=""),"",(X9-R9)/R9)</f>
      </c>
      <c r="AA9" s="52">
        <f>IF(B9="","",IF(OR(IF(Z9="",0,ABS(Z9))&gt;'Настройки на параметрите (setti'!$B$8,V9="高",U9="低"),"整合必要","整合済み"))</f>
      </c>
      <c r="AB9" s="64">
        <f>IF(B9="","",TRIM(IF(IF(Z9="",0,ABS(Z9))&gt;'Настройки на параметрите (setti'!$B$8,"財務差異がしきい値超過 ","")&amp;IF(V9="高","高リスク ","")&amp;IF(U9="低","信頼度低","")))</f>
      </c>
    </row>
    <row r="10" ht="20" customHeight="true">
      <c r="A10" s="40" t="s">
        <v>117</v>
      </c>
      <c r="B10" s="46" t="s">
        <v>61</v>
      </c>
      <c r="C10" s="46" t="s">
        <v>58</v>
      </c>
      <c r="D10" s="46" t="s">
        <v>118</v>
      </c>
      <c r="E10" s="46" t="s">
        <v>119</v>
      </c>
      <c r="F10" s="46" t="s">
        <v>120</v>
      </c>
      <c r="G10" s="46" t="inlineStr">
        <is>
          <t>華南</t>
        </is>
      </c>
      <c r="H10" s="46" t="s">
        <v>121</v>
      </c>
      <c r="I10" s="46" t="s">
        <v>122</v>
      </c>
      <c r="J10" s="46" t="inlineStr">
        <is>
          <t>成熟</t>
        </is>
      </c>
      <c r="K10" s="46" t="inlineStr">
        <is>
          <t>基準Предположения за сценарии (scen</t>
        </is>
      </c>
      <c r="L10" s="46" t="inlineStr">
        <is>
          <t>通常補充</t>
        </is>
      </c>
      <c r="M10" s="46" t="inlineStr">
        <is>
          <t>需要計画</t>
        </is>
      </c>
      <c r="N10" s="88" t="n">
        <v>700</v>
      </c>
      <c r="O10" s="88" t="n">
        <v>720</v>
      </c>
      <c r="P10" s="88" t="n">
        <v>730</v>
      </c>
      <c r="Q10" s="88" t="n">
        <v>0</v>
      </c>
      <c r="R10" s="88" t="n">
        <v>725</v>
      </c>
      <c r="S10" s="88" t="n">
        <v>70</v>
      </c>
      <c r="T10" s="89" t="n">
        <v>59</v>
      </c>
      <c r="U10" s="46" t="inlineStr">
        <is>
          <t>高</t>
        </is>
      </c>
      <c r="V10" s="46" t="inlineStr">
        <is>
          <t>低</t>
        </is>
      </c>
      <c r="W10" s="62" t="inlineStr">
        <is>
          <t>販促後に基準へ戻ります</t>
        </is>
      </c>
      <c r="X10" s="52">
        <f>IF(B10="","",MAX(0,ROUND(MAX(IF(AND(O10&gt;0,P10&gt;0),O10*0.55+P10*0.45,MAX(O10,P10))+Q10,S10),0)))</f>
      </c>
      <c r="Y10" s="90">
        <f>IF(X10="","",X10*T10)</f>
      </c>
      <c r="Z10" s="91">
        <f>IF(OR(R10="",R10=0,X10=""),"",(X10-R10)/R10)</f>
      </c>
      <c r="AA10" s="52">
        <f>IF(B10="","",IF(OR(IF(Z10="",0,ABS(Z10))&gt;'Настройки на параметрите (setti'!$B$8,V10="高",U10="低"),"整合必要","整合済み"))</f>
      </c>
      <c r="AB10" s="64">
        <f>IF(B10="","",TRIM(IF(IF(Z10="",0,ABS(Z10))&gt;'Настройки на параметрите (setti'!$B$8,"財務差異がしきい値超過 ","")&amp;IF(V10="高","高リスク ","")&amp;IF(U10="低","信頼度低","")))</f>
      </c>
    </row>
    <row r="11" ht="20" customHeight="true">
      <c r="A11" s="40" t="s">
        <v>123</v>
      </c>
      <c r="B11" s="46" t="s">
        <v>53</v>
      </c>
      <c r="C11" s="46" t="s">
        <v>50</v>
      </c>
      <c r="D11" s="46" t="s">
        <v>124</v>
      </c>
      <c r="E11" s="46" t="s">
        <v>89</v>
      </c>
      <c r="F11" s="46" t="s">
        <v>125</v>
      </c>
      <c r="G11" s="46" t="inlineStr">
        <is>
          <t>欧州</t>
        </is>
      </c>
      <c r="H11" s="46" t="s">
        <v>126</v>
      </c>
      <c r="I11" s="46" t="s">
        <v>127</v>
      </c>
      <c r="J11" s="46" t="inlineStr">
        <is>
          <t>成熟</t>
        </is>
      </c>
      <c r="K11" s="46" t="inlineStr">
        <is>
          <t>供給停止</t>
        </is>
      </c>
      <c r="L11" s="46" t="inlineStr">
        <is>
          <t>在庫再構築</t>
        </is>
      </c>
      <c r="M11" s="46" t="inlineStr">
        <is>
          <t>サプライチェーン</t>
        </is>
      </c>
      <c r="N11" s="88" t="n">
        <v>540</v>
      </c>
      <c r="O11" s="88" t="n">
        <v>550</v>
      </c>
      <c r="P11" s="88" t="n">
        <v>560</v>
      </c>
      <c r="Q11" s="88" t="n">
        <v>0</v>
      </c>
      <c r="R11" s="88" t="n">
        <v>555</v>
      </c>
      <c r="S11" s="88" t="n">
        <v>45</v>
      </c>
      <c r="T11" s="89" t="n">
        <v>105</v>
      </c>
      <c r="U11" s="46" t="inlineStr">
        <is>
          <t>中</t>
        </is>
      </c>
      <c r="V11" s="46" t="inlineStr">
        <is>
          <t>高</t>
        </is>
      </c>
      <c r="W11" s="62" t="inlineStr">
        <is>
          <t>設備点検が供給に影響します</t>
        </is>
      </c>
      <c r="X11" s="52">
        <f>IF(B11="","",MAX(0,ROUND(MAX(IF(AND(O11&gt;0,P11&gt;0),O11*0.55+P11*0.45,MAX(O11,P11))+Q11,S11),0)))</f>
      </c>
      <c r="Y11" s="90">
        <f>IF(X11="","",X11*T11)</f>
      </c>
      <c r="Z11" s="91">
        <f>IF(OR(R11="",R11=0,X11=""),"",(X11-R11)/R11)</f>
      </c>
      <c r="AA11" s="52">
        <f>IF(B11="","",IF(OR(IF(Z11="",0,ABS(Z11))&gt;'Настройки на параметрите (setti'!$B$8,V11="高",U11="低"),"整合必要","整合済み"))</f>
      </c>
      <c r="AB11" s="64">
        <f>IF(B11="","",TRIM(IF(IF(Z11="",0,ABS(Z11))&gt;'Настройки на параметрите (setti'!$B$8,"財務差異がしきい値超過 ","")&amp;IF(V11="高","高リスク ","")&amp;IF(U11="低","信頼度低","")))</f>
      </c>
    </row>
    <row r="12" ht="20" customHeight="true">
      <c r="A12" s="40" t="s">
        <v>128</v>
      </c>
      <c r="B12" s="46" t="s">
        <v>69</v>
      </c>
      <c r="C12" s="46" t="s">
        <v>66</v>
      </c>
      <c r="D12" s="46" t="s">
        <v>129</v>
      </c>
      <c r="E12" s="46" t="s">
        <v>130</v>
      </c>
      <c r="F12" s="46" t="s">
        <v>131</v>
      </c>
      <c r="G12" s="46" t="inlineStr">
        <is>
          <t>華北</t>
        </is>
      </c>
      <c r="H12" s="46" t="s">
        <v>132</v>
      </c>
      <c r="I12" s="46" t="s">
        <v>133</v>
      </c>
      <c r="J12" s="46" t="inlineStr">
        <is>
          <t>導入</t>
        </is>
      </c>
      <c r="K12" s="46" t="inlineStr">
        <is>
          <t>新製品発売</t>
        </is>
      </c>
      <c r="L12" s="46" t="inlineStr">
        <is>
          <t>新製品発売</t>
        </is>
      </c>
      <c r="M12" s="46" t="inlineStr">
        <is>
          <t>製品</t>
        </is>
      </c>
      <c r="N12" s="88" t="n">
        <v>0</v>
      </c>
      <c r="O12" s="88" t="n">
        <v>120</v>
      </c>
      <c r="P12" s="88" t="n">
        <v>190</v>
      </c>
      <c r="Q12" s="88" t="n">
        <v>35</v>
      </c>
      <c r="R12" s="88" t="n">
        <v>180</v>
      </c>
      <c r="S12" s="88" t="n">
        <v>20</v>
      </c>
      <c r="T12" s="89" t="n">
        <v>140</v>
      </c>
      <c r="U12" s="46" t="inlineStr">
        <is>
          <t>低</t>
        </is>
      </c>
      <c r="V12" s="46" t="inlineStr">
        <is>
          <t>中</t>
        </is>
      </c>
      <c r="W12" s="62" t="inlineStr">
        <is>
          <t>初回顧客パイロット</t>
        </is>
      </c>
      <c r="X12" s="52">
        <f>IF(B12="","",MAX(0,ROUND(MAX(IF(AND(O12&gt;0,P12&gt;0),O12*0.55+P12*0.45,MAX(O12,P12))+Q12,S12),0)))</f>
      </c>
      <c r="Y12" s="90">
        <f>IF(X12="","",X12*T12)</f>
      </c>
      <c r="Z12" s="91">
        <f>IF(OR(R12="",R12=0,X12=""),"",(X12-R12)/R12)</f>
      </c>
      <c r="AA12" s="52">
        <f>IF(B12="","",IF(OR(IF(Z12="",0,ABS(Z12))&gt;'Настройки на параметрите (setti'!$B$8,V12="高",U12="低"),"整合必要","整合済み"))</f>
      </c>
      <c r="AB12" s="64">
        <f>IF(B12="","",TRIM(IF(IF(Z12="",0,ABS(Z12))&gt;'Настройки на параметрите (setti'!$B$8,"財務差異がしきい値超過 ","")&amp;IF(V12="高","高リスク ","")&amp;IF(U12="低","信頼度低","")))</f>
      </c>
    </row>
    <row r="13" ht="20" customHeight="true">
      <c r="A13" s="40" t="s">
        <v>134</v>
      </c>
      <c r="B13" s="46" t="s">
        <v>61</v>
      </c>
      <c r="C13" s="46" t="s">
        <v>74</v>
      </c>
      <c r="D13" s="46" t="s">
        <v>135</v>
      </c>
      <c r="E13" s="46" t="s">
        <v>136</v>
      </c>
      <c r="F13" s="46" t="s">
        <v>137</v>
      </c>
      <c r="G13" s="46" t="inlineStr">
        <is>
          <t>西南</t>
        </is>
      </c>
      <c r="H13" s="46" t="s">
        <v>138</v>
      </c>
      <c r="I13" s="46" t="s">
        <v>139</v>
      </c>
      <c r="J13" s="46" t="inlineStr">
        <is>
          <t>成熟</t>
        </is>
      </c>
      <c r="K13" s="46" t="inlineStr">
        <is>
          <t>基準Предположения за сценарии (scen</t>
        </is>
      </c>
      <c r="L13" s="46" t="inlineStr">
        <is>
          <t>通常補充</t>
        </is>
      </c>
      <c r="M13" s="46" t="inlineStr">
        <is>
          <t>カスタマーサクセス</t>
        </is>
      </c>
      <c r="N13" s="88" t="n">
        <v>390</v>
      </c>
      <c r="O13" s="88" t="n">
        <v>410</v>
      </c>
      <c r="P13" s="88" t="n">
        <v>405</v>
      </c>
      <c r="Q13" s="88" t="n">
        <v>0</v>
      </c>
      <c r="R13" s="88" t="n">
        <v>408</v>
      </c>
      <c r="S13" s="88" t="n">
        <v>95</v>
      </c>
      <c r="T13" s="89" t="n">
        <v>28</v>
      </c>
      <c r="U13" s="46" t="inlineStr">
        <is>
          <t>高</t>
        </is>
      </c>
      <c r="V13" s="46" t="inlineStr">
        <is>
          <t>低</t>
        </is>
      </c>
      <c r="W13" s="62" t="inlineStr">
        <is>
          <t>設置台数で予測します</t>
        </is>
      </c>
      <c r="X13" s="52">
        <f>IF(B13="","",MAX(0,ROUND(MAX(IF(AND(O13&gt;0,P13&gt;0),O13*0.55+P13*0.45,MAX(O13,P13))+Q13,S13),0)))</f>
      </c>
      <c r="Y13" s="90">
        <f>IF(X13="","",X13*T13)</f>
      </c>
      <c r="Z13" s="91">
        <f>IF(OR(R13="",R13=0,X13=""),"",(X13-R13)/R13)</f>
      </c>
      <c r="AA13" s="52">
        <f>IF(B13="","",IF(OR(IF(Z13="",0,ABS(Z13))&gt;'Настройки на параметрите (setti'!$B$8,V13="高",U13="低"),"整合必要","整合済み"))</f>
      </c>
      <c r="AB13" s="64">
        <f>IF(B13="","",TRIM(IF(IF(Z13="",0,ABS(Z13))&gt;'Настройки на параметрите (setti'!$B$8,"財務差異がしきい値超過 ","")&amp;IF(V13="高","高リスク ","")&amp;IF(U13="低","信頼度低","")))</f>
      </c>
    </row>
    <row r="14" ht="20" customHeight="true">
      <c r="A14" s="40" t="s">
        <v>140</v>
      </c>
      <c r="B14" s="46" t="s">
        <v>53</v>
      </c>
      <c r="C14" s="46" t="s">
        <v>50</v>
      </c>
      <c r="D14" s="46" t="s">
        <v>90</v>
      </c>
      <c r="E14" s="46" t="s">
        <v>91</v>
      </c>
      <c r="F14" s="46" t="s">
        <v>141</v>
      </c>
      <c r="G14" s="46" t="inlineStr">
        <is>
          <t>全国オンライン</t>
        </is>
      </c>
      <c r="H14" s="46" t="s">
        <v>142</v>
      </c>
      <c r="I14" s="46" t="s">
        <v>143</v>
      </c>
      <c r="J14" s="46" t="inlineStr">
        <is>
          <t>成長</t>
        </is>
      </c>
      <c r="K14" s="46" t="inlineStr">
        <is>
          <t>下振れ</t>
        </is>
      </c>
      <c r="L14" s="46" t="inlineStr">
        <is>
          <t>季節性</t>
        </is>
      </c>
      <c r="M14" s="46" t="inlineStr">
        <is>
          <t>マーケティング</t>
        </is>
      </c>
      <c r="N14" s="88" t="n">
        <v>920</v>
      </c>
      <c r="O14" s="88" t="n">
        <v>900</v>
      </c>
      <c r="P14" s="88" t="n">
        <v>840</v>
      </c>
      <c r="Q14" s="88" t="n">
        <v>-80</v>
      </c>
      <c r="R14" s="88" t="n">
        <v>880</v>
      </c>
      <c r="S14" s="88" t="n">
        <v>45</v>
      </c>
      <c r="T14" s="89" t="n">
        <v>42</v>
      </c>
      <c r="U14" s="46" t="inlineStr">
        <is>
          <t>中</t>
        </is>
      </c>
      <c r="V14" s="46" t="inlineStr">
        <is>
          <t>中</t>
        </is>
      </c>
      <c r="W14" s="62" t="inlineStr">
        <is>
          <t>天候と流量が不確実なため保守案です</t>
        </is>
      </c>
      <c r="X14" s="52">
        <f>IF(B14="","",MAX(0,ROUND(MAX(IF(AND(O14&gt;0,P14&gt;0),O14*0.55+P14*0.45,MAX(O14,P14))+Q14,S14),0)))</f>
      </c>
      <c r="Y14" s="90">
        <f>IF(X14="","",X14*T14)</f>
      </c>
      <c r="Z14" s="91">
        <f>IF(OR(R14="",R14=0,X14=""),"",(X14-R14)/R14)</f>
      </c>
      <c r="AA14" s="52">
        <f>IF(B14="","",IF(OR(IF(Z14="",0,ABS(Z14))&gt;'Настройки на параметрите (setti'!$B$8,V14="高",U14="低"),"整合必要","整合済み"))</f>
      </c>
      <c r="AB14" s="64">
        <f>IF(B14="","",TRIM(IF(IF(Z14="",0,ABS(Z14))&gt;'Настройки на параметрите (setti'!$B$8,"財務差異がしきい値超過 ","")&amp;IF(V14="高","高リスク ","")&amp;IF(U14="低","信頼度低","")))</f>
      </c>
    </row>
    <row r="15" ht="20" customHeight="true">
      <c r="A15" s="40" t="s">
        <v>144</v>
      </c>
      <c r="B15" s="46" t="s">
        <v>69</v>
      </c>
      <c r="C15" s="46" t="s">
        <v>58</v>
      </c>
      <c r="D15" s="46" t="s">
        <v>145</v>
      </c>
      <c r="E15" s="46" t="s">
        <v>146</v>
      </c>
      <c r="F15" s="46" t="s">
        <v>147</v>
      </c>
      <c r="G15" s="46" t="inlineStr">
        <is>
          <t>北米</t>
        </is>
      </c>
      <c r="H15" s="46" t="s">
        <v>148</v>
      </c>
      <c r="I15" s="46" t="s">
        <v>149</v>
      </c>
      <c r="J15" s="46" t="inlineStr">
        <is>
          <t>成熟</t>
        </is>
      </c>
      <c r="K15" s="46" t="inlineStr">
        <is>
          <t>上振れ</t>
        </is>
      </c>
      <c r="L15" s="46" t="inlineStr">
        <is>
          <t>チャネル移行</t>
        </is>
      </c>
      <c r="M15" s="46" t="inlineStr">
        <is>
          <t>営業</t>
        </is>
      </c>
      <c r="N15" s="88" t="n">
        <v>880</v>
      </c>
      <c r="O15" s="88" t="n">
        <v>900</v>
      </c>
      <c r="P15" s="88" t="n">
        <v>980</v>
      </c>
      <c r="Q15" s="88" t="n">
        <v>0</v>
      </c>
      <c r="R15" s="88" t="n">
        <v>950</v>
      </c>
      <c r="S15" s="88" t="n">
        <v>100</v>
      </c>
      <c r="T15" s="89" t="n">
        <v>90</v>
      </c>
      <c r="U15" s="46" t="inlineStr">
        <is>
          <t>中</t>
        </is>
      </c>
      <c r="V15" s="46" t="inlineStr">
        <is>
          <t>中</t>
        </is>
      </c>
      <c r="W15" s="62" t="inlineStr">
        <is>
          <t>チャネル補充</t>
        </is>
      </c>
      <c r="X15" s="52">
        <f>IF(B15="","",MAX(0,ROUND(MAX(IF(AND(O15&gt;0,P15&gt;0),O15*0.55+P15*0.45,MAX(O15,P15))+Q15,S15),0)))</f>
      </c>
      <c r="Y15" s="90">
        <f>IF(X15="","",X15*T15)</f>
      </c>
      <c r="Z15" s="91">
        <f>IF(OR(R15="",R15=0,X15=""),"",(X15-R15)/R15)</f>
      </c>
      <c r="AA15" s="52">
        <f>IF(B15="","",IF(OR(IF(Z15="",0,ABS(Z15))&gt;'Настройки на параметрите (setti'!$B$8,V15="高",U15="低"),"整合必要","整合済み"))</f>
      </c>
      <c r="AB15" s="64">
        <f>IF(B15="","",TRIM(IF(IF(Z15="",0,ABS(Z15))&gt;'Настройки на параметрите (setti'!$B$8,"財務差異がしきい値超過 ","")&amp;IF(V15="高","高リスク ","")&amp;IF(U15="低","信頼度低","")))</f>
      </c>
    </row>
    <row r="16" ht="20" customHeight="true">
      <c r="A16" s="40" t="s">
        <v>150</v>
      </c>
      <c r="B16" s="46" t="s">
        <v>61</v>
      </c>
      <c r="C16" s="46" t="s">
        <v>50</v>
      </c>
      <c r="D16" s="46" t="s">
        <v>151</v>
      </c>
      <c r="E16" s="46" t="s">
        <v>152</v>
      </c>
      <c r="F16" s="46" t="s">
        <v>107</v>
      </c>
      <c r="G16" s="46" t="inlineStr">
        <is>
          <t>欧州</t>
        </is>
      </c>
      <c r="H16" s="46" t="s">
        <v>153</v>
      </c>
      <c r="I16" s="46" t="s">
        <v>154</v>
      </c>
      <c r="J16" s="46" t="inlineStr">
        <is>
          <t>販売終了</t>
        </is>
      </c>
      <c r="K16" s="46" t="inlineStr">
        <is>
          <t>販売終了</t>
        </is>
      </c>
      <c r="L16" s="46" t="inlineStr">
        <is>
          <t>終売在庫処分</t>
        </is>
      </c>
      <c r="M16" s="46" t="inlineStr">
        <is>
          <t>製品</t>
        </is>
      </c>
      <c r="N16" s="88" t="n">
        <v>260</v>
      </c>
      <c r="O16" s="88" t="n">
        <v>200</v>
      </c>
      <c r="P16" s="88" t="n">
        <v>180</v>
      </c>
      <c r="Q16" s="88" t="n">
        <v>-40</v>
      </c>
      <c r="R16" s="88" t="n">
        <v>190</v>
      </c>
      <c r="S16" s="88" t="n">
        <v>30</v>
      </c>
      <c r="T16" s="89" t="n">
        <v>55</v>
      </c>
      <c r="U16" s="46" t="inlineStr">
        <is>
          <t>中</t>
        </is>
      </c>
      <c r="V16" s="46" t="inlineStr">
        <is>
          <t>中</t>
        </is>
      </c>
      <c r="W16" s="62" t="inlineStr">
        <is>
          <t>終売在庫を処分し、過剰生産を避けます</t>
        </is>
      </c>
      <c r="X16" s="52">
        <f>IF(B16="","",MAX(0,ROUND(MAX(IF(AND(O16&gt;0,P16&gt;0),O16*0.55+P16*0.45,MAX(O16,P16))+Q16,S16),0)))</f>
      </c>
      <c r="Y16" s="90">
        <f>IF(X16="","",X16*T16)</f>
      </c>
      <c r="Z16" s="91">
        <f>IF(OR(R16="",R16=0,X16=""),"",(X16-R16)/R16)</f>
      </c>
      <c r="AA16" s="52">
        <f>IF(B16="","",IF(OR(IF(Z16="",0,ABS(Z16))&gt;'Настройки на параметрите (setti'!$B$8,V16="高",U16="低"),"整合必要","整合済み"))</f>
      </c>
      <c r="AB16" s="64">
        <f>IF(B16="","",TRIM(IF(IF(Z16="",0,ABS(Z16))&gt;'Настройки на параметрите (setti'!$B$8,"財務差異がしきい値超過 ","")&amp;IF(V16="高","高リスク ","")&amp;IF(U16="低","信頼度低","")))</f>
      </c>
    </row>
    <row r="17" ht="20" customHeight="true">
      <c r="A17" s="40" t="inlineStr">
        <is>
          <t>D-016</t>
        </is>
      </c>
      <c r="B17" s="46" t="inlineStr">
        <is>
          <t>2026-09</t>
        </is>
      </c>
      <c r="C17" s="46" t="inlineStr">
        <is>
          <t>共通サービス</t>
        </is>
      </c>
      <c r="D17" s="46" t="inlineStr">
        <is>
          <t>サービス・サブスクリプション</t>
        </is>
      </c>
      <c r="E17" s="46" t="inlineStr">
        <is>
          <t>SRV-02</t>
        </is>
      </c>
      <c r="F17" s="46" t="inlineStr">
        <is>
          <t>保守サービスパック</t>
        </is>
      </c>
      <c r="G17" s="46" t="inlineStr">
        <is>
          <t>グローバル</t>
        </is>
      </c>
      <c r="H17" s="46" t="inlineStr">
        <is>
          <t>直販</t>
        </is>
      </c>
      <c r="I17" s="46" t="inlineStr">
        <is>
          <t>法人顧客</t>
        </is>
      </c>
      <c r="J17" s="46" t="inlineStr">
        <is>
          <t>成熟</t>
        </is>
      </c>
      <c r="K17" s="46" t="inlineStr">
        <is>
          <t>基準Предположения за сценарии (scen</t>
        </is>
      </c>
      <c r="L17" s="46" t="inlineStr">
        <is>
          <t>通常補充</t>
        </is>
      </c>
      <c r="M17" s="46" t="inlineStr">
        <is>
          <t>カスタマーサクセス</t>
        </is>
      </c>
      <c r="N17" s="88" t="n">
        <v>150</v>
      </c>
      <c r="O17" s="88" t="n">
        <v>160</v>
      </c>
      <c r="P17" s="88" t="n">
        <v>170</v>
      </c>
      <c r="Q17" s="88" t="n">
        <v>0</v>
      </c>
      <c r="R17" s="88" t="n">
        <v>165</v>
      </c>
      <c r="S17" s="88" t="n">
        <v>15</v>
      </c>
      <c r="T17" s="89" t="n">
        <v>500</v>
      </c>
      <c r="U17" s="46" t="inlineStr">
        <is>
          <t>高</t>
        </is>
      </c>
      <c r="V17" s="46" t="inlineStr">
        <is>
          <t>低</t>
        </is>
      </c>
      <c r="W17" s="62" t="inlineStr">
        <is>
          <t>サービスリソースで対応できます</t>
        </is>
      </c>
      <c r="X17" s="52">
        <f>IF(B17="","",MAX(0,ROUND(MAX(IF(AND(O17&gt;0,P17&gt;0),O17*0.55+P17*0.45,MAX(O17,P17))+Q17,S17),0)))</f>
      </c>
      <c r="Y17" s="90">
        <f>IF(X17="","",X17*T17)</f>
      </c>
      <c r="Z17" s="91">
        <f>IF(OR(R17="",R17=0,X17=""),"",(X17-R17)/R17)</f>
      </c>
      <c r="AA17" s="52">
        <f>IF(B17="","",IF(OR(IF(Z17="",0,ABS(Z17))&gt;'Настройки на параметрите (setti'!$B$8,V17="高",U17="低"),"整合必要","整合済み"))</f>
      </c>
      <c r="AB17" s="64">
        <f>IF(B17="","",TRIM(IF(IF(Z17="",0,ABS(Z17))&gt;'Настройки на параметрите (setti'!$B$8,"財務差異がしきい値超過 ","")&amp;IF(V17="高","高リスク ","")&amp;IF(U17="低","信頼度低","")))</f>
      </c>
    </row>
    <row r="18" ht="20" customHeight="true">
      <c r="A18" s="40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88"/>
      <c r="O18" s="88"/>
      <c r="P18" s="88"/>
      <c r="Q18" s="88"/>
      <c r="R18" s="88"/>
      <c r="S18" s="88"/>
      <c r="T18" s="89"/>
      <c r="U18" s="46"/>
      <c r="V18" s="46"/>
      <c r="W18" s="62"/>
      <c r="X18" s="52">
        <f>IF(B18="","",MAX(0,ROUND(MAX(IF(AND(O18&gt;0,P18&gt;0),O18*0.55+P18*0.45,MAX(O18,P18))+Q18,S18),0)))</f>
      </c>
      <c r="Y18" s="90">
        <f>IF(X18="","",X18*T18)</f>
      </c>
      <c r="Z18" s="91">
        <f>IF(OR(R18="",R18=0,X18=""),"",(X18-R18)/R18)</f>
      </c>
      <c r="AA18" s="52">
        <f>IF(B18="","",IF(OR(IF(Z18="",0,ABS(Z18))&gt;'Настройки на параметрите (setti'!$B$8,V18="高",U18="低"),"整合必要","整合済み"))</f>
      </c>
      <c r="AB18" s="64">
        <f>IF(B18="","",TRIM(IF(IF(Z18="",0,ABS(Z18))&gt;'Настройки на параметрите (setti'!$B$8,"財務差異がしきい値超過 ","")&amp;IF(V18="高","高リスク ","")&amp;IF(U18="低","信頼度低","")))</f>
      </c>
    </row>
    <row r="19" ht="20" customHeight="true">
      <c r="A19" s="40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88"/>
      <c r="O19" s="88"/>
      <c r="P19" s="88"/>
      <c r="Q19" s="88"/>
      <c r="R19" s="88"/>
      <c r="S19" s="88"/>
      <c r="T19" s="89"/>
      <c r="U19" s="46"/>
      <c r="V19" s="46"/>
      <c r="W19" s="62"/>
      <c r="X19" s="52">
        <f>IF(B19="","",MAX(0,ROUND(MAX(IF(AND(O19&gt;0,P19&gt;0),O19*0.55+P19*0.45,MAX(O19,P19))+Q19,S19),0)))</f>
      </c>
      <c r="Y19" s="90">
        <f>IF(X19="","",X19*T19)</f>
      </c>
      <c r="Z19" s="91">
        <f>IF(OR(R19="",R19=0,X19=""),"",(X19-R19)/R19)</f>
      </c>
      <c r="AA19" s="52">
        <f>IF(B19="","",IF(OR(IF(Z19="",0,ABS(Z19))&gt;'Настройки на параметрите (setti'!$B$8,V19="高",U19="低"),"整合必要","整合済み"))</f>
      </c>
      <c r="AB19" s="64">
        <f>IF(B19="","",TRIM(IF(IF(Z19="",0,ABS(Z19))&gt;'Настройки на параметрите (setti'!$B$8,"財務差異がしきい値超過 ","")&amp;IF(V19="高","高リスク ","")&amp;IF(U19="低","信頼度低","")))</f>
      </c>
    </row>
    <row r="20" ht="20" customHeight="true">
      <c r="A20" s="40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88"/>
      <c r="O20" s="88"/>
      <c r="P20" s="88"/>
      <c r="Q20" s="88"/>
      <c r="R20" s="88"/>
      <c r="S20" s="88"/>
      <c r="T20" s="89"/>
      <c r="U20" s="46"/>
      <c r="V20" s="46"/>
      <c r="W20" s="62"/>
      <c r="X20" s="52">
        <f>IF(B20="","",MAX(0,ROUND(MAX(IF(AND(O20&gt;0,P20&gt;0),O20*0.55+P20*0.45,MAX(O20,P20))+Q20,S20),0)))</f>
      </c>
      <c r="Y20" s="90">
        <f>IF(X20="","",X20*T20)</f>
      </c>
      <c r="Z20" s="91">
        <f>IF(OR(R20="",R20=0,X20=""),"",(X20-R20)/R20)</f>
      </c>
      <c r="AA20" s="52">
        <f>IF(B20="","",IF(OR(IF(Z20="",0,ABS(Z20))&gt;'Настройки на параметрите (setti'!$B$8,V20="高",U20="低"),"整合必要","整合済み"))</f>
      </c>
      <c r="AB20" s="64">
        <f>IF(B20="","",TRIM(IF(IF(Z20="",0,ABS(Z20))&gt;'Настройки на параметрите (setti'!$B$8,"財務差異がしきい値超過 ","")&amp;IF(V20="高","高リスク ","")&amp;IF(U20="低","信頼度低","")))</f>
      </c>
    </row>
    <row r="21" ht="20" customHeight="true">
      <c r="A21" s="40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88"/>
      <c r="O21" s="88"/>
      <c r="P21" s="88"/>
      <c r="Q21" s="88"/>
      <c r="R21" s="88"/>
      <c r="S21" s="88"/>
      <c r="T21" s="89"/>
      <c r="U21" s="46"/>
      <c r="V21" s="46"/>
      <c r="W21" s="62"/>
      <c r="X21" s="52">
        <f>IF(B21="","",MAX(0,ROUND(MAX(IF(AND(O21&gt;0,P21&gt;0),O21*0.55+P21*0.45,MAX(O21,P21))+Q21,S21),0)))</f>
      </c>
      <c r="Y21" s="90">
        <f>IF(X21="","",X21*T21)</f>
      </c>
      <c r="Z21" s="91">
        <f>IF(OR(R21="",R21=0,X21=""),"",(X21-R21)/R21)</f>
      </c>
      <c r="AA21" s="52">
        <f>IF(B21="","",IF(OR(IF(Z21="",0,ABS(Z21))&gt;'Настройки на параметрите (setti'!$B$8,V21="高",U21="低"),"整合必要","整合済み"))</f>
      </c>
      <c r="AB21" s="64">
        <f>IF(B21="","",TRIM(IF(IF(Z21="",0,ABS(Z21))&gt;'Настройки на параметрите (setti'!$B$8,"財務差異がしきい値超過 ","")&amp;IF(V21="高","高リスク ","")&amp;IF(U21="低","信頼度低","")))</f>
      </c>
    </row>
    <row r="22" ht="20" customHeight="true">
      <c r="A22" s="40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88"/>
      <c r="O22" s="88"/>
      <c r="P22" s="88"/>
      <c r="Q22" s="88"/>
      <c r="R22" s="88"/>
      <c r="S22" s="88"/>
      <c r="T22" s="89"/>
      <c r="U22" s="46"/>
      <c r="V22" s="46"/>
      <c r="W22" s="62"/>
      <c r="X22" s="52">
        <f>IF(B22="","",MAX(0,ROUND(MAX(IF(AND(O22&gt;0,P22&gt;0),O22*0.55+P22*0.45,MAX(O22,P22))+Q22,S22),0)))</f>
      </c>
      <c r="Y22" s="90">
        <f>IF(X22="","",X22*T22)</f>
      </c>
      <c r="Z22" s="91">
        <f>IF(OR(R22="",R22=0,X22=""),"",(X22-R22)/R22)</f>
      </c>
      <c r="AA22" s="52">
        <f>IF(B22="","",IF(OR(IF(Z22="",0,ABS(Z22))&gt;'Настройки на параметрите (setti'!$B$8,V22="高",U22="低"),"整合必要","整合済み"))</f>
      </c>
      <c r="AB22" s="64">
        <f>IF(B22="","",TRIM(IF(IF(Z22="",0,ABS(Z22))&gt;'Настройки на параметрите (setti'!$B$8,"財務差異がしきい値超過 ","")&amp;IF(V22="高","高リスク ","")&amp;IF(U22="低","信頼度低","")))</f>
      </c>
    </row>
    <row r="23" ht="20" customHeight="true">
      <c r="A23" s="40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88"/>
      <c r="O23" s="88"/>
      <c r="P23" s="88"/>
      <c r="Q23" s="88"/>
      <c r="R23" s="88"/>
      <c r="S23" s="88"/>
      <c r="T23" s="89"/>
      <c r="U23" s="46"/>
      <c r="V23" s="46"/>
      <c r="W23" s="62"/>
      <c r="X23" s="52">
        <f>IF(B23="","",MAX(0,ROUND(MAX(IF(AND(O23&gt;0,P23&gt;0),O23*0.55+P23*0.45,MAX(O23,P23))+Q23,S23),0)))</f>
      </c>
      <c r="Y23" s="90">
        <f>IF(X23="","",X23*T23)</f>
      </c>
      <c r="Z23" s="91">
        <f>IF(OR(R23="",R23=0,X23=""),"",(X23-R23)/R23)</f>
      </c>
      <c r="AA23" s="52">
        <f>IF(B23="","",IF(OR(IF(Z23="",0,ABS(Z23))&gt;'Настройки на параметрите (setti'!$B$8,V23="高",U23="低"),"整合必要","整合済み"))</f>
      </c>
      <c r="AB23" s="64">
        <f>IF(B23="","",TRIM(IF(IF(Z23="",0,ABS(Z23))&gt;'Настройки на параметрите (setti'!$B$8,"財務差異がしきい値超過 ","")&amp;IF(V23="高","高リスク ","")&amp;IF(U23="低","信頼度低","")))</f>
      </c>
    </row>
    <row r="24" ht="20" customHeight="true">
      <c r="A24" s="40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88"/>
      <c r="O24" s="88"/>
      <c r="P24" s="88"/>
      <c r="Q24" s="88"/>
      <c r="R24" s="88"/>
      <c r="S24" s="88"/>
      <c r="T24" s="89"/>
      <c r="U24" s="46"/>
      <c r="V24" s="46"/>
      <c r="W24" s="62"/>
      <c r="X24" s="52">
        <f>IF(B24="","",MAX(0,ROUND(MAX(IF(AND(O24&gt;0,P24&gt;0),O24*0.55+P24*0.45,MAX(O24,P24))+Q24,S24),0)))</f>
      </c>
      <c r="Y24" s="90">
        <f>IF(X24="","",X24*T24)</f>
      </c>
      <c r="Z24" s="91">
        <f>IF(OR(R24="",R24=0,X24=""),"",(X24-R24)/R24)</f>
      </c>
      <c r="AA24" s="52">
        <f>IF(B24="","",IF(OR(IF(Z24="",0,ABS(Z24))&gt;'Настройки на параметрите (setti'!$B$8,V24="高",U24="低"),"整合必要","整合済み"))</f>
      </c>
      <c r="AB24" s="64">
        <f>IF(B24="","",TRIM(IF(IF(Z24="",0,ABS(Z24))&gt;'Настройки на параметрите (setti'!$B$8,"財務差異がしきい値超過 ","")&amp;IF(V24="高","高リスク ","")&amp;IF(U24="低","信頼度低","")))</f>
      </c>
    </row>
    <row r="25" ht="20" customHeight="true">
      <c r="A25" s="40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88"/>
      <c r="O25" s="88"/>
      <c r="P25" s="88"/>
      <c r="Q25" s="88"/>
      <c r="R25" s="88"/>
      <c r="S25" s="88"/>
      <c r="T25" s="89"/>
      <c r="U25" s="46"/>
      <c r="V25" s="46"/>
      <c r="W25" s="62"/>
      <c r="X25" s="52">
        <f>IF(B25="","",MAX(0,ROUND(MAX(IF(AND(O25&gt;0,P25&gt;0),O25*0.55+P25*0.45,MAX(O25,P25))+Q25,S25),0)))</f>
      </c>
      <c r="Y25" s="90">
        <f>IF(X25="","",X25*T25)</f>
      </c>
      <c r="Z25" s="91">
        <f>IF(OR(R25="",R25=0,X25=""),"",(X25-R25)/R25)</f>
      </c>
      <c r="AA25" s="52">
        <f>IF(B25="","",IF(OR(IF(Z25="",0,ABS(Z25))&gt;'Настройки на параметрите (setti'!$B$8,V25="高",U25="低"),"整合必要","整合済み"))</f>
      </c>
      <c r="AB25" s="64">
        <f>IF(B25="","",TRIM(IF(IF(Z25="",0,ABS(Z25))&gt;'Настройки на параметрите (setti'!$B$8,"財務差異がしきい値超過 ","")&amp;IF(V25="高","高リスク ","")&amp;IF(U25="低","信頼度低","")))</f>
      </c>
    </row>
    <row r="26" ht="20" customHeight="true">
      <c r="A26" s="40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88"/>
      <c r="O26" s="88"/>
      <c r="P26" s="88"/>
      <c r="Q26" s="88"/>
      <c r="R26" s="88"/>
      <c r="S26" s="88"/>
      <c r="T26" s="89"/>
      <c r="U26" s="46"/>
      <c r="V26" s="46"/>
      <c r="W26" s="62"/>
      <c r="X26" s="52">
        <f>IF(B26="","",MAX(0,ROUND(MAX(IF(AND(O26&gt;0,P26&gt;0),O26*0.55+P26*0.45,MAX(O26,P26))+Q26,S26),0)))</f>
      </c>
      <c r="Y26" s="90">
        <f>IF(X26="","",X26*T26)</f>
      </c>
      <c r="Z26" s="91">
        <f>IF(OR(R26="",R26=0,X26=""),"",(X26-R26)/R26)</f>
      </c>
      <c r="AA26" s="52">
        <f>IF(B26="","",IF(OR(IF(Z26="",0,ABS(Z26))&gt;'Настройки на параметрите (setti'!$B$8,V26="高",U26="低"),"整合必要","整合済み"))</f>
      </c>
      <c r="AB26" s="64">
        <f>IF(B26="","",TRIM(IF(IF(Z26="",0,ABS(Z26))&gt;'Настройки на параметрите (setti'!$B$8,"財務差異がしきい値超過 ","")&amp;IF(V26="高","高リスク ","")&amp;IF(U26="低","信頼度低","")))</f>
      </c>
    </row>
    <row r="27" ht="20" customHeight="true">
      <c r="A27" s="40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88"/>
      <c r="O27" s="88"/>
      <c r="P27" s="88"/>
      <c r="Q27" s="88"/>
      <c r="R27" s="88"/>
      <c r="S27" s="88"/>
      <c r="T27" s="89"/>
      <c r="U27" s="46"/>
      <c r="V27" s="46"/>
      <c r="W27" s="62"/>
      <c r="X27" s="52">
        <f>IF(B27="","",MAX(0,ROUND(MAX(IF(AND(O27&gt;0,P27&gt;0),O27*0.55+P27*0.45,MAX(O27,P27))+Q27,S27),0)))</f>
      </c>
      <c r="Y27" s="90">
        <f>IF(X27="","",X27*T27)</f>
      </c>
      <c r="Z27" s="91">
        <f>IF(OR(R27="",R27=0,X27=""),"",(X27-R27)/R27)</f>
      </c>
      <c r="AA27" s="52">
        <f>IF(B27="","",IF(OR(IF(Z27="",0,ABS(Z27))&gt;'Настройки на параметрите (setti'!$B$8,V27="高",U27="低"),"整合必要","整合済み"))</f>
      </c>
      <c r="AB27" s="64">
        <f>IF(B27="","",TRIM(IF(IF(Z27="",0,ABS(Z27))&gt;'Настройки на параметрите (setti'!$B$8,"財務差異がしきい値超過 ","")&amp;IF(V27="高","高リスク ","")&amp;IF(U27="低","信頼度低","")))</f>
      </c>
    </row>
    <row r="28" ht="20" customHeight="true">
      <c r="A28" s="40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88"/>
      <c r="O28" s="88"/>
      <c r="P28" s="88"/>
      <c r="Q28" s="88"/>
      <c r="R28" s="88"/>
      <c r="S28" s="88"/>
      <c r="T28" s="89"/>
      <c r="U28" s="46"/>
      <c r="V28" s="46"/>
      <c r="W28" s="62"/>
      <c r="X28" s="52">
        <f>IF(B28="","",MAX(0,ROUND(MAX(IF(AND(O28&gt;0,P28&gt;0),O28*0.55+P28*0.45,MAX(O28,P28))+Q28,S28),0)))</f>
      </c>
      <c r="Y28" s="90">
        <f>IF(X28="","",X28*T28)</f>
      </c>
      <c r="Z28" s="91">
        <f>IF(OR(R28="",R28=0,X28=""),"",(X28-R28)/R28)</f>
      </c>
      <c r="AA28" s="52">
        <f>IF(B28="","",IF(OR(IF(Z28="",0,ABS(Z28))&gt;'Настройки на параметрите (setti'!$B$8,V28="高",U28="低"),"整合必要","整合済み"))</f>
      </c>
      <c r="AB28" s="64">
        <f>IF(B28="","",TRIM(IF(IF(Z28="",0,ABS(Z28))&gt;'Настройки на параметрите (setti'!$B$8,"財務差異がしきい値超過 ","")&amp;IF(V28="高","高リスク ","")&amp;IF(U28="低","信頼度低","")))</f>
      </c>
    </row>
    <row r="29" ht="20" customHeight="true">
      <c r="A29" s="40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88"/>
      <c r="O29" s="88"/>
      <c r="P29" s="88"/>
      <c r="Q29" s="88"/>
      <c r="R29" s="88"/>
      <c r="S29" s="88"/>
      <c r="T29" s="89"/>
      <c r="U29" s="46"/>
      <c r="V29" s="46"/>
      <c r="W29" s="62"/>
      <c r="X29" s="52">
        <f>IF(B29="","",MAX(0,ROUND(MAX(IF(AND(O29&gt;0,P29&gt;0),O29*0.55+P29*0.45,MAX(O29,P29))+Q29,S29),0)))</f>
      </c>
      <c r="Y29" s="90">
        <f>IF(X29="","",X29*T29)</f>
      </c>
      <c r="Z29" s="91">
        <f>IF(OR(R29="",R29=0,X29=""),"",(X29-R29)/R29)</f>
      </c>
      <c r="AA29" s="52">
        <f>IF(B29="","",IF(OR(IF(Z29="",0,ABS(Z29))&gt;'Настройки на параметрите (setti'!$B$8,V29="高",U29="低"),"整合必要","整合済み"))</f>
      </c>
      <c r="AB29" s="64">
        <f>IF(B29="","",TRIM(IF(IF(Z29="",0,ABS(Z29))&gt;'Настройки на параметрите (setti'!$B$8,"財務差異がしきい値超過 ","")&amp;IF(V29="高","高リスク ","")&amp;IF(U29="低","信頼度低","")))</f>
      </c>
    </row>
    <row r="30" ht="20" customHeight="true">
      <c r="A30" s="40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88"/>
      <c r="O30" s="88"/>
      <c r="P30" s="88"/>
      <c r="Q30" s="88"/>
      <c r="R30" s="88"/>
      <c r="S30" s="88"/>
      <c r="T30" s="89"/>
      <c r="U30" s="46"/>
      <c r="V30" s="46"/>
      <c r="W30" s="62"/>
      <c r="X30" s="52">
        <f>IF(B30="","",MAX(0,ROUND(MAX(IF(AND(O30&gt;0,P30&gt;0),O30*0.55+P30*0.45,MAX(O30,P30))+Q30,S30),0)))</f>
      </c>
      <c r="Y30" s="90">
        <f>IF(X30="","",X30*T30)</f>
      </c>
      <c r="Z30" s="91">
        <f>IF(OR(R30="",R30=0,X30=""),"",(X30-R30)/R30)</f>
      </c>
      <c r="AA30" s="52">
        <f>IF(B30="","",IF(OR(IF(Z30="",0,ABS(Z30))&gt;'Настройки на параметрите (setti'!$B$8,V30="高",U30="低"),"整合必要","整合済み"))</f>
      </c>
      <c r="AB30" s="64">
        <f>IF(B30="","",TRIM(IF(IF(Z30="",0,ABS(Z30))&gt;'Настройки на параметрите (setti'!$B$8,"財務差異がしきい値超過 ","")&amp;IF(V30="高","高リスク ","")&amp;IF(U30="低","信頼度低","")))</f>
      </c>
    </row>
    <row r="31" ht="20" customHeight="true">
      <c r="A31" s="40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88"/>
      <c r="O31" s="88"/>
      <c r="P31" s="88"/>
      <c r="Q31" s="88"/>
      <c r="R31" s="88"/>
      <c r="S31" s="88"/>
      <c r="T31" s="89"/>
      <c r="U31" s="46"/>
      <c r="V31" s="46"/>
      <c r="W31" s="62"/>
      <c r="X31" s="52">
        <f>IF(B31="","",MAX(0,ROUND(MAX(IF(AND(O31&gt;0,P31&gt;0),O31*0.55+P31*0.45,MAX(O31,P31))+Q31,S31),0)))</f>
      </c>
      <c r="Y31" s="90">
        <f>IF(X31="","",X31*T31)</f>
      </c>
      <c r="Z31" s="91">
        <f>IF(OR(R31="",R31=0,X31=""),"",(X31-R31)/R31)</f>
      </c>
      <c r="AA31" s="52">
        <f>IF(B31="","",IF(OR(IF(Z31="",0,ABS(Z31))&gt;'Настройки на параметрите (setti'!$B$8,V31="高",U31="低"),"整合必要","整合済み"))</f>
      </c>
      <c r="AB31" s="64">
        <f>IF(B31="","",TRIM(IF(IF(Z31="",0,ABS(Z31))&gt;'Настройки на параметрите (setti'!$B$8,"財務差異がしきい値超過 ","")&amp;IF(V31="高","高リスク ","")&amp;IF(U31="低","信頼度低","")))</f>
      </c>
    </row>
    <row r="32" ht="20" customHeight="true">
      <c r="A32" s="40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88"/>
      <c r="O32" s="88"/>
      <c r="P32" s="88"/>
      <c r="Q32" s="88"/>
      <c r="R32" s="88"/>
      <c r="S32" s="88"/>
      <c r="T32" s="89"/>
      <c r="U32" s="46"/>
      <c r="V32" s="46"/>
      <c r="W32" s="62"/>
      <c r="X32" s="52">
        <f>IF(B32="","",MAX(0,ROUND(MAX(IF(AND(O32&gt;0,P32&gt;0),O32*0.55+P32*0.45,MAX(O32,P32))+Q32,S32),0)))</f>
      </c>
      <c r="Y32" s="90">
        <f>IF(X32="","",X32*T32)</f>
      </c>
      <c r="Z32" s="91">
        <f>IF(OR(R32="",R32=0,X32=""),"",(X32-R32)/R32)</f>
      </c>
      <c r="AA32" s="52">
        <f>IF(B32="","",IF(OR(IF(Z32="",0,ABS(Z32))&gt;'Настройки на параметрите (setti'!$B$8,V32="高",U32="低"),"整合必要","整合済み"))</f>
      </c>
      <c r="AB32" s="64">
        <f>IF(B32="","",TRIM(IF(IF(Z32="",0,ABS(Z32))&gt;'Настройки на параметрите (setti'!$B$8,"財務差異がしきい値超過 ","")&amp;IF(V32="高","高リスク ","")&amp;IF(U32="低","信頼度低","")))</f>
      </c>
    </row>
    <row r="33" ht="20" customHeight="true">
      <c r="A33" s="40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88"/>
      <c r="O33" s="88"/>
      <c r="P33" s="88"/>
      <c r="Q33" s="88"/>
      <c r="R33" s="88"/>
      <c r="S33" s="88"/>
      <c r="T33" s="89"/>
      <c r="U33" s="46"/>
      <c r="V33" s="46"/>
      <c r="W33" s="62"/>
      <c r="X33" s="52">
        <f>IF(B33="","",MAX(0,ROUND(MAX(IF(AND(O33&gt;0,P33&gt;0),O33*0.55+P33*0.45,MAX(O33,P33))+Q33,S33),0)))</f>
      </c>
      <c r="Y33" s="90">
        <f>IF(X33="","",X33*T33)</f>
      </c>
      <c r="Z33" s="91">
        <f>IF(OR(R33="",R33=0,X33=""),"",(X33-R33)/R33)</f>
      </c>
      <c r="AA33" s="52">
        <f>IF(B33="","",IF(OR(IF(Z33="",0,ABS(Z33))&gt;'Настройки на параметрите (setti'!$B$8,V33="高",U33="低"),"整合必要","整合済み"))</f>
      </c>
      <c r="AB33" s="64">
        <f>IF(B33="","",TRIM(IF(IF(Z33="",0,ABS(Z33))&gt;'Настройки на параметрите (setti'!$B$8,"財務差異がしきい値超過 ","")&amp;IF(V33="高","高リスク ","")&amp;IF(U33="低","信頼度低","")))</f>
      </c>
    </row>
    <row r="34" ht="20" customHeight="true">
      <c r="A34" s="40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88"/>
      <c r="O34" s="88"/>
      <c r="P34" s="88"/>
      <c r="Q34" s="88"/>
      <c r="R34" s="88"/>
      <c r="S34" s="88"/>
      <c r="T34" s="89"/>
      <c r="U34" s="46"/>
      <c r="V34" s="46"/>
      <c r="W34" s="62"/>
      <c r="X34" s="52">
        <f>IF(B34="","",MAX(0,ROUND(MAX(IF(AND(O34&gt;0,P34&gt;0),O34*0.55+P34*0.45,MAX(O34,P34))+Q34,S34),0)))</f>
      </c>
      <c r="Y34" s="90">
        <f>IF(X34="","",X34*T34)</f>
      </c>
      <c r="Z34" s="91">
        <f>IF(OR(R34="",R34=0,X34=""),"",(X34-R34)/R34)</f>
      </c>
      <c r="AA34" s="52">
        <f>IF(B34="","",IF(OR(IF(Z34="",0,ABS(Z34))&gt;'Настройки на параметрите (setti'!$B$8,V34="高",U34="低"),"整合必要","整合済み"))</f>
      </c>
      <c r="AB34" s="64">
        <f>IF(B34="","",TRIM(IF(IF(Z34="",0,ABS(Z34))&gt;'Настройки на параметрите (setti'!$B$8,"財務差異がしきい値超過 ","")&amp;IF(V34="高","高リスク ","")&amp;IF(U34="低","信頼度低","")))</f>
      </c>
    </row>
    <row r="35" ht="20" customHeight="true">
      <c r="A35" s="40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88"/>
      <c r="O35" s="88"/>
      <c r="P35" s="88"/>
      <c r="Q35" s="88"/>
      <c r="R35" s="88"/>
      <c r="S35" s="88"/>
      <c r="T35" s="89"/>
      <c r="U35" s="46"/>
      <c r="V35" s="46"/>
      <c r="W35" s="62"/>
      <c r="X35" s="52">
        <f>IF(B35="","",MAX(0,ROUND(MAX(IF(AND(O35&gt;0,P35&gt;0),O35*0.55+P35*0.45,MAX(O35,P35))+Q35,S35),0)))</f>
      </c>
      <c r="Y35" s="90">
        <f>IF(X35="","",X35*T35)</f>
      </c>
      <c r="Z35" s="91">
        <f>IF(OR(R35="",R35=0,X35=""),"",(X35-R35)/R35)</f>
      </c>
      <c r="AA35" s="52">
        <f>IF(B35="","",IF(OR(IF(Z35="",0,ABS(Z35))&gt;'Настройки на параметрите (setti'!$B$8,V35="高",U35="低"),"整合必要","整合済み"))</f>
      </c>
      <c r="AB35" s="64">
        <f>IF(B35="","",TRIM(IF(IF(Z35="",0,ABS(Z35))&gt;'Настройки на параметрите (setti'!$B$8,"財務差異がしきい値超過 ","")&amp;IF(V35="高","高リスク ","")&amp;IF(U35="低","信頼度低","")))</f>
      </c>
    </row>
    <row r="36" ht="20" customHeight="true">
      <c r="A36" s="40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88"/>
      <c r="O36" s="88"/>
      <c r="P36" s="88"/>
      <c r="Q36" s="88"/>
      <c r="R36" s="88"/>
      <c r="S36" s="88"/>
      <c r="T36" s="89"/>
      <c r="U36" s="46"/>
      <c r="V36" s="46"/>
      <c r="W36" s="62"/>
      <c r="X36" s="52">
        <f>IF(B36="","",MAX(0,ROUND(MAX(IF(AND(O36&gt;0,P36&gt;0),O36*0.55+P36*0.45,MAX(O36,P36))+Q36,S36),0)))</f>
      </c>
      <c r="Y36" s="90">
        <f>IF(X36="","",X36*T36)</f>
      </c>
      <c r="Z36" s="91">
        <f>IF(OR(R36="",R36=0,X36=""),"",(X36-R36)/R36)</f>
      </c>
      <c r="AA36" s="52">
        <f>IF(B36="","",IF(OR(IF(Z36="",0,ABS(Z36))&gt;'Настройки на параметрите (setti'!$B$8,V36="高",U36="低"),"整合必要","整合済み"))</f>
      </c>
      <c r="AB36" s="64">
        <f>IF(B36="","",TRIM(IF(IF(Z36="",0,ABS(Z36))&gt;'Настройки на параметрите (setti'!$B$8,"財務差異がしきい値超過 ","")&amp;IF(V36="高","高リスク ","")&amp;IF(U36="低","信頼度低","")))</f>
      </c>
    </row>
    <row r="37" ht="20" customHeight="true">
      <c r="A37" s="40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88"/>
      <c r="O37" s="88"/>
      <c r="P37" s="88"/>
      <c r="Q37" s="88"/>
      <c r="R37" s="88"/>
      <c r="S37" s="88"/>
      <c r="T37" s="89"/>
      <c r="U37" s="46"/>
      <c r="V37" s="46"/>
      <c r="W37" s="62"/>
      <c r="X37" s="52">
        <f>IF(B37="","",MAX(0,ROUND(MAX(IF(AND(O37&gt;0,P37&gt;0),O37*0.55+P37*0.45,MAX(O37,P37))+Q37,S37),0)))</f>
      </c>
      <c r="Y37" s="90">
        <f>IF(X37="","",X37*T37)</f>
      </c>
      <c r="Z37" s="91">
        <f>IF(OR(R37="",R37=0,X37=""),"",(X37-R37)/R37)</f>
      </c>
      <c r="AA37" s="52">
        <f>IF(B37="","",IF(OR(IF(Z37="",0,ABS(Z37))&gt;'Настройки на параметрите (setti'!$B$8,V37="高",U37="低"),"整合必要","整合済み"))</f>
      </c>
      <c r="AB37" s="64">
        <f>IF(B37="","",TRIM(IF(IF(Z37="",0,ABS(Z37))&gt;'Настройки на параметрите (setti'!$B$8,"財務差異がしきい値超過 ","")&amp;IF(V37="高","高リスク ","")&amp;IF(U37="低","信頼度低","")))</f>
      </c>
    </row>
    <row r="38" ht="20" customHeight="true">
      <c r="A38" s="40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88"/>
      <c r="O38" s="88"/>
      <c r="P38" s="88"/>
      <c r="Q38" s="88"/>
      <c r="R38" s="88"/>
      <c r="S38" s="88"/>
      <c r="T38" s="89"/>
      <c r="U38" s="46"/>
      <c r="V38" s="46"/>
      <c r="W38" s="62"/>
      <c r="X38" s="52">
        <f>IF(B38="","",MAX(0,ROUND(MAX(IF(AND(O38&gt;0,P38&gt;0),O38*0.55+P38*0.45,MAX(O38,P38))+Q38,S38),0)))</f>
      </c>
      <c r="Y38" s="90">
        <f>IF(X38="","",X38*T38)</f>
      </c>
      <c r="Z38" s="91">
        <f>IF(OR(R38="",R38=0,X38=""),"",(X38-R38)/R38)</f>
      </c>
      <c r="AA38" s="52">
        <f>IF(B38="","",IF(OR(IF(Z38="",0,ABS(Z38))&gt;'Настройки на параметрите (setti'!$B$8,V38="高",U38="低"),"整合必要","整合済み"))</f>
      </c>
      <c r="AB38" s="64">
        <f>IF(B38="","",TRIM(IF(IF(Z38="",0,ABS(Z38))&gt;'Настройки на параметрите (setti'!$B$8,"財務差異がしきい値超過 ","")&amp;IF(V38="高","高リスク ","")&amp;IF(U38="低","信頼度低","")))</f>
      </c>
    </row>
    <row r="39" ht="20" customHeight="true">
      <c r="A39" s="40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88"/>
      <c r="O39" s="88"/>
      <c r="P39" s="88"/>
      <c r="Q39" s="88"/>
      <c r="R39" s="88"/>
      <c r="S39" s="88"/>
      <c r="T39" s="89"/>
      <c r="U39" s="46"/>
      <c r="V39" s="46"/>
      <c r="W39" s="62"/>
      <c r="X39" s="52">
        <f>IF(B39="","",MAX(0,ROUND(MAX(IF(AND(O39&gt;0,P39&gt;0),O39*0.55+P39*0.45,MAX(O39,P39))+Q39,S39),0)))</f>
      </c>
      <c r="Y39" s="90">
        <f>IF(X39="","",X39*T39)</f>
      </c>
      <c r="Z39" s="91">
        <f>IF(OR(R39="",R39=0,X39=""),"",(X39-R39)/R39)</f>
      </c>
      <c r="AA39" s="52">
        <f>IF(B39="","",IF(OR(IF(Z39="",0,ABS(Z39))&gt;'Настройки на параметрите (setti'!$B$8,V39="高",U39="低"),"整合必要","整合済み"))</f>
      </c>
      <c r="AB39" s="64">
        <f>IF(B39="","",TRIM(IF(IF(Z39="",0,ABS(Z39))&gt;'Настройки на параметрите (setti'!$B$8,"財務差異がしきい値超過 ","")&amp;IF(V39="高","高リスク ","")&amp;IF(U39="低","信頼度低","")))</f>
      </c>
    </row>
    <row r="40" ht="20" customHeight="true">
      <c r="A40" s="40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88"/>
      <c r="O40" s="88"/>
      <c r="P40" s="88"/>
      <c r="Q40" s="88"/>
      <c r="R40" s="88"/>
      <c r="S40" s="88"/>
      <c r="T40" s="89"/>
      <c r="U40" s="46"/>
      <c r="V40" s="46"/>
      <c r="W40" s="62"/>
      <c r="X40" s="52">
        <f>IF(B40="","",MAX(0,ROUND(MAX(IF(AND(O40&gt;0,P40&gt;0),O40*0.55+P40*0.45,MAX(O40,P40))+Q40,S40),0)))</f>
      </c>
      <c r="Y40" s="90">
        <f>IF(X40="","",X40*T40)</f>
      </c>
      <c r="Z40" s="91">
        <f>IF(OR(R40="",R40=0,X40=""),"",(X40-R40)/R40)</f>
      </c>
      <c r="AA40" s="52">
        <f>IF(B40="","",IF(OR(IF(Z40="",0,ABS(Z40))&gt;'Настройки на параметрите (setti'!$B$8,V40="高",U40="低"),"整合必要","整合済み"))</f>
      </c>
      <c r="AB40" s="64">
        <f>IF(B40="","",TRIM(IF(IF(Z40="",0,ABS(Z40))&gt;'Настройки на параметрите (setti'!$B$8,"財務差異がしきい値超過 ","")&amp;IF(V40="高","高リスク ","")&amp;IF(U40="低","信頼度低","")))</f>
      </c>
    </row>
    <row r="41" ht="20" customHeight="true">
      <c r="A41" s="40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88"/>
      <c r="O41" s="88"/>
      <c r="P41" s="88"/>
      <c r="Q41" s="88"/>
      <c r="R41" s="88"/>
      <c r="S41" s="88"/>
      <c r="T41" s="89"/>
      <c r="U41" s="46"/>
      <c r="V41" s="46"/>
      <c r="W41" s="62"/>
      <c r="X41" s="52">
        <f>IF(B41="","",MAX(0,ROUND(MAX(IF(AND(O41&gt;0,P41&gt;0),O41*0.55+P41*0.45,MAX(O41,P41))+Q41,S41),0)))</f>
      </c>
      <c r="Y41" s="90">
        <f>IF(X41="","",X41*T41)</f>
      </c>
      <c r="Z41" s="91">
        <f>IF(OR(R41="",R41=0,X41=""),"",(X41-R41)/R41)</f>
      </c>
      <c r="AA41" s="52">
        <f>IF(B41="","",IF(OR(IF(Z41="",0,ABS(Z41))&gt;'Настройки на параметрите (setti'!$B$8,V41="高",U41="低"),"整合必要","整合済み"))</f>
      </c>
      <c r="AB41" s="64">
        <f>IF(B41="","",TRIM(IF(IF(Z41="",0,ABS(Z41))&gt;'Настройки на параметрите (setti'!$B$8,"財務差異がしきい値超過 ","")&amp;IF(V41="高","高リスク ","")&amp;IF(U41="低","信頼度低","")))</f>
      </c>
    </row>
    <row r="42" ht="20" customHeight="true">
      <c r="A42" s="40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88"/>
      <c r="O42" s="88"/>
      <c r="P42" s="88"/>
      <c r="Q42" s="88"/>
      <c r="R42" s="88"/>
      <c r="S42" s="88"/>
      <c r="T42" s="89"/>
      <c r="U42" s="46"/>
      <c r="V42" s="46"/>
      <c r="W42" s="62"/>
      <c r="X42" s="52">
        <f>IF(B42="","",MAX(0,ROUND(MAX(IF(AND(O42&gt;0,P42&gt;0),O42*0.55+P42*0.45,MAX(O42,P42))+Q42,S42),0)))</f>
      </c>
      <c r="Y42" s="90">
        <f>IF(X42="","",X42*T42)</f>
      </c>
      <c r="Z42" s="91">
        <f>IF(OR(R42="",R42=0,X42=""),"",(X42-R42)/R42)</f>
      </c>
      <c r="AA42" s="52">
        <f>IF(B42="","",IF(OR(IF(Z42="",0,ABS(Z42))&gt;'Настройки на параметрите (setti'!$B$8,V42="高",U42="低"),"整合必要","整合済み"))</f>
      </c>
      <c r="AB42" s="64">
        <f>IF(B42="","",TRIM(IF(IF(Z42="",0,ABS(Z42))&gt;'Настройки на параметрите (setti'!$B$8,"財務差異がしきい値超過 ","")&amp;IF(V42="高","高リスク ","")&amp;IF(U42="低","信頼度低","")))</f>
      </c>
    </row>
    <row r="43" ht="20" customHeight="true">
      <c r="A43" s="40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88"/>
      <c r="O43" s="88"/>
      <c r="P43" s="88"/>
      <c r="Q43" s="88"/>
      <c r="R43" s="88"/>
      <c r="S43" s="88"/>
      <c r="T43" s="89"/>
      <c r="U43" s="46"/>
      <c r="V43" s="46"/>
      <c r="W43" s="62"/>
      <c r="X43" s="52">
        <f>IF(B43="","",MAX(0,ROUND(MAX(IF(AND(O43&gt;0,P43&gt;0),O43*0.55+P43*0.45,MAX(O43,P43))+Q43,S43),0)))</f>
      </c>
      <c r="Y43" s="90">
        <f>IF(X43="","",X43*T43)</f>
      </c>
      <c r="Z43" s="91">
        <f>IF(OR(R43="",R43=0,X43=""),"",(X43-R43)/R43)</f>
      </c>
      <c r="AA43" s="52">
        <f>IF(B43="","",IF(OR(IF(Z43="",0,ABS(Z43))&gt;'Настройки на параметрите (setti'!$B$8,V43="高",U43="低"),"整合必要","整合済み"))</f>
      </c>
      <c r="AB43" s="64">
        <f>IF(B43="","",TRIM(IF(IF(Z43="",0,ABS(Z43))&gt;'Настройки на параметрите (setti'!$B$8,"財務差異がしきい値超過 ","")&amp;IF(V43="高","高リスク ","")&amp;IF(U43="低","信頼度低","")))</f>
      </c>
    </row>
    <row r="44" ht="20" customHeight="true">
      <c r="A44" s="40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88"/>
      <c r="O44" s="88"/>
      <c r="P44" s="88"/>
      <c r="Q44" s="88"/>
      <c r="R44" s="88"/>
      <c r="S44" s="88"/>
      <c r="T44" s="89"/>
      <c r="U44" s="46"/>
      <c r="V44" s="46"/>
      <c r="W44" s="62"/>
      <c r="X44" s="52">
        <f>IF(B44="","",MAX(0,ROUND(MAX(IF(AND(O44&gt;0,P44&gt;0),O44*0.55+P44*0.45,MAX(O44,P44))+Q44,S44),0)))</f>
      </c>
      <c r="Y44" s="90">
        <f>IF(X44="","",X44*T44)</f>
      </c>
      <c r="Z44" s="91">
        <f>IF(OR(R44="",R44=0,X44=""),"",(X44-R44)/R44)</f>
      </c>
      <c r="AA44" s="52">
        <f>IF(B44="","",IF(OR(IF(Z44="",0,ABS(Z44))&gt;'Настройки на параметрите (setti'!$B$8,V44="高",U44="低"),"整合必要","整合済み"))</f>
      </c>
      <c r="AB44" s="64">
        <f>IF(B44="","",TRIM(IF(IF(Z44="",0,ABS(Z44))&gt;'Настройки на параметрите (setti'!$B$8,"財務差異がしきい値超過 ","")&amp;IF(V44="高","高リスク ","")&amp;IF(U44="低","信頼度低","")))</f>
      </c>
    </row>
    <row r="45" ht="20" customHeight="true">
      <c r="A45" s="40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88"/>
      <c r="O45" s="88"/>
      <c r="P45" s="88"/>
      <c r="Q45" s="88"/>
      <c r="R45" s="88"/>
      <c r="S45" s="88"/>
      <c r="T45" s="89"/>
      <c r="U45" s="46"/>
      <c r="V45" s="46"/>
      <c r="W45" s="62"/>
      <c r="X45" s="52">
        <f>IF(B45="","",MAX(0,ROUND(MAX(IF(AND(O45&gt;0,P45&gt;0),O45*0.55+P45*0.45,MAX(O45,P45))+Q45,S45),0)))</f>
      </c>
      <c r="Y45" s="90">
        <f>IF(X45="","",X45*T45)</f>
      </c>
      <c r="Z45" s="91">
        <f>IF(OR(R45="",R45=0,X45=""),"",(X45-R45)/R45)</f>
      </c>
      <c r="AA45" s="52">
        <f>IF(B45="","",IF(OR(IF(Z45="",0,ABS(Z45))&gt;'Настройки на параметрите (setti'!$B$8,V45="高",U45="低"),"整合必要","整合済み"))</f>
      </c>
      <c r="AB45" s="64">
        <f>IF(B45="","",TRIM(IF(IF(Z45="",0,ABS(Z45))&gt;'Настройки на параметрите (setti'!$B$8,"財務差異がしきい値超過 ","")&amp;IF(V45="高","高リスク ","")&amp;IF(U45="低","信頼度低","")))</f>
      </c>
    </row>
    <row r="46" ht="20" customHeight="true">
      <c r="A46" s="40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88"/>
      <c r="O46" s="88"/>
      <c r="P46" s="88"/>
      <c r="Q46" s="88"/>
      <c r="R46" s="88"/>
      <c r="S46" s="88"/>
      <c r="T46" s="89"/>
      <c r="U46" s="46"/>
      <c r="V46" s="46"/>
      <c r="W46" s="62"/>
      <c r="X46" s="52">
        <f>IF(B46="","",MAX(0,ROUND(MAX(IF(AND(O46&gt;0,P46&gt;0),O46*0.55+P46*0.45,MAX(O46,P46))+Q46,S46),0)))</f>
      </c>
      <c r="Y46" s="90">
        <f>IF(X46="","",X46*T46)</f>
      </c>
      <c r="Z46" s="91">
        <f>IF(OR(R46="",R46=0,X46=""),"",(X46-R46)/R46)</f>
      </c>
      <c r="AA46" s="52">
        <f>IF(B46="","",IF(OR(IF(Z46="",0,ABS(Z46))&gt;'Настройки на параметрите (setti'!$B$8,V46="高",U46="低"),"整合必要","整合済み"))</f>
      </c>
      <c r="AB46" s="64">
        <f>IF(B46="","",TRIM(IF(IF(Z46="",0,ABS(Z46))&gt;'Настройки на параметрите (setti'!$B$8,"財務差異がしきい値超過 ","")&amp;IF(V46="高","高リスク ","")&amp;IF(U46="低","信頼度低","")))</f>
      </c>
    </row>
    <row r="47" ht="20" customHeight="true">
      <c r="A47" s="40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88"/>
      <c r="O47" s="88"/>
      <c r="P47" s="88"/>
      <c r="Q47" s="88"/>
      <c r="R47" s="88"/>
      <c r="S47" s="88"/>
      <c r="T47" s="89"/>
      <c r="U47" s="46"/>
      <c r="V47" s="46"/>
      <c r="W47" s="62"/>
      <c r="X47" s="52">
        <f>IF(B47="","",MAX(0,ROUND(MAX(IF(AND(O47&gt;0,P47&gt;0),O47*0.55+P47*0.45,MAX(O47,P47))+Q47,S47),0)))</f>
      </c>
      <c r="Y47" s="90">
        <f>IF(X47="","",X47*T47)</f>
      </c>
      <c r="Z47" s="91">
        <f>IF(OR(R47="",R47=0,X47=""),"",(X47-R47)/R47)</f>
      </c>
      <c r="AA47" s="52">
        <f>IF(B47="","",IF(OR(IF(Z47="",0,ABS(Z47))&gt;'Настройки на параметрите (setti'!$B$8,V47="高",U47="低"),"整合必要","整合済み"))</f>
      </c>
      <c r="AB47" s="64">
        <f>IF(B47="","",TRIM(IF(IF(Z47="",0,ABS(Z47))&gt;'Настройки на параметрите (setti'!$B$8,"財務差異がしきい値超過 ","")&amp;IF(V47="高","高リスク ","")&amp;IF(U47="低","信頼度低","")))</f>
      </c>
    </row>
    <row r="48" ht="20" customHeight="true">
      <c r="A48" s="40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88"/>
      <c r="O48" s="88"/>
      <c r="P48" s="88"/>
      <c r="Q48" s="88"/>
      <c r="R48" s="88"/>
      <c r="S48" s="88"/>
      <c r="T48" s="89"/>
      <c r="U48" s="46"/>
      <c r="V48" s="46"/>
      <c r="W48" s="62"/>
      <c r="X48" s="52">
        <f>IF(B48="","",MAX(0,ROUND(MAX(IF(AND(O48&gt;0,P48&gt;0),O48*0.55+P48*0.45,MAX(O48,P48))+Q48,S48),0)))</f>
      </c>
      <c r="Y48" s="90">
        <f>IF(X48="","",X48*T48)</f>
      </c>
      <c r="Z48" s="91">
        <f>IF(OR(R48="",R48=0,X48=""),"",(X48-R48)/R48)</f>
      </c>
      <c r="AA48" s="52">
        <f>IF(B48="","",IF(OR(IF(Z48="",0,ABS(Z48))&gt;'Настройки на параметрите (setti'!$B$8,V48="高",U48="低"),"整合必要","整合済み"))</f>
      </c>
      <c r="AB48" s="64">
        <f>IF(B48="","",TRIM(IF(IF(Z48="",0,ABS(Z48))&gt;'Настройки на параметрите (setti'!$B$8,"財務差異がしきい値超過 ","")&amp;IF(V48="高","高リスク ","")&amp;IF(U48="低","信頼度低","")))</f>
      </c>
    </row>
    <row r="49" ht="20" customHeight="true">
      <c r="A49" s="40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88"/>
      <c r="O49" s="88"/>
      <c r="P49" s="88"/>
      <c r="Q49" s="88"/>
      <c r="R49" s="88"/>
      <c r="S49" s="88"/>
      <c r="T49" s="89"/>
      <c r="U49" s="46"/>
      <c r="V49" s="46"/>
      <c r="W49" s="62"/>
      <c r="X49" s="52">
        <f>IF(B49="","",MAX(0,ROUND(MAX(IF(AND(O49&gt;0,P49&gt;0),O49*0.55+P49*0.45,MAX(O49,P49))+Q49,S49),0)))</f>
      </c>
      <c r="Y49" s="90">
        <f>IF(X49="","",X49*T49)</f>
      </c>
      <c r="Z49" s="91">
        <f>IF(OR(R49="",R49=0,X49=""),"",(X49-R49)/R49)</f>
      </c>
      <c r="AA49" s="52">
        <f>IF(B49="","",IF(OR(IF(Z49="",0,ABS(Z49))&gt;'Настройки на параметрите (setti'!$B$8,V49="高",U49="低"),"整合必要","整合済み"))</f>
      </c>
      <c r="AB49" s="64">
        <f>IF(B49="","",TRIM(IF(IF(Z49="",0,ABS(Z49))&gt;'Настройки на параметрите (setti'!$B$8,"財務差異がしきい値超過 ","")&amp;IF(V49="高","高リスク ","")&amp;IF(U49="低","信頼度低","")))</f>
      </c>
    </row>
    <row r="50" ht="20" customHeight="true">
      <c r="A50" s="40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88"/>
      <c r="O50" s="88"/>
      <c r="P50" s="88"/>
      <c r="Q50" s="88"/>
      <c r="R50" s="88"/>
      <c r="S50" s="88"/>
      <c r="T50" s="89"/>
      <c r="U50" s="46"/>
      <c r="V50" s="46"/>
      <c r="W50" s="62"/>
      <c r="X50" s="52">
        <f>IF(B50="","",MAX(0,ROUND(MAX(IF(AND(O50&gt;0,P50&gt;0),O50*0.55+P50*0.45,MAX(O50,P50))+Q50,S50),0)))</f>
      </c>
      <c r="Y50" s="90">
        <f>IF(X50="","",X50*T50)</f>
      </c>
      <c r="Z50" s="91">
        <f>IF(OR(R50="",R50=0,X50=""),"",(X50-R50)/R50)</f>
      </c>
      <c r="AA50" s="52">
        <f>IF(B50="","",IF(OR(IF(Z50="",0,ABS(Z50))&gt;'Настройки на параметрите (setti'!$B$8,V50="高",U50="低"),"整合必要","整合済み"))</f>
      </c>
      <c r="AB50" s="64">
        <f>IF(B50="","",TRIM(IF(IF(Z50="",0,ABS(Z50))&gt;'Настройки на параметрите (setti'!$B$8,"財務差異がしきい値超過 ","")&amp;IF(V50="高","高リスク ","")&amp;IF(U50="低","信頼度低","")))</f>
      </c>
    </row>
    <row r="51" ht="20" customHeight="true">
      <c r="A51" s="40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88"/>
      <c r="O51" s="88"/>
      <c r="P51" s="88"/>
      <c r="Q51" s="88"/>
      <c r="R51" s="88"/>
      <c r="S51" s="88"/>
      <c r="T51" s="89"/>
      <c r="U51" s="46"/>
      <c r="V51" s="46"/>
      <c r="W51" s="62"/>
      <c r="X51" s="52">
        <f>IF(B51="","",MAX(0,ROUND(MAX(IF(AND(O51&gt;0,P51&gt;0),O51*0.55+P51*0.45,MAX(O51,P51))+Q51,S51),0)))</f>
      </c>
      <c r="Y51" s="90">
        <f>IF(X51="","",X51*T51)</f>
      </c>
      <c r="Z51" s="91">
        <f>IF(OR(R51="",R51=0,X51=""),"",(X51-R51)/R51)</f>
      </c>
      <c r="AA51" s="52">
        <f>IF(B51="","",IF(OR(IF(Z51="",0,ABS(Z51))&gt;'Настройки на параметрите (setti'!$B$8,V51="高",U51="低"),"整合必要","整合済み"))</f>
      </c>
      <c r="AB51" s="64">
        <f>IF(B51="","",TRIM(IF(IF(Z51="",0,ABS(Z51))&gt;'Настройки на параметрите (setti'!$B$8,"財務差異がしきい値超過 ","")&amp;IF(V51="高","高リスク ","")&amp;IF(U51="低","信頼度低","")))</f>
      </c>
    </row>
    <row r="52" ht="20" customHeight="true">
      <c r="A52" s="40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88"/>
      <c r="O52" s="88"/>
      <c r="P52" s="88"/>
      <c r="Q52" s="88"/>
      <c r="R52" s="88"/>
      <c r="S52" s="88"/>
      <c r="T52" s="89"/>
      <c r="U52" s="46"/>
      <c r="V52" s="46"/>
      <c r="W52" s="62"/>
      <c r="X52" s="52">
        <f>IF(B52="","",MAX(0,ROUND(MAX(IF(AND(O52&gt;0,P52&gt;0),O52*0.55+P52*0.45,MAX(O52,P52))+Q52,S52),0)))</f>
      </c>
      <c r="Y52" s="90">
        <f>IF(X52="","",X52*T52)</f>
      </c>
      <c r="Z52" s="91">
        <f>IF(OR(R52="",R52=0,X52=""),"",(X52-R52)/R52)</f>
      </c>
      <c r="AA52" s="52">
        <f>IF(B52="","",IF(OR(IF(Z52="",0,ABS(Z52))&gt;'Настройки на параметрите (setti'!$B$8,V52="高",U52="低"),"整合必要","整合済み"))</f>
      </c>
      <c r="AB52" s="64">
        <f>IF(B52="","",TRIM(IF(IF(Z52="",0,ABS(Z52))&gt;'Настройки на параметрите (setti'!$B$8,"財務差異がしきい値超過 ","")&amp;IF(V52="高","高リスク ","")&amp;IF(U52="低","信頼度低","")))</f>
      </c>
    </row>
    <row r="53" ht="20" customHeight="true">
      <c r="A53" s="40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88"/>
      <c r="O53" s="88"/>
      <c r="P53" s="88"/>
      <c r="Q53" s="88"/>
      <c r="R53" s="88"/>
      <c r="S53" s="88"/>
      <c r="T53" s="89"/>
      <c r="U53" s="46"/>
      <c r="V53" s="46"/>
      <c r="W53" s="62"/>
      <c r="X53" s="52">
        <f>IF(B53="","",MAX(0,ROUND(MAX(IF(AND(O53&gt;0,P53&gt;0),O53*0.55+P53*0.45,MAX(O53,P53))+Q53,S53),0)))</f>
      </c>
      <c r="Y53" s="90">
        <f>IF(X53="","",X53*T53)</f>
      </c>
      <c r="Z53" s="91">
        <f>IF(OR(R53="",R53=0,X53=""),"",(X53-R53)/R53)</f>
      </c>
      <c r="AA53" s="52">
        <f>IF(B53="","",IF(OR(IF(Z53="",0,ABS(Z53))&gt;'Настройки на параметрите (setti'!$B$8,V53="高",U53="低"),"整合必要","整合済み"))</f>
      </c>
      <c r="AB53" s="64">
        <f>IF(B53="","",TRIM(IF(IF(Z53="",0,ABS(Z53))&gt;'Настройки на параметрите (setti'!$B$8,"財務差異がしきい値超過 ","")&amp;IF(V53="高","高リスク ","")&amp;IF(U53="低","信頼度低","")))</f>
      </c>
    </row>
    <row r="54" ht="20" customHeight="true">
      <c r="A54" s="40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88"/>
      <c r="O54" s="88"/>
      <c r="P54" s="88"/>
      <c r="Q54" s="88"/>
      <c r="R54" s="88"/>
      <c r="S54" s="88"/>
      <c r="T54" s="89"/>
      <c r="U54" s="46"/>
      <c r="V54" s="46"/>
      <c r="W54" s="62"/>
      <c r="X54" s="52">
        <f>IF(B54="","",MAX(0,ROUND(MAX(IF(AND(O54&gt;0,P54&gt;0),O54*0.55+P54*0.45,MAX(O54,P54))+Q54,S54),0)))</f>
      </c>
      <c r="Y54" s="90">
        <f>IF(X54="","",X54*T54)</f>
      </c>
      <c r="Z54" s="91">
        <f>IF(OR(R54="",R54=0,X54=""),"",(X54-R54)/R54)</f>
      </c>
      <c r="AA54" s="52">
        <f>IF(B54="","",IF(OR(IF(Z54="",0,ABS(Z54))&gt;'Настройки на параметрите (setti'!$B$8,V54="高",U54="低"),"整合必要","整合済み"))</f>
      </c>
      <c r="AB54" s="64">
        <f>IF(B54="","",TRIM(IF(IF(Z54="",0,ABS(Z54))&gt;'Настройки на параметрите (setti'!$B$8,"財務差異がしきい値超過 ","")&amp;IF(V54="高","高リスク ","")&amp;IF(U54="低","信頼度低","")))</f>
      </c>
    </row>
    <row r="55" ht="20" customHeight="true">
      <c r="A55" s="40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88"/>
      <c r="O55" s="88"/>
      <c r="P55" s="88"/>
      <c r="Q55" s="88"/>
      <c r="R55" s="88"/>
      <c r="S55" s="88"/>
      <c r="T55" s="89"/>
      <c r="U55" s="46"/>
      <c r="V55" s="46"/>
      <c r="W55" s="62"/>
      <c r="X55" s="52">
        <f>IF(B55="","",MAX(0,ROUND(MAX(IF(AND(O55&gt;0,P55&gt;0),O55*0.55+P55*0.45,MAX(O55,P55))+Q55,S55),0)))</f>
      </c>
      <c r="Y55" s="90">
        <f>IF(X55="","",X55*T55)</f>
      </c>
      <c r="Z55" s="91">
        <f>IF(OR(R55="",R55=0,X55=""),"",(X55-R55)/R55)</f>
      </c>
      <c r="AA55" s="52">
        <f>IF(B55="","",IF(OR(IF(Z55="",0,ABS(Z55))&gt;'Настройки на параметрите (setti'!$B$8,V55="高",U55="低"),"整合必要","整合済み"))</f>
      </c>
      <c r="AB55" s="64">
        <f>IF(B55="","",TRIM(IF(IF(Z55="",0,ABS(Z55))&gt;'Настройки на параметрите (setti'!$B$8,"財務差異がしきい値超過 ","")&amp;IF(V55="高","高リスク ","")&amp;IF(U55="低","信頼度低","")))</f>
      </c>
    </row>
    <row r="56" ht="20" customHeight="true">
      <c r="A56" s="40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88"/>
      <c r="O56" s="88"/>
      <c r="P56" s="88"/>
      <c r="Q56" s="88"/>
      <c r="R56" s="88"/>
      <c r="S56" s="88"/>
      <c r="T56" s="89"/>
      <c r="U56" s="46"/>
      <c r="V56" s="46"/>
      <c r="W56" s="62"/>
      <c r="X56" s="52">
        <f>IF(B56="","",MAX(0,ROUND(MAX(IF(AND(O56&gt;0,P56&gt;0),O56*0.55+P56*0.45,MAX(O56,P56))+Q56,S56),0)))</f>
      </c>
      <c r="Y56" s="90">
        <f>IF(X56="","",X56*T56)</f>
      </c>
      <c r="Z56" s="91">
        <f>IF(OR(R56="",R56=0,X56=""),"",(X56-R56)/R56)</f>
      </c>
      <c r="AA56" s="52">
        <f>IF(B56="","",IF(OR(IF(Z56="",0,ABS(Z56))&gt;'Настройки на параметрите (setti'!$B$8,V56="高",U56="低"),"整合必要","整合済み"))</f>
      </c>
      <c r="AB56" s="64">
        <f>IF(B56="","",TRIM(IF(IF(Z56="",0,ABS(Z56))&gt;'Настройки на параметрите (setti'!$B$8,"財務差異がしきい値超過 ","")&amp;IF(V56="高","高リスク ","")&amp;IF(U56="低","信頼度低","")))</f>
      </c>
    </row>
    <row r="57" ht="20" customHeight="true">
      <c r="A57" s="40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88"/>
      <c r="O57" s="88"/>
      <c r="P57" s="88"/>
      <c r="Q57" s="88"/>
      <c r="R57" s="88"/>
      <c r="S57" s="88"/>
      <c r="T57" s="89"/>
      <c r="U57" s="46"/>
      <c r="V57" s="46"/>
      <c r="W57" s="62"/>
      <c r="X57" s="52">
        <f>IF(B57="","",MAX(0,ROUND(MAX(IF(AND(O57&gt;0,P57&gt;0),O57*0.55+P57*0.45,MAX(O57,P57))+Q57,S57),0)))</f>
      </c>
      <c r="Y57" s="90">
        <f>IF(X57="","",X57*T57)</f>
      </c>
      <c r="Z57" s="91">
        <f>IF(OR(R57="",R57=0,X57=""),"",(X57-R57)/R57)</f>
      </c>
      <c r="AA57" s="52">
        <f>IF(B57="","",IF(OR(IF(Z57="",0,ABS(Z57))&gt;'Настройки на параметрите (setti'!$B$8,V57="高",U57="低"),"整合必要","整合済み"))</f>
      </c>
      <c r="AB57" s="64">
        <f>IF(B57="","",TRIM(IF(IF(Z57="",0,ABS(Z57))&gt;'Настройки на параметрите (setti'!$B$8,"財務差異がしきい値超過 ","")&amp;IF(V57="高","高リスク ","")&amp;IF(U57="低","信頼度低","")))</f>
      </c>
    </row>
    <row r="58" ht="20" customHeight="true">
      <c r="A58" s="40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88"/>
      <c r="O58" s="88"/>
      <c r="P58" s="88"/>
      <c r="Q58" s="88"/>
      <c r="R58" s="88"/>
      <c r="S58" s="88"/>
      <c r="T58" s="89"/>
      <c r="U58" s="46"/>
      <c r="V58" s="46"/>
      <c r="W58" s="62"/>
      <c r="X58" s="52">
        <f>IF(B58="","",MAX(0,ROUND(MAX(IF(AND(O58&gt;0,P58&gt;0),O58*0.55+P58*0.45,MAX(O58,P58))+Q58,S58),0)))</f>
      </c>
      <c r="Y58" s="90">
        <f>IF(X58="","",X58*T58)</f>
      </c>
      <c r="Z58" s="91">
        <f>IF(OR(R58="",R58=0,X58=""),"",(X58-R58)/R58)</f>
      </c>
      <c r="AA58" s="52">
        <f>IF(B58="","",IF(OR(IF(Z58="",0,ABS(Z58))&gt;'Настройки на параметрите (setti'!$B$8,V58="高",U58="低"),"整合必要","整合済み"))</f>
      </c>
      <c r="AB58" s="64">
        <f>IF(B58="","",TRIM(IF(IF(Z58="",0,ABS(Z58))&gt;'Настройки на параметрите (setti'!$B$8,"財務差異がしきい値超過 ","")&amp;IF(V58="高","高リスク ","")&amp;IF(U58="低","信頼度低","")))</f>
      </c>
    </row>
    <row r="59" ht="20" customHeight="true">
      <c r="A59" s="40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88"/>
      <c r="O59" s="88"/>
      <c r="P59" s="88"/>
      <c r="Q59" s="88"/>
      <c r="R59" s="88"/>
      <c r="S59" s="88"/>
      <c r="T59" s="89"/>
      <c r="U59" s="46"/>
      <c r="V59" s="46"/>
      <c r="W59" s="62"/>
      <c r="X59" s="52">
        <f>IF(B59="","",MAX(0,ROUND(MAX(IF(AND(O59&gt;0,P59&gt;0),O59*0.55+P59*0.45,MAX(O59,P59))+Q59,S59),0)))</f>
      </c>
      <c r="Y59" s="90">
        <f>IF(X59="","",X59*T59)</f>
      </c>
      <c r="Z59" s="91">
        <f>IF(OR(R59="",R59=0,X59=""),"",(X59-R59)/R59)</f>
      </c>
      <c r="AA59" s="52">
        <f>IF(B59="","",IF(OR(IF(Z59="",0,ABS(Z59))&gt;'Настройки на параметрите (setti'!$B$8,V59="高",U59="低"),"整合必要","整合済み"))</f>
      </c>
      <c r="AB59" s="64">
        <f>IF(B59="","",TRIM(IF(IF(Z59="",0,ABS(Z59))&gt;'Настройки на параметрите (setti'!$B$8,"財務差異がしきい値超過 ","")&amp;IF(V59="高","高リスク ","")&amp;IF(U59="低","信頼度低","")))</f>
      </c>
    </row>
    <row r="60" ht="20" customHeight="true">
      <c r="A60" s="40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88"/>
      <c r="O60" s="88"/>
      <c r="P60" s="88"/>
      <c r="Q60" s="88"/>
      <c r="R60" s="88"/>
      <c r="S60" s="88"/>
      <c r="T60" s="89"/>
      <c r="U60" s="46"/>
      <c r="V60" s="46"/>
      <c r="W60" s="62"/>
      <c r="X60" s="52">
        <f>IF(B60="","",MAX(0,ROUND(MAX(IF(AND(O60&gt;0,P60&gt;0),O60*0.55+P60*0.45,MAX(O60,P60))+Q60,S60),0)))</f>
      </c>
      <c r="Y60" s="90">
        <f>IF(X60="","",X60*T60)</f>
      </c>
      <c r="Z60" s="91">
        <f>IF(OR(R60="",R60=0,X60=""),"",(X60-R60)/R60)</f>
      </c>
      <c r="AA60" s="52">
        <f>IF(B60="","",IF(OR(IF(Z60="",0,ABS(Z60))&gt;'Настройки на параметрите (setti'!$B$8,V60="高",U60="低"),"整合必要","整合済み"))</f>
      </c>
      <c r="AB60" s="64">
        <f>IF(B60="","",TRIM(IF(IF(Z60="",0,ABS(Z60))&gt;'Настройки на параметрите (setti'!$B$8,"財務差異がしきい値超過 ","")&amp;IF(V60="高","高リスク ","")&amp;IF(U60="低","信頼度低","")))</f>
      </c>
    </row>
    <row r="61" ht="20" customHeight="true">
      <c r="A61" s="40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88"/>
      <c r="O61" s="88"/>
      <c r="P61" s="88"/>
      <c r="Q61" s="88"/>
      <c r="R61" s="88"/>
      <c r="S61" s="88"/>
      <c r="T61" s="89"/>
      <c r="U61" s="46"/>
      <c r="V61" s="46"/>
      <c r="W61" s="62"/>
      <c r="X61" s="52">
        <f>IF(B61="","",MAX(0,ROUND(MAX(IF(AND(O61&gt;0,P61&gt;0),O61*0.55+P61*0.45,MAX(O61,P61))+Q61,S61),0)))</f>
      </c>
      <c r="Y61" s="90">
        <f>IF(X61="","",X61*T61)</f>
      </c>
      <c r="Z61" s="91">
        <f>IF(OR(R61="",R61=0,X61=""),"",(X61-R61)/R61)</f>
      </c>
      <c r="AA61" s="52">
        <f>IF(B61="","",IF(OR(IF(Z61="",0,ABS(Z61))&gt;'Настройки на параметрите (setti'!$B$8,V61="高",U61="低"),"整合必要","整合済み"))</f>
      </c>
      <c r="AB61" s="64">
        <f>IF(B61="","",TRIM(IF(IF(Z61="",0,ABS(Z61))&gt;'Настройки на параметрите (setti'!$B$8,"財務差異がしきい値超過 ","")&amp;IF(V61="高","高リスク ","")&amp;IF(U61="低","信頼度低","")))</f>
      </c>
    </row>
    <row r="62" ht="20" customHeight="true">
      <c r="A62" s="40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88"/>
      <c r="O62" s="88"/>
      <c r="P62" s="88"/>
      <c r="Q62" s="88"/>
      <c r="R62" s="88"/>
      <c r="S62" s="88"/>
      <c r="T62" s="89"/>
      <c r="U62" s="46"/>
      <c r="V62" s="46"/>
      <c r="W62" s="62"/>
      <c r="X62" s="52">
        <f>IF(B62="","",MAX(0,ROUND(MAX(IF(AND(O62&gt;0,P62&gt;0),O62*0.55+P62*0.45,MAX(O62,P62))+Q62,S62),0)))</f>
      </c>
      <c r="Y62" s="90">
        <f>IF(X62="","",X62*T62)</f>
      </c>
      <c r="Z62" s="91">
        <f>IF(OR(R62="",R62=0,X62=""),"",(X62-R62)/R62)</f>
      </c>
      <c r="AA62" s="52">
        <f>IF(B62="","",IF(OR(IF(Z62="",0,ABS(Z62))&gt;'Настройки на параметрите (setti'!$B$8,V62="高",U62="低"),"整合必要","整合済み"))</f>
      </c>
      <c r="AB62" s="64">
        <f>IF(B62="","",TRIM(IF(IF(Z62="",0,ABS(Z62))&gt;'Настройки на параметрите (setti'!$B$8,"財務差異がしきい値超過 ","")&amp;IF(V62="高","高リスク ","")&amp;IF(U62="低","信頼度低","")))</f>
      </c>
    </row>
    <row r="63" ht="20" customHeight="true">
      <c r="A63" s="40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88"/>
      <c r="O63" s="88"/>
      <c r="P63" s="88"/>
      <c r="Q63" s="88"/>
      <c r="R63" s="88"/>
      <c r="S63" s="88"/>
      <c r="T63" s="89"/>
      <c r="U63" s="46"/>
      <c r="V63" s="46"/>
      <c r="W63" s="62"/>
      <c r="X63" s="52">
        <f>IF(B63="","",MAX(0,ROUND(MAX(IF(AND(O63&gt;0,P63&gt;0),O63*0.55+P63*0.45,MAX(O63,P63))+Q63,S63),0)))</f>
      </c>
      <c r="Y63" s="90">
        <f>IF(X63="","",X63*T63)</f>
      </c>
      <c r="Z63" s="91">
        <f>IF(OR(R63="",R63=0,X63=""),"",(X63-R63)/R63)</f>
      </c>
      <c r="AA63" s="52">
        <f>IF(B63="","",IF(OR(IF(Z63="",0,ABS(Z63))&gt;'Настройки на параметрите (setti'!$B$8,V63="高",U63="低"),"整合必要","整合済み"))</f>
      </c>
      <c r="AB63" s="64">
        <f>IF(B63="","",TRIM(IF(IF(Z63="",0,ABS(Z63))&gt;'Настройки на параметрите (setti'!$B$8,"財務差異がしきい値超過 ","")&amp;IF(V63="高","高リスク ","")&amp;IF(U63="低","信頼度低","")))</f>
      </c>
    </row>
    <row r="64" ht="20" customHeight="true">
      <c r="A64" s="40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88"/>
      <c r="O64" s="88"/>
      <c r="P64" s="88"/>
      <c r="Q64" s="88"/>
      <c r="R64" s="88"/>
      <c r="S64" s="88"/>
      <c r="T64" s="89"/>
      <c r="U64" s="46"/>
      <c r="V64" s="46"/>
      <c r="W64" s="62"/>
      <c r="X64" s="52">
        <f>IF(B64="","",MAX(0,ROUND(MAX(IF(AND(O64&gt;0,P64&gt;0),O64*0.55+P64*0.45,MAX(O64,P64))+Q64,S64),0)))</f>
      </c>
      <c r="Y64" s="90">
        <f>IF(X64="","",X64*T64)</f>
      </c>
      <c r="Z64" s="91">
        <f>IF(OR(R64="",R64=0,X64=""),"",(X64-R64)/R64)</f>
      </c>
      <c r="AA64" s="52">
        <f>IF(B64="","",IF(OR(IF(Z64="",0,ABS(Z64))&gt;'Настройки на параметрите (setti'!$B$8,V64="高",U64="低"),"整合必要","整合済み"))</f>
      </c>
      <c r="AB64" s="64">
        <f>IF(B64="","",TRIM(IF(IF(Z64="",0,ABS(Z64))&gt;'Настройки на параметрите (setti'!$B$8,"財務差異がしきい値超過 ","")&amp;IF(V64="高","高リスク ","")&amp;IF(U64="低","信頼度低","")))</f>
      </c>
    </row>
    <row r="65" ht="20" customHeight="true">
      <c r="A65" s="40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88"/>
      <c r="O65" s="88"/>
      <c r="P65" s="88"/>
      <c r="Q65" s="88"/>
      <c r="R65" s="88"/>
      <c r="S65" s="88"/>
      <c r="T65" s="89"/>
      <c r="U65" s="46"/>
      <c r="V65" s="46"/>
      <c r="W65" s="62"/>
      <c r="X65" s="52">
        <f>IF(B65="","",MAX(0,ROUND(MAX(IF(AND(O65&gt;0,P65&gt;0),O65*0.55+P65*0.45,MAX(O65,P65))+Q65,S65),0)))</f>
      </c>
      <c r="Y65" s="90">
        <f>IF(X65="","",X65*T65)</f>
      </c>
      <c r="Z65" s="91">
        <f>IF(OR(R65="",R65=0,X65=""),"",(X65-R65)/R65)</f>
      </c>
      <c r="AA65" s="52">
        <f>IF(B65="","",IF(OR(IF(Z65="",0,ABS(Z65))&gt;'Настройки на параметрите (setti'!$B$8,V65="高",U65="低"),"整合必要","整合済み"))</f>
      </c>
      <c r="AB65" s="64">
        <f>IF(B65="","",TRIM(IF(IF(Z65="",0,ABS(Z65))&gt;'Настройки на параметрите (setti'!$B$8,"財務差異がしきい値超過 ","")&amp;IF(V65="高","高リスク ","")&amp;IF(U65="低","信頼度低","")))</f>
      </c>
    </row>
    <row r="66" ht="20" customHeight="true">
      <c r="A66" s="40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88"/>
      <c r="O66" s="88"/>
      <c r="P66" s="88"/>
      <c r="Q66" s="88"/>
      <c r="R66" s="88"/>
      <c r="S66" s="88"/>
      <c r="T66" s="89"/>
      <c r="U66" s="46"/>
      <c r="V66" s="46"/>
      <c r="W66" s="62"/>
      <c r="X66" s="52">
        <f>IF(B66="","",MAX(0,ROUND(MAX(IF(AND(O66&gt;0,P66&gt;0),O66*0.55+P66*0.45,MAX(O66,P66))+Q66,S66),0)))</f>
      </c>
      <c r="Y66" s="90">
        <f>IF(X66="","",X66*T66)</f>
      </c>
      <c r="Z66" s="91">
        <f>IF(OR(R66="",R66=0,X66=""),"",(X66-R66)/R66)</f>
      </c>
      <c r="AA66" s="52">
        <f>IF(B66="","",IF(OR(IF(Z66="",0,ABS(Z66))&gt;'Настройки на параметрите (setti'!$B$8,V66="高",U66="低"),"整合必要","整合済み"))</f>
      </c>
      <c r="AB66" s="64">
        <f>IF(B66="","",TRIM(IF(IF(Z66="",0,ABS(Z66))&gt;'Настройки на параметрите (setti'!$B$8,"財務差異がしきい値超過 ","")&amp;IF(V66="高","高リスク ","")&amp;IF(U66="低","信頼度低","")))</f>
      </c>
    </row>
    <row r="67" ht="20" customHeight="true">
      <c r="A67" s="40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88"/>
      <c r="O67" s="88"/>
      <c r="P67" s="88"/>
      <c r="Q67" s="88"/>
      <c r="R67" s="88"/>
      <c r="S67" s="88"/>
      <c r="T67" s="89"/>
      <c r="U67" s="46"/>
      <c r="V67" s="46"/>
      <c r="W67" s="62"/>
      <c r="X67" s="52">
        <f>IF(B67="","",MAX(0,ROUND(MAX(IF(AND(O67&gt;0,P67&gt;0),O67*0.55+P67*0.45,MAX(O67,P67))+Q67,S67),0)))</f>
      </c>
      <c r="Y67" s="90">
        <f>IF(X67="","",X67*T67)</f>
      </c>
      <c r="Z67" s="91">
        <f>IF(OR(R67="",R67=0,X67=""),"",(X67-R67)/R67)</f>
      </c>
      <c r="AA67" s="52">
        <f>IF(B67="","",IF(OR(IF(Z67="",0,ABS(Z67))&gt;'Настройки на параметрите (setti'!$B$8,V67="高",U67="低"),"整合必要","整合済み"))</f>
      </c>
      <c r="AB67" s="64">
        <f>IF(B67="","",TRIM(IF(IF(Z67="",0,ABS(Z67))&gt;'Настройки на параметрите (setti'!$B$8,"財務差異がしきい値超過 ","")&amp;IF(V67="高","高リスク ","")&amp;IF(U67="低","信頼度低","")))</f>
      </c>
    </row>
    <row r="68" ht="20" customHeight="true">
      <c r="A68" s="40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88"/>
      <c r="O68" s="88"/>
      <c r="P68" s="88"/>
      <c r="Q68" s="88"/>
      <c r="R68" s="88"/>
      <c r="S68" s="88"/>
      <c r="T68" s="89"/>
      <c r="U68" s="46"/>
      <c r="V68" s="46"/>
      <c r="W68" s="62"/>
      <c r="X68" s="52">
        <f>IF(B68="","",MAX(0,ROUND(MAX(IF(AND(O68&gt;0,P68&gt;0),O68*0.55+P68*0.45,MAX(O68,P68))+Q68,S68),0)))</f>
      </c>
      <c r="Y68" s="90">
        <f>IF(X68="","",X68*T68)</f>
      </c>
      <c r="Z68" s="91">
        <f>IF(OR(R68="",R68=0,X68=""),"",(X68-R68)/R68)</f>
      </c>
      <c r="AA68" s="52">
        <f>IF(B68="","",IF(OR(IF(Z68="",0,ABS(Z68))&gt;'Настройки на параметрите (setti'!$B$8,V68="高",U68="低"),"整合必要","整合済み"))</f>
      </c>
      <c r="AB68" s="64">
        <f>IF(B68="","",TRIM(IF(IF(Z68="",0,ABS(Z68))&gt;'Настройки на параметрите (setti'!$B$8,"財務差異がしきい値超過 ","")&amp;IF(V68="高","高リスク ","")&amp;IF(U68="低","信頼度低","")))</f>
      </c>
    </row>
    <row r="69" ht="20" customHeight="true">
      <c r="A69" s="40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88"/>
      <c r="O69" s="88"/>
      <c r="P69" s="88"/>
      <c r="Q69" s="88"/>
      <c r="R69" s="88"/>
      <c r="S69" s="88"/>
      <c r="T69" s="89"/>
      <c r="U69" s="46"/>
      <c r="V69" s="46"/>
      <c r="W69" s="62"/>
      <c r="X69" s="52">
        <f>IF(B69="","",MAX(0,ROUND(MAX(IF(AND(O69&gt;0,P69&gt;0),O69*0.55+P69*0.45,MAX(O69,P69))+Q69,S69),0)))</f>
      </c>
      <c r="Y69" s="90">
        <f>IF(X69="","",X69*T69)</f>
      </c>
      <c r="Z69" s="91">
        <f>IF(OR(R69="",R69=0,X69=""),"",(X69-R69)/R69)</f>
      </c>
      <c r="AA69" s="52">
        <f>IF(B69="","",IF(OR(IF(Z69="",0,ABS(Z69))&gt;'Настройки на параметрите (setti'!$B$8,V69="高",U69="低"),"整合必要","整合済み"))</f>
      </c>
      <c r="AB69" s="64">
        <f>IF(B69="","",TRIM(IF(IF(Z69="",0,ABS(Z69))&gt;'Настройки на параметрите (setti'!$B$8,"財務差異がしきい値超過 ","")&amp;IF(V69="高","高リスク ","")&amp;IF(U69="低","信頼度低","")))</f>
      </c>
    </row>
    <row r="70" ht="20" customHeight="true">
      <c r="A70" s="40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88"/>
      <c r="O70" s="88"/>
      <c r="P70" s="88"/>
      <c r="Q70" s="88"/>
      <c r="R70" s="88"/>
      <c r="S70" s="88"/>
      <c r="T70" s="89"/>
      <c r="U70" s="46"/>
      <c r="V70" s="46"/>
      <c r="W70" s="62"/>
      <c r="X70" s="52">
        <f>IF(B70="","",MAX(0,ROUND(MAX(IF(AND(O70&gt;0,P70&gt;0),O70*0.55+P70*0.45,MAX(O70,P70))+Q70,S70),0)))</f>
      </c>
      <c r="Y70" s="90">
        <f>IF(X70="","",X70*T70)</f>
      </c>
      <c r="Z70" s="91">
        <f>IF(OR(R70="",R70=0,X70=""),"",(X70-R70)/R70)</f>
      </c>
      <c r="AA70" s="52">
        <f>IF(B70="","",IF(OR(IF(Z70="",0,ABS(Z70))&gt;'Настройки на параметрите (setti'!$B$8,V70="高",U70="低"),"整合必要","整合済み"))</f>
      </c>
      <c r="AB70" s="64">
        <f>IF(B70="","",TRIM(IF(IF(Z70="",0,ABS(Z70))&gt;'Настройки на параметрите (setti'!$B$8,"財務差異がしきい値超過 ","")&amp;IF(V70="高","高リスク ","")&amp;IF(U70="低","信頼度低","")))</f>
      </c>
    </row>
    <row r="71" ht="20" customHeight="true">
      <c r="A71" s="40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88"/>
      <c r="O71" s="88"/>
      <c r="P71" s="88"/>
      <c r="Q71" s="88"/>
      <c r="R71" s="88"/>
      <c r="S71" s="88"/>
      <c r="T71" s="89"/>
      <c r="U71" s="46"/>
      <c r="V71" s="46"/>
      <c r="W71" s="62"/>
      <c r="X71" s="52">
        <f>IF(B71="","",MAX(0,ROUND(MAX(IF(AND(O71&gt;0,P71&gt;0),O71*0.55+P71*0.45,MAX(O71,P71))+Q71,S71),0)))</f>
      </c>
      <c r="Y71" s="90">
        <f>IF(X71="","",X71*T71)</f>
      </c>
      <c r="Z71" s="91">
        <f>IF(OR(R71="",R71=0,X71=""),"",(X71-R71)/R71)</f>
      </c>
      <c r="AA71" s="52">
        <f>IF(B71="","",IF(OR(IF(Z71="",0,ABS(Z71))&gt;'Настройки на параметрите (setti'!$B$8,V71="高",U71="低"),"整合必要","整合済み"))</f>
      </c>
      <c r="AB71" s="64">
        <f>IF(B71="","",TRIM(IF(IF(Z71="",0,ABS(Z71))&gt;'Настройки на параметрите (setti'!$B$8,"財務差異がしきい値超過 ","")&amp;IF(V71="高","高リスク ","")&amp;IF(U71="低","信頼度低","")))</f>
      </c>
    </row>
    <row r="72" ht="20" customHeight="true">
      <c r="A72" s="40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88"/>
      <c r="O72" s="88"/>
      <c r="P72" s="88"/>
      <c r="Q72" s="88"/>
      <c r="R72" s="88"/>
      <c r="S72" s="88"/>
      <c r="T72" s="89"/>
      <c r="U72" s="46"/>
      <c r="V72" s="46"/>
      <c r="W72" s="62"/>
      <c r="X72" s="52">
        <f>IF(B72="","",MAX(0,ROUND(MAX(IF(AND(O72&gt;0,P72&gt;0),O72*0.55+P72*0.45,MAX(O72,P72))+Q72,S72),0)))</f>
      </c>
      <c r="Y72" s="90">
        <f>IF(X72="","",X72*T72)</f>
      </c>
      <c r="Z72" s="91">
        <f>IF(OR(R72="",R72=0,X72=""),"",(X72-R72)/R72)</f>
      </c>
      <c r="AA72" s="52">
        <f>IF(B72="","",IF(OR(IF(Z72="",0,ABS(Z72))&gt;'Настройки на параметрите (setti'!$B$8,V72="高",U72="低"),"整合必要","整合済み"))</f>
      </c>
      <c r="AB72" s="64">
        <f>IF(B72="","",TRIM(IF(IF(Z72="",0,ABS(Z72))&gt;'Настройки на параметрите (setti'!$B$8,"財務差異がしきい値超過 ","")&amp;IF(V72="高","高リスク ","")&amp;IF(U72="低","信頼度低","")))</f>
      </c>
    </row>
    <row r="73" ht="20" customHeight="true">
      <c r="A73" s="40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88"/>
      <c r="O73" s="88"/>
      <c r="P73" s="88"/>
      <c r="Q73" s="88"/>
      <c r="R73" s="88"/>
      <c r="S73" s="88"/>
      <c r="T73" s="89"/>
      <c r="U73" s="46"/>
      <c r="V73" s="46"/>
      <c r="W73" s="62"/>
      <c r="X73" s="52">
        <f>IF(B73="","",MAX(0,ROUND(MAX(IF(AND(O73&gt;0,P73&gt;0),O73*0.55+P73*0.45,MAX(O73,P73))+Q73,S73),0)))</f>
      </c>
      <c r="Y73" s="90">
        <f>IF(X73="","",X73*T73)</f>
      </c>
      <c r="Z73" s="91">
        <f>IF(OR(R73="",R73=0,X73=""),"",(X73-R73)/R73)</f>
      </c>
      <c r="AA73" s="52">
        <f>IF(B73="","",IF(OR(IF(Z73="",0,ABS(Z73))&gt;'Настройки на параметрите (setti'!$B$8,V73="高",U73="低"),"整合必要","整合済み"))</f>
      </c>
      <c r="AB73" s="64">
        <f>IF(B73="","",TRIM(IF(IF(Z73="",0,ABS(Z73))&gt;'Настройки на параметрите (setti'!$B$8,"財務差異がしきい値超過 ","")&amp;IF(V73="高","高リスク ","")&amp;IF(U73="低","信頼度低","")))</f>
      </c>
    </row>
    <row r="74" ht="20" customHeight="true">
      <c r="A74" s="40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88"/>
      <c r="O74" s="88"/>
      <c r="P74" s="88"/>
      <c r="Q74" s="88"/>
      <c r="R74" s="88"/>
      <c r="S74" s="88"/>
      <c r="T74" s="89"/>
      <c r="U74" s="46"/>
      <c r="V74" s="46"/>
      <c r="W74" s="62"/>
      <c r="X74" s="52">
        <f>IF(B74="","",MAX(0,ROUND(MAX(IF(AND(O74&gt;0,P74&gt;0),O74*0.55+P74*0.45,MAX(O74,P74))+Q74,S74),0)))</f>
      </c>
      <c r="Y74" s="90">
        <f>IF(X74="","",X74*T74)</f>
      </c>
      <c r="Z74" s="91">
        <f>IF(OR(R74="",R74=0,X74=""),"",(X74-R74)/R74)</f>
      </c>
      <c r="AA74" s="52">
        <f>IF(B74="","",IF(OR(IF(Z74="",0,ABS(Z74))&gt;'Настройки на параметрите (setti'!$B$8,V74="高",U74="低"),"整合必要","整合済み"))</f>
      </c>
      <c r="AB74" s="64">
        <f>IF(B74="","",TRIM(IF(IF(Z74="",0,ABS(Z74))&gt;'Настройки на параметрите (setti'!$B$8,"財務差異がしきい値超過 ","")&amp;IF(V74="高","高リスク ","")&amp;IF(U74="低","信頼度低","")))</f>
      </c>
    </row>
    <row r="75" ht="20" customHeight="true">
      <c r="A75" s="40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88"/>
      <c r="O75" s="88"/>
      <c r="P75" s="88"/>
      <c r="Q75" s="88"/>
      <c r="R75" s="88"/>
      <c r="S75" s="88"/>
      <c r="T75" s="89"/>
      <c r="U75" s="46"/>
      <c r="V75" s="46"/>
      <c r="W75" s="62"/>
      <c r="X75" s="52">
        <f>IF(B75="","",MAX(0,ROUND(MAX(IF(AND(O75&gt;0,P75&gt;0),O75*0.55+P75*0.45,MAX(O75,P75))+Q75,S75),0)))</f>
      </c>
      <c r="Y75" s="90">
        <f>IF(X75="","",X75*T75)</f>
      </c>
      <c r="Z75" s="91">
        <f>IF(OR(R75="",R75=0,X75=""),"",(X75-R75)/R75)</f>
      </c>
      <c r="AA75" s="52">
        <f>IF(B75="","",IF(OR(IF(Z75="",0,ABS(Z75))&gt;'Настройки на параметрите (setti'!$B$8,V75="高",U75="低"),"整合必要","整合済み"))</f>
      </c>
      <c r="AB75" s="64">
        <f>IF(B75="","",TRIM(IF(IF(Z75="",0,ABS(Z75))&gt;'Настройки на параметрите (setti'!$B$8,"財務差異がしきい値超過 ","")&amp;IF(V75="高","高リスク ","")&amp;IF(U75="低","信頼度低","")))</f>
      </c>
    </row>
    <row r="76" ht="20" customHeight="true">
      <c r="A76" s="40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88"/>
      <c r="O76" s="88"/>
      <c r="P76" s="88"/>
      <c r="Q76" s="88"/>
      <c r="R76" s="88"/>
      <c r="S76" s="88"/>
      <c r="T76" s="89"/>
      <c r="U76" s="46"/>
      <c r="V76" s="46"/>
      <c r="W76" s="62"/>
      <c r="X76" s="52">
        <f>IF(B76="","",MAX(0,ROUND(MAX(IF(AND(O76&gt;0,P76&gt;0),O76*0.55+P76*0.45,MAX(O76,P76))+Q76,S76),0)))</f>
      </c>
      <c r="Y76" s="90">
        <f>IF(X76="","",X76*T76)</f>
      </c>
      <c r="Z76" s="91">
        <f>IF(OR(R76="",R76=0,X76=""),"",(X76-R76)/R76)</f>
      </c>
      <c r="AA76" s="52">
        <f>IF(B76="","",IF(OR(IF(Z76="",0,ABS(Z76))&gt;'Настройки на параметрите (setti'!$B$8,V76="高",U76="低"),"整合必要","整合済み"))</f>
      </c>
      <c r="AB76" s="64">
        <f>IF(B76="","",TRIM(IF(IF(Z76="",0,ABS(Z76))&gt;'Настройки на параметрите (setti'!$B$8,"財務差異がしきい値超過 ","")&amp;IF(V76="高","高リスク ","")&amp;IF(U76="低","信頼度低","")))</f>
      </c>
    </row>
    <row r="77" ht="20" customHeight="true">
      <c r="A77" s="40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88"/>
      <c r="O77" s="88"/>
      <c r="P77" s="88"/>
      <c r="Q77" s="88"/>
      <c r="R77" s="88"/>
      <c r="S77" s="88"/>
      <c r="T77" s="89"/>
      <c r="U77" s="46"/>
      <c r="V77" s="46"/>
      <c r="W77" s="62"/>
      <c r="X77" s="52">
        <f>IF(B77="","",MAX(0,ROUND(MAX(IF(AND(O77&gt;0,P77&gt;0),O77*0.55+P77*0.45,MAX(O77,P77))+Q77,S77),0)))</f>
      </c>
      <c r="Y77" s="90">
        <f>IF(X77="","",X77*T77)</f>
      </c>
      <c r="Z77" s="91">
        <f>IF(OR(R77="",R77=0,X77=""),"",(X77-R77)/R77)</f>
      </c>
      <c r="AA77" s="52">
        <f>IF(B77="","",IF(OR(IF(Z77="",0,ABS(Z77))&gt;'Настройки на параметрите (setti'!$B$8,V77="高",U77="低"),"整合必要","整合済み"))</f>
      </c>
      <c r="AB77" s="64">
        <f>IF(B77="","",TRIM(IF(IF(Z77="",0,ABS(Z77))&gt;'Настройки на параметрите (setti'!$B$8,"財務差異がしきい値超過 ","")&amp;IF(V77="高","高リスク ","")&amp;IF(U77="低","信頼度低","")))</f>
      </c>
    </row>
    <row r="78" ht="20" customHeight="true">
      <c r="A78" s="40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88"/>
      <c r="O78" s="88"/>
      <c r="P78" s="88"/>
      <c r="Q78" s="88"/>
      <c r="R78" s="88"/>
      <c r="S78" s="88"/>
      <c r="T78" s="89"/>
      <c r="U78" s="46"/>
      <c r="V78" s="46"/>
      <c r="W78" s="62"/>
      <c r="X78" s="52">
        <f>IF(B78="","",MAX(0,ROUND(MAX(IF(AND(O78&gt;0,P78&gt;0),O78*0.55+P78*0.45,MAX(O78,P78))+Q78,S78),0)))</f>
      </c>
      <c r="Y78" s="90">
        <f>IF(X78="","",X78*T78)</f>
      </c>
      <c r="Z78" s="91">
        <f>IF(OR(R78="",R78=0,X78=""),"",(X78-R78)/R78)</f>
      </c>
      <c r="AA78" s="52">
        <f>IF(B78="","",IF(OR(IF(Z78="",0,ABS(Z78))&gt;'Настройки на параметрите (setti'!$B$8,V78="高",U78="低"),"整合必要","整合済み"))</f>
      </c>
      <c r="AB78" s="64">
        <f>IF(B78="","",TRIM(IF(IF(Z78="",0,ABS(Z78))&gt;'Настройки на параметрите (setti'!$B$8,"財務差異がしきい値超過 ","")&amp;IF(V78="高","高リスク ","")&amp;IF(U78="低","信頼度低","")))</f>
      </c>
    </row>
    <row r="79" ht="20" customHeight="true">
      <c r="A79" s="40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88"/>
      <c r="O79" s="88"/>
      <c r="P79" s="88"/>
      <c r="Q79" s="88"/>
      <c r="R79" s="88"/>
      <c r="S79" s="88"/>
      <c r="T79" s="89"/>
      <c r="U79" s="46"/>
      <c r="V79" s="46"/>
      <c r="W79" s="62"/>
      <c r="X79" s="52">
        <f>IF(B79="","",MAX(0,ROUND(MAX(IF(AND(O79&gt;0,P79&gt;0),O79*0.55+P79*0.45,MAX(O79,P79))+Q79,S79),0)))</f>
      </c>
      <c r="Y79" s="90">
        <f>IF(X79="","",X79*T79)</f>
      </c>
      <c r="Z79" s="91">
        <f>IF(OR(R79="",R79=0,X79=""),"",(X79-R79)/R79)</f>
      </c>
      <c r="AA79" s="52">
        <f>IF(B79="","",IF(OR(IF(Z79="",0,ABS(Z79))&gt;'Настройки на параметрите (setti'!$B$8,V79="高",U79="低"),"整合必要","整合済み"))</f>
      </c>
      <c r="AB79" s="64">
        <f>IF(B79="","",TRIM(IF(IF(Z79="",0,ABS(Z79))&gt;'Настройки на параметрите (setti'!$B$8,"財務差異がしきい値超過 ","")&amp;IF(V79="高","高リスク ","")&amp;IF(U79="低","信頼度低","")))</f>
      </c>
    </row>
    <row r="80" ht="20" customHeight="true">
      <c r="A80" s="40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88"/>
      <c r="O80" s="88"/>
      <c r="P80" s="88"/>
      <c r="Q80" s="88"/>
      <c r="R80" s="88"/>
      <c r="S80" s="88"/>
      <c r="T80" s="89"/>
      <c r="U80" s="46"/>
      <c r="V80" s="46"/>
      <c r="W80" s="62"/>
      <c r="X80" s="52">
        <f>IF(B80="","",MAX(0,ROUND(MAX(IF(AND(O80&gt;0,P80&gt;0),O80*0.55+P80*0.45,MAX(O80,P80))+Q80,S80),0)))</f>
      </c>
      <c r="Y80" s="90">
        <f>IF(X80="","",X80*T80)</f>
      </c>
      <c r="Z80" s="91">
        <f>IF(OR(R80="",R80=0,X80=""),"",(X80-R80)/R80)</f>
      </c>
      <c r="AA80" s="52">
        <f>IF(B80="","",IF(OR(IF(Z80="",0,ABS(Z80))&gt;'Настройки на параметрите (setti'!$B$8,V80="高",U80="低"),"整合必要","整合済み"))</f>
      </c>
      <c r="AB80" s="64">
        <f>IF(B80="","",TRIM(IF(IF(Z80="",0,ABS(Z80))&gt;'Настройки на параметрите (setti'!$B$8,"財務差異がしきい値超過 ","")&amp;IF(V80="高","高リスク ","")&amp;IF(U80="低","信頼度低","")))</f>
      </c>
    </row>
    <row r="81" ht="20" customHeight="true">
      <c r="A81" s="40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88"/>
      <c r="O81" s="88"/>
      <c r="P81" s="88"/>
      <c r="Q81" s="88"/>
      <c r="R81" s="88"/>
      <c r="S81" s="88"/>
      <c r="T81" s="89"/>
      <c r="U81" s="46"/>
      <c r="V81" s="46"/>
      <c r="W81" s="62"/>
      <c r="X81" s="52">
        <f>IF(B81="","",MAX(0,ROUND(MAX(IF(AND(O81&gt;0,P81&gt;0),O81*0.55+P81*0.45,MAX(O81,P81))+Q81,S81),0)))</f>
      </c>
      <c r="Y81" s="90">
        <f>IF(X81="","",X81*T81)</f>
      </c>
      <c r="Z81" s="91">
        <f>IF(OR(R81="",R81=0,X81=""),"",(X81-R81)/R81)</f>
      </c>
      <c r="AA81" s="52">
        <f>IF(B81="","",IF(OR(IF(Z81="",0,ABS(Z81))&gt;'Настройки на параметрите (setti'!$B$8,V81="高",U81="低"),"整合必要","整合済み"))</f>
      </c>
      <c r="AB81" s="64">
        <f>IF(B81="","",TRIM(IF(IF(Z81="",0,ABS(Z81))&gt;'Настройки на параметрите (setti'!$B$8,"財務差異がしきい値超過 ","")&amp;IF(V81="高","高リスク ","")&amp;IF(U81="低","信頼度低","")))</f>
      </c>
    </row>
    <row r="82" ht="20" customHeight="true">
      <c r="A82" s="40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88"/>
      <c r="O82" s="88"/>
      <c r="P82" s="88"/>
      <c r="Q82" s="88"/>
      <c r="R82" s="88"/>
      <c r="S82" s="88"/>
      <c r="T82" s="89"/>
      <c r="U82" s="46"/>
      <c r="V82" s="46"/>
      <c r="W82" s="62"/>
      <c r="X82" s="52">
        <f>IF(B82="","",MAX(0,ROUND(MAX(IF(AND(O82&gt;0,P82&gt;0),O82*0.55+P82*0.45,MAX(O82,P82))+Q82,S82),0)))</f>
      </c>
      <c r="Y82" s="90">
        <f>IF(X82="","",X82*T82)</f>
      </c>
      <c r="Z82" s="91">
        <f>IF(OR(R82="",R82=0,X82=""),"",(X82-R82)/R82)</f>
      </c>
      <c r="AA82" s="52">
        <f>IF(B82="","",IF(OR(IF(Z82="",0,ABS(Z82))&gt;'Настройки на параметрите (setti'!$B$8,V82="高",U82="低"),"整合必要","整合済み"))</f>
      </c>
      <c r="AB82" s="64">
        <f>IF(B82="","",TRIM(IF(IF(Z82="",0,ABS(Z82))&gt;'Настройки на параметрите (setti'!$B$8,"財務差異がしきい値超過 ","")&amp;IF(V82="高","高リスク ","")&amp;IF(U82="低","信頼度低","")))</f>
      </c>
    </row>
    <row r="83" ht="20" customHeight="true">
      <c r="A83" s="40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88"/>
      <c r="O83" s="88"/>
      <c r="P83" s="88"/>
      <c r="Q83" s="88"/>
      <c r="R83" s="88"/>
      <c r="S83" s="88"/>
      <c r="T83" s="89"/>
      <c r="U83" s="46"/>
      <c r="V83" s="46"/>
      <c r="W83" s="62"/>
      <c r="X83" s="52">
        <f>IF(B83="","",MAX(0,ROUND(MAX(IF(AND(O83&gt;0,P83&gt;0),O83*0.55+P83*0.45,MAX(O83,P83))+Q83,S83),0)))</f>
      </c>
      <c r="Y83" s="90">
        <f>IF(X83="","",X83*T83)</f>
      </c>
      <c r="Z83" s="91">
        <f>IF(OR(R83="",R83=0,X83=""),"",(X83-R83)/R83)</f>
      </c>
      <c r="AA83" s="52">
        <f>IF(B83="","",IF(OR(IF(Z83="",0,ABS(Z83))&gt;'Настройки на параметрите (setti'!$B$8,V83="高",U83="低"),"整合必要","整合済み"))</f>
      </c>
      <c r="AB83" s="64">
        <f>IF(B83="","",TRIM(IF(IF(Z83="",0,ABS(Z83))&gt;'Настройки на параметрите (setti'!$B$8,"財務差異がしきい値超過 ","")&amp;IF(V83="高","高リスク ","")&amp;IF(U83="低","信頼度低","")))</f>
      </c>
    </row>
    <row r="84" ht="20" customHeight="true">
      <c r="A84" s="40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88"/>
      <c r="O84" s="88"/>
      <c r="P84" s="88"/>
      <c r="Q84" s="88"/>
      <c r="R84" s="88"/>
      <c r="S84" s="88"/>
      <c r="T84" s="89"/>
      <c r="U84" s="46"/>
      <c r="V84" s="46"/>
      <c r="W84" s="62"/>
      <c r="X84" s="52">
        <f>IF(B84="","",MAX(0,ROUND(MAX(IF(AND(O84&gt;0,P84&gt;0),O84*0.55+P84*0.45,MAX(O84,P84))+Q84,S84),0)))</f>
      </c>
      <c r="Y84" s="90">
        <f>IF(X84="","",X84*T84)</f>
      </c>
      <c r="Z84" s="91">
        <f>IF(OR(R84="",R84=0,X84=""),"",(X84-R84)/R84)</f>
      </c>
      <c r="AA84" s="52">
        <f>IF(B84="","",IF(OR(IF(Z84="",0,ABS(Z84))&gt;'Настройки на параметрите (setti'!$B$8,V84="高",U84="低"),"整合必要","整合済み"))</f>
      </c>
      <c r="AB84" s="64">
        <f>IF(B84="","",TRIM(IF(IF(Z84="",0,ABS(Z84))&gt;'Настройки на параметрите (setti'!$B$8,"財務差異がしきい値超過 ","")&amp;IF(V84="高","高リスク ","")&amp;IF(U84="低","信頼度低","")))</f>
      </c>
    </row>
    <row r="85" ht="20" customHeight="true">
      <c r="A85" s="40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88"/>
      <c r="O85" s="88"/>
      <c r="P85" s="88"/>
      <c r="Q85" s="88"/>
      <c r="R85" s="88"/>
      <c r="S85" s="88"/>
      <c r="T85" s="89"/>
      <c r="U85" s="46"/>
      <c r="V85" s="46"/>
      <c r="W85" s="62"/>
      <c r="X85" s="52">
        <f>IF(B85="","",MAX(0,ROUND(MAX(IF(AND(O85&gt;0,P85&gt;0),O85*0.55+P85*0.45,MAX(O85,P85))+Q85,S85),0)))</f>
      </c>
      <c r="Y85" s="90">
        <f>IF(X85="","",X85*T85)</f>
      </c>
      <c r="Z85" s="91">
        <f>IF(OR(R85="",R85=0,X85=""),"",(X85-R85)/R85)</f>
      </c>
      <c r="AA85" s="52">
        <f>IF(B85="","",IF(OR(IF(Z85="",0,ABS(Z85))&gt;'Настройки на параметрите (setti'!$B$8,V85="高",U85="低"),"整合必要","整合済み"))</f>
      </c>
      <c r="AB85" s="64">
        <f>IF(B85="","",TRIM(IF(IF(Z85="",0,ABS(Z85))&gt;'Настройки на параметрите (setti'!$B$8,"財務差異がしきい値超過 ","")&amp;IF(V85="高","高リスク ","")&amp;IF(U85="低","信頼度低","")))</f>
      </c>
    </row>
    <row r="86" ht="20" customHeight="true">
      <c r="A86" s="40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88"/>
      <c r="O86" s="88"/>
      <c r="P86" s="88"/>
      <c r="Q86" s="88"/>
      <c r="R86" s="88"/>
      <c r="S86" s="88"/>
      <c r="T86" s="89"/>
      <c r="U86" s="46"/>
      <c r="V86" s="46"/>
      <c r="W86" s="62"/>
      <c r="X86" s="52">
        <f>IF(B86="","",MAX(0,ROUND(MAX(IF(AND(O86&gt;0,P86&gt;0),O86*0.55+P86*0.45,MAX(O86,P86))+Q86,S86),0)))</f>
      </c>
      <c r="Y86" s="90">
        <f>IF(X86="","",X86*T86)</f>
      </c>
      <c r="Z86" s="91">
        <f>IF(OR(R86="",R86=0,X86=""),"",(X86-R86)/R86)</f>
      </c>
      <c r="AA86" s="52">
        <f>IF(B86="","",IF(OR(IF(Z86="",0,ABS(Z86))&gt;'Настройки на параметрите (setti'!$B$8,V86="高",U86="低"),"整合必要","整合済み"))</f>
      </c>
      <c r="AB86" s="64">
        <f>IF(B86="","",TRIM(IF(IF(Z86="",0,ABS(Z86))&gt;'Настройки на параметрите (setti'!$B$8,"財務差異がしきい値超過 ","")&amp;IF(V86="高","高リスク ","")&amp;IF(U86="低","信頼度低","")))</f>
      </c>
    </row>
    <row r="87" ht="20" customHeight="true">
      <c r="A87" s="40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88"/>
      <c r="O87" s="88"/>
      <c r="P87" s="88"/>
      <c r="Q87" s="88"/>
      <c r="R87" s="88"/>
      <c r="S87" s="88"/>
      <c r="T87" s="89"/>
      <c r="U87" s="46"/>
      <c r="V87" s="46"/>
      <c r="W87" s="62"/>
      <c r="X87" s="52">
        <f>IF(B87="","",MAX(0,ROUND(MAX(IF(AND(O87&gt;0,P87&gt;0),O87*0.55+P87*0.45,MAX(O87,P87))+Q87,S87),0)))</f>
      </c>
      <c r="Y87" s="90">
        <f>IF(X87="","",X87*T87)</f>
      </c>
      <c r="Z87" s="91">
        <f>IF(OR(R87="",R87=0,X87=""),"",(X87-R87)/R87)</f>
      </c>
      <c r="AA87" s="52">
        <f>IF(B87="","",IF(OR(IF(Z87="",0,ABS(Z87))&gt;'Настройки на параметрите (setti'!$B$8,V87="高",U87="低"),"整合必要","整合済み"))</f>
      </c>
      <c r="AB87" s="64">
        <f>IF(B87="","",TRIM(IF(IF(Z87="",0,ABS(Z87))&gt;'Настройки на параметрите (setti'!$B$8,"財務差異がしきい値超過 ","")&amp;IF(V87="高","高リスク ","")&amp;IF(U87="低","信頼度低","")))</f>
      </c>
    </row>
    <row r="88" ht="20" customHeight="true">
      <c r="A88" s="40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88"/>
      <c r="O88" s="88"/>
      <c r="P88" s="88"/>
      <c r="Q88" s="88"/>
      <c r="R88" s="88"/>
      <c r="S88" s="88"/>
      <c r="T88" s="89"/>
      <c r="U88" s="46"/>
      <c r="V88" s="46"/>
      <c r="W88" s="62"/>
      <c r="X88" s="52">
        <f>IF(B88="","",MAX(0,ROUND(MAX(IF(AND(O88&gt;0,P88&gt;0),O88*0.55+P88*0.45,MAX(O88,P88))+Q88,S88),0)))</f>
      </c>
      <c r="Y88" s="90">
        <f>IF(X88="","",X88*T88)</f>
      </c>
      <c r="Z88" s="91">
        <f>IF(OR(R88="",R88=0,X88=""),"",(X88-R88)/R88)</f>
      </c>
      <c r="AA88" s="52">
        <f>IF(B88="","",IF(OR(IF(Z88="",0,ABS(Z88))&gt;'Настройки на параметрите (setti'!$B$8,V88="高",U88="低"),"整合必要","整合済み"))</f>
      </c>
      <c r="AB88" s="64">
        <f>IF(B88="","",TRIM(IF(IF(Z88="",0,ABS(Z88))&gt;'Настройки на параметрите (setti'!$B$8,"財務差異がしきい値超過 ","")&amp;IF(V88="高","高リスク ","")&amp;IF(U88="低","信頼度低","")))</f>
      </c>
    </row>
    <row r="89" ht="20" customHeight="true">
      <c r="A89" s="40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88"/>
      <c r="O89" s="88"/>
      <c r="P89" s="88"/>
      <c r="Q89" s="88"/>
      <c r="R89" s="88"/>
      <c r="S89" s="88"/>
      <c r="T89" s="89"/>
      <c r="U89" s="46"/>
      <c r="V89" s="46"/>
      <c r="W89" s="62"/>
      <c r="X89" s="52">
        <f>IF(B89="","",MAX(0,ROUND(MAX(IF(AND(O89&gt;0,P89&gt;0),O89*0.55+P89*0.45,MAX(O89,P89))+Q89,S89),0)))</f>
      </c>
      <c r="Y89" s="90">
        <f>IF(X89="","",X89*T89)</f>
      </c>
      <c r="Z89" s="91">
        <f>IF(OR(R89="",R89=0,X89=""),"",(X89-R89)/R89)</f>
      </c>
      <c r="AA89" s="52">
        <f>IF(B89="","",IF(OR(IF(Z89="",0,ABS(Z89))&gt;'Настройки на параметрите (setti'!$B$8,V89="高",U89="低"),"整合必要","整合済み"))</f>
      </c>
      <c r="AB89" s="64">
        <f>IF(B89="","",TRIM(IF(IF(Z89="",0,ABS(Z89))&gt;'Настройки на параметрите (setti'!$B$8,"財務差異がしきい値超過 ","")&amp;IF(V89="高","高リスク ","")&amp;IF(U89="低","信頼度低","")))</f>
      </c>
    </row>
    <row r="90" ht="20" customHeight="true">
      <c r="A90" s="40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88"/>
      <c r="O90" s="88"/>
      <c r="P90" s="88"/>
      <c r="Q90" s="88"/>
      <c r="R90" s="88"/>
      <c r="S90" s="88"/>
      <c r="T90" s="89"/>
      <c r="U90" s="46"/>
      <c r="V90" s="46"/>
      <c r="W90" s="62"/>
      <c r="X90" s="52">
        <f>IF(B90="","",MAX(0,ROUND(MAX(IF(AND(O90&gt;0,P90&gt;0),O90*0.55+P90*0.45,MAX(O90,P90))+Q90,S90),0)))</f>
      </c>
      <c r="Y90" s="90">
        <f>IF(X90="","",X90*T90)</f>
      </c>
      <c r="Z90" s="91">
        <f>IF(OR(R90="",R90=0,X90=""),"",(X90-R90)/R90)</f>
      </c>
      <c r="AA90" s="52">
        <f>IF(B90="","",IF(OR(IF(Z90="",0,ABS(Z90))&gt;'Настройки на параметрите (setti'!$B$8,V90="高",U90="低"),"整合必要","整合済み"))</f>
      </c>
      <c r="AB90" s="64">
        <f>IF(B90="","",TRIM(IF(IF(Z90="",0,ABS(Z90))&gt;'Настройки на параметрите (setti'!$B$8,"財務差異がしきい値超過 ","")&amp;IF(V90="高","高リスク ","")&amp;IF(U90="低","信頼度低","")))</f>
      </c>
    </row>
    <row r="91" ht="20" customHeight="true">
      <c r="A91" s="40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88"/>
      <c r="O91" s="88"/>
      <c r="P91" s="88"/>
      <c r="Q91" s="88"/>
      <c r="R91" s="88"/>
      <c r="S91" s="88"/>
      <c r="T91" s="89"/>
      <c r="U91" s="46"/>
      <c r="V91" s="46"/>
      <c r="W91" s="62"/>
      <c r="X91" s="52">
        <f>IF(B91="","",MAX(0,ROUND(MAX(IF(AND(O91&gt;0,P91&gt;0),O91*0.55+P91*0.45,MAX(O91,P91))+Q91,S91),0)))</f>
      </c>
      <c r="Y91" s="90">
        <f>IF(X91="","",X91*T91)</f>
      </c>
      <c r="Z91" s="91">
        <f>IF(OR(R91="",R91=0,X91=""),"",(X91-R91)/R91)</f>
      </c>
      <c r="AA91" s="52">
        <f>IF(B91="","",IF(OR(IF(Z91="",0,ABS(Z91))&gt;'Настройки на параметрите (setti'!$B$8,V91="高",U91="低"),"整合必要","整合済み"))</f>
      </c>
      <c r="AB91" s="64">
        <f>IF(B91="","",TRIM(IF(IF(Z91="",0,ABS(Z91))&gt;'Настройки на параметрите (setti'!$B$8,"財務差異がしきい値超過 ","")&amp;IF(V91="高","高リスク ","")&amp;IF(U91="低","信頼度低","")))</f>
      </c>
    </row>
    <row r="92" ht="20" customHeight="true">
      <c r="A92" s="40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88"/>
      <c r="O92" s="88"/>
      <c r="P92" s="88"/>
      <c r="Q92" s="88"/>
      <c r="R92" s="88"/>
      <c r="S92" s="88"/>
      <c r="T92" s="89"/>
      <c r="U92" s="46"/>
      <c r="V92" s="46"/>
      <c r="W92" s="62"/>
      <c r="X92" s="52">
        <f>IF(B92="","",MAX(0,ROUND(MAX(IF(AND(O92&gt;0,P92&gt;0),O92*0.55+P92*0.45,MAX(O92,P92))+Q92,S92),0)))</f>
      </c>
      <c r="Y92" s="90">
        <f>IF(X92="","",X92*T92)</f>
      </c>
      <c r="Z92" s="91">
        <f>IF(OR(R92="",R92=0,X92=""),"",(X92-R92)/R92)</f>
      </c>
      <c r="AA92" s="52">
        <f>IF(B92="","",IF(OR(IF(Z92="",0,ABS(Z92))&gt;'Настройки на параметрите (setti'!$B$8,V92="高",U92="低"),"整合必要","整合済み"))</f>
      </c>
      <c r="AB92" s="64">
        <f>IF(B92="","",TRIM(IF(IF(Z92="",0,ABS(Z92))&gt;'Настройки на параметрите (setti'!$B$8,"財務差異がしきい値超過 ","")&amp;IF(V92="高","高リスク ","")&amp;IF(U92="低","信頼度低","")))</f>
      </c>
    </row>
    <row r="93" ht="20" customHeight="true">
      <c r="A93" s="40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88"/>
      <c r="O93" s="88"/>
      <c r="P93" s="88"/>
      <c r="Q93" s="88"/>
      <c r="R93" s="88"/>
      <c r="S93" s="88"/>
      <c r="T93" s="89"/>
      <c r="U93" s="46"/>
      <c r="V93" s="46"/>
      <c r="W93" s="62"/>
      <c r="X93" s="52">
        <f>IF(B93="","",MAX(0,ROUND(MAX(IF(AND(O93&gt;0,P93&gt;0),O93*0.55+P93*0.45,MAX(O93,P93))+Q93,S93),0)))</f>
      </c>
      <c r="Y93" s="90">
        <f>IF(X93="","",X93*T93)</f>
      </c>
      <c r="Z93" s="91">
        <f>IF(OR(R93="",R93=0,X93=""),"",(X93-R93)/R93)</f>
      </c>
      <c r="AA93" s="52">
        <f>IF(B93="","",IF(OR(IF(Z93="",0,ABS(Z93))&gt;'Настройки на параметрите (setti'!$B$8,V93="高",U93="低"),"整合必要","整合済み"))</f>
      </c>
      <c r="AB93" s="64">
        <f>IF(B93="","",TRIM(IF(IF(Z93="",0,ABS(Z93))&gt;'Настройки на параметрите (setti'!$B$8,"財務差異がしきい値超過 ","")&amp;IF(V93="高","高リスク ","")&amp;IF(U93="低","信頼度低","")))</f>
      </c>
    </row>
    <row r="94" ht="20" customHeight="true">
      <c r="A94" s="40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88"/>
      <c r="O94" s="88"/>
      <c r="P94" s="88"/>
      <c r="Q94" s="88"/>
      <c r="R94" s="88"/>
      <c r="S94" s="88"/>
      <c r="T94" s="89"/>
      <c r="U94" s="46"/>
      <c r="V94" s="46"/>
      <c r="W94" s="62"/>
      <c r="X94" s="52">
        <f>IF(B94="","",MAX(0,ROUND(MAX(IF(AND(O94&gt;0,P94&gt;0),O94*0.55+P94*0.45,MAX(O94,P94))+Q94,S94),0)))</f>
      </c>
      <c r="Y94" s="90">
        <f>IF(X94="","",X94*T94)</f>
      </c>
      <c r="Z94" s="91">
        <f>IF(OR(R94="",R94=0,X94=""),"",(X94-R94)/R94)</f>
      </c>
      <c r="AA94" s="52">
        <f>IF(B94="","",IF(OR(IF(Z94="",0,ABS(Z94))&gt;'Настройки на параметрите (setti'!$B$8,V94="高",U94="低"),"整合必要","整合済み"))</f>
      </c>
      <c r="AB94" s="64">
        <f>IF(B94="","",TRIM(IF(IF(Z94="",0,ABS(Z94))&gt;'Настройки на параметрите (setti'!$B$8,"財務差異がしきい値超過 ","")&amp;IF(V94="高","高リスク ","")&amp;IF(U94="低","信頼度低","")))</f>
      </c>
    </row>
    <row r="95" ht="20" customHeight="true">
      <c r="A95" s="40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88"/>
      <c r="O95" s="88"/>
      <c r="P95" s="88"/>
      <c r="Q95" s="88"/>
      <c r="R95" s="88"/>
      <c r="S95" s="88"/>
      <c r="T95" s="89"/>
      <c r="U95" s="46"/>
      <c r="V95" s="46"/>
      <c r="W95" s="62"/>
      <c r="X95" s="52">
        <f>IF(B95="","",MAX(0,ROUND(MAX(IF(AND(O95&gt;0,P95&gt;0),O95*0.55+P95*0.45,MAX(O95,P95))+Q95,S95),0)))</f>
      </c>
      <c r="Y95" s="90">
        <f>IF(X95="","",X95*T95)</f>
      </c>
      <c r="Z95" s="91">
        <f>IF(OR(R95="",R95=0,X95=""),"",(X95-R95)/R95)</f>
      </c>
      <c r="AA95" s="52">
        <f>IF(B95="","",IF(OR(IF(Z95="",0,ABS(Z95))&gt;'Настройки на параметрите (setti'!$B$8,V95="高",U95="低"),"整合必要","整合済み"))</f>
      </c>
      <c r="AB95" s="64">
        <f>IF(B95="","",TRIM(IF(IF(Z95="",0,ABS(Z95))&gt;'Настройки на параметрите (setti'!$B$8,"財務差異がしきい値超過 ","")&amp;IF(V95="高","高リスク ","")&amp;IF(U95="低","信頼度低","")))</f>
      </c>
    </row>
    <row r="96" ht="20" customHeight="true">
      <c r="A96" s="40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88"/>
      <c r="O96" s="88"/>
      <c r="P96" s="88"/>
      <c r="Q96" s="88"/>
      <c r="R96" s="88"/>
      <c r="S96" s="88"/>
      <c r="T96" s="89"/>
      <c r="U96" s="46"/>
      <c r="V96" s="46"/>
      <c r="W96" s="62"/>
      <c r="X96" s="52">
        <f>IF(B96="","",MAX(0,ROUND(MAX(IF(AND(O96&gt;0,P96&gt;0),O96*0.55+P96*0.45,MAX(O96,P96))+Q96,S96),0)))</f>
      </c>
      <c r="Y96" s="90">
        <f>IF(X96="","",X96*T96)</f>
      </c>
      <c r="Z96" s="91">
        <f>IF(OR(R96="",R96=0,X96=""),"",(X96-R96)/R96)</f>
      </c>
      <c r="AA96" s="52">
        <f>IF(B96="","",IF(OR(IF(Z96="",0,ABS(Z96))&gt;'Настройки на параметрите (setti'!$B$8,V96="高",U96="低"),"整合必要","整合済み"))</f>
      </c>
      <c r="AB96" s="64">
        <f>IF(B96="","",TRIM(IF(IF(Z96="",0,ABS(Z96))&gt;'Настройки на параметрите (setti'!$B$8,"財務差異がしきい値超過 ","")&amp;IF(V96="高","高リスク ","")&amp;IF(U96="低","信頼度低","")))</f>
      </c>
    </row>
    <row r="97" ht="20" customHeight="true">
      <c r="A97" s="40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88"/>
      <c r="O97" s="88"/>
      <c r="P97" s="88"/>
      <c r="Q97" s="88"/>
      <c r="R97" s="88"/>
      <c r="S97" s="88"/>
      <c r="T97" s="89"/>
      <c r="U97" s="46"/>
      <c r="V97" s="46"/>
      <c r="W97" s="62"/>
      <c r="X97" s="52">
        <f>IF(B97="","",MAX(0,ROUND(MAX(IF(AND(O97&gt;0,P97&gt;0),O97*0.55+P97*0.45,MAX(O97,P97))+Q97,S97),0)))</f>
      </c>
      <c r="Y97" s="90">
        <f>IF(X97="","",X97*T97)</f>
      </c>
      <c r="Z97" s="91">
        <f>IF(OR(R97="",R97=0,X97=""),"",(X97-R97)/R97)</f>
      </c>
      <c r="AA97" s="52">
        <f>IF(B97="","",IF(OR(IF(Z97="",0,ABS(Z97))&gt;'Настройки на параметрите (setti'!$B$8,V97="高",U97="低"),"整合必要","整合済み"))</f>
      </c>
      <c r="AB97" s="64">
        <f>IF(B97="","",TRIM(IF(IF(Z97="",0,ABS(Z97))&gt;'Настройки на параметрите (setti'!$B$8,"財務差異がしきい値超過 ","")&amp;IF(V97="高","高リスク ","")&amp;IF(U97="低","信頼度低","")))</f>
      </c>
    </row>
    <row r="98" ht="20" customHeight="true">
      <c r="A98" s="40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88"/>
      <c r="O98" s="88"/>
      <c r="P98" s="88"/>
      <c r="Q98" s="88"/>
      <c r="R98" s="88"/>
      <c r="S98" s="88"/>
      <c r="T98" s="89"/>
      <c r="U98" s="46"/>
      <c r="V98" s="46"/>
      <c r="W98" s="62"/>
      <c r="X98" s="52">
        <f>IF(B98="","",MAX(0,ROUND(MAX(IF(AND(O98&gt;0,P98&gt;0),O98*0.55+P98*0.45,MAX(O98,P98))+Q98,S98),0)))</f>
      </c>
      <c r="Y98" s="90">
        <f>IF(X98="","",X98*T98)</f>
      </c>
      <c r="Z98" s="91">
        <f>IF(OR(R98="",R98=0,X98=""),"",(X98-R98)/R98)</f>
      </c>
      <c r="AA98" s="52">
        <f>IF(B98="","",IF(OR(IF(Z98="",0,ABS(Z98))&gt;'Настройки на параметрите (setti'!$B$8,V98="高",U98="低"),"整合必要","整合済み"))</f>
      </c>
      <c r="AB98" s="64">
        <f>IF(B98="","",TRIM(IF(IF(Z98="",0,ABS(Z98))&gt;'Настройки на параметрите (setti'!$B$8,"財務差異がしきい値超過 ","")&amp;IF(V98="高","高リスク ","")&amp;IF(U98="低","信頼度低","")))</f>
      </c>
    </row>
    <row r="99" ht="20" customHeight="true">
      <c r="A99" s="40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88"/>
      <c r="O99" s="88"/>
      <c r="P99" s="88"/>
      <c r="Q99" s="88"/>
      <c r="R99" s="88"/>
      <c r="S99" s="88"/>
      <c r="T99" s="89"/>
      <c r="U99" s="46"/>
      <c r="V99" s="46"/>
      <c r="W99" s="62"/>
      <c r="X99" s="52">
        <f>IF(B99="","",MAX(0,ROUND(MAX(IF(AND(O99&gt;0,P99&gt;0),O99*0.55+P99*0.45,MAX(O99,P99))+Q99,S99),0)))</f>
      </c>
      <c r="Y99" s="90">
        <f>IF(X99="","",X99*T99)</f>
      </c>
      <c r="Z99" s="91">
        <f>IF(OR(R99="",R99=0,X99=""),"",(X99-R99)/R99)</f>
      </c>
      <c r="AA99" s="52">
        <f>IF(B99="","",IF(OR(IF(Z99="",0,ABS(Z99))&gt;'Настройки на параметрите (setti'!$B$8,V99="高",U99="低"),"整合必要","整合済み"))</f>
      </c>
      <c r="AB99" s="64">
        <f>IF(B99="","",TRIM(IF(IF(Z99="",0,ABS(Z99))&gt;'Настройки на параметрите (setti'!$B$8,"財務差異がしきい値超過 ","")&amp;IF(V99="高","高リスク ","")&amp;IF(U99="低","信頼度低","")))</f>
      </c>
    </row>
    <row r="100" ht="20" customHeight="true">
      <c r="A100" s="40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88"/>
      <c r="O100" s="88"/>
      <c r="P100" s="88"/>
      <c r="Q100" s="88"/>
      <c r="R100" s="88"/>
      <c r="S100" s="88"/>
      <c r="T100" s="89"/>
      <c r="U100" s="46"/>
      <c r="V100" s="46"/>
      <c r="W100" s="62"/>
      <c r="X100" s="52">
        <f>IF(B100="","",MAX(0,ROUND(MAX(IF(AND(O100&gt;0,P100&gt;0),O100*0.55+P100*0.45,MAX(O100,P100))+Q100,S100),0)))</f>
      </c>
      <c r="Y100" s="90">
        <f>IF(X100="","",X100*T100)</f>
      </c>
      <c r="Z100" s="91">
        <f>IF(OR(R100="",R100=0,X100=""),"",(X100-R100)/R100)</f>
      </c>
      <c r="AA100" s="52">
        <f>IF(B100="","",IF(OR(IF(Z100="",0,ABS(Z100))&gt;'Настройки на параметрите (setti'!$B$8,V100="高",U100="低"),"整合必要","整合済み"))</f>
      </c>
      <c r="AB100" s="64">
        <f>IF(B100="","",TRIM(IF(IF(Z100="",0,ABS(Z100))&gt;'Настройки на параметрите (setti'!$B$8,"財務差異がしきい値超過 ","")&amp;IF(V100="高","高リスク ","")&amp;IF(U100="低","信頼度低","")))</f>
      </c>
    </row>
    <row r="101" ht="20" customHeight="true">
      <c r="A101" s="40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88"/>
      <c r="O101" s="88"/>
      <c r="P101" s="88"/>
      <c r="Q101" s="88"/>
      <c r="R101" s="88"/>
      <c r="S101" s="88"/>
      <c r="T101" s="89"/>
      <c r="U101" s="46"/>
      <c r="V101" s="46"/>
      <c r="W101" s="62"/>
      <c r="X101" s="52">
        <f>IF(B101="","",MAX(0,ROUND(MAX(IF(AND(O101&gt;0,P101&gt;0),O101*0.55+P101*0.45,MAX(O101,P101))+Q101,S101),0)))</f>
      </c>
      <c r="Y101" s="90">
        <f>IF(X101="","",X101*T101)</f>
      </c>
      <c r="Z101" s="91">
        <f>IF(OR(R101="",R101=0,X101=""),"",(X101-R101)/R101)</f>
      </c>
      <c r="AA101" s="52">
        <f>IF(B101="","",IF(OR(IF(Z101="",0,ABS(Z101))&gt;'Настройки на параметрите (setti'!$B$8,V101="高",U101="低"),"整合必要","整合済み"))</f>
      </c>
      <c r="AB101" s="64">
        <f>IF(B101="","",TRIM(IF(IF(Z101="",0,ABS(Z101))&gt;'Настройки на параметрите (setti'!$B$8,"財務差異がしきい値超過 ","")&amp;IF(V101="高","高リスク ","")&amp;IF(U101="低","信頼度低","")))</f>
      </c>
    </row>
    <row r="102" ht="20" customHeight="true">
      <c r="A102" s="40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88"/>
      <c r="O102" s="88"/>
      <c r="P102" s="88"/>
      <c r="Q102" s="88"/>
      <c r="R102" s="88"/>
      <c r="S102" s="88"/>
      <c r="T102" s="89"/>
      <c r="U102" s="46"/>
      <c r="V102" s="46"/>
      <c r="W102" s="62"/>
      <c r="X102" s="52">
        <f>IF(B102="","",MAX(0,ROUND(MAX(IF(AND(O102&gt;0,P102&gt;0),O102*0.55+P102*0.45,MAX(O102,P102))+Q102,S102),0)))</f>
      </c>
      <c r="Y102" s="90">
        <f>IF(X102="","",X102*T102)</f>
      </c>
      <c r="Z102" s="91">
        <f>IF(OR(R102="",R102=0,X102=""),"",(X102-R102)/R102)</f>
      </c>
      <c r="AA102" s="52">
        <f>IF(B102="","",IF(OR(IF(Z102="",0,ABS(Z102))&gt;'Настройки на параметрите (setti'!$B$8,V102="高",U102="低"),"整合必要","整合済み"))</f>
      </c>
      <c r="AB102" s="64">
        <f>IF(B102="","",TRIM(IF(IF(Z102="",0,ABS(Z102))&gt;'Настройки на параметрите (setti'!$B$8,"財務差異がしきい値超過 ","")&amp;IF(V102="高","高リスク ","")&amp;IF(U102="低","信頼度低","")))</f>
      </c>
    </row>
    <row r="103" ht="20" customHeight="true">
      <c r="A103" s="40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88"/>
      <c r="O103" s="88"/>
      <c r="P103" s="88"/>
      <c r="Q103" s="88"/>
      <c r="R103" s="88"/>
      <c r="S103" s="88"/>
      <c r="T103" s="89"/>
      <c r="U103" s="46"/>
      <c r="V103" s="46"/>
      <c r="W103" s="62"/>
      <c r="X103" s="52">
        <f>IF(B103="","",MAX(0,ROUND(MAX(IF(AND(O103&gt;0,P103&gt;0),O103*0.55+P103*0.45,MAX(O103,P103))+Q103,S103),0)))</f>
      </c>
      <c r="Y103" s="90">
        <f>IF(X103="","",X103*T103)</f>
      </c>
      <c r="Z103" s="91">
        <f>IF(OR(R103="",R103=0,X103=""),"",(X103-R103)/R103)</f>
      </c>
      <c r="AA103" s="52">
        <f>IF(B103="","",IF(OR(IF(Z103="",0,ABS(Z103))&gt;'Настройки на параметрите (setti'!$B$8,V103="高",U103="低"),"整合必要","整合済み"))</f>
      </c>
      <c r="AB103" s="64">
        <f>IF(B103="","",TRIM(IF(IF(Z103="",0,ABS(Z103))&gt;'Настройки на параметрите (setti'!$B$8,"財務差異がしきい値超過 ","")&amp;IF(V103="高","高リスク ","")&amp;IF(U103="低","信頼度低","")))</f>
      </c>
    </row>
    <row r="104" ht="20" customHeight="true">
      <c r="A104" s="40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88"/>
      <c r="O104" s="88"/>
      <c r="P104" s="88"/>
      <c r="Q104" s="88"/>
      <c r="R104" s="88"/>
      <c r="S104" s="88"/>
      <c r="T104" s="89"/>
      <c r="U104" s="46"/>
      <c r="V104" s="46"/>
      <c r="W104" s="62"/>
      <c r="X104" s="52">
        <f>IF(B104="","",MAX(0,ROUND(MAX(IF(AND(O104&gt;0,P104&gt;0),O104*0.55+P104*0.45,MAX(O104,P104))+Q104,S104),0)))</f>
      </c>
      <c r="Y104" s="90">
        <f>IF(X104="","",X104*T104)</f>
      </c>
      <c r="Z104" s="91">
        <f>IF(OR(R104="",R104=0,X104=""),"",(X104-R104)/R104)</f>
      </c>
      <c r="AA104" s="52">
        <f>IF(B104="","",IF(OR(IF(Z104="",0,ABS(Z104))&gt;'Настройки на параметрите (setti'!$B$8,V104="高",U104="低"),"整合必要","整合済み"))</f>
      </c>
      <c r="AB104" s="64">
        <f>IF(B104="","",TRIM(IF(IF(Z104="",0,ABS(Z104))&gt;'Настройки на параметрите (setti'!$B$8,"財務差異がしきい値超過 ","")&amp;IF(V104="高","高リスク ","")&amp;IF(U104="低","信頼度低","")))</f>
      </c>
    </row>
    <row r="105" ht="20" customHeight="true">
      <c r="A105" s="40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88"/>
      <c r="O105" s="88"/>
      <c r="P105" s="88"/>
      <c r="Q105" s="88"/>
      <c r="R105" s="88"/>
      <c r="S105" s="88"/>
      <c r="T105" s="89"/>
      <c r="U105" s="46"/>
      <c r="V105" s="46"/>
      <c r="W105" s="62"/>
      <c r="X105" s="52">
        <f>IF(B105="","",MAX(0,ROUND(MAX(IF(AND(O105&gt;0,P105&gt;0),O105*0.55+P105*0.45,MAX(O105,P105))+Q105,S105),0)))</f>
      </c>
      <c r="Y105" s="90">
        <f>IF(X105="","",X105*T105)</f>
      </c>
      <c r="Z105" s="91">
        <f>IF(OR(R105="",R105=0,X105=""),"",(X105-R105)/R105)</f>
      </c>
      <c r="AA105" s="52">
        <f>IF(B105="","",IF(OR(IF(Z105="",0,ABS(Z105))&gt;'Настройки на параметрите (setti'!$B$8,V105="高",U105="低"),"整合必要","整合済み"))</f>
      </c>
      <c r="AB105" s="64">
        <f>IF(B105="","",TRIM(IF(IF(Z105="",0,ABS(Z105))&gt;'Настройки на параметрите (setti'!$B$8,"財務差異がしきい値超過 ","")&amp;IF(V105="高","高リスク ","")&amp;IF(U105="低","信頼度低","")))</f>
      </c>
    </row>
    <row r="106" ht="20" customHeight="true">
      <c r="A106" s="40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88"/>
      <c r="O106" s="88"/>
      <c r="P106" s="88"/>
      <c r="Q106" s="88"/>
      <c r="R106" s="88"/>
      <c r="S106" s="88"/>
      <c r="T106" s="89"/>
      <c r="U106" s="46"/>
      <c r="V106" s="46"/>
      <c r="W106" s="62"/>
      <c r="X106" s="52">
        <f>IF(B106="","",MAX(0,ROUND(MAX(IF(AND(O106&gt;0,P106&gt;0),O106*0.55+P106*0.45,MAX(O106,P106))+Q106,S106),0)))</f>
      </c>
      <c r="Y106" s="90">
        <f>IF(X106="","",X106*T106)</f>
      </c>
      <c r="Z106" s="91">
        <f>IF(OR(R106="",R106=0,X106=""),"",(X106-R106)/R106)</f>
      </c>
      <c r="AA106" s="52">
        <f>IF(B106="","",IF(OR(IF(Z106="",0,ABS(Z106))&gt;'Настройки на параметрите (setti'!$B$8,V106="高",U106="低"),"整合必要","整合済み"))</f>
      </c>
      <c r="AB106" s="64">
        <f>IF(B106="","",TRIM(IF(IF(Z106="",0,ABS(Z106))&gt;'Настройки на параметрите (setti'!$B$8,"財務差異がしきい値超過 ","")&amp;IF(V106="高","高リスク ","")&amp;IF(U106="低","信頼度低","")))</f>
      </c>
    </row>
    <row r="107" ht="20" customHeight="true">
      <c r="A107" s="40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88"/>
      <c r="O107" s="88"/>
      <c r="P107" s="88"/>
      <c r="Q107" s="88"/>
      <c r="R107" s="88"/>
      <c r="S107" s="88"/>
      <c r="T107" s="89"/>
      <c r="U107" s="46"/>
      <c r="V107" s="46"/>
      <c r="W107" s="62"/>
      <c r="X107" s="52">
        <f>IF(B107="","",MAX(0,ROUND(MAX(IF(AND(O107&gt;0,P107&gt;0),O107*0.55+P107*0.45,MAX(O107,P107))+Q107,S107),0)))</f>
      </c>
      <c r="Y107" s="90">
        <f>IF(X107="","",X107*T107)</f>
      </c>
      <c r="Z107" s="91">
        <f>IF(OR(R107="",R107=0,X107=""),"",(X107-R107)/R107)</f>
      </c>
      <c r="AA107" s="52">
        <f>IF(B107="","",IF(OR(IF(Z107="",0,ABS(Z107))&gt;'Настройки на параметрите (setti'!$B$8,V107="高",U107="低"),"整合必要","整合済み"))</f>
      </c>
      <c r="AB107" s="64">
        <f>IF(B107="","",TRIM(IF(IF(Z107="",0,ABS(Z107))&gt;'Настройки на параметрите (setti'!$B$8,"財務差異がしきい値超過 ","")&amp;IF(V107="高","高リスク ","")&amp;IF(U107="低","信頼度低","")))</f>
      </c>
    </row>
    <row r="108" ht="20" customHeight="true">
      <c r="A108" s="40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88"/>
      <c r="O108" s="88"/>
      <c r="P108" s="88"/>
      <c r="Q108" s="88"/>
      <c r="R108" s="88"/>
      <c r="S108" s="88"/>
      <c r="T108" s="89"/>
      <c r="U108" s="46"/>
      <c r="V108" s="46"/>
      <c r="W108" s="62"/>
      <c r="X108" s="52">
        <f>IF(B108="","",MAX(0,ROUND(MAX(IF(AND(O108&gt;0,P108&gt;0),O108*0.55+P108*0.45,MAX(O108,P108))+Q108,S108),0)))</f>
      </c>
      <c r="Y108" s="90">
        <f>IF(X108="","",X108*T108)</f>
      </c>
      <c r="Z108" s="91">
        <f>IF(OR(R108="",R108=0,X108=""),"",(X108-R108)/R108)</f>
      </c>
      <c r="AA108" s="52">
        <f>IF(B108="","",IF(OR(IF(Z108="",0,ABS(Z108))&gt;'Настройки на параметрите (setti'!$B$8,V108="高",U108="低"),"整合必要","整合済み"))</f>
      </c>
      <c r="AB108" s="64">
        <f>IF(B108="","",TRIM(IF(IF(Z108="",0,ABS(Z108))&gt;'Настройки на параметрите (setti'!$B$8,"財務差異がしきい値超過 ","")&amp;IF(V108="高","高リスク ","")&amp;IF(U108="低","信頼度低","")))</f>
      </c>
    </row>
    <row r="109" ht="20" customHeight="true">
      <c r="A109" s="40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88"/>
      <c r="O109" s="88"/>
      <c r="P109" s="88"/>
      <c r="Q109" s="88"/>
      <c r="R109" s="88"/>
      <c r="S109" s="88"/>
      <c r="T109" s="89"/>
      <c r="U109" s="46"/>
      <c r="V109" s="46"/>
      <c r="W109" s="62"/>
      <c r="X109" s="52">
        <f>IF(B109="","",MAX(0,ROUND(MAX(IF(AND(O109&gt;0,P109&gt;0),O109*0.55+P109*0.45,MAX(O109,P109))+Q109,S109),0)))</f>
      </c>
      <c r="Y109" s="90">
        <f>IF(X109="","",X109*T109)</f>
      </c>
      <c r="Z109" s="91">
        <f>IF(OR(R109="",R109=0,X109=""),"",(X109-R109)/R109)</f>
      </c>
      <c r="AA109" s="52">
        <f>IF(B109="","",IF(OR(IF(Z109="",0,ABS(Z109))&gt;'Настройки на параметрите (setti'!$B$8,V109="高",U109="低"),"整合必要","整合済み"))</f>
      </c>
      <c r="AB109" s="64">
        <f>IF(B109="","",TRIM(IF(IF(Z109="",0,ABS(Z109))&gt;'Настройки на параметрите (setti'!$B$8,"財務差異がしきい値超過 ","")&amp;IF(V109="高","高リスク ","")&amp;IF(U109="低","信頼度低","")))</f>
      </c>
    </row>
    <row r="110" ht="20" customHeight="true">
      <c r="A110" s="40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88"/>
      <c r="O110" s="88"/>
      <c r="P110" s="88"/>
      <c r="Q110" s="88"/>
      <c r="R110" s="88"/>
      <c r="S110" s="88"/>
      <c r="T110" s="89"/>
      <c r="U110" s="46"/>
      <c r="V110" s="46"/>
      <c r="W110" s="62"/>
      <c r="X110" s="52">
        <f>IF(B110="","",MAX(0,ROUND(MAX(IF(AND(O110&gt;0,P110&gt;0),O110*0.55+P110*0.45,MAX(O110,P110))+Q110,S110),0)))</f>
      </c>
      <c r="Y110" s="90">
        <f>IF(X110="","",X110*T110)</f>
      </c>
      <c r="Z110" s="91">
        <f>IF(OR(R110="",R110=0,X110=""),"",(X110-R110)/R110)</f>
      </c>
      <c r="AA110" s="52">
        <f>IF(B110="","",IF(OR(IF(Z110="",0,ABS(Z110))&gt;'Настройки на параметрите (setti'!$B$8,V110="高",U110="低"),"整合必要","整合済み"))</f>
      </c>
      <c r="AB110" s="64">
        <f>IF(B110="","",TRIM(IF(IF(Z110="",0,ABS(Z110))&gt;'Настройки на параметрите (setti'!$B$8,"財務差異がしきい値超過 ","")&amp;IF(V110="高","高リスク ","")&amp;IF(U110="低","信頼度低","")))</f>
      </c>
    </row>
    <row r="111" ht="20" customHeight="true">
      <c r="A111" s="40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88"/>
      <c r="O111" s="88"/>
      <c r="P111" s="88"/>
      <c r="Q111" s="88"/>
      <c r="R111" s="88"/>
      <c r="S111" s="88"/>
      <c r="T111" s="89"/>
      <c r="U111" s="46"/>
      <c r="V111" s="46"/>
      <c r="W111" s="62"/>
      <c r="X111" s="52">
        <f>IF(B111="","",MAX(0,ROUND(MAX(IF(AND(O111&gt;0,P111&gt;0),O111*0.55+P111*0.45,MAX(O111,P111))+Q111,S111),0)))</f>
      </c>
      <c r="Y111" s="90">
        <f>IF(X111="","",X111*T111)</f>
      </c>
      <c r="Z111" s="91">
        <f>IF(OR(R111="",R111=0,X111=""),"",(X111-R111)/R111)</f>
      </c>
      <c r="AA111" s="52">
        <f>IF(B111="","",IF(OR(IF(Z111="",0,ABS(Z111))&gt;'Настройки на параметрите (setti'!$B$8,V111="高",U111="低"),"整合必要","整合済み"))</f>
      </c>
      <c r="AB111" s="64">
        <f>IF(B111="","",TRIM(IF(IF(Z111="",0,ABS(Z111))&gt;'Настройки на параметрите (setti'!$B$8,"財務差異がしきい値超過 ","")&amp;IF(V111="高","高リスク ","")&amp;IF(U111="低","信頼度低","")))</f>
      </c>
    </row>
    <row r="112" ht="20" customHeight="true">
      <c r="A112" s="40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88"/>
      <c r="O112" s="88"/>
      <c r="P112" s="88"/>
      <c r="Q112" s="88"/>
      <c r="R112" s="88"/>
      <c r="S112" s="88"/>
      <c r="T112" s="89"/>
      <c r="U112" s="46"/>
      <c r="V112" s="46"/>
      <c r="W112" s="62"/>
      <c r="X112" s="52">
        <f>IF(B112="","",MAX(0,ROUND(MAX(IF(AND(O112&gt;0,P112&gt;0),O112*0.55+P112*0.45,MAX(O112,P112))+Q112,S112),0)))</f>
      </c>
      <c r="Y112" s="90">
        <f>IF(X112="","",X112*T112)</f>
      </c>
      <c r="Z112" s="91">
        <f>IF(OR(R112="",R112=0,X112=""),"",(X112-R112)/R112)</f>
      </c>
      <c r="AA112" s="52">
        <f>IF(B112="","",IF(OR(IF(Z112="",0,ABS(Z112))&gt;'Настройки на параметрите (setti'!$B$8,V112="高",U112="低"),"整合必要","整合済み"))</f>
      </c>
      <c r="AB112" s="64">
        <f>IF(B112="","",TRIM(IF(IF(Z112="",0,ABS(Z112))&gt;'Настройки на параметрите (setti'!$B$8,"財務差異がしきい値超過 ","")&amp;IF(V112="高","高リスク ","")&amp;IF(U112="低","信頼度低","")))</f>
      </c>
    </row>
    <row r="113" ht="20" customHeight="true">
      <c r="A113" s="40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88"/>
      <c r="O113" s="88"/>
      <c r="P113" s="88"/>
      <c r="Q113" s="88"/>
      <c r="R113" s="88"/>
      <c r="S113" s="88"/>
      <c r="T113" s="89"/>
      <c r="U113" s="46"/>
      <c r="V113" s="46"/>
      <c r="W113" s="62"/>
      <c r="X113" s="52">
        <f>IF(B113="","",MAX(0,ROUND(MAX(IF(AND(O113&gt;0,P113&gt;0),O113*0.55+P113*0.45,MAX(O113,P113))+Q113,S113),0)))</f>
      </c>
      <c r="Y113" s="90">
        <f>IF(X113="","",X113*T113)</f>
      </c>
      <c r="Z113" s="91">
        <f>IF(OR(R113="",R113=0,X113=""),"",(X113-R113)/R113)</f>
      </c>
      <c r="AA113" s="52">
        <f>IF(B113="","",IF(OR(IF(Z113="",0,ABS(Z113))&gt;'Настройки на параметрите (setti'!$B$8,V113="高",U113="低"),"整合必要","整合済み"))</f>
      </c>
      <c r="AB113" s="64">
        <f>IF(B113="","",TRIM(IF(IF(Z113="",0,ABS(Z113))&gt;'Настройки на параметрите (setti'!$B$8,"財務差異がしきい値超過 ","")&amp;IF(V113="高","高リスク ","")&amp;IF(U113="低","信頼度低","")))</f>
      </c>
    </row>
    <row r="114" ht="20" customHeight="true">
      <c r="A114" s="40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88"/>
      <c r="O114" s="88"/>
      <c r="P114" s="88"/>
      <c r="Q114" s="88"/>
      <c r="R114" s="88"/>
      <c r="S114" s="88"/>
      <c r="T114" s="89"/>
      <c r="U114" s="46"/>
      <c r="V114" s="46"/>
      <c r="W114" s="62"/>
      <c r="X114" s="52">
        <f>IF(B114="","",MAX(0,ROUND(MAX(IF(AND(O114&gt;0,P114&gt;0),O114*0.55+P114*0.45,MAX(O114,P114))+Q114,S114),0)))</f>
      </c>
      <c r="Y114" s="90">
        <f>IF(X114="","",X114*T114)</f>
      </c>
      <c r="Z114" s="91">
        <f>IF(OR(R114="",R114=0,X114=""),"",(X114-R114)/R114)</f>
      </c>
      <c r="AA114" s="52">
        <f>IF(B114="","",IF(OR(IF(Z114="",0,ABS(Z114))&gt;'Настройки на параметрите (setti'!$B$8,V114="高",U114="低"),"整合必要","整合済み"))</f>
      </c>
      <c r="AB114" s="64">
        <f>IF(B114="","",TRIM(IF(IF(Z114="",0,ABS(Z114))&gt;'Настройки на параметрите (setti'!$B$8,"財務差異がしきい値超過 ","")&amp;IF(V114="高","高リスク ","")&amp;IF(U114="低","信頼度低","")))</f>
      </c>
    </row>
    <row r="115" ht="20" customHeight="true">
      <c r="A115" s="40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88"/>
      <c r="O115" s="88"/>
      <c r="P115" s="88"/>
      <c r="Q115" s="88"/>
      <c r="R115" s="88"/>
      <c r="S115" s="88"/>
      <c r="T115" s="89"/>
      <c r="U115" s="46"/>
      <c r="V115" s="46"/>
      <c r="W115" s="62"/>
      <c r="X115" s="52">
        <f>IF(B115="","",MAX(0,ROUND(MAX(IF(AND(O115&gt;0,P115&gt;0),O115*0.55+P115*0.45,MAX(O115,P115))+Q115,S115),0)))</f>
      </c>
      <c r="Y115" s="90">
        <f>IF(X115="","",X115*T115)</f>
      </c>
      <c r="Z115" s="91">
        <f>IF(OR(R115="",R115=0,X115=""),"",(X115-R115)/R115)</f>
      </c>
      <c r="AA115" s="52">
        <f>IF(B115="","",IF(OR(IF(Z115="",0,ABS(Z115))&gt;'Настройки на параметрите (setti'!$B$8,V115="高",U115="低"),"整合必要","整合済み"))</f>
      </c>
      <c r="AB115" s="64">
        <f>IF(B115="","",TRIM(IF(IF(Z115="",0,ABS(Z115))&gt;'Настройки на параметрите (setti'!$B$8,"財務差異がしきい値超過 ","")&amp;IF(V115="高","高リスク ","")&amp;IF(U115="低","信頼度低","")))</f>
      </c>
    </row>
    <row r="116" ht="20" customHeight="true">
      <c r="A116" s="40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88"/>
      <c r="O116" s="88"/>
      <c r="P116" s="88"/>
      <c r="Q116" s="88"/>
      <c r="R116" s="88"/>
      <c r="S116" s="88"/>
      <c r="T116" s="89"/>
      <c r="U116" s="46"/>
      <c r="V116" s="46"/>
      <c r="W116" s="62"/>
      <c r="X116" s="52">
        <f>IF(B116="","",MAX(0,ROUND(MAX(IF(AND(O116&gt;0,P116&gt;0),O116*0.55+P116*0.45,MAX(O116,P116))+Q116,S116),0)))</f>
      </c>
      <c r="Y116" s="90">
        <f>IF(X116="","",X116*T116)</f>
      </c>
      <c r="Z116" s="91">
        <f>IF(OR(R116="",R116=0,X116=""),"",(X116-R116)/R116)</f>
      </c>
      <c r="AA116" s="52">
        <f>IF(B116="","",IF(OR(IF(Z116="",0,ABS(Z116))&gt;'Настройки на параметрите (setti'!$B$8,V116="高",U116="低"),"整合必要","整合済み"))</f>
      </c>
      <c r="AB116" s="64">
        <f>IF(B116="","",TRIM(IF(IF(Z116="",0,ABS(Z116))&gt;'Настройки на параметрите (setti'!$B$8,"財務差異がしきい値超過 ","")&amp;IF(V116="高","高リスク ","")&amp;IF(U116="低","信頼度低","")))</f>
      </c>
    </row>
    <row r="117" ht="20" customHeight="true">
      <c r="A117" s="40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88"/>
      <c r="O117" s="88"/>
      <c r="P117" s="88"/>
      <c r="Q117" s="88"/>
      <c r="R117" s="88"/>
      <c r="S117" s="88"/>
      <c r="T117" s="89"/>
      <c r="U117" s="46"/>
      <c r="V117" s="46"/>
      <c r="W117" s="62"/>
      <c r="X117" s="52">
        <f>IF(B117="","",MAX(0,ROUND(MAX(IF(AND(O117&gt;0,P117&gt;0),O117*0.55+P117*0.45,MAX(O117,P117))+Q117,S117),0)))</f>
      </c>
      <c r="Y117" s="90">
        <f>IF(X117="","",X117*T117)</f>
      </c>
      <c r="Z117" s="91">
        <f>IF(OR(R117="",R117=0,X117=""),"",(X117-R117)/R117)</f>
      </c>
      <c r="AA117" s="52">
        <f>IF(B117="","",IF(OR(IF(Z117="",0,ABS(Z117))&gt;'Настройки на параметрите (setti'!$B$8,V117="高",U117="低"),"整合必要","整合済み"))</f>
      </c>
      <c r="AB117" s="64">
        <f>IF(B117="","",TRIM(IF(IF(Z117="",0,ABS(Z117))&gt;'Настройки на параметрите (setti'!$B$8,"財務差異がしきい値超過 ","")&amp;IF(V117="高","高リスク ","")&amp;IF(U117="低","信頼度低","")))</f>
      </c>
    </row>
    <row r="118" ht="20" customHeight="true">
      <c r="A118" s="40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88"/>
      <c r="O118" s="88"/>
      <c r="P118" s="88"/>
      <c r="Q118" s="88"/>
      <c r="R118" s="88"/>
      <c r="S118" s="88"/>
      <c r="T118" s="89"/>
      <c r="U118" s="46"/>
      <c r="V118" s="46"/>
      <c r="W118" s="62"/>
      <c r="X118" s="52">
        <f>IF(B118="","",MAX(0,ROUND(MAX(IF(AND(O118&gt;0,P118&gt;0),O118*0.55+P118*0.45,MAX(O118,P118))+Q118,S118),0)))</f>
      </c>
      <c r="Y118" s="90">
        <f>IF(X118="","",X118*T118)</f>
      </c>
      <c r="Z118" s="91">
        <f>IF(OR(R118="",R118=0,X118=""),"",(X118-R118)/R118)</f>
      </c>
      <c r="AA118" s="52">
        <f>IF(B118="","",IF(OR(IF(Z118="",0,ABS(Z118))&gt;'Настройки на параметрите (setti'!$B$8,V118="高",U118="低"),"整合必要","整合済み"))</f>
      </c>
      <c r="AB118" s="64">
        <f>IF(B118="","",TRIM(IF(IF(Z118="",0,ABS(Z118))&gt;'Настройки на параметрите (setti'!$B$8,"財務差異がしきい値超過 ","")&amp;IF(V118="高","高リスク ","")&amp;IF(U118="低","信頼度低","")))</f>
      </c>
    </row>
    <row r="119" ht="20" customHeight="true">
      <c r="A119" s="40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88"/>
      <c r="O119" s="88"/>
      <c r="P119" s="88"/>
      <c r="Q119" s="88"/>
      <c r="R119" s="88"/>
      <c r="S119" s="88"/>
      <c r="T119" s="89"/>
      <c r="U119" s="46"/>
      <c r="V119" s="46"/>
      <c r="W119" s="62"/>
      <c r="X119" s="52">
        <f>IF(B119="","",MAX(0,ROUND(MAX(IF(AND(O119&gt;0,P119&gt;0),O119*0.55+P119*0.45,MAX(O119,P119))+Q119,S119),0)))</f>
      </c>
      <c r="Y119" s="90">
        <f>IF(X119="","",X119*T119)</f>
      </c>
      <c r="Z119" s="91">
        <f>IF(OR(R119="",R119=0,X119=""),"",(X119-R119)/R119)</f>
      </c>
      <c r="AA119" s="52">
        <f>IF(B119="","",IF(OR(IF(Z119="",0,ABS(Z119))&gt;'Настройки на параметрите (setti'!$B$8,V119="高",U119="低"),"整合必要","整合済み"))</f>
      </c>
      <c r="AB119" s="64">
        <f>IF(B119="","",TRIM(IF(IF(Z119="",0,ABS(Z119))&gt;'Настройки на параметрите (setti'!$B$8,"財務差異がしきい値超過 ","")&amp;IF(V119="高","高リスク ","")&amp;IF(U119="低","信頼度低","")))</f>
      </c>
    </row>
    <row r="120" ht="20" customHeight="true">
      <c r="A120" s="40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88"/>
      <c r="O120" s="88"/>
      <c r="P120" s="88"/>
      <c r="Q120" s="88"/>
      <c r="R120" s="88"/>
      <c r="S120" s="88"/>
      <c r="T120" s="89"/>
      <c r="U120" s="46"/>
      <c r="V120" s="46"/>
      <c r="W120" s="62"/>
      <c r="X120" s="52">
        <f>IF(B120="","",MAX(0,ROUND(MAX(IF(AND(O120&gt;0,P120&gt;0),O120*0.55+P120*0.45,MAX(O120,P120))+Q120,S120),0)))</f>
      </c>
      <c r="Y120" s="90">
        <f>IF(X120="","",X120*T120)</f>
      </c>
      <c r="Z120" s="91">
        <f>IF(OR(R120="",R120=0,X120=""),"",(X120-R120)/R120)</f>
      </c>
      <c r="AA120" s="52">
        <f>IF(B120="","",IF(OR(IF(Z120="",0,ABS(Z120))&gt;'Настройки на параметрите (setti'!$B$8,V120="高",U120="低"),"整合必要","整合済み"))</f>
      </c>
      <c r="AB120" s="64">
        <f>IF(B120="","",TRIM(IF(IF(Z120="",0,ABS(Z120))&gt;'Настройки на параметрите (setti'!$B$8,"財務差異がしきい値超過 ","")&amp;IF(V120="高","高リスク ","")&amp;IF(U120="低","信頼度低","")))</f>
      </c>
    </row>
    <row r="121" ht="20" customHeight="true">
      <c r="A121" s="40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88"/>
      <c r="O121" s="88"/>
      <c r="P121" s="88"/>
      <c r="Q121" s="88"/>
      <c r="R121" s="88"/>
      <c r="S121" s="88"/>
      <c r="T121" s="89"/>
      <c r="U121" s="46"/>
      <c r="V121" s="46"/>
      <c r="W121" s="62"/>
      <c r="X121" s="52">
        <f>IF(B121="","",MAX(0,ROUND(MAX(IF(AND(O121&gt;0,P121&gt;0),O121*0.55+P121*0.45,MAX(O121,P121))+Q121,S121),0)))</f>
      </c>
      <c r="Y121" s="90">
        <f>IF(X121="","",X121*T121)</f>
      </c>
      <c r="Z121" s="91">
        <f>IF(OR(R121="",R121=0,X121=""),"",(X121-R121)/R121)</f>
      </c>
      <c r="AA121" s="52">
        <f>IF(B121="","",IF(OR(IF(Z121="",0,ABS(Z121))&gt;'Настройки на параметрите (setti'!$B$8,V121="高",U121="低"),"整合必要","整合済み"))</f>
      </c>
      <c r="AB121" s="64">
        <f>IF(B121="","",TRIM(IF(IF(Z121="",0,ABS(Z121))&gt;'Настройки на параметрите (setti'!$B$8,"財務差異がしきい値超過 ","")&amp;IF(V121="高","高リスク ","")&amp;IF(U121="低","信頼度低","")))</f>
      </c>
    </row>
    <row r="122" ht="20" customHeight="true">
      <c r="A122" s="40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88"/>
      <c r="O122" s="88"/>
      <c r="P122" s="88"/>
      <c r="Q122" s="88"/>
      <c r="R122" s="88"/>
      <c r="S122" s="88"/>
      <c r="T122" s="89"/>
      <c r="U122" s="46"/>
      <c r="V122" s="46"/>
      <c r="W122" s="62"/>
      <c r="X122" s="52">
        <f>IF(B122="","",MAX(0,ROUND(MAX(IF(AND(O122&gt;0,P122&gt;0),O122*0.55+P122*0.45,MAX(O122,P122))+Q122,S122),0)))</f>
      </c>
      <c r="Y122" s="90">
        <f>IF(X122="","",X122*T122)</f>
      </c>
      <c r="Z122" s="91">
        <f>IF(OR(R122="",R122=0,X122=""),"",(X122-R122)/R122)</f>
      </c>
      <c r="AA122" s="52">
        <f>IF(B122="","",IF(OR(IF(Z122="",0,ABS(Z122))&gt;'Настройки на параметрите (setti'!$B$8,V122="高",U122="低"),"整合必要","整合済み"))</f>
      </c>
      <c r="AB122" s="64">
        <f>IF(B122="","",TRIM(IF(IF(Z122="",0,ABS(Z122))&gt;'Настройки на параметрите (setti'!$B$8,"財務差異がしきい値超過 ","")&amp;IF(V122="高","高リスク ","")&amp;IF(U122="低","信頼度低","")))</f>
      </c>
    </row>
    <row r="123" ht="20" customHeight="true">
      <c r="A123" s="40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88"/>
      <c r="O123" s="88"/>
      <c r="P123" s="88"/>
      <c r="Q123" s="88"/>
      <c r="R123" s="88"/>
      <c r="S123" s="88"/>
      <c r="T123" s="89"/>
      <c r="U123" s="46"/>
      <c r="V123" s="46"/>
      <c r="W123" s="62"/>
      <c r="X123" s="52">
        <f>IF(B123="","",MAX(0,ROUND(MAX(IF(AND(O123&gt;0,P123&gt;0),O123*0.55+P123*0.45,MAX(O123,P123))+Q123,S123),0)))</f>
      </c>
      <c r="Y123" s="90">
        <f>IF(X123="","",X123*T123)</f>
      </c>
      <c r="Z123" s="91">
        <f>IF(OR(R123="",R123=0,X123=""),"",(X123-R123)/R123)</f>
      </c>
      <c r="AA123" s="52">
        <f>IF(B123="","",IF(OR(IF(Z123="",0,ABS(Z123))&gt;'Настройки на параметрите (setti'!$B$8,V123="高",U123="低"),"整合必要","整合済み"))</f>
      </c>
      <c r="AB123" s="64">
        <f>IF(B123="","",TRIM(IF(IF(Z123="",0,ABS(Z123))&gt;'Настройки на параметрите (setti'!$B$8,"財務差異がしきい値超過 ","")&amp;IF(V123="高","高リスク ","")&amp;IF(U123="低","信頼度低","")))</f>
      </c>
    </row>
    <row r="124" ht="20" customHeight="true">
      <c r="A124" s="40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88"/>
      <c r="O124" s="88"/>
      <c r="P124" s="88"/>
      <c r="Q124" s="88"/>
      <c r="R124" s="88"/>
      <c r="S124" s="88"/>
      <c r="T124" s="89"/>
      <c r="U124" s="46"/>
      <c r="V124" s="46"/>
      <c r="W124" s="62"/>
      <c r="X124" s="52">
        <f>IF(B124="","",MAX(0,ROUND(MAX(IF(AND(O124&gt;0,P124&gt;0),O124*0.55+P124*0.45,MAX(O124,P124))+Q124,S124),0)))</f>
      </c>
      <c r="Y124" s="90">
        <f>IF(X124="","",X124*T124)</f>
      </c>
      <c r="Z124" s="91">
        <f>IF(OR(R124="",R124=0,X124=""),"",(X124-R124)/R124)</f>
      </c>
      <c r="AA124" s="52">
        <f>IF(B124="","",IF(OR(IF(Z124="",0,ABS(Z124))&gt;'Настройки на параметрите (setti'!$B$8,V124="高",U124="低"),"整合必要","整合済み"))</f>
      </c>
      <c r="AB124" s="64">
        <f>IF(B124="","",TRIM(IF(IF(Z124="",0,ABS(Z124))&gt;'Настройки на параметрите (setti'!$B$8,"財務差異がしきい値超過 ","")&amp;IF(V124="高","高リスク ","")&amp;IF(U124="低","信頼度低","")))</f>
      </c>
    </row>
    <row r="125" ht="20" customHeight="true">
      <c r="A125" s="40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88"/>
      <c r="O125" s="88"/>
      <c r="P125" s="88"/>
      <c r="Q125" s="88"/>
      <c r="R125" s="88"/>
      <c r="S125" s="88"/>
      <c r="T125" s="89"/>
      <c r="U125" s="46"/>
      <c r="V125" s="46"/>
      <c r="W125" s="62"/>
      <c r="X125" s="52">
        <f>IF(B125="","",MAX(0,ROUND(MAX(IF(AND(O125&gt;0,P125&gt;0),O125*0.55+P125*0.45,MAX(O125,P125))+Q125,S125),0)))</f>
      </c>
      <c r="Y125" s="90">
        <f>IF(X125="","",X125*T125)</f>
      </c>
      <c r="Z125" s="91">
        <f>IF(OR(R125="",R125=0,X125=""),"",(X125-R125)/R125)</f>
      </c>
      <c r="AA125" s="52">
        <f>IF(B125="","",IF(OR(IF(Z125="",0,ABS(Z125))&gt;'Настройки на параметрите (setti'!$B$8,V125="高",U125="低"),"整合必要","整合済み"))</f>
      </c>
      <c r="AB125" s="64">
        <f>IF(B125="","",TRIM(IF(IF(Z125="",0,ABS(Z125))&gt;'Настройки на параметрите (setti'!$B$8,"財務差異がしきい値超過 ","")&amp;IF(V125="高","高リスク ","")&amp;IF(U125="低","信頼度低","")))</f>
      </c>
    </row>
    <row r="126" ht="20" customHeight="true">
      <c r="A126" s="40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88"/>
      <c r="O126" s="88"/>
      <c r="P126" s="88"/>
      <c r="Q126" s="88"/>
      <c r="R126" s="88"/>
      <c r="S126" s="88"/>
      <c r="T126" s="89"/>
      <c r="U126" s="46"/>
      <c r="V126" s="46"/>
      <c r="W126" s="62"/>
      <c r="X126" s="52">
        <f>IF(B126="","",MAX(0,ROUND(MAX(IF(AND(O126&gt;0,P126&gt;0),O126*0.55+P126*0.45,MAX(O126,P126))+Q126,S126),0)))</f>
      </c>
      <c r="Y126" s="90">
        <f>IF(X126="","",X126*T126)</f>
      </c>
      <c r="Z126" s="91">
        <f>IF(OR(R126="",R126=0,X126=""),"",(X126-R126)/R126)</f>
      </c>
      <c r="AA126" s="52">
        <f>IF(B126="","",IF(OR(IF(Z126="",0,ABS(Z126))&gt;'Настройки на параметрите (setti'!$B$8,V126="高",U126="低"),"整合必要","整合済み"))</f>
      </c>
      <c r="AB126" s="64">
        <f>IF(B126="","",TRIM(IF(IF(Z126="",0,ABS(Z126))&gt;'Настройки на параметрите (setti'!$B$8,"財務差異がしきい値超過 ","")&amp;IF(V126="高","高リスク ","")&amp;IF(U126="低","信頼度低","")))</f>
      </c>
    </row>
    <row r="127" ht="20" customHeight="true">
      <c r="A127" s="40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88"/>
      <c r="O127" s="88"/>
      <c r="P127" s="88"/>
      <c r="Q127" s="88"/>
      <c r="R127" s="88"/>
      <c r="S127" s="88"/>
      <c r="T127" s="89"/>
      <c r="U127" s="46"/>
      <c r="V127" s="46"/>
      <c r="W127" s="62"/>
      <c r="X127" s="52">
        <f>IF(B127="","",MAX(0,ROUND(MAX(IF(AND(O127&gt;0,P127&gt;0),O127*0.55+P127*0.45,MAX(O127,P127))+Q127,S127),0)))</f>
      </c>
      <c r="Y127" s="90">
        <f>IF(X127="","",X127*T127)</f>
      </c>
      <c r="Z127" s="91">
        <f>IF(OR(R127="",R127=0,X127=""),"",(X127-R127)/R127)</f>
      </c>
      <c r="AA127" s="52">
        <f>IF(B127="","",IF(OR(IF(Z127="",0,ABS(Z127))&gt;'Настройки на параметрите (setti'!$B$8,V127="高",U127="低"),"整合必要","整合済み"))</f>
      </c>
      <c r="AB127" s="64">
        <f>IF(B127="","",TRIM(IF(IF(Z127="",0,ABS(Z127))&gt;'Настройки на параметрите (setti'!$B$8,"財務差異がしきい値超過 ","")&amp;IF(V127="高","高リスク ","")&amp;IF(U127="低","信頼度低","")))</f>
      </c>
    </row>
    <row r="128" ht="20" customHeight="true">
      <c r="A128" s="40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88"/>
      <c r="O128" s="88"/>
      <c r="P128" s="88"/>
      <c r="Q128" s="88"/>
      <c r="R128" s="88"/>
      <c r="S128" s="88"/>
      <c r="T128" s="89"/>
      <c r="U128" s="46"/>
      <c r="V128" s="46"/>
      <c r="W128" s="62"/>
      <c r="X128" s="52">
        <f>IF(B128="","",MAX(0,ROUND(MAX(IF(AND(O128&gt;0,P128&gt;0),O128*0.55+P128*0.45,MAX(O128,P128))+Q128,S128),0)))</f>
      </c>
      <c r="Y128" s="90">
        <f>IF(X128="","",X128*T128)</f>
      </c>
      <c r="Z128" s="91">
        <f>IF(OR(R128="",R128=0,X128=""),"",(X128-R128)/R128)</f>
      </c>
      <c r="AA128" s="52">
        <f>IF(B128="","",IF(OR(IF(Z128="",0,ABS(Z128))&gt;'Настройки на параметрите (setti'!$B$8,V128="高",U128="低"),"整合必要","整合済み"))</f>
      </c>
      <c r="AB128" s="64">
        <f>IF(B128="","",TRIM(IF(IF(Z128="",0,ABS(Z128))&gt;'Настройки на параметрите (setti'!$B$8,"財務差異がしきい値超過 ","")&amp;IF(V128="高","高リスク ","")&amp;IF(U128="低","信頼度低","")))</f>
      </c>
    </row>
    <row r="129" ht="20" customHeight="true">
      <c r="A129" s="40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88"/>
      <c r="O129" s="88"/>
      <c r="P129" s="88"/>
      <c r="Q129" s="88"/>
      <c r="R129" s="88"/>
      <c r="S129" s="88"/>
      <c r="T129" s="89"/>
      <c r="U129" s="46"/>
      <c r="V129" s="46"/>
      <c r="W129" s="62"/>
      <c r="X129" s="52">
        <f>IF(B129="","",MAX(0,ROUND(MAX(IF(AND(O129&gt;0,P129&gt;0),O129*0.55+P129*0.45,MAX(O129,P129))+Q129,S129),0)))</f>
      </c>
      <c r="Y129" s="90">
        <f>IF(X129="","",X129*T129)</f>
      </c>
      <c r="Z129" s="91">
        <f>IF(OR(R129="",R129=0,X129=""),"",(X129-R129)/R129)</f>
      </c>
      <c r="AA129" s="52">
        <f>IF(B129="","",IF(OR(IF(Z129="",0,ABS(Z129))&gt;'Настройки на параметрите (setti'!$B$8,V129="高",U129="低"),"整合必要","整合済み"))</f>
      </c>
      <c r="AB129" s="64">
        <f>IF(B129="","",TRIM(IF(IF(Z129="",0,ABS(Z129))&gt;'Настройки на параметрите (setti'!$B$8,"財務差異がしきい値超過 ","")&amp;IF(V129="高","高リスク ","")&amp;IF(U129="低","信頼度低","")))</f>
      </c>
    </row>
    <row r="130" ht="20" customHeight="true">
      <c r="A130" s="40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88"/>
      <c r="O130" s="88"/>
      <c r="P130" s="88"/>
      <c r="Q130" s="88"/>
      <c r="R130" s="88"/>
      <c r="S130" s="88"/>
      <c r="T130" s="89"/>
      <c r="U130" s="46"/>
      <c r="V130" s="46"/>
      <c r="W130" s="62"/>
      <c r="X130" s="52">
        <f>IF(B130="","",MAX(0,ROUND(MAX(IF(AND(O130&gt;0,P130&gt;0),O130*0.55+P130*0.45,MAX(O130,P130))+Q130,S130),0)))</f>
      </c>
      <c r="Y130" s="90">
        <f>IF(X130="","",X130*T130)</f>
      </c>
      <c r="Z130" s="91">
        <f>IF(OR(R130="",R130=0,X130=""),"",(X130-R130)/R130)</f>
      </c>
      <c r="AA130" s="52">
        <f>IF(B130="","",IF(OR(IF(Z130="",0,ABS(Z130))&gt;'Настройки на параметрите (setti'!$B$8,V130="高",U130="低"),"整合必要","整合済み"))</f>
      </c>
      <c r="AB130" s="64">
        <f>IF(B130="","",TRIM(IF(IF(Z130="",0,ABS(Z130))&gt;'Настройки на параметрите (setti'!$B$8,"財務差異がしきい値超過 ","")&amp;IF(V130="高","高リスク ","")&amp;IF(U130="低","信頼度低","")))</f>
      </c>
    </row>
    <row r="131" ht="20" customHeight="true">
      <c r="A131" s="40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88"/>
      <c r="O131" s="88"/>
      <c r="P131" s="88"/>
      <c r="Q131" s="88"/>
      <c r="R131" s="88"/>
      <c r="S131" s="88"/>
      <c r="T131" s="89"/>
      <c r="U131" s="46"/>
      <c r="V131" s="46"/>
      <c r="W131" s="62"/>
      <c r="X131" s="52">
        <f>IF(B131="","",MAX(0,ROUND(MAX(IF(AND(O131&gt;0,P131&gt;0),O131*0.55+P131*0.45,MAX(O131,P131))+Q131,S131),0)))</f>
      </c>
      <c r="Y131" s="90">
        <f>IF(X131="","",X131*T131)</f>
      </c>
      <c r="Z131" s="91">
        <f>IF(OR(R131="",R131=0,X131=""),"",(X131-R131)/R131)</f>
      </c>
      <c r="AA131" s="52">
        <f>IF(B131="","",IF(OR(IF(Z131="",0,ABS(Z131))&gt;'Настройки на параметрите (setti'!$B$8,V131="高",U131="低"),"整合必要","整合済み"))</f>
      </c>
      <c r="AB131" s="64">
        <f>IF(B131="","",TRIM(IF(IF(Z131="",0,ABS(Z131))&gt;'Настройки на параметрите (setti'!$B$8,"財務差異がしきい値超過 ","")&amp;IF(V131="高","高リスク ","")&amp;IF(U131="低","信頼度低","")))</f>
      </c>
    </row>
    <row r="132" ht="20" customHeight="true">
      <c r="A132" s="40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88"/>
      <c r="O132" s="88"/>
      <c r="P132" s="88"/>
      <c r="Q132" s="88"/>
      <c r="R132" s="88"/>
      <c r="S132" s="88"/>
      <c r="T132" s="89"/>
      <c r="U132" s="46"/>
      <c r="V132" s="46"/>
      <c r="W132" s="62"/>
      <c r="X132" s="52">
        <f>IF(B132="","",MAX(0,ROUND(MAX(IF(AND(O132&gt;0,P132&gt;0),O132*0.55+P132*0.45,MAX(O132,P132))+Q132,S132),0)))</f>
      </c>
      <c r="Y132" s="90">
        <f>IF(X132="","",X132*T132)</f>
      </c>
      <c r="Z132" s="91">
        <f>IF(OR(R132="",R132=0,X132=""),"",(X132-R132)/R132)</f>
      </c>
      <c r="AA132" s="52">
        <f>IF(B132="","",IF(OR(IF(Z132="",0,ABS(Z132))&gt;'Настройки на параметрите (setti'!$B$8,V132="高",U132="低"),"整合必要","整合済み"))</f>
      </c>
      <c r="AB132" s="64">
        <f>IF(B132="","",TRIM(IF(IF(Z132="",0,ABS(Z132))&gt;'Настройки на параметрите (setti'!$B$8,"財務差異がしきい値超過 ","")&amp;IF(V132="高","高リスク ","")&amp;IF(U132="低","信頼度低","")))</f>
      </c>
    </row>
    <row r="133" ht="20" customHeight="true">
      <c r="A133" s="40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88"/>
      <c r="O133" s="88"/>
      <c r="P133" s="88"/>
      <c r="Q133" s="88"/>
      <c r="R133" s="88"/>
      <c r="S133" s="88"/>
      <c r="T133" s="89"/>
      <c r="U133" s="46"/>
      <c r="V133" s="46"/>
      <c r="W133" s="62"/>
      <c r="X133" s="52">
        <f>IF(B133="","",MAX(0,ROUND(MAX(IF(AND(O133&gt;0,P133&gt;0),O133*0.55+P133*0.45,MAX(O133,P133))+Q133,S133),0)))</f>
      </c>
      <c r="Y133" s="90">
        <f>IF(X133="","",X133*T133)</f>
      </c>
      <c r="Z133" s="91">
        <f>IF(OR(R133="",R133=0,X133=""),"",(X133-R133)/R133)</f>
      </c>
      <c r="AA133" s="52">
        <f>IF(B133="","",IF(OR(IF(Z133="",0,ABS(Z133))&gt;'Настройки на параметрите (setti'!$B$8,V133="高",U133="低"),"整合必要","整合済み"))</f>
      </c>
      <c r="AB133" s="64">
        <f>IF(B133="","",TRIM(IF(IF(Z133="",0,ABS(Z133))&gt;'Настройки на параметрите (setti'!$B$8,"財務差異がしきい値超過 ","")&amp;IF(V133="高","高リスク ","")&amp;IF(U133="低","信頼度低","")))</f>
      </c>
    </row>
    <row r="134" ht="20" customHeight="true">
      <c r="A134" s="40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88"/>
      <c r="O134" s="88"/>
      <c r="P134" s="88"/>
      <c r="Q134" s="88"/>
      <c r="R134" s="88"/>
      <c r="S134" s="88"/>
      <c r="T134" s="89"/>
      <c r="U134" s="46"/>
      <c r="V134" s="46"/>
      <c r="W134" s="62"/>
      <c r="X134" s="52">
        <f>IF(B134="","",MAX(0,ROUND(MAX(IF(AND(O134&gt;0,P134&gt;0),O134*0.55+P134*0.45,MAX(O134,P134))+Q134,S134),0)))</f>
      </c>
      <c r="Y134" s="90">
        <f>IF(X134="","",X134*T134)</f>
      </c>
      <c r="Z134" s="91">
        <f>IF(OR(R134="",R134=0,X134=""),"",(X134-R134)/R134)</f>
      </c>
      <c r="AA134" s="52">
        <f>IF(B134="","",IF(OR(IF(Z134="",0,ABS(Z134))&gt;'Настройки на параметрите (setti'!$B$8,V134="高",U134="低"),"整合必要","整合済み"))</f>
      </c>
      <c r="AB134" s="64">
        <f>IF(B134="","",TRIM(IF(IF(Z134="",0,ABS(Z134))&gt;'Настройки на параметрите (setti'!$B$8,"財務差異がしきい値超過 ","")&amp;IF(V134="高","高リスク ","")&amp;IF(U134="低","信頼度低","")))</f>
      </c>
    </row>
    <row r="135" ht="20" customHeight="true">
      <c r="A135" s="40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88"/>
      <c r="O135" s="88"/>
      <c r="P135" s="88"/>
      <c r="Q135" s="88"/>
      <c r="R135" s="88"/>
      <c r="S135" s="88"/>
      <c r="T135" s="89"/>
      <c r="U135" s="46"/>
      <c r="V135" s="46"/>
      <c r="W135" s="62"/>
      <c r="X135" s="52">
        <f>IF(B135="","",MAX(0,ROUND(MAX(IF(AND(O135&gt;0,P135&gt;0),O135*0.55+P135*0.45,MAX(O135,P135))+Q135,S135),0)))</f>
      </c>
      <c r="Y135" s="90">
        <f>IF(X135="","",X135*T135)</f>
      </c>
      <c r="Z135" s="91">
        <f>IF(OR(R135="",R135=0,X135=""),"",(X135-R135)/R135)</f>
      </c>
      <c r="AA135" s="52">
        <f>IF(B135="","",IF(OR(IF(Z135="",0,ABS(Z135))&gt;'Настройки на параметрите (setti'!$B$8,V135="高",U135="低"),"整合必要","整合済み"))</f>
      </c>
      <c r="AB135" s="64">
        <f>IF(B135="","",TRIM(IF(IF(Z135="",0,ABS(Z135))&gt;'Настройки на параметрите (setti'!$B$8,"財務差異がしきい値超過 ","")&amp;IF(V135="高","高リスク ","")&amp;IF(U135="低","信頼度低","")))</f>
      </c>
    </row>
    <row r="136" ht="20" customHeight="true">
      <c r="A136" s="40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88"/>
      <c r="O136" s="88"/>
      <c r="P136" s="88"/>
      <c r="Q136" s="88"/>
      <c r="R136" s="88"/>
      <c r="S136" s="88"/>
      <c r="T136" s="89"/>
      <c r="U136" s="46"/>
      <c r="V136" s="46"/>
      <c r="W136" s="62"/>
      <c r="X136" s="52">
        <f>IF(B136="","",MAX(0,ROUND(MAX(IF(AND(O136&gt;0,P136&gt;0),O136*0.55+P136*0.45,MAX(O136,P136))+Q136,S136),0)))</f>
      </c>
      <c r="Y136" s="90">
        <f>IF(X136="","",X136*T136)</f>
      </c>
      <c r="Z136" s="91">
        <f>IF(OR(R136="",R136=0,X136=""),"",(X136-R136)/R136)</f>
      </c>
      <c r="AA136" s="52">
        <f>IF(B136="","",IF(OR(IF(Z136="",0,ABS(Z136))&gt;'Настройки на параметрите (setti'!$B$8,V136="高",U136="低"),"整合必要","整合済み"))</f>
      </c>
      <c r="AB136" s="64">
        <f>IF(B136="","",TRIM(IF(IF(Z136="",0,ABS(Z136))&gt;'Настройки на параметрите (setti'!$B$8,"財務差異がしきい値超過 ","")&amp;IF(V136="高","高リスク ","")&amp;IF(U136="低","信頼度低","")))</f>
      </c>
    </row>
    <row r="137" ht="20" customHeight="true">
      <c r="A137" s="40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88"/>
      <c r="O137" s="88"/>
      <c r="P137" s="88"/>
      <c r="Q137" s="88"/>
      <c r="R137" s="88"/>
      <c r="S137" s="88"/>
      <c r="T137" s="89"/>
      <c r="U137" s="46"/>
      <c r="V137" s="46"/>
      <c r="W137" s="62"/>
      <c r="X137" s="52">
        <f>IF(B137="","",MAX(0,ROUND(MAX(IF(AND(O137&gt;0,P137&gt;0),O137*0.55+P137*0.45,MAX(O137,P137))+Q137,S137),0)))</f>
      </c>
      <c r="Y137" s="90">
        <f>IF(X137="","",X137*T137)</f>
      </c>
      <c r="Z137" s="91">
        <f>IF(OR(R137="",R137=0,X137=""),"",(X137-R137)/R137)</f>
      </c>
      <c r="AA137" s="52">
        <f>IF(B137="","",IF(OR(IF(Z137="",0,ABS(Z137))&gt;'Настройки на параметрите (setti'!$B$8,V137="高",U137="低"),"整合必要","整合済み"))</f>
      </c>
      <c r="AB137" s="64">
        <f>IF(B137="","",TRIM(IF(IF(Z137="",0,ABS(Z137))&gt;'Настройки на параметрите (setti'!$B$8,"財務差異がしきい値超過 ","")&amp;IF(V137="高","高リスク ","")&amp;IF(U137="低","信頼度低","")))</f>
      </c>
    </row>
    <row r="138" ht="20" customHeight="true">
      <c r="A138" s="40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88"/>
      <c r="O138" s="88"/>
      <c r="P138" s="88"/>
      <c r="Q138" s="88"/>
      <c r="R138" s="88"/>
      <c r="S138" s="88"/>
      <c r="T138" s="89"/>
      <c r="U138" s="46"/>
      <c r="V138" s="46"/>
      <c r="W138" s="62"/>
      <c r="X138" s="52">
        <f>IF(B138="","",MAX(0,ROUND(MAX(IF(AND(O138&gt;0,P138&gt;0),O138*0.55+P138*0.45,MAX(O138,P138))+Q138,S138),0)))</f>
      </c>
      <c r="Y138" s="90">
        <f>IF(X138="","",X138*T138)</f>
      </c>
      <c r="Z138" s="91">
        <f>IF(OR(R138="",R138=0,X138=""),"",(X138-R138)/R138)</f>
      </c>
      <c r="AA138" s="52">
        <f>IF(B138="","",IF(OR(IF(Z138="",0,ABS(Z138))&gt;'Настройки на параметрите (setti'!$B$8,V138="高",U138="低"),"整合必要","整合済み"))</f>
      </c>
      <c r="AB138" s="64">
        <f>IF(B138="","",TRIM(IF(IF(Z138="",0,ABS(Z138))&gt;'Настройки на параметрите (setti'!$B$8,"財務差異がしきい値超過 ","")&amp;IF(V138="高","高リスク ","")&amp;IF(U138="低","信頼度低","")))</f>
      </c>
    </row>
    <row r="139" ht="20" customHeight="true">
      <c r="A139" s="40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88"/>
      <c r="O139" s="88"/>
      <c r="P139" s="88"/>
      <c r="Q139" s="88"/>
      <c r="R139" s="88"/>
      <c r="S139" s="88"/>
      <c r="T139" s="89"/>
      <c r="U139" s="46"/>
      <c r="V139" s="46"/>
      <c r="W139" s="62"/>
      <c r="X139" s="52">
        <f>IF(B139="","",MAX(0,ROUND(MAX(IF(AND(O139&gt;0,P139&gt;0),O139*0.55+P139*0.45,MAX(O139,P139))+Q139,S139),0)))</f>
      </c>
      <c r="Y139" s="90">
        <f>IF(X139="","",X139*T139)</f>
      </c>
      <c r="Z139" s="91">
        <f>IF(OR(R139="",R139=0,X139=""),"",(X139-R139)/R139)</f>
      </c>
      <c r="AA139" s="52">
        <f>IF(B139="","",IF(OR(IF(Z139="",0,ABS(Z139))&gt;'Настройки на параметрите (setti'!$B$8,V139="高",U139="低"),"整合必要","整合済み"))</f>
      </c>
      <c r="AB139" s="64">
        <f>IF(B139="","",TRIM(IF(IF(Z139="",0,ABS(Z139))&gt;'Настройки на параметрите (setti'!$B$8,"財務差異がしきい値超過 ","")&amp;IF(V139="高","高リスク ","")&amp;IF(U139="低","信頼度低","")))</f>
      </c>
    </row>
    <row r="140" ht="20" customHeight="true">
      <c r="A140" s="40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88"/>
      <c r="O140" s="88"/>
      <c r="P140" s="88"/>
      <c r="Q140" s="88"/>
      <c r="R140" s="88"/>
      <c r="S140" s="88"/>
      <c r="T140" s="89"/>
      <c r="U140" s="46"/>
      <c r="V140" s="46"/>
      <c r="W140" s="62"/>
      <c r="X140" s="52">
        <f>IF(B140="","",MAX(0,ROUND(MAX(IF(AND(O140&gt;0,P140&gt;0),O140*0.55+P140*0.45,MAX(O140,P140))+Q140,S140),0)))</f>
      </c>
      <c r="Y140" s="90">
        <f>IF(X140="","",X140*T140)</f>
      </c>
      <c r="Z140" s="91">
        <f>IF(OR(R140="",R140=0,X140=""),"",(X140-R140)/R140)</f>
      </c>
      <c r="AA140" s="52">
        <f>IF(B140="","",IF(OR(IF(Z140="",0,ABS(Z140))&gt;'Настройки на параметрите (setti'!$B$8,V140="高",U140="低"),"整合必要","整合済み"))</f>
      </c>
      <c r="AB140" s="64">
        <f>IF(B140="","",TRIM(IF(IF(Z140="",0,ABS(Z140))&gt;'Настройки на параметрите (setti'!$B$8,"財務差異がしきい値超過 ","")&amp;IF(V140="高","高リスク ","")&amp;IF(U140="低","信頼度低","")))</f>
      </c>
    </row>
    <row r="141" ht="20" customHeight="true">
      <c r="A141" s="40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88"/>
      <c r="O141" s="88"/>
      <c r="P141" s="88"/>
      <c r="Q141" s="88"/>
      <c r="R141" s="88"/>
      <c r="S141" s="88"/>
      <c r="T141" s="89"/>
      <c r="U141" s="46"/>
      <c r="V141" s="46"/>
      <c r="W141" s="62"/>
      <c r="X141" s="52">
        <f>IF(B141="","",MAX(0,ROUND(MAX(IF(AND(O141&gt;0,P141&gt;0),O141*0.55+P141*0.45,MAX(O141,P141))+Q141,S141),0)))</f>
      </c>
      <c r="Y141" s="90">
        <f>IF(X141="","",X141*T141)</f>
      </c>
      <c r="Z141" s="91">
        <f>IF(OR(R141="",R141=0,X141=""),"",(X141-R141)/R141)</f>
      </c>
      <c r="AA141" s="52">
        <f>IF(B141="","",IF(OR(IF(Z141="",0,ABS(Z141))&gt;'Настройки на параметрите (setti'!$B$8,V141="高",U141="低"),"整合必要","整合済み"))</f>
      </c>
      <c r="AB141" s="64">
        <f>IF(B141="","",TRIM(IF(IF(Z141="",0,ABS(Z141))&gt;'Настройки на параметрите (setti'!$B$8,"財務差異がしきい値超過 ","")&amp;IF(V141="高","高リスク ","")&amp;IF(U141="低","信頼度低","")))</f>
      </c>
    </row>
    <row r="142" ht="20" customHeight="true">
      <c r="A142" s="40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88"/>
      <c r="O142" s="88"/>
      <c r="P142" s="88"/>
      <c r="Q142" s="88"/>
      <c r="R142" s="88"/>
      <c r="S142" s="88"/>
      <c r="T142" s="89"/>
      <c r="U142" s="46"/>
      <c r="V142" s="46"/>
      <c r="W142" s="62"/>
      <c r="X142" s="52">
        <f>IF(B142="","",MAX(0,ROUND(MAX(IF(AND(O142&gt;0,P142&gt;0),O142*0.55+P142*0.45,MAX(O142,P142))+Q142,S142),0)))</f>
      </c>
      <c r="Y142" s="90">
        <f>IF(X142="","",X142*T142)</f>
      </c>
      <c r="Z142" s="91">
        <f>IF(OR(R142="",R142=0,X142=""),"",(X142-R142)/R142)</f>
      </c>
      <c r="AA142" s="52">
        <f>IF(B142="","",IF(OR(IF(Z142="",0,ABS(Z142))&gt;'Настройки на параметрите (setti'!$B$8,V142="高",U142="低"),"整合必要","整合済み"))</f>
      </c>
      <c r="AB142" s="64">
        <f>IF(B142="","",TRIM(IF(IF(Z142="",0,ABS(Z142))&gt;'Настройки на параметрите (setti'!$B$8,"財務差異がしきい値超過 ","")&amp;IF(V142="高","高リスク ","")&amp;IF(U142="低","信頼度低","")))</f>
      </c>
    </row>
    <row r="143" ht="20" customHeight="true">
      <c r="A143" s="40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88"/>
      <c r="O143" s="88"/>
      <c r="P143" s="88"/>
      <c r="Q143" s="88"/>
      <c r="R143" s="88"/>
      <c r="S143" s="88"/>
      <c r="T143" s="89"/>
      <c r="U143" s="46"/>
      <c r="V143" s="46"/>
      <c r="W143" s="62"/>
      <c r="X143" s="52">
        <f>IF(B143="","",MAX(0,ROUND(MAX(IF(AND(O143&gt;0,P143&gt;0),O143*0.55+P143*0.45,MAX(O143,P143))+Q143,S143),0)))</f>
      </c>
      <c r="Y143" s="90">
        <f>IF(X143="","",X143*T143)</f>
      </c>
      <c r="Z143" s="91">
        <f>IF(OR(R143="",R143=0,X143=""),"",(X143-R143)/R143)</f>
      </c>
      <c r="AA143" s="52">
        <f>IF(B143="","",IF(OR(IF(Z143="",0,ABS(Z143))&gt;'Настройки на параметрите (setti'!$B$8,V143="高",U143="低"),"整合必要","整合済み"))</f>
      </c>
      <c r="AB143" s="64">
        <f>IF(B143="","",TRIM(IF(IF(Z143="",0,ABS(Z143))&gt;'Настройки на параметрите (setti'!$B$8,"財務差異がしきい値超過 ","")&amp;IF(V143="高","高リスク ","")&amp;IF(U143="低","信頼度低","")))</f>
      </c>
    </row>
    <row r="144" ht="20" customHeight="true">
      <c r="A144" s="40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88"/>
      <c r="O144" s="88"/>
      <c r="P144" s="88"/>
      <c r="Q144" s="88"/>
      <c r="R144" s="88"/>
      <c r="S144" s="88"/>
      <c r="T144" s="89"/>
      <c r="U144" s="46"/>
      <c r="V144" s="46"/>
      <c r="W144" s="62"/>
      <c r="X144" s="52">
        <f>IF(B144="","",MAX(0,ROUND(MAX(IF(AND(O144&gt;0,P144&gt;0),O144*0.55+P144*0.45,MAX(O144,P144))+Q144,S144),0)))</f>
      </c>
      <c r="Y144" s="90">
        <f>IF(X144="","",X144*T144)</f>
      </c>
      <c r="Z144" s="91">
        <f>IF(OR(R144="",R144=0,X144=""),"",(X144-R144)/R144)</f>
      </c>
      <c r="AA144" s="52">
        <f>IF(B144="","",IF(OR(IF(Z144="",0,ABS(Z144))&gt;'Настройки на параметрите (setti'!$B$8,V144="高",U144="低"),"整合必要","整合済み"))</f>
      </c>
      <c r="AB144" s="64">
        <f>IF(B144="","",TRIM(IF(IF(Z144="",0,ABS(Z144))&gt;'Настройки на параметрите (setti'!$B$8,"財務差異がしきい値超過 ","")&amp;IF(V144="高","高リスク ","")&amp;IF(U144="低","信頼度低","")))</f>
      </c>
    </row>
    <row r="145" ht="20" customHeight="true">
      <c r="A145" s="40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88"/>
      <c r="O145" s="88"/>
      <c r="P145" s="88"/>
      <c r="Q145" s="88"/>
      <c r="R145" s="88"/>
      <c r="S145" s="88"/>
      <c r="T145" s="89"/>
      <c r="U145" s="46"/>
      <c r="V145" s="46"/>
      <c r="W145" s="62"/>
      <c r="X145" s="52">
        <f>IF(B145="","",MAX(0,ROUND(MAX(IF(AND(O145&gt;0,P145&gt;0),O145*0.55+P145*0.45,MAX(O145,P145))+Q145,S145),0)))</f>
      </c>
      <c r="Y145" s="90">
        <f>IF(X145="","",X145*T145)</f>
      </c>
      <c r="Z145" s="91">
        <f>IF(OR(R145="",R145=0,X145=""),"",(X145-R145)/R145)</f>
      </c>
      <c r="AA145" s="52">
        <f>IF(B145="","",IF(OR(IF(Z145="",0,ABS(Z145))&gt;'Настройки на параметрите (setti'!$B$8,V145="高",U145="低"),"整合必要","整合済み"))</f>
      </c>
      <c r="AB145" s="64">
        <f>IF(B145="","",TRIM(IF(IF(Z145="",0,ABS(Z145))&gt;'Настройки на параметрите (setti'!$B$8,"財務差異がしきい値超過 ","")&amp;IF(V145="高","高リスク ","")&amp;IF(U145="低","信頼度低","")))</f>
      </c>
    </row>
    <row r="146" ht="20" customHeight="true">
      <c r="A146" s="40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88"/>
      <c r="O146" s="88"/>
      <c r="P146" s="88"/>
      <c r="Q146" s="88"/>
      <c r="R146" s="88"/>
      <c r="S146" s="88"/>
      <c r="T146" s="89"/>
      <c r="U146" s="46"/>
      <c r="V146" s="46"/>
      <c r="W146" s="62"/>
      <c r="X146" s="52">
        <f>IF(B146="","",MAX(0,ROUND(MAX(IF(AND(O146&gt;0,P146&gt;0),O146*0.55+P146*0.45,MAX(O146,P146))+Q146,S146),0)))</f>
      </c>
      <c r="Y146" s="90">
        <f>IF(X146="","",X146*T146)</f>
      </c>
      <c r="Z146" s="91">
        <f>IF(OR(R146="",R146=0,X146=""),"",(X146-R146)/R146)</f>
      </c>
      <c r="AA146" s="52">
        <f>IF(B146="","",IF(OR(IF(Z146="",0,ABS(Z146))&gt;'Настройки на параметрите (setti'!$B$8,V146="高",U146="低"),"整合必要","整合済み"))</f>
      </c>
      <c r="AB146" s="64">
        <f>IF(B146="","",TRIM(IF(IF(Z146="",0,ABS(Z146))&gt;'Настройки на параметрите (setti'!$B$8,"財務差異がしきい値超過 ","")&amp;IF(V146="高","高リスク ","")&amp;IF(U146="低","信頼度低","")))</f>
      </c>
    </row>
    <row r="147" ht="20" customHeight="true">
      <c r="A147" s="40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88"/>
      <c r="O147" s="88"/>
      <c r="P147" s="88"/>
      <c r="Q147" s="88"/>
      <c r="R147" s="88"/>
      <c r="S147" s="88"/>
      <c r="T147" s="89"/>
      <c r="U147" s="46"/>
      <c r="V147" s="46"/>
      <c r="W147" s="62"/>
      <c r="X147" s="52">
        <f>IF(B147="","",MAX(0,ROUND(MAX(IF(AND(O147&gt;0,P147&gt;0),O147*0.55+P147*0.45,MAX(O147,P147))+Q147,S147),0)))</f>
      </c>
      <c r="Y147" s="90">
        <f>IF(X147="","",X147*T147)</f>
      </c>
      <c r="Z147" s="91">
        <f>IF(OR(R147="",R147=0,X147=""),"",(X147-R147)/R147)</f>
      </c>
      <c r="AA147" s="52">
        <f>IF(B147="","",IF(OR(IF(Z147="",0,ABS(Z147))&gt;'Настройки на параметрите (setti'!$B$8,V147="高",U147="低"),"整合必要","整合済み"))</f>
      </c>
      <c r="AB147" s="64">
        <f>IF(B147="","",TRIM(IF(IF(Z147="",0,ABS(Z147))&gt;'Настройки на параметрите (setti'!$B$8,"財務差異がしきい値超過 ","")&amp;IF(V147="高","高リスク ","")&amp;IF(U147="低","信頼度低","")))</f>
      </c>
    </row>
    <row r="148" ht="20" customHeight="true">
      <c r="A148" s="40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88"/>
      <c r="O148" s="88"/>
      <c r="P148" s="88"/>
      <c r="Q148" s="88"/>
      <c r="R148" s="88"/>
      <c r="S148" s="88"/>
      <c r="T148" s="89"/>
      <c r="U148" s="46"/>
      <c r="V148" s="46"/>
      <c r="W148" s="62"/>
      <c r="X148" s="52">
        <f>IF(B148="","",MAX(0,ROUND(MAX(IF(AND(O148&gt;0,P148&gt;0),O148*0.55+P148*0.45,MAX(O148,P148))+Q148,S148),0)))</f>
      </c>
      <c r="Y148" s="90">
        <f>IF(X148="","",X148*T148)</f>
      </c>
      <c r="Z148" s="91">
        <f>IF(OR(R148="",R148=0,X148=""),"",(X148-R148)/R148)</f>
      </c>
      <c r="AA148" s="52">
        <f>IF(B148="","",IF(OR(IF(Z148="",0,ABS(Z148))&gt;'Настройки на параметрите (setti'!$B$8,V148="高",U148="低"),"整合必要","整合済み"))</f>
      </c>
      <c r="AB148" s="64">
        <f>IF(B148="","",TRIM(IF(IF(Z148="",0,ABS(Z148))&gt;'Настройки на параметрите (setti'!$B$8,"財務差異がしきい値超過 ","")&amp;IF(V148="高","高リスク ","")&amp;IF(U148="低","信頼度低","")))</f>
      </c>
    </row>
    <row r="149" ht="20" customHeight="true">
      <c r="A149" s="40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88"/>
      <c r="O149" s="88"/>
      <c r="P149" s="88"/>
      <c r="Q149" s="88"/>
      <c r="R149" s="88"/>
      <c r="S149" s="88"/>
      <c r="T149" s="89"/>
      <c r="U149" s="46"/>
      <c r="V149" s="46"/>
      <c r="W149" s="62"/>
      <c r="X149" s="52">
        <f>IF(B149="","",MAX(0,ROUND(MAX(IF(AND(O149&gt;0,P149&gt;0),O149*0.55+P149*0.45,MAX(O149,P149))+Q149,S149),0)))</f>
      </c>
      <c r="Y149" s="90">
        <f>IF(X149="","",X149*T149)</f>
      </c>
      <c r="Z149" s="91">
        <f>IF(OR(R149="",R149=0,X149=""),"",(X149-R149)/R149)</f>
      </c>
      <c r="AA149" s="52">
        <f>IF(B149="","",IF(OR(IF(Z149="",0,ABS(Z149))&gt;'Настройки на параметрите (setti'!$B$8,V149="高",U149="低"),"整合必要","整合済み"))</f>
      </c>
      <c r="AB149" s="64">
        <f>IF(B149="","",TRIM(IF(IF(Z149="",0,ABS(Z149))&gt;'Настройки на параметрите (setti'!$B$8,"財務差異がしきい値超過 ","")&amp;IF(V149="高","高リスク ","")&amp;IF(U149="低","信頼度低","")))</f>
      </c>
    </row>
    <row r="150" ht="20" customHeight="true">
      <c r="A150" s="40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88"/>
      <c r="O150" s="88"/>
      <c r="P150" s="88"/>
      <c r="Q150" s="88"/>
      <c r="R150" s="88"/>
      <c r="S150" s="88"/>
      <c r="T150" s="89"/>
      <c r="U150" s="46"/>
      <c r="V150" s="46"/>
      <c r="W150" s="62"/>
      <c r="X150" s="52">
        <f>IF(B150="","",MAX(0,ROUND(MAX(IF(AND(O150&gt;0,P150&gt;0),O150*0.55+P150*0.45,MAX(O150,P150))+Q150,S150),0)))</f>
      </c>
      <c r="Y150" s="90">
        <f>IF(X150="","",X150*T150)</f>
      </c>
      <c r="Z150" s="91">
        <f>IF(OR(R150="",R150=0,X150=""),"",(X150-R150)/R150)</f>
      </c>
      <c r="AA150" s="52">
        <f>IF(B150="","",IF(OR(IF(Z150="",0,ABS(Z150))&gt;'Настройки на параметрите (setti'!$B$8,V150="高",U150="低"),"整合必要","整合済み"))</f>
      </c>
      <c r="AB150" s="64">
        <f>IF(B150="","",TRIM(IF(IF(Z150="",0,ABS(Z150))&gt;'Настройки на параметрите (setti'!$B$8,"財務差異がしきい値超過 ","")&amp;IF(V150="高","高リスク ","")&amp;IF(U150="低","信頼度低","")))</f>
      </c>
    </row>
    <row r="151" ht="20" customHeight="true">
      <c r="A151" s="40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88"/>
      <c r="O151" s="88"/>
      <c r="P151" s="88"/>
      <c r="Q151" s="88"/>
      <c r="R151" s="88"/>
      <c r="S151" s="88"/>
      <c r="T151" s="89"/>
      <c r="U151" s="46"/>
      <c r="V151" s="46"/>
      <c r="W151" s="62"/>
      <c r="X151" s="52">
        <f>IF(B151="","",MAX(0,ROUND(MAX(IF(AND(O151&gt;0,P151&gt;0),O151*0.55+P151*0.45,MAX(O151,P151))+Q151,S151),0)))</f>
      </c>
      <c r="Y151" s="90">
        <f>IF(X151="","",X151*T151)</f>
      </c>
      <c r="Z151" s="91">
        <f>IF(OR(R151="",R151=0,X151=""),"",(X151-R151)/R151)</f>
      </c>
      <c r="AA151" s="52">
        <f>IF(B151="","",IF(OR(IF(Z151="",0,ABS(Z151))&gt;'Настройки на параметрите (setti'!$B$8,V151="高",U151="低"),"整合必要","整合済み"))</f>
      </c>
      <c r="AB151" s="64">
        <f>IF(B151="","",TRIM(IF(IF(Z151="",0,ABS(Z151))&gt;'Настройки на параметрите (setti'!$B$8,"財務差異がしきい値超過 ","")&amp;IF(V151="高","高リスク ","")&amp;IF(U151="低","信頼度低","")))</f>
      </c>
    </row>
    <row r="152" ht="20" customHeight="true">
      <c r="A152" s="40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88"/>
      <c r="O152" s="88"/>
      <c r="P152" s="88"/>
      <c r="Q152" s="88"/>
      <c r="R152" s="88"/>
      <c r="S152" s="88"/>
      <c r="T152" s="89"/>
      <c r="U152" s="46"/>
      <c r="V152" s="46"/>
      <c r="W152" s="62"/>
      <c r="X152" s="52">
        <f>IF(B152="","",MAX(0,ROUND(MAX(IF(AND(O152&gt;0,P152&gt;0),O152*0.55+P152*0.45,MAX(O152,P152))+Q152,S152),0)))</f>
      </c>
      <c r="Y152" s="90">
        <f>IF(X152="","",X152*T152)</f>
      </c>
      <c r="Z152" s="91">
        <f>IF(OR(R152="",R152=0,X152=""),"",(X152-R152)/R152)</f>
      </c>
      <c r="AA152" s="52">
        <f>IF(B152="","",IF(OR(IF(Z152="",0,ABS(Z152))&gt;'Настройки на параметрите (setti'!$B$8,V152="高",U152="低"),"整合必要","整合済み"))</f>
      </c>
      <c r="AB152" s="64">
        <f>IF(B152="","",TRIM(IF(IF(Z152="",0,ABS(Z152))&gt;'Настройки на параметрите (setti'!$B$8,"財務差異がしきい値超過 ","")&amp;IF(V152="高","高リスク ","")&amp;IF(U152="低","信頼度低","")))</f>
      </c>
    </row>
    <row r="153" ht="20" customHeight="true">
      <c r="A153" s="40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88"/>
      <c r="O153" s="88"/>
      <c r="P153" s="88"/>
      <c r="Q153" s="88"/>
      <c r="R153" s="88"/>
      <c r="S153" s="88"/>
      <c r="T153" s="89"/>
      <c r="U153" s="46"/>
      <c r="V153" s="46"/>
      <c r="W153" s="62"/>
      <c r="X153" s="52">
        <f>IF(B153="","",MAX(0,ROUND(MAX(IF(AND(O153&gt;0,P153&gt;0),O153*0.55+P153*0.45,MAX(O153,P153))+Q153,S153),0)))</f>
      </c>
      <c r="Y153" s="90">
        <f>IF(X153="","",X153*T153)</f>
      </c>
      <c r="Z153" s="91">
        <f>IF(OR(R153="",R153=0,X153=""),"",(X153-R153)/R153)</f>
      </c>
      <c r="AA153" s="52">
        <f>IF(B153="","",IF(OR(IF(Z153="",0,ABS(Z153))&gt;'Настройки на параметрите (setti'!$B$8,V153="高",U153="低"),"整合必要","整合済み"))</f>
      </c>
      <c r="AB153" s="64">
        <f>IF(B153="","",TRIM(IF(IF(Z153="",0,ABS(Z153))&gt;'Настройки на параметрите (setti'!$B$8,"財務差異がしきい値超過 ","")&amp;IF(V153="高","高リスク ","")&amp;IF(U153="低","信頼度低","")))</f>
      </c>
    </row>
    <row r="154" ht="20" customHeight="true">
      <c r="A154" s="40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88"/>
      <c r="O154" s="88"/>
      <c r="P154" s="88"/>
      <c r="Q154" s="88"/>
      <c r="R154" s="88"/>
      <c r="S154" s="88"/>
      <c r="T154" s="89"/>
      <c r="U154" s="46"/>
      <c r="V154" s="46"/>
      <c r="W154" s="62"/>
      <c r="X154" s="52">
        <f>IF(B154="","",MAX(0,ROUND(MAX(IF(AND(O154&gt;0,P154&gt;0),O154*0.55+P154*0.45,MAX(O154,P154))+Q154,S154),0)))</f>
      </c>
      <c r="Y154" s="90">
        <f>IF(X154="","",X154*T154)</f>
      </c>
      <c r="Z154" s="91">
        <f>IF(OR(R154="",R154=0,X154=""),"",(X154-R154)/R154)</f>
      </c>
      <c r="AA154" s="52">
        <f>IF(B154="","",IF(OR(IF(Z154="",0,ABS(Z154))&gt;'Настройки на параметрите (setti'!$B$8,V154="高",U154="低"),"整合必要","整合済み"))</f>
      </c>
      <c r="AB154" s="64">
        <f>IF(B154="","",TRIM(IF(IF(Z154="",0,ABS(Z154))&gt;'Настройки на параметрите (setti'!$B$8,"財務差異がしきい値超過 ","")&amp;IF(V154="高","高リスク ","")&amp;IF(U154="低","信頼度低","")))</f>
      </c>
    </row>
    <row r="155" ht="20" customHeight="true">
      <c r="A155" s="40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88"/>
      <c r="O155" s="88"/>
      <c r="P155" s="88"/>
      <c r="Q155" s="88"/>
      <c r="R155" s="88"/>
      <c r="S155" s="88"/>
      <c r="T155" s="89"/>
      <c r="U155" s="46"/>
      <c r="V155" s="46"/>
      <c r="W155" s="62"/>
      <c r="X155" s="52">
        <f>IF(B155="","",MAX(0,ROUND(MAX(IF(AND(O155&gt;0,P155&gt;0),O155*0.55+P155*0.45,MAX(O155,P155))+Q155,S155),0)))</f>
      </c>
      <c r="Y155" s="90">
        <f>IF(X155="","",X155*T155)</f>
      </c>
      <c r="Z155" s="91">
        <f>IF(OR(R155="",R155=0,X155=""),"",(X155-R155)/R155)</f>
      </c>
      <c r="AA155" s="52">
        <f>IF(B155="","",IF(OR(IF(Z155="",0,ABS(Z155))&gt;'Настройки на параметрите (setti'!$B$8,V155="高",U155="低"),"整合必要","整合済み"))</f>
      </c>
      <c r="AB155" s="64">
        <f>IF(B155="","",TRIM(IF(IF(Z155="",0,ABS(Z155))&gt;'Настройки на параметрите (setti'!$B$8,"財務差異がしきい値超過 ","")&amp;IF(V155="高","高リスク ","")&amp;IF(U155="低","信頼度低","")))</f>
      </c>
    </row>
    <row r="156" ht="20" customHeight="true">
      <c r="A156" s="40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88"/>
      <c r="O156" s="88"/>
      <c r="P156" s="88"/>
      <c r="Q156" s="88"/>
      <c r="R156" s="88"/>
      <c r="S156" s="88"/>
      <c r="T156" s="89"/>
      <c r="U156" s="46"/>
      <c r="V156" s="46"/>
      <c r="W156" s="62"/>
      <c r="X156" s="52">
        <f>IF(B156="","",MAX(0,ROUND(MAX(IF(AND(O156&gt;0,P156&gt;0),O156*0.55+P156*0.45,MAX(O156,P156))+Q156,S156),0)))</f>
      </c>
      <c r="Y156" s="90">
        <f>IF(X156="","",X156*T156)</f>
      </c>
      <c r="Z156" s="91">
        <f>IF(OR(R156="",R156=0,X156=""),"",(X156-R156)/R156)</f>
      </c>
      <c r="AA156" s="52">
        <f>IF(B156="","",IF(OR(IF(Z156="",0,ABS(Z156))&gt;'Настройки на параметрите (setti'!$B$8,V156="高",U156="低"),"整合必要","整合済み"))</f>
      </c>
      <c r="AB156" s="64">
        <f>IF(B156="","",TRIM(IF(IF(Z156="",0,ABS(Z156))&gt;'Настройки на параметрите (setti'!$B$8,"財務差異がしきい値超過 ","")&amp;IF(V156="高","高リスク ","")&amp;IF(U156="低","信頼度低","")))</f>
      </c>
    </row>
    <row r="157" ht="20" customHeight="true">
      <c r="A157" s="40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88"/>
      <c r="O157" s="88"/>
      <c r="P157" s="88"/>
      <c r="Q157" s="88"/>
      <c r="R157" s="88"/>
      <c r="S157" s="88"/>
      <c r="T157" s="89"/>
      <c r="U157" s="46"/>
      <c r="V157" s="46"/>
      <c r="W157" s="62"/>
      <c r="X157" s="52">
        <f>IF(B157="","",MAX(0,ROUND(MAX(IF(AND(O157&gt;0,P157&gt;0),O157*0.55+P157*0.45,MAX(O157,P157))+Q157,S157),0)))</f>
      </c>
      <c r="Y157" s="90">
        <f>IF(X157="","",X157*T157)</f>
      </c>
      <c r="Z157" s="91">
        <f>IF(OR(R157="",R157=0,X157=""),"",(X157-R157)/R157)</f>
      </c>
      <c r="AA157" s="52">
        <f>IF(B157="","",IF(OR(IF(Z157="",0,ABS(Z157))&gt;'Настройки на параметрите (setti'!$B$8,V157="高",U157="低"),"整合必要","整合済み"))</f>
      </c>
      <c r="AB157" s="64">
        <f>IF(B157="","",TRIM(IF(IF(Z157="",0,ABS(Z157))&gt;'Настройки на параметрите (setti'!$B$8,"財務差異がしきい値超過 ","")&amp;IF(V157="高","高リスク ","")&amp;IF(U157="低","信頼度低","")))</f>
      </c>
    </row>
    <row r="158" ht="20" customHeight="true">
      <c r="A158" s="40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88"/>
      <c r="O158" s="88"/>
      <c r="P158" s="88"/>
      <c r="Q158" s="88"/>
      <c r="R158" s="88"/>
      <c r="S158" s="88"/>
      <c r="T158" s="89"/>
      <c r="U158" s="46"/>
      <c r="V158" s="46"/>
      <c r="W158" s="62"/>
      <c r="X158" s="52">
        <f>IF(B158="","",MAX(0,ROUND(MAX(IF(AND(O158&gt;0,P158&gt;0),O158*0.55+P158*0.45,MAX(O158,P158))+Q158,S158),0)))</f>
      </c>
      <c r="Y158" s="90">
        <f>IF(X158="","",X158*T158)</f>
      </c>
      <c r="Z158" s="91">
        <f>IF(OR(R158="",R158=0,X158=""),"",(X158-R158)/R158)</f>
      </c>
      <c r="AA158" s="52">
        <f>IF(B158="","",IF(OR(IF(Z158="",0,ABS(Z158))&gt;'Настройки на параметрите (setti'!$B$8,V158="高",U158="低"),"整合必要","整合済み"))</f>
      </c>
      <c r="AB158" s="64">
        <f>IF(B158="","",TRIM(IF(IF(Z158="",0,ABS(Z158))&gt;'Настройки на параметрите (setti'!$B$8,"財務差異がしきい値超過 ","")&amp;IF(V158="高","高リスク ","")&amp;IF(U158="低","信頼度低","")))</f>
      </c>
    </row>
    <row r="159" ht="20" customHeight="true">
      <c r="A159" s="40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88"/>
      <c r="O159" s="88"/>
      <c r="P159" s="88"/>
      <c r="Q159" s="88"/>
      <c r="R159" s="88"/>
      <c r="S159" s="88"/>
      <c r="T159" s="89"/>
      <c r="U159" s="46"/>
      <c r="V159" s="46"/>
      <c r="W159" s="62"/>
      <c r="X159" s="52">
        <f>IF(B159="","",MAX(0,ROUND(MAX(IF(AND(O159&gt;0,P159&gt;0),O159*0.55+P159*0.45,MAX(O159,P159))+Q159,S159),0)))</f>
      </c>
      <c r="Y159" s="90">
        <f>IF(X159="","",X159*T159)</f>
      </c>
      <c r="Z159" s="91">
        <f>IF(OR(R159="",R159=0,X159=""),"",(X159-R159)/R159)</f>
      </c>
      <c r="AA159" s="52">
        <f>IF(B159="","",IF(OR(IF(Z159="",0,ABS(Z159))&gt;'Настройки на параметрите (setti'!$B$8,V159="高",U159="低"),"整合必要","整合済み"))</f>
      </c>
      <c r="AB159" s="64">
        <f>IF(B159="","",TRIM(IF(IF(Z159="",0,ABS(Z159))&gt;'Настройки на параметрите (setti'!$B$8,"財務差異がしきい値超過 ","")&amp;IF(V159="高","高リスク ","")&amp;IF(U159="低","信頼度低","")))</f>
      </c>
    </row>
    <row r="160" ht="20" customHeight="true">
      <c r="A160" s="40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88"/>
      <c r="O160" s="88"/>
      <c r="P160" s="88"/>
      <c r="Q160" s="88"/>
      <c r="R160" s="88"/>
      <c r="S160" s="88"/>
      <c r="T160" s="89"/>
      <c r="U160" s="46"/>
      <c r="V160" s="46"/>
      <c r="W160" s="62"/>
      <c r="X160" s="52">
        <f>IF(B160="","",MAX(0,ROUND(MAX(IF(AND(O160&gt;0,P160&gt;0),O160*0.55+P160*0.45,MAX(O160,P160))+Q160,S160),0)))</f>
      </c>
      <c r="Y160" s="90">
        <f>IF(X160="","",X160*T160)</f>
      </c>
      <c r="Z160" s="91">
        <f>IF(OR(R160="",R160=0,X160=""),"",(X160-R160)/R160)</f>
      </c>
      <c r="AA160" s="52">
        <f>IF(B160="","",IF(OR(IF(Z160="",0,ABS(Z160))&gt;'Настройки на параметрите (setti'!$B$8,V160="高",U160="低"),"整合必要","整合済み"))</f>
      </c>
      <c r="AB160" s="64">
        <f>IF(B160="","",TRIM(IF(IF(Z160="",0,ABS(Z160))&gt;'Настройки на параметрите (setti'!$B$8,"財務差異がしきい値超過 ","")&amp;IF(V160="高","高リスク ","")&amp;IF(U160="低","信頼度低","")))</f>
      </c>
    </row>
    <row r="161" ht="20" customHeight="true">
      <c r="A161" s="40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88"/>
      <c r="O161" s="88"/>
      <c r="P161" s="88"/>
      <c r="Q161" s="88"/>
      <c r="R161" s="88"/>
      <c r="S161" s="88"/>
      <c r="T161" s="89"/>
      <c r="U161" s="46"/>
      <c r="V161" s="46"/>
      <c r="W161" s="62"/>
      <c r="X161" s="52">
        <f>IF(B161="","",MAX(0,ROUND(MAX(IF(AND(O161&gt;0,P161&gt;0),O161*0.55+P161*0.45,MAX(O161,P161))+Q161,S161),0)))</f>
      </c>
      <c r="Y161" s="90">
        <f>IF(X161="","",X161*T161)</f>
      </c>
      <c r="Z161" s="91">
        <f>IF(OR(R161="",R161=0,X161=""),"",(X161-R161)/R161)</f>
      </c>
      <c r="AA161" s="52">
        <f>IF(B161="","",IF(OR(IF(Z161="",0,ABS(Z161))&gt;'Настройки на параметрите (setti'!$B$8,V161="高",U161="低"),"整合必要","整合済み"))</f>
      </c>
      <c r="AB161" s="64">
        <f>IF(B161="","",TRIM(IF(IF(Z161="",0,ABS(Z161))&gt;'Настройки на параметрите (setti'!$B$8,"財務差異がしきい値超過 ","")&amp;IF(V161="高","高リスク ","")&amp;IF(U161="低","信頼度低","")))</f>
      </c>
    </row>
    <row r="162" ht="20" customHeight="true">
      <c r="A162" s="40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88"/>
      <c r="O162" s="88"/>
      <c r="P162" s="88"/>
      <c r="Q162" s="88"/>
      <c r="R162" s="88"/>
      <c r="S162" s="88"/>
      <c r="T162" s="89"/>
      <c r="U162" s="46"/>
      <c r="V162" s="46"/>
      <c r="W162" s="62"/>
      <c r="X162" s="52">
        <f>IF(B162="","",MAX(0,ROUND(MAX(IF(AND(O162&gt;0,P162&gt;0),O162*0.55+P162*0.45,MAX(O162,P162))+Q162,S162),0)))</f>
      </c>
      <c r="Y162" s="90">
        <f>IF(X162="","",X162*T162)</f>
      </c>
      <c r="Z162" s="91">
        <f>IF(OR(R162="",R162=0,X162=""),"",(X162-R162)/R162)</f>
      </c>
      <c r="AA162" s="52">
        <f>IF(B162="","",IF(OR(IF(Z162="",0,ABS(Z162))&gt;'Настройки на параметрите (setti'!$B$8,V162="高",U162="低"),"整合必要","整合済み"))</f>
      </c>
      <c r="AB162" s="64">
        <f>IF(B162="","",TRIM(IF(IF(Z162="",0,ABS(Z162))&gt;'Настройки на параметрите (setti'!$B$8,"財務差異がしきい値超過 ","")&amp;IF(V162="高","高リスク ","")&amp;IF(U162="低","信頼度低","")))</f>
      </c>
    </row>
    <row r="163" ht="20" customHeight="true">
      <c r="A163" s="40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88"/>
      <c r="O163" s="88"/>
      <c r="P163" s="88"/>
      <c r="Q163" s="88"/>
      <c r="R163" s="88"/>
      <c r="S163" s="88"/>
      <c r="T163" s="89"/>
      <c r="U163" s="46"/>
      <c r="V163" s="46"/>
      <c r="W163" s="62"/>
      <c r="X163" s="52">
        <f>IF(B163="","",MAX(0,ROUND(MAX(IF(AND(O163&gt;0,P163&gt;0),O163*0.55+P163*0.45,MAX(O163,P163))+Q163,S163),0)))</f>
      </c>
      <c r="Y163" s="90">
        <f>IF(X163="","",X163*T163)</f>
      </c>
      <c r="Z163" s="91">
        <f>IF(OR(R163="",R163=0,X163=""),"",(X163-R163)/R163)</f>
      </c>
      <c r="AA163" s="52">
        <f>IF(B163="","",IF(OR(IF(Z163="",0,ABS(Z163))&gt;'Настройки на параметрите (setti'!$B$8,V163="高",U163="低"),"整合必要","整合済み"))</f>
      </c>
      <c r="AB163" s="64">
        <f>IF(B163="","",TRIM(IF(IF(Z163="",0,ABS(Z163))&gt;'Настройки на параметрите (setti'!$B$8,"財務差異がしきい値超過 ","")&amp;IF(V163="高","高リスク ","")&amp;IF(U163="低","信頼度低","")))</f>
      </c>
    </row>
    <row r="164" ht="20" customHeight="true">
      <c r="A164" s="40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88"/>
      <c r="O164" s="88"/>
      <c r="P164" s="88"/>
      <c r="Q164" s="88"/>
      <c r="R164" s="88"/>
      <c r="S164" s="88"/>
      <c r="T164" s="89"/>
      <c r="U164" s="46"/>
      <c r="V164" s="46"/>
      <c r="W164" s="62"/>
      <c r="X164" s="52">
        <f>IF(B164="","",MAX(0,ROUND(MAX(IF(AND(O164&gt;0,P164&gt;0),O164*0.55+P164*0.45,MAX(O164,P164))+Q164,S164),0)))</f>
      </c>
      <c r="Y164" s="90">
        <f>IF(X164="","",X164*T164)</f>
      </c>
      <c r="Z164" s="91">
        <f>IF(OR(R164="",R164=0,X164=""),"",(X164-R164)/R164)</f>
      </c>
      <c r="AA164" s="52">
        <f>IF(B164="","",IF(OR(IF(Z164="",0,ABS(Z164))&gt;'Настройки на параметрите (setti'!$B$8,V164="高",U164="低"),"整合必要","整合済み"))</f>
      </c>
      <c r="AB164" s="64">
        <f>IF(B164="","",TRIM(IF(IF(Z164="",0,ABS(Z164))&gt;'Настройки на параметрите (setti'!$B$8,"財務差異がしきい値超過 ","")&amp;IF(V164="高","高リスク ","")&amp;IF(U164="低","信頼度低","")))</f>
      </c>
    </row>
    <row r="165" ht="20" customHeight="true">
      <c r="A165" s="40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88"/>
      <c r="O165" s="88"/>
      <c r="P165" s="88"/>
      <c r="Q165" s="88"/>
      <c r="R165" s="88"/>
      <c r="S165" s="88"/>
      <c r="T165" s="89"/>
      <c r="U165" s="46"/>
      <c r="V165" s="46"/>
      <c r="W165" s="62"/>
      <c r="X165" s="52">
        <f>IF(B165="","",MAX(0,ROUND(MAX(IF(AND(O165&gt;0,P165&gt;0),O165*0.55+P165*0.45,MAX(O165,P165))+Q165,S165),0)))</f>
      </c>
      <c r="Y165" s="90">
        <f>IF(X165="","",X165*T165)</f>
      </c>
      <c r="Z165" s="91">
        <f>IF(OR(R165="",R165=0,X165=""),"",(X165-R165)/R165)</f>
      </c>
      <c r="AA165" s="52">
        <f>IF(B165="","",IF(OR(IF(Z165="",0,ABS(Z165))&gt;'Настройки на параметрите (setti'!$B$8,V165="高",U165="低"),"整合必要","整合済み"))</f>
      </c>
      <c r="AB165" s="64">
        <f>IF(B165="","",TRIM(IF(IF(Z165="",0,ABS(Z165))&gt;'Настройки на параметрите (setti'!$B$8,"財務差異がしきい値超過 ","")&amp;IF(V165="高","高リスク ","")&amp;IF(U165="低","信頼度低","")))</f>
      </c>
    </row>
    <row r="166" ht="20" customHeight="true">
      <c r="A166" s="40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88"/>
      <c r="O166" s="88"/>
      <c r="P166" s="88"/>
      <c r="Q166" s="88"/>
      <c r="R166" s="88"/>
      <c r="S166" s="88"/>
      <c r="T166" s="89"/>
      <c r="U166" s="46"/>
      <c r="V166" s="46"/>
      <c r="W166" s="62"/>
      <c r="X166" s="52">
        <f>IF(B166="","",MAX(0,ROUND(MAX(IF(AND(O166&gt;0,P166&gt;0),O166*0.55+P166*0.45,MAX(O166,P166))+Q166,S166),0)))</f>
      </c>
      <c r="Y166" s="90">
        <f>IF(X166="","",X166*T166)</f>
      </c>
      <c r="Z166" s="91">
        <f>IF(OR(R166="",R166=0,X166=""),"",(X166-R166)/R166)</f>
      </c>
      <c r="AA166" s="52">
        <f>IF(B166="","",IF(OR(IF(Z166="",0,ABS(Z166))&gt;'Настройки на параметрите (setti'!$B$8,V166="高",U166="低"),"整合必要","整合済み"))</f>
      </c>
      <c r="AB166" s="64">
        <f>IF(B166="","",TRIM(IF(IF(Z166="",0,ABS(Z166))&gt;'Настройки на параметрите (setti'!$B$8,"財務差異がしきい値超過 ","")&amp;IF(V166="高","高リスク ","")&amp;IF(U166="低","信頼度低","")))</f>
      </c>
    </row>
    <row r="167" ht="20" customHeight="true">
      <c r="A167" s="40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88"/>
      <c r="O167" s="88"/>
      <c r="P167" s="88"/>
      <c r="Q167" s="88"/>
      <c r="R167" s="88"/>
      <c r="S167" s="88"/>
      <c r="T167" s="89"/>
      <c r="U167" s="46"/>
      <c r="V167" s="46"/>
      <c r="W167" s="62"/>
      <c r="X167" s="52">
        <f>IF(B167="","",MAX(0,ROUND(MAX(IF(AND(O167&gt;0,P167&gt;0),O167*0.55+P167*0.45,MAX(O167,P167))+Q167,S167),0)))</f>
      </c>
      <c r="Y167" s="90">
        <f>IF(X167="","",X167*T167)</f>
      </c>
      <c r="Z167" s="91">
        <f>IF(OR(R167="",R167=0,X167=""),"",(X167-R167)/R167)</f>
      </c>
      <c r="AA167" s="52">
        <f>IF(B167="","",IF(OR(IF(Z167="",0,ABS(Z167))&gt;'Настройки на параметрите (setti'!$B$8,V167="高",U167="低"),"整合必要","整合済み"))</f>
      </c>
      <c r="AB167" s="64">
        <f>IF(B167="","",TRIM(IF(IF(Z167="",0,ABS(Z167))&gt;'Настройки на параметрите (setti'!$B$8,"財務差異がしきい値超過 ","")&amp;IF(V167="高","高リスク ","")&amp;IF(U167="低","信頼度低","")))</f>
      </c>
    </row>
    <row r="168" ht="20" customHeight="true">
      <c r="A168" s="40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88"/>
      <c r="O168" s="88"/>
      <c r="P168" s="88"/>
      <c r="Q168" s="88"/>
      <c r="R168" s="88"/>
      <c r="S168" s="88"/>
      <c r="T168" s="89"/>
      <c r="U168" s="46"/>
      <c r="V168" s="46"/>
      <c r="W168" s="62"/>
      <c r="X168" s="52">
        <f>IF(B168="","",MAX(0,ROUND(MAX(IF(AND(O168&gt;0,P168&gt;0),O168*0.55+P168*0.45,MAX(O168,P168))+Q168,S168),0)))</f>
      </c>
      <c r="Y168" s="90">
        <f>IF(X168="","",X168*T168)</f>
      </c>
      <c r="Z168" s="91">
        <f>IF(OR(R168="",R168=0,X168=""),"",(X168-R168)/R168)</f>
      </c>
      <c r="AA168" s="52">
        <f>IF(B168="","",IF(OR(IF(Z168="",0,ABS(Z168))&gt;'Настройки на параметрите (setti'!$B$8,V168="高",U168="低"),"整合必要","整合済み"))</f>
      </c>
      <c r="AB168" s="64">
        <f>IF(B168="","",TRIM(IF(IF(Z168="",0,ABS(Z168))&gt;'Настройки на параметрите (setti'!$B$8,"財務差異がしきい値超過 ","")&amp;IF(V168="高","高リスク ","")&amp;IF(U168="低","信頼度低","")))</f>
      </c>
    </row>
    <row r="169" ht="20" customHeight="true">
      <c r="A169" s="40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88"/>
      <c r="O169" s="88"/>
      <c r="P169" s="88"/>
      <c r="Q169" s="88"/>
      <c r="R169" s="88"/>
      <c r="S169" s="88"/>
      <c r="T169" s="89"/>
      <c r="U169" s="46"/>
      <c r="V169" s="46"/>
      <c r="W169" s="62"/>
      <c r="X169" s="52">
        <f>IF(B169="","",MAX(0,ROUND(MAX(IF(AND(O169&gt;0,P169&gt;0),O169*0.55+P169*0.45,MAX(O169,P169))+Q169,S169),0)))</f>
      </c>
      <c r="Y169" s="90">
        <f>IF(X169="","",X169*T169)</f>
      </c>
      <c r="Z169" s="91">
        <f>IF(OR(R169="",R169=0,X169=""),"",(X169-R169)/R169)</f>
      </c>
      <c r="AA169" s="52">
        <f>IF(B169="","",IF(OR(IF(Z169="",0,ABS(Z169))&gt;'Настройки на параметрите (setti'!$B$8,V169="高",U169="低"),"整合必要","整合済み"))</f>
      </c>
      <c r="AB169" s="64">
        <f>IF(B169="","",TRIM(IF(IF(Z169="",0,ABS(Z169))&gt;'Настройки на параметрите (setti'!$B$8,"財務差異がしきい値超過 ","")&amp;IF(V169="高","高リスク ","")&amp;IF(U169="低","信頼度低","")))</f>
      </c>
    </row>
    <row r="170" ht="20" customHeight="true">
      <c r="A170" s="40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88"/>
      <c r="O170" s="88"/>
      <c r="P170" s="88"/>
      <c r="Q170" s="88"/>
      <c r="R170" s="88"/>
      <c r="S170" s="88"/>
      <c r="T170" s="89"/>
      <c r="U170" s="46"/>
      <c r="V170" s="46"/>
      <c r="W170" s="62"/>
      <c r="X170" s="52">
        <f>IF(B170="","",MAX(0,ROUND(MAX(IF(AND(O170&gt;0,P170&gt;0),O170*0.55+P170*0.45,MAX(O170,P170))+Q170,S170),0)))</f>
      </c>
      <c r="Y170" s="90">
        <f>IF(X170="","",X170*T170)</f>
      </c>
      <c r="Z170" s="91">
        <f>IF(OR(R170="",R170=0,X170=""),"",(X170-R170)/R170)</f>
      </c>
      <c r="AA170" s="52">
        <f>IF(B170="","",IF(OR(IF(Z170="",0,ABS(Z170))&gt;'Настройки на параметрите (setti'!$B$8,V170="高",U170="低"),"整合必要","整合済み"))</f>
      </c>
      <c r="AB170" s="64">
        <f>IF(B170="","",TRIM(IF(IF(Z170="",0,ABS(Z170))&gt;'Настройки на параметрите (setti'!$B$8,"財務差異がしきい値超過 ","")&amp;IF(V170="高","高リスク ","")&amp;IF(U170="低","信頼度低","")))</f>
      </c>
    </row>
    <row r="171" ht="20" customHeight="true">
      <c r="A171" s="40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88"/>
      <c r="O171" s="88"/>
      <c r="P171" s="88"/>
      <c r="Q171" s="88"/>
      <c r="R171" s="88"/>
      <c r="S171" s="88"/>
      <c r="T171" s="89"/>
      <c r="U171" s="46"/>
      <c r="V171" s="46"/>
      <c r="W171" s="62"/>
      <c r="X171" s="52">
        <f>IF(B171="","",MAX(0,ROUND(MAX(IF(AND(O171&gt;0,P171&gt;0),O171*0.55+P171*0.45,MAX(O171,P171))+Q171,S171),0)))</f>
      </c>
      <c r="Y171" s="90">
        <f>IF(X171="","",X171*T171)</f>
      </c>
      <c r="Z171" s="91">
        <f>IF(OR(R171="",R171=0,X171=""),"",(X171-R171)/R171)</f>
      </c>
      <c r="AA171" s="52">
        <f>IF(B171="","",IF(OR(IF(Z171="",0,ABS(Z171))&gt;'Настройки на параметрите (setti'!$B$8,V171="高",U171="低"),"整合必要","整合済み"))</f>
      </c>
      <c r="AB171" s="64">
        <f>IF(B171="","",TRIM(IF(IF(Z171="",0,ABS(Z171))&gt;'Настройки на параметрите (setti'!$B$8,"財務差異がしきい値超過 ","")&amp;IF(V171="高","高リスク ","")&amp;IF(U171="低","信頼度低","")))</f>
      </c>
    </row>
    <row r="172" ht="20" customHeight="true">
      <c r="A172" s="40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88"/>
      <c r="O172" s="88"/>
      <c r="P172" s="88"/>
      <c r="Q172" s="88"/>
      <c r="R172" s="88"/>
      <c r="S172" s="88"/>
      <c r="T172" s="89"/>
      <c r="U172" s="46"/>
      <c r="V172" s="46"/>
      <c r="W172" s="62"/>
      <c r="X172" s="52">
        <f>IF(B172="","",MAX(0,ROUND(MAX(IF(AND(O172&gt;0,P172&gt;0),O172*0.55+P172*0.45,MAX(O172,P172))+Q172,S172),0)))</f>
      </c>
      <c r="Y172" s="90">
        <f>IF(X172="","",X172*T172)</f>
      </c>
      <c r="Z172" s="91">
        <f>IF(OR(R172="",R172=0,X172=""),"",(X172-R172)/R172)</f>
      </c>
      <c r="AA172" s="52">
        <f>IF(B172="","",IF(OR(IF(Z172="",0,ABS(Z172))&gt;'Настройки на параметрите (setti'!$B$8,V172="高",U172="低"),"整合必要","整合済み"))</f>
      </c>
      <c r="AB172" s="64">
        <f>IF(B172="","",TRIM(IF(IF(Z172="",0,ABS(Z172))&gt;'Настройки на параметрите (setti'!$B$8,"財務差異がしきい値超過 ","")&amp;IF(V172="高","高リスク ","")&amp;IF(U172="低","信頼度低","")))</f>
      </c>
    </row>
    <row r="173" ht="20" customHeight="true">
      <c r="A173" s="40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88"/>
      <c r="O173" s="88"/>
      <c r="P173" s="88"/>
      <c r="Q173" s="88"/>
      <c r="R173" s="88"/>
      <c r="S173" s="88"/>
      <c r="T173" s="89"/>
      <c r="U173" s="46"/>
      <c r="V173" s="46"/>
      <c r="W173" s="62"/>
      <c r="X173" s="52">
        <f>IF(B173="","",MAX(0,ROUND(MAX(IF(AND(O173&gt;0,P173&gt;0),O173*0.55+P173*0.45,MAX(O173,P173))+Q173,S173),0)))</f>
      </c>
      <c r="Y173" s="90">
        <f>IF(X173="","",X173*T173)</f>
      </c>
      <c r="Z173" s="91">
        <f>IF(OR(R173="",R173=0,X173=""),"",(X173-R173)/R173)</f>
      </c>
      <c r="AA173" s="52">
        <f>IF(B173="","",IF(OR(IF(Z173="",0,ABS(Z173))&gt;'Настройки на параметрите (setti'!$B$8,V173="高",U173="低"),"整合必要","整合済み"))</f>
      </c>
      <c r="AB173" s="64">
        <f>IF(B173="","",TRIM(IF(IF(Z173="",0,ABS(Z173))&gt;'Настройки на параметрите (setti'!$B$8,"財務差異がしきい値超過 ","")&amp;IF(V173="高","高リスク ","")&amp;IF(U173="低","信頼度低","")))</f>
      </c>
    </row>
    <row r="174" ht="20" customHeight="true">
      <c r="A174" s="40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88"/>
      <c r="O174" s="88"/>
      <c r="P174" s="88"/>
      <c r="Q174" s="88"/>
      <c r="R174" s="88"/>
      <c r="S174" s="88"/>
      <c r="T174" s="89"/>
      <c r="U174" s="46"/>
      <c r="V174" s="46"/>
      <c r="W174" s="62"/>
      <c r="X174" s="52">
        <f>IF(B174="","",MAX(0,ROUND(MAX(IF(AND(O174&gt;0,P174&gt;0),O174*0.55+P174*0.45,MAX(O174,P174))+Q174,S174),0)))</f>
      </c>
      <c r="Y174" s="90">
        <f>IF(X174="","",X174*T174)</f>
      </c>
      <c r="Z174" s="91">
        <f>IF(OR(R174="",R174=0,X174=""),"",(X174-R174)/R174)</f>
      </c>
      <c r="AA174" s="52">
        <f>IF(B174="","",IF(OR(IF(Z174="",0,ABS(Z174))&gt;'Настройки на параметрите (setti'!$B$8,V174="高",U174="低"),"整合必要","整合済み"))</f>
      </c>
      <c r="AB174" s="64">
        <f>IF(B174="","",TRIM(IF(IF(Z174="",0,ABS(Z174))&gt;'Настройки на параметрите (setti'!$B$8,"財務差異がしきい値超過 ","")&amp;IF(V174="高","高リスク ","")&amp;IF(U174="低","信頼度低","")))</f>
      </c>
    </row>
    <row r="175" ht="20" customHeight="true">
      <c r="A175" s="40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88"/>
      <c r="O175" s="88"/>
      <c r="P175" s="88"/>
      <c r="Q175" s="88"/>
      <c r="R175" s="88"/>
      <c r="S175" s="88"/>
      <c r="T175" s="89"/>
      <c r="U175" s="46"/>
      <c r="V175" s="46"/>
      <c r="W175" s="62"/>
      <c r="X175" s="52">
        <f>IF(B175="","",MAX(0,ROUND(MAX(IF(AND(O175&gt;0,P175&gt;0),O175*0.55+P175*0.45,MAX(O175,P175))+Q175,S175),0)))</f>
      </c>
      <c r="Y175" s="90">
        <f>IF(X175="","",X175*T175)</f>
      </c>
      <c r="Z175" s="91">
        <f>IF(OR(R175="",R175=0,X175=""),"",(X175-R175)/R175)</f>
      </c>
      <c r="AA175" s="52">
        <f>IF(B175="","",IF(OR(IF(Z175="",0,ABS(Z175))&gt;'Настройки на параметрите (setti'!$B$8,V175="高",U175="低"),"整合必要","整合済み"))</f>
      </c>
      <c r="AB175" s="64">
        <f>IF(B175="","",TRIM(IF(IF(Z175="",0,ABS(Z175))&gt;'Настройки на параметрите (setti'!$B$8,"財務差異がしきい値超過 ","")&amp;IF(V175="高","高リスク ","")&amp;IF(U175="低","信頼度低","")))</f>
      </c>
    </row>
    <row r="176" ht="20" customHeight="true">
      <c r="A176" s="40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88"/>
      <c r="O176" s="88"/>
      <c r="P176" s="88"/>
      <c r="Q176" s="88"/>
      <c r="R176" s="88"/>
      <c r="S176" s="88"/>
      <c r="T176" s="89"/>
      <c r="U176" s="46"/>
      <c r="V176" s="46"/>
      <c r="W176" s="62"/>
      <c r="X176" s="52">
        <f>IF(B176="","",MAX(0,ROUND(MAX(IF(AND(O176&gt;0,P176&gt;0),O176*0.55+P176*0.45,MAX(O176,P176))+Q176,S176),0)))</f>
      </c>
      <c r="Y176" s="90">
        <f>IF(X176="","",X176*T176)</f>
      </c>
      <c r="Z176" s="91">
        <f>IF(OR(R176="",R176=0,X176=""),"",(X176-R176)/R176)</f>
      </c>
      <c r="AA176" s="52">
        <f>IF(B176="","",IF(OR(IF(Z176="",0,ABS(Z176))&gt;'Настройки на параметрите (setti'!$B$8,V176="高",U176="低"),"整合必要","整合済み"))</f>
      </c>
      <c r="AB176" s="64">
        <f>IF(B176="","",TRIM(IF(IF(Z176="",0,ABS(Z176))&gt;'Настройки на параметрите (setti'!$B$8,"財務差異がしきい値超過 ","")&amp;IF(V176="高","高リスク ","")&amp;IF(U176="低","信頼度低","")))</f>
      </c>
    </row>
    <row r="177" ht="20" customHeight="true">
      <c r="A177" s="40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88"/>
      <c r="O177" s="88"/>
      <c r="P177" s="88"/>
      <c r="Q177" s="88"/>
      <c r="R177" s="88"/>
      <c r="S177" s="88"/>
      <c r="T177" s="89"/>
      <c r="U177" s="46"/>
      <c r="V177" s="46"/>
      <c r="W177" s="62"/>
      <c r="X177" s="52">
        <f>IF(B177="","",MAX(0,ROUND(MAX(IF(AND(O177&gt;0,P177&gt;0),O177*0.55+P177*0.45,MAX(O177,P177))+Q177,S177),0)))</f>
      </c>
      <c r="Y177" s="90">
        <f>IF(X177="","",X177*T177)</f>
      </c>
      <c r="Z177" s="91">
        <f>IF(OR(R177="",R177=0,X177=""),"",(X177-R177)/R177)</f>
      </c>
      <c r="AA177" s="52">
        <f>IF(B177="","",IF(OR(IF(Z177="",0,ABS(Z177))&gt;'Настройки на параметрите (setti'!$B$8,V177="高",U177="低"),"整合必要","整合済み"))</f>
      </c>
      <c r="AB177" s="64">
        <f>IF(B177="","",TRIM(IF(IF(Z177="",0,ABS(Z177))&gt;'Настройки на параметрите (setti'!$B$8,"財務差異がしきい値超過 ","")&amp;IF(V177="高","高リスク ","")&amp;IF(U177="低","信頼度低","")))</f>
      </c>
    </row>
    <row r="178" ht="20" customHeight="true">
      <c r="A178" s="40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88"/>
      <c r="O178" s="88"/>
      <c r="P178" s="88"/>
      <c r="Q178" s="88"/>
      <c r="R178" s="88"/>
      <c r="S178" s="88"/>
      <c r="T178" s="89"/>
      <c r="U178" s="46"/>
      <c r="V178" s="46"/>
      <c r="W178" s="62"/>
      <c r="X178" s="52">
        <f>IF(B178="","",MAX(0,ROUND(MAX(IF(AND(O178&gt;0,P178&gt;0),O178*0.55+P178*0.45,MAX(O178,P178))+Q178,S178),0)))</f>
      </c>
      <c r="Y178" s="90">
        <f>IF(X178="","",X178*T178)</f>
      </c>
      <c r="Z178" s="91">
        <f>IF(OR(R178="",R178=0,X178=""),"",(X178-R178)/R178)</f>
      </c>
      <c r="AA178" s="52">
        <f>IF(B178="","",IF(OR(IF(Z178="",0,ABS(Z178))&gt;'Настройки на параметрите (setti'!$B$8,V178="高",U178="低"),"整合必要","整合済み"))</f>
      </c>
      <c r="AB178" s="64">
        <f>IF(B178="","",TRIM(IF(IF(Z178="",0,ABS(Z178))&gt;'Настройки на параметрите (setti'!$B$8,"財務差異がしきい値超過 ","")&amp;IF(V178="高","高リスク ","")&amp;IF(U178="低","信頼度低","")))</f>
      </c>
    </row>
    <row r="179" ht="20" customHeight="true">
      <c r="A179" s="40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88"/>
      <c r="O179" s="88"/>
      <c r="P179" s="88"/>
      <c r="Q179" s="88"/>
      <c r="R179" s="88"/>
      <c r="S179" s="88"/>
      <c r="T179" s="89"/>
      <c r="U179" s="46"/>
      <c r="V179" s="46"/>
      <c r="W179" s="62"/>
      <c r="X179" s="52">
        <f>IF(B179="","",MAX(0,ROUND(MAX(IF(AND(O179&gt;0,P179&gt;0),O179*0.55+P179*0.45,MAX(O179,P179))+Q179,S179),0)))</f>
      </c>
      <c r="Y179" s="90">
        <f>IF(X179="","",X179*T179)</f>
      </c>
      <c r="Z179" s="91">
        <f>IF(OR(R179="",R179=0,X179=""),"",(X179-R179)/R179)</f>
      </c>
      <c r="AA179" s="52">
        <f>IF(B179="","",IF(OR(IF(Z179="",0,ABS(Z179))&gt;'Настройки на параметрите (setti'!$B$8,V179="高",U179="低"),"整合必要","整合済み"))</f>
      </c>
      <c r="AB179" s="64">
        <f>IF(B179="","",TRIM(IF(IF(Z179="",0,ABS(Z179))&gt;'Настройки на параметрите (setti'!$B$8,"財務差異がしきい値超過 ","")&amp;IF(V179="高","高リスク ","")&amp;IF(U179="低","信頼度低","")))</f>
      </c>
    </row>
    <row r="180" ht="20" customHeight="true">
      <c r="A180" s="40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88"/>
      <c r="O180" s="88"/>
      <c r="P180" s="88"/>
      <c r="Q180" s="88"/>
      <c r="R180" s="88"/>
      <c r="S180" s="88"/>
      <c r="T180" s="89"/>
      <c r="U180" s="46"/>
      <c r="V180" s="46"/>
      <c r="W180" s="62"/>
      <c r="X180" s="52">
        <f>IF(B180="","",MAX(0,ROUND(MAX(IF(AND(O180&gt;0,P180&gt;0),O180*0.55+P180*0.45,MAX(O180,P180))+Q180,S180),0)))</f>
      </c>
      <c r="Y180" s="90">
        <f>IF(X180="","",X180*T180)</f>
      </c>
      <c r="Z180" s="91">
        <f>IF(OR(R180="",R180=0,X180=""),"",(X180-R180)/R180)</f>
      </c>
      <c r="AA180" s="52">
        <f>IF(B180="","",IF(OR(IF(Z180="",0,ABS(Z180))&gt;'Настройки на параметрите (setti'!$B$8,V180="高",U180="低"),"整合必要","整合済み"))</f>
      </c>
      <c r="AB180" s="64">
        <f>IF(B180="","",TRIM(IF(IF(Z180="",0,ABS(Z180))&gt;'Настройки на параметрите (setti'!$B$8,"財務差異がしきい値超過 ","")&amp;IF(V180="高","高リスク ","")&amp;IF(U180="低","信頼度低","")))</f>
      </c>
    </row>
    <row r="181" ht="20" customHeight="true">
      <c r="A181" s="40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88"/>
      <c r="O181" s="88"/>
      <c r="P181" s="88"/>
      <c r="Q181" s="88"/>
      <c r="R181" s="88"/>
      <c r="S181" s="88"/>
      <c r="T181" s="89"/>
      <c r="U181" s="46"/>
      <c r="V181" s="46"/>
      <c r="W181" s="62"/>
      <c r="X181" s="52">
        <f>IF(B181="","",MAX(0,ROUND(MAX(IF(AND(O181&gt;0,P181&gt;0),O181*0.55+P181*0.45,MAX(O181,P181))+Q181,S181),0)))</f>
      </c>
      <c r="Y181" s="90">
        <f>IF(X181="","",X181*T181)</f>
      </c>
      <c r="Z181" s="91">
        <f>IF(OR(R181="",R181=0,X181=""),"",(X181-R181)/R181)</f>
      </c>
      <c r="AA181" s="52">
        <f>IF(B181="","",IF(OR(IF(Z181="",0,ABS(Z181))&gt;'Настройки на параметрите (setti'!$B$8,V181="高",U181="低"),"整合必要","整合済み"))</f>
      </c>
      <c r="AB181" s="64">
        <f>IF(B181="","",TRIM(IF(IF(Z181="",0,ABS(Z181))&gt;'Настройки на параметрите (setti'!$B$8,"財務差異がしきい値超過 ","")&amp;IF(V181="高","高リスク ","")&amp;IF(U181="低","信頼度低","")))</f>
      </c>
    </row>
    <row r="182" ht="20" customHeight="true">
      <c r="A182" s="40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88"/>
      <c r="O182" s="88"/>
      <c r="P182" s="88"/>
      <c r="Q182" s="88"/>
      <c r="R182" s="88"/>
      <c r="S182" s="88"/>
      <c r="T182" s="89"/>
      <c r="U182" s="46"/>
      <c r="V182" s="46"/>
      <c r="W182" s="62"/>
      <c r="X182" s="52">
        <f>IF(B182="","",MAX(0,ROUND(MAX(IF(AND(O182&gt;0,P182&gt;0),O182*0.55+P182*0.45,MAX(O182,P182))+Q182,S182),0)))</f>
      </c>
      <c r="Y182" s="90">
        <f>IF(X182="","",X182*T182)</f>
      </c>
      <c r="Z182" s="91">
        <f>IF(OR(R182="",R182=0,X182=""),"",(X182-R182)/R182)</f>
      </c>
      <c r="AA182" s="52">
        <f>IF(B182="","",IF(OR(IF(Z182="",0,ABS(Z182))&gt;'Настройки на параметрите (setti'!$B$8,V182="高",U182="低"),"整合必要","整合済み"))</f>
      </c>
      <c r="AB182" s="64">
        <f>IF(B182="","",TRIM(IF(IF(Z182="",0,ABS(Z182))&gt;'Настройки на параметрите (setti'!$B$8,"財務差異がしきい値超過 ","")&amp;IF(V182="高","高リスク ","")&amp;IF(U182="低","信頼度低","")))</f>
      </c>
    </row>
    <row r="183" ht="20" customHeight="true">
      <c r="A183" s="40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88"/>
      <c r="O183" s="88"/>
      <c r="P183" s="88"/>
      <c r="Q183" s="88"/>
      <c r="R183" s="88"/>
      <c r="S183" s="88"/>
      <c r="T183" s="89"/>
      <c r="U183" s="46"/>
      <c r="V183" s="46"/>
      <c r="W183" s="62"/>
      <c r="X183" s="52">
        <f>IF(B183="","",MAX(0,ROUND(MAX(IF(AND(O183&gt;0,P183&gt;0),O183*0.55+P183*0.45,MAX(O183,P183))+Q183,S183),0)))</f>
      </c>
      <c r="Y183" s="90">
        <f>IF(X183="","",X183*T183)</f>
      </c>
      <c r="Z183" s="91">
        <f>IF(OR(R183="",R183=0,X183=""),"",(X183-R183)/R183)</f>
      </c>
      <c r="AA183" s="52">
        <f>IF(B183="","",IF(OR(IF(Z183="",0,ABS(Z183))&gt;'Настройки на параметрите (setti'!$B$8,V183="高",U183="低"),"整合必要","整合済み"))</f>
      </c>
      <c r="AB183" s="64">
        <f>IF(B183="","",TRIM(IF(IF(Z183="",0,ABS(Z183))&gt;'Настройки на параметрите (setti'!$B$8,"財務差異がしきい値超過 ","")&amp;IF(V183="高","高リスク ","")&amp;IF(U183="低","信頼度低","")))</f>
      </c>
    </row>
    <row r="184" ht="20" customHeight="true">
      <c r="A184" s="40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88"/>
      <c r="O184" s="88"/>
      <c r="P184" s="88"/>
      <c r="Q184" s="88"/>
      <c r="R184" s="88"/>
      <c r="S184" s="88"/>
      <c r="T184" s="89"/>
      <c r="U184" s="46"/>
      <c r="V184" s="46"/>
      <c r="W184" s="62"/>
      <c r="X184" s="52">
        <f>IF(B184="","",MAX(0,ROUND(MAX(IF(AND(O184&gt;0,P184&gt;0),O184*0.55+P184*0.45,MAX(O184,P184))+Q184,S184),0)))</f>
      </c>
      <c r="Y184" s="90">
        <f>IF(X184="","",X184*T184)</f>
      </c>
      <c r="Z184" s="91">
        <f>IF(OR(R184="",R184=0,X184=""),"",(X184-R184)/R184)</f>
      </c>
      <c r="AA184" s="52">
        <f>IF(B184="","",IF(OR(IF(Z184="",0,ABS(Z184))&gt;'Настройки на параметрите (setti'!$B$8,V184="高",U184="低"),"整合必要","整合済み"))</f>
      </c>
      <c r="AB184" s="64">
        <f>IF(B184="","",TRIM(IF(IF(Z184="",0,ABS(Z184))&gt;'Настройки на параметрите (setti'!$B$8,"財務差異がしきい値超過 ","")&amp;IF(V184="高","高リスク ","")&amp;IF(U184="低","信頼度低","")))</f>
      </c>
    </row>
    <row r="185" ht="20" customHeight="true">
      <c r="A185" s="40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88"/>
      <c r="O185" s="88"/>
      <c r="P185" s="88"/>
      <c r="Q185" s="88"/>
      <c r="R185" s="88"/>
      <c r="S185" s="88"/>
      <c r="T185" s="89"/>
      <c r="U185" s="46"/>
      <c r="V185" s="46"/>
      <c r="W185" s="62"/>
      <c r="X185" s="52">
        <f>IF(B185="","",MAX(0,ROUND(MAX(IF(AND(O185&gt;0,P185&gt;0),O185*0.55+P185*0.45,MAX(O185,P185))+Q185,S185),0)))</f>
      </c>
      <c r="Y185" s="90">
        <f>IF(X185="","",X185*T185)</f>
      </c>
      <c r="Z185" s="91">
        <f>IF(OR(R185="",R185=0,X185=""),"",(X185-R185)/R185)</f>
      </c>
      <c r="AA185" s="52">
        <f>IF(B185="","",IF(OR(IF(Z185="",0,ABS(Z185))&gt;'Настройки на параметрите (setti'!$B$8,V185="高",U185="低"),"整合必要","整合済み"))</f>
      </c>
      <c r="AB185" s="64">
        <f>IF(B185="","",TRIM(IF(IF(Z185="",0,ABS(Z185))&gt;'Настройки на параметрите (setti'!$B$8,"財務差異がしきい値超過 ","")&amp;IF(V185="高","高リスク ","")&amp;IF(U185="低","信頼度低","")))</f>
      </c>
    </row>
    <row r="186" ht="20" customHeight="true">
      <c r="A186" s="40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88"/>
      <c r="O186" s="88"/>
      <c r="P186" s="88"/>
      <c r="Q186" s="88"/>
      <c r="R186" s="88"/>
      <c r="S186" s="88"/>
      <c r="T186" s="89"/>
      <c r="U186" s="46"/>
      <c r="V186" s="46"/>
      <c r="W186" s="62"/>
      <c r="X186" s="52">
        <f>IF(B186="","",MAX(0,ROUND(MAX(IF(AND(O186&gt;0,P186&gt;0),O186*0.55+P186*0.45,MAX(O186,P186))+Q186,S186),0)))</f>
      </c>
      <c r="Y186" s="90">
        <f>IF(X186="","",X186*T186)</f>
      </c>
      <c r="Z186" s="91">
        <f>IF(OR(R186="",R186=0,X186=""),"",(X186-R186)/R186)</f>
      </c>
      <c r="AA186" s="52">
        <f>IF(B186="","",IF(OR(IF(Z186="",0,ABS(Z186))&gt;'Настройки на параметрите (setti'!$B$8,V186="高",U186="低"),"整合必要","整合済み"))</f>
      </c>
      <c r="AB186" s="64">
        <f>IF(B186="","",TRIM(IF(IF(Z186="",0,ABS(Z186))&gt;'Настройки на параметрите (setti'!$B$8,"財務差異がしきい値超過 ","")&amp;IF(V186="高","高リスク ","")&amp;IF(U186="低","信頼度低","")))</f>
      </c>
    </row>
    <row r="187" ht="20" customHeight="true">
      <c r="A187" s="40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88"/>
      <c r="O187" s="88"/>
      <c r="P187" s="88"/>
      <c r="Q187" s="88"/>
      <c r="R187" s="88"/>
      <c r="S187" s="88"/>
      <c r="T187" s="89"/>
      <c r="U187" s="46"/>
      <c r="V187" s="46"/>
      <c r="W187" s="62"/>
      <c r="X187" s="52">
        <f>IF(B187="","",MAX(0,ROUND(MAX(IF(AND(O187&gt;0,P187&gt;0),O187*0.55+P187*0.45,MAX(O187,P187))+Q187,S187),0)))</f>
      </c>
      <c r="Y187" s="90">
        <f>IF(X187="","",X187*T187)</f>
      </c>
      <c r="Z187" s="91">
        <f>IF(OR(R187="",R187=0,X187=""),"",(X187-R187)/R187)</f>
      </c>
      <c r="AA187" s="52">
        <f>IF(B187="","",IF(OR(IF(Z187="",0,ABS(Z187))&gt;'Настройки на параметрите (setti'!$B$8,V187="高",U187="低"),"整合必要","整合済み"))</f>
      </c>
      <c r="AB187" s="64">
        <f>IF(B187="","",TRIM(IF(IF(Z187="",0,ABS(Z187))&gt;'Настройки на параметрите (setti'!$B$8,"財務差異がしきい値超過 ","")&amp;IF(V187="高","高リスク ","")&amp;IF(U187="低","信頼度低","")))</f>
      </c>
    </row>
    <row r="188" ht="20" customHeight="true">
      <c r="A188" s="40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88"/>
      <c r="O188" s="88"/>
      <c r="P188" s="88"/>
      <c r="Q188" s="88"/>
      <c r="R188" s="88"/>
      <c r="S188" s="88"/>
      <c r="T188" s="89"/>
      <c r="U188" s="46"/>
      <c r="V188" s="46"/>
      <c r="W188" s="62"/>
      <c r="X188" s="52">
        <f>IF(B188="","",MAX(0,ROUND(MAX(IF(AND(O188&gt;0,P188&gt;0),O188*0.55+P188*0.45,MAX(O188,P188))+Q188,S188),0)))</f>
      </c>
      <c r="Y188" s="90">
        <f>IF(X188="","",X188*T188)</f>
      </c>
      <c r="Z188" s="91">
        <f>IF(OR(R188="",R188=0,X188=""),"",(X188-R188)/R188)</f>
      </c>
      <c r="AA188" s="52">
        <f>IF(B188="","",IF(OR(IF(Z188="",0,ABS(Z188))&gt;'Настройки на параметрите (setti'!$B$8,V188="高",U188="低"),"整合必要","整合済み"))</f>
      </c>
      <c r="AB188" s="64">
        <f>IF(B188="","",TRIM(IF(IF(Z188="",0,ABS(Z188))&gt;'Настройки на параметрите (setti'!$B$8,"財務差異がしきい値超過 ","")&amp;IF(V188="高","高リスク ","")&amp;IF(U188="低","信頼度低","")))</f>
      </c>
    </row>
    <row r="189" ht="20" customHeight="true">
      <c r="A189" s="40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88"/>
      <c r="O189" s="88"/>
      <c r="P189" s="88"/>
      <c r="Q189" s="88"/>
      <c r="R189" s="88"/>
      <c r="S189" s="88"/>
      <c r="T189" s="89"/>
      <c r="U189" s="46"/>
      <c r="V189" s="46"/>
      <c r="W189" s="62"/>
      <c r="X189" s="52">
        <f>IF(B189="","",MAX(0,ROUND(MAX(IF(AND(O189&gt;0,P189&gt;0),O189*0.55+P189*0.45,MAX(O189,P189))+Q189,S189),0)))</f>
      </c>
      <c r="Y189" s="90">
        <f>IF(X189="","",X189*T189)</f>
      </c>
      <c r="Z189" s="91">
        <f>IF(OR(R189="",R189=0,X189=""),"",(X189-R189)/R189)</f>
      </c>
      <c r="AA189" s="52">
        <f>IF(B189="","",IF(OR(IF(Z189="",0,ABS(Z189))&gt;'Настройки на параметрите (setti'!$B$8,V189="高",U189="低"),"整合必要","整合済み"))</f>
      </c>
      <c r="AB189" s="64">
        <f>IF(B189="","",TRIM(IF(IF(Z189="",0,ABS(Z189))&gt;'Настройки на параметрите (setti'!$B$8,"財務差異がしきい値超過 ","")&amp;IF(V189="高","高リスク ","")&amp;IF(U189="低","信頼度低","")))</f>
      </c>
    </row>
    <row r="190" ht="20" customHeight="true">
      <c r="A190" s="40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88"/>
      <c r="O190" s="88"/>
      <c r="P190" s="88"/>
      <c r="Q190" s="88"/>
      <c r="R190" s="88"/>
      <c r="S190" s="88"/>
      <c r="T190" s="89"/>
      <c r="U190" s="46"/>
      <c r="V190" s="46"/>
      <c r="W190" s="62"/>
      <c r="X190" s="52">
        <f>IF(B190="","",MAX(0,ROUND(MAX(IF(AND(O190&gt;0,P190&gt;0),O190*0.55+P190*0.45,MAX(O190,P190))+Q190,S190),0)))</f>
      </c>
      <c r="Y190" s="90">
        <f>IF(X190="","",X190*T190)</f>
      </c>
      <c r="Z190" s="91">
        <f>IF(OR(R190="",R190=0,X190=""),"",(X190-R190)/R190)</f>
      </c>
      <c r="AA190" s="52">
        <f>IF(B190="","",IF(OR(IF(Z190="",0,ABS(Z190))&gt;'Настройки на параметрите (setti'!$B$8,V190="高",U190="低"),"整合必要","整合済み"))</f>
      </c>
      <c r="AB190" s="64">
        <f>IF(B190="","",TRIM(IF(IF(Z190="",0,ABS(Z190))&gt;'Настройки на параметрите (setti'!$B$8,"財務差異がしきい値超過 ","")&amp;IF(V190="高","高リスク ","")&amp;IF(U190="低","信頼度低","")))</f>
      </c>
    </row>
    <row r="191" ht="20" customHeight="true">
      <c r="A191" s="40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88"/>
      <c r="O191" s="88"/>
      <c r="P191" s="88"/>
      <c r="Q191" s="88"/>
      <c r="R191" s="88"/>
      <c r="S191" s="88"/>
      <c r="T191" s="89"/>
      <c r="U191" s="46"/>
      <c r="V191" s="46"/>
      <c r="W191" s="62"/>
      <c r="X191" s="52">
        <f>IF(B191="","",MAX(0,ROUND(MAX(IF(AND(O191&gt;0,P191&gt;0),O191*0.55+P191*0.45,MAX(O191,P191))+Q191,S191),0)))</f>
      </c>
      <c r="Y191" s="90">
        <f>IF(X191="","",X191*T191)</f>
      </c>
      <c r="Z191" s="91">
        <f>IF(OR(R191="",R191=0,X191=""),"",(X191-R191)/R191)</f>
      </c>
      <c r="AA191" s="52">
        <f>IF(B191="","",IF(OR(IF(Z191="",0,ABS(Z191))&gt;'Настройки на параметрите (setti'!$B$8,V191="高",U191="低"),"整合必要","整合済み"))</f>
      </c>
      <c r="AB191" s="64">
        <f>IF(B191="","",TRIM(IF(IF(Z191="",0,ABS(Z191))&gt;'Настройки на параметрите (setti'!$B$8,"財務差異がしきい値超過 ","")&amp;IF(V191="高","高リスク ","")&amp;IF(U191="低","信頼度低","")))</f>
      </c>
    </row>
    <row r="192" ht="20" customHeight="true">
      <c r="A192" s="40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88"/>
      <c r="O192" s="88"/>
      <c r="P192" s="88"/>
      <c r="Q192" s="88"/>
      <c r="R192" s="88"/>
      <c r="S192" s="88"/>
      <c r="T192" s="89"/>
      <c r="U192" s="46"/>
      <c r="V192" s="46"/>
      <c r="W192" s="62"/>
      <c r="X192" s="52">
        <f>IF(B192="","",MAX(0,ROUND(MAX(IF(AND(O192&gt;0,P192&gt;0),O192*0.55+P192*0.45,MAX(O192,P192))+Q192,S192),0)))</f>
      </c>
      <c r="Y192" s="90">
        <f>IF(X192="","",X192*T192)</f>
      </c>
      <c r="Z192" s="91">
        <f>IF(OR(R192="",R192=0,X192=""),"",(X192-R192)/R192)</f>
      </c>
      <c r="AA192" s="52">
        <f>IF(B192="","",IF(OR(IF(Z192="",0,ABS(Z192))&gt;'Настройки на параметрите (setti'!$B$8,V192="高",U192="低"),"整合必要","整合済み"))</f>
      </c>
      <c r="AB192" s="64">
        <f>IF(B192="","",TRIM(IF(IF(Z192="",0,ABS(Z192))&gt;'Настройки на параметрите (setti'!$B$8,"財務差異がしきい値超過 ","")&amp;IF(V192="高","高リスク ","")&amp;IF(U192="低","信頼度低","")))</f>
      </c>
    </row>
    <row r="193" ht="20" customHeight="true">
      <c r="A193" s="40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88"/>
      <c r="O193" s="88"/>
      <c r="P193" s="88"/>
      <c r="Q193" s="88"/>
      <c r="R193" s="88"/>
      <c r="S193" s="88"/>
      <c r="T193" s="89"/>
      <c r="U193" s="46"/>
      <c r="V193" s="46"/>
      <c r="W193" s="62"/>
      <c r="X193" s="52">
        <f>IF(B193="","",MAX(0,ROUND(MAX(IF(AND(O193&gt;0,P193&gt;0),O193*0.55+P193*0.45,MAX(O193,P193))+Q193,S193),0)))</f>
      </c>
      <c r="Y193" s="90">
        <f>IF(X193="","",X193*T193)</f>
      </c>
      <c r="Z193" s="91">
        <f>IF(OR(R193="",R193=0,X193=""),"",(X193-R193)/R193)</f>
      </c>
      <c r="AA193" s="52">
        <f>IF(B193="","",IF(OR(IF(Z193="",0,ABS(Z193))&gt;'Настройки на параметрите (setti'!$B$8,V193="高",U193="低"),"整合必要","整合済み"))</f>
      </c>
      <c r="AB193" s="64">
        <f>IF(B193="","",TRIM(IF(IF(Z193="",0,ABS(Z193))&gt;'Настройки на параметрите (setti'!$B$8,"財務差異がしきい値超過 ","")&amp;IF(V193="高","高リスク ","")&amp;IF(U193="低","信頼度低","")))</f>
      </c>
    </row>
    <row r="194" ht="20" customHeight="true">
      <c r="A194" s="40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88"/>
      <c r="O194" s="88"/>
      <c r="P194" s="88"/>
      <c r="Q194" s="88"/>
      <c r="R194" s="88"/>
      <c r="S194" s="88"/>
      <c r="T194" s="89"/>
      <c r="U194" s="46"/>
      <c r="V194" s="46"/>
      <c r="W194" s="62"/>
      <c r="X194" s="52">
        <f>IF(B194="","",MAX(0,ROUND(MAX(IF(AND(O194&gt;0,P194&gt;0),O194*0.55+P194*0.45,MAX(O194,P194))+Q194,S194),0)))</f>
      </c>
      <c r="Y194" s="90">
        <f>IF(X194="","",X194*T194)</f>
      </c>
      <c r="Z194" s="91">
        <f>IF(OR(R194="",R194=0,X194=""),"",(X194-R194)/R194)</f>
      </c>
      <c r="AA194" s="52">
        <f>IF(B194="","",IF(OR(IF(Z194="",0,ABS(Z194))&gt;'Настройки на параметрите (setti'!$B$8,V194="高",U194="低"),"整合必要","整合済み"))</f>
      </c>
      <c r="AB194" s="64">
        <f>IF(B194="","",TRIM(IF(IF(Z194="",0,ABS(Z194))&gt;'Настройки на параметрите (setti'!$B$8,"財務差異がしきい値超過 ","")&amp;IF(V194="高","高リスク ","")&amp;IF(U194="低","信頼度低","")))</f>
      </c>
    </row>
    <row r="195" ht="20" customHeight="true">
      <c r="A195" s="40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88"/>
      <c r="O195" s="88"/>
      <c r="P195" s="88"/>
      <c r="Q195" s="88"/>
      <c r="R195" s="88"/>
      <c r="S195" s="88"/>
      <c r="T195" s="89"/>
      <c r="U195" s="46"/>
      <c r="V195" s="46"/>
      <c r="W195" s="62"/>
      <c r="X195" s="52">
        <f>IF(B195="","",MAX(0,ROUND(MAX(IF(AND(O195&gt;0,P195&gt;0),O195*0.55+P195*0.45,MAX(O195,P195))+Q195,S195),0)))</f>
      </c>
      <c r="Y195" s="90">
        <f>IF(X195="","",X195*T195)</f>
      </c>
      <c r="Z195" s="91">
        <f>IF(OR(R195="",R195=0,X195=""),"",(X195-R195)/R195)</f>
      </c>
      <c r="AA195" s="52">
        <f>IF(B195="","",IF(OR(IF(Z195="",0,ABS(Z195))&gt;'Настройки на параметрите (setti'!$B$8,V195="高",U195="低"),"整合必要","整合済み"))</f>
      </c>
      <c r="AB195" s="64">
        <f>IF(B195="","",TRIM(IF(IF(Z195="",0,ABS(Z195))&gt;'Настройки на параметрите (setti'!$B$8,"財務差異がしきい値超過 ","")&amp;IF(V195="高","高リスク ","")&amp;IF(U195="低","信頼度低","")))</f>
      </c>
    </row>
    <row r="196" ht="20" customHeight="true">
      <c r="A196" s="40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88"/>
      <c r="O196" s="88"/>
      <c r="P196" s="88"/>
      <c r="Q196" s="88"/>
      <c r="R196" s="88"/>
      <c r="S196" s="88"/>
      <c r="T196" s="89"/>
      <c r="U196" s="46"/>
      <c r="V196" s="46"/>
      <c r="W196" s="62"/>
      <c r="X196" s="52">
        <f>IF(B196="","",MAX(0,ROUND(MAX(IF(AND(O196&gt;0,P196&gt;0),O196*0.55+P196*0.45,MAX(O196,P196))+Q196,S196),0)))</f>
      </c>
      <c r="Y196" s="90">
        <f>IF(X196="","",X196*T196)</f>
      </c>
      <c r="Z196" s="91">
        <f>IF(OR(R196="",R196=0,X196=""),"",(X196-R196)/R196)</f>
      </c>
      <c r="AA196" s="52">
        <f>IF(B196="","",IF(OR(IF(Z196="",0,ABS(Z196))&gt;'Настройки на параметрите (setti'!$B$8,V196="高",U196="低"),"整合必要","整合済み"))</f>
      </c>
      <c r="AB196" s="64">
        <f>IF(B196="","",TRIM(IF(IF(Z196="",0,ABS(Z196))&gt;'Настройки на параметрите (setti'!$B$8,"財務差異がしきい値超過 ","")&amp;IF(V196="高","高リスク ","")&amp;IF(U196="低","信頼度低","")))</f>
      </c>
    </row>
    <row r="197" ht="20" customHeight="true">
      <c r="A197" s="40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88"/>
      <c r="O197" s="88"/>
      <c r="P197" s="88"/>
      <c r="Q197" s="88"/>
      <c r="R197" s="88"/>
      <c r="S197" s="88"/>
      <c r="T197" s="89"/>
      <c r="U197" s="46"/>
      <c r="V197" s="46"/>
      <c r="W197" s="62"/>
      <c r="X197" s="52">
        <f>IF(B197="","",MAX(0,ROUND(MAX(IF(AND(O197&gt;0,P197&gt;0),O197*0.55+P197*0.45,MAX(O197,P197))+Q197,S197),0)))</f>
      </c>
      <c r="Y197" s="90">
        <f>IF(X197="","",X197*T197)</f>
      </c>
      <c r="Z197" s="91">
        <f>IF(OR(R197="",R197=0,X197=""),"",(X197-R197)/R197)</f>
      </c>
      <c r="AA197" s="52">
        <f>IF(B197="","",IF(OR(IF(Z197="",0,ABS(Z197))&gt;'Настройки на параметрите (setti'!$B$8,V197="高",U197="低"),"整合必要","整合済み"))</f>
      </c>
      <c r="AB197" s="64">
        <f>IF(B197="","",TRIM(IF(IF(Z197="",0,ABS(Z197))&gt;'Настройки на параметрите (setti'!$B$8,"財務差異がしきい値超過 ","")&amp;IF(V197="高","高リスク ","")&amp;IF(U197="低","信頼度低","")))</f>
      </c>
    </row>
    <row r="198" ht="20" customHeight="true">
      <c r="A198" s="40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88"/>
      <c r="O198" s="88"/>
      <c r="P198" s="88"/>
      <c r="Q198" s="88"/>
      <c r="R198" s="88"/>
      <c r="S198" s="88"/>
      <c r="T198" s="89"/>
      <c r="U198" s="46"/>
      <c r="V198" s="46"/>
      <c r="W198" s="62"/>
      <c r="X198" s="52">
        <f>IF(B198="","",MAX(0,ROUND(MAX(IF(AND(O198&gt;0,P198&gt;0),O198*0.55+P198*0.45,MAX(O198,P198))+Q198,S198),0)))</f>
      </c>
      <c r="Y198" s="90">
        <f>IF(X198="","",X198*T198)</f>
      </c>
      <c r="Z198" s="91">
        <f>IF(OR(R198="",R198=0,X198=""),"",(X198-R198)/R198)</f>
      </c>
      <c r="AA198" s="52">
        <f>IF(B198="","",IF(OR(IF(Z198="",0,ABS(Z198))&gt;'Настройки на параметрите (setti'!$B$8,V198="高",U198="低"),"整合必要","整合済み"))</f>
      </c>
      <c r="AB198" s="64">
        <f>IF(B198="","",TRIM(IF(IF(Z198="",0,ABS(Z198))&gt;'Настройки на параметрите (setti'!$B$8,"財務差異がしきい値超過 ","")&amp;IF(V198="高","高リスク ","")&amp;IF(U198="低","信頼度低","")))</f>
      </c>
    </row>
    <row r="199" ht="20" customHeight="true">
      <c r="A199" s="40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88"/>
      <c r="O199" s="88"/>
      <c r="P199" s="88"/>
      <c r="Q199" s="88"/>
      <c r="R199" s="88"/>
      <c r="S199" s="88"/>
      <c r="T199" s="89"/>
      <c r="U199" s="46"/>
      <c r="V199" s="46"/>
      <c r="W199" s="62"/>
      <c r="X199" s="52">
        <f>IF(B199="","",MAX(0,ROUND(MAX(IF(AND(O199&gt;0,P199&gt;0),O199*0.55+P199*0.45,MAX(O199,P199))+Q199,S199),0)))</f>
      </c>
      <c r="Y199" s="90">
        <f>IF(X199="","",X199*T199)</f>
      </c>
      <c r="Z199" s="91">
        <f>IF(OR(R199="",R199=0,X199=""),"",(X199-R199)/R199)</f>
      </c>
      <c r="AA199" s="52">
        <f>IF(B199="","",IF(OR(IF(Z199="",0,ABS(Z199))&gt;'Настройки на параметрите (setti'!$B$8,V199="高",U199="低"),"整合必要","整合済み"))</f>
      </c>
      <c r="AB199" s="64">
        <f>IF(B199="","",TRIM(IF(IF(Z199="",0,ABS(Z199))&gt;'Настройки на параметрите (setti'!$B$8,"財務差異がしきい値超過 ","")&amp;IF(V199="高","高リスク ","")&amp;IF(U199="低","信頼度低","")))</f>
      </c>
    </row>
    <row r="200" ht="20" customHeight="true">
      <c r="A200" s="40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88"/>
      <c r="O200" s="88"/>
      <c r="P200" s="88"/>
      <c r="Q200" s="88"/>
      <c r="R200" s="88"/>
      <c r="S200" s="88"/>
      <c r="T200" s="89"/>
      <c r="U200" s="46"/>
      <c r="V200" s="46"/>
      <c r="W200" s="62"/>
      <c r="X200" s="52">
        <f>IF(B200="","",MAX(0,ROUND(MAX(IF(AND(O200&gt;0,P200&gt;0),O200*0.55+P200*0.45,MAX(O200,P200))+Q200,S200),0)))</f>
      </c>
      <c r="Y200" s="90">
        <f>IF(X200="","",X200*T200)</f>
      </c>
      <c r="Z200" s="91">
        <f>IF(OR(R200="",R200=0,X200=""),"",(X200-R200)/R200)</f>
      </c>
      <c r="AA200" s="52">
        <f>IF(B200="","",IF(OR(IF(Z200="",0,ABS(Z200))&gt;'Настройки на параметрите (setti'!$B$8,V200="高",U200="低"),"整合必要","整合済み"))</f>
      </c>
      <c r="AB200" s="64">
        <f>IF(B200="","",TRIM(IF(IF(Z200="",0,ABS(Z200))&gt;'Настройки на параметрите (setti'!$B$8,"財務差異がしきい値超過 ","")&amp;IF(V200="高","高リスク ","")&amp;IF(U200="低","信頼度低","")))</f>
      </c>
    </row>
    <row r="201" ht="20" customHeight="true">
      <c r="A201" s="40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88"/>
      <c r="O201" s="88"/>
      <c r="P201" s="88"/>
      <c r="Q201" s="88"/>
      <c r="R201" s="88"/>
      <c r="S201" s="88"/>
      <c r="T201" s="89"/>
      <c r="U201" s="46"/>
      <c r="V201" s="46"/>
      <c r="W201" s="62"/>
      <c r="X201" s="52">
        <f>IF(B201="","",MAX(0,ROUND(MAX(IF(AND(O201&gt;0,P201&gt;0),O201*0.55+P201*0.45,MAX(O201,P201))+Q201,S201),0)))</f>
      </c>
      <c r="Y201" s="90">
        <f>IF(X201="","",X201*T201)</f>
      </c>
      <c r="Z201" s="91">
        <f>IF(OR(R201="",R201=0,X201=""),"",(X201-R201)/R201)</f>
      </c>
      <c r="AA201" s="52">
        <f>IF(B201="","",IF(OR(IF(Z201="",0,ABS(Z201))&gt;'Настройки на параметрите (setti'!$B$8,V201="高",U201="低"),"整合必要","整合済み"))</f>
      </c>
      <c r="AB201" s="64">
        <f>IF(B201="","",TRIM(IF(IF(Z201="",0,ABS(Z201))&gt;'Настройки на параметрите (setti'!$B$8,"財務差異がしきい値超過 ","")&amp;IF(V201="高","高リスク ","")&amp;IF(U201="低","信頼度低","")))</f>
      </c>
    </row>
    <row r="202">
      <c r="A202" s="2" t="n"/>
      <c r="B202" s="2" t="n"/>
      <c r="C202" s="2" t="n"/>
      <c r="D202" s="2" t="n"/>
      <c r="E202" s="2" t="n"/>
      <c r="F202" s="2" t="n"/>
      <c r="G202" s="2" t="n"/>
      <c r="H202" s="2" t="n"/>
      <c r="I202" s="2" t="n"/>
      <c r="J202" s="2" t="n"/>
      <c r="K202" s="2" t="n"/>
      <c r="L202" s="2" t="n"/>
      <c r="M202" s="2" t="n"/>
      <c r="N202" s="2" t="n"/>
      <c r="O202" s="2" t="n"/>
      <c r="P202" s="2" t="n"/>
      <c r="Q202" s="2" t="n"/>
      <c r="R202" s="2" t="n"/>
      <c r="S202" s="2" t="n"/>
      <c r="T202" s="2" t="n"/>
      <c r="U202" s="2" t="n"/>
      <c r="V202" s="2" t="n"/>
      <c r="W202" s="2" t="n"/>
      <c r="X202" s="2" t="n"/>
      <c r="Y202" s="2" t="n"/>
      <c r="Z202" s="2" t="n"/>
      <c r="AA202" s="2" t="n"/>
      <c r="AB202" s="2" t="n"/>
    </row>
    <row r="203">
      <c r="A203" s="2" t="n"/>
      <c r="B203" s="2" t="n"/>
      <c r="C203" s="2" t="n"/>
      <c r="D203" s="2" t="n"/>
      <c r="E203" s="2" t="n"/>
      <c r="F203" s="2" t="n"/>
      <c r="G203" s="2" t="n"/>
      <c r="H203" s="2" t="n"/>
      <c r="I203" s="2" t="n"/>
      <c r="J203" s="2" t="n"/>
      <c r="K203" s="2" t="n"/>
      <c r="L203" s="2" t="n"/>
      <c r="M203" s="2" t="n"/>
      <c r="N203" s="2" t="n"/>
      <c r="O203" s="2" t="n"/>
      <c r="P203" s="2" t="n"/>
      <c r="Q203" s="2" t="n"/>
      <c r="R203" s="2" t="n"/>
      <c r="S203" s="2" t="n"/>
      <c r="T203" s="2" t="n"/>
      <c r="U203" s="2" t="n"/>
      <c r="V203" s="2" t="n"/>
      <c r="W203" s="2" t="n"/>
      <c r="X203" s="2" t="n"/>
      <c r="Y203" s="2" t="n"/>
      <c r="Z203" s="2" t="n"/>
      <c r="AA203" s="2" t="n"/>
      <c r="AB203" s="2" t="n"/>
    </row>
    <row r="204">
      <c r="A204" s="2" t="n"/>
      <c r="B204" s="2" t="n"/>
      <c r="C204" s="2" t="n"/>
      <c r="D204" s="2" t="n"/>
      <c r="E204" s="2" t="n"/>
      <c r="F204" s="2" t="n"/>
      <c r="G204" s="2" t="n"/>
      <c r="H204" s="2" t="n"/>
      <c r="I204" s="2" t="n"/>
      <c r="J204" s="2" t="n"/>
      <c r="K204" s="2" t="n"/>
      <c r="L204" s="2" t="n"/>
      <c r="M204" s="2" t="n"/>
      <c r="N204" s="2" t="n"/>
      <c r="O204" s="2" t="n"/>
      <c r="P204" s="2" t="n"/>
      <c r="Q204" s="2" t="n"/>
      <c r="R204" s="2" t="n"/>
      <c r="S204" s="2" t="n"/>
      <c r="T204" s="2" t="n"/>
      <c r="U204" s="2" t="n"/>
      <c r="V204" s="2" t="n"/>
      <c r="W204" s="2" t="n"/>
      <c r="X204" s="2" t="n"/>
      <c r="Y204" s="2" t="n"/>
      <c r="Z204" s="2" t="n"/>
      <c r="AA204" s="2" t="n"/>
      <c r="AB204" s="2" t="n"/>
    </row>
    <row r="205">
      <c r="A205" s="2" t="n"/>
      <c r="B205" s="2" t="n"/>
      <c r="C205" s="2" t="n"/>
      <c r="D205" s="2" t="n"/>
      <c r="E205" s="2" t="n"/>
      <c r="F205" s="2" t="n"/>
      <c r="G205" s="2" t="n"/>
      <c r="H205" s="2" t="n"/>
      <c r="I205" s="2" t="n"/>
      <c r="J205" s="2" t="n"/>
      <c r="K205" s="2" t="n"/>
      <c r="L205" s="2" t="n"/>
      <c r="M205" s="2" t="n"/>
      <c r="N205" s="2" t="n"/>
      <c r="O205" s="2" t="n"/>
      <c r="P205" s="2" t="n"/>
      <c r="Q205" s="2" t="n"/>
      <c r="R205" s="2" t="n"/>
      <c r="S205" s="2" t="n"/>
      <c r="T205" s="2" t="n"/>
      <c r="U205" s="2" t="n"/>
      <c r="V205" s="2" t="n"/>
      <c r="W205" s="2" t="n"/>
      <c r="X205" s="2" t="n"/>
      <c r="Y205" s="2" t="n"/>
      <c r="Z205" s="2" t="n"/>
      <c r="AA205" s="2" t="n"/>
      <c r="AB205" s="2" t="n"/>
    </row>
    <row r="206">
      <c r="A206" s="2" t="n"/>
      <c r="B206" s="2" t="n"/>
      <c r="C206" s="2" t="n"/>
      <c r="D206" s="2" t="n"/>
      <c r="E206" s="2" t="n"/>
      <c r="F206" s="2" t="n"/>
      <c r="G206" s="2" t="n"/>
      <c r="H206" s="2" t="n"/>
      <c r="I206" s="2" t="n"/>
      <c r="J206" s="2" t="n"/>
      <c r="K206" s="2" t="n"/>
      <c r="L206" s="2" t="n"/>
      <c r="M206" s="2" t="n"/>
      <c r="N206" s="2" t="n"/>
      <c r="O206" s="2" t="n"/>
      <c r="P206" s="2" t="n"/>
      <c r="Q206" s="2" t="n"/>
      <c r="R206" s="2" t="n"/>
      <c r="S206" s="2" t="n"/>
      <c r="T206" s="2" t="n"/>
      <c r="U206" s="2" t="n"/>
      <c r="V206" s="2" t="n"/>
      <c r="W206" s="2" t="n"/>
      <c r="X206" s="2" t="n"/>
      <c r="Y206" s="2" t="n"/>
      <c r="Z206" s="2" t="n"/>
      <c r="AA206" s="2" t="n"/>
      <c r="AB206" s="2" t="n"/>
    </row>
    <row r="207">
      <c r="A207" s="2" t="n"/>
      <c r="B207" s="2" t="n"/>
      <c r="C207" s="2" t="n"/>
      <c r="D207" s="2" t="n"/>
      <c r="E207" s="2" t="n"/>
      <c r="F207" s="2" t="n"/>
      <c r="G207" s="2" t="n"/>
      <c r="H207" s="2" t="n"/>
      <c r="I207" s="2" t="n"/>
      <c r="J207" s="2" t="n"/>
      <c r="K207" s="2" t="n"/>
      <c r="L207" s="2" t="n"/>
      <c r="M207" s="2" t="n"/>
      <c r="N207" s="2" t="n"/>
      <c r="O207" s="2" t="n"/>
      <c r="P207" s="2" t="n"/>
      <c r="Q207" s="2" t="n"/>
      <c r="R207" s="2" t="n"/>
      <c r="S207" s="2" t="n"/>
      <c r="T207" s="2" t="n"/>
      <c r="U207" s="2" t="n"/>
      <c r="V207" s="2" t="n"/>
      <c r="W207" s="2" t="n"/>
      <c r="X207" s="2" t="n"/>
      <c r="Y207" s="2" t="n"/>
      <c r="Z207" s="2" t="n"/>
      <c r="AA207" s="2" t="n"/>
      <c r="AB207" s="2" t="n"/>
    </row>
    <row r="208">
      <c r="A208" s="2" t="n"/>
      <c r="B208" s="2" t="n"/>
      <c r="C208" s="2" t="n"/>
      <c r="D208" s="2" t="n"/>
      <c r="E208" s="2" t="n"/>
      <c r="F208" s="2" t="n"/>
      <c r="G208" s="2" t="n"/>
      <c r="H208" s="2" t="n"/>
      <c r="I208" s="2" t="n"/>
      <c r="J208" s="2" t="n"/>
      <c r="K208" s="2" t="n"/>
      <c r="L208" s="2" t="n"/>
      <c r="M208" s="2" t="n"/>
      <c r="N208" s="2" t="n"/>
      <c r="O208" s="2" t="n"/>
      <c r="P208" s="2" t="n"/>
      <c r="Q208" s="2" t="n"/>
      <c r="R208" s="2" t="n"/>
      <c r="S208" s="2" t="n"/>
      <c r="T208" s="2" t="n"/>
      <c r="U208" s="2" t="n"/>
      <c r="V208" s="2" t="n"/>
      <c r="W208" s="2" t="n"/>
      <c r="X208" s="2" t="n"/>
      <c r="Y208" s="2" t="n"/>
      <c r="Z208" s="2" t="n"/>
      <c r="AA208" s="2" t="n"/>
      <c r="AB208" s="2" t="n"/>
    </row>
    <row r="209">
      <c r="A209" s="2" t="n"/>
      <c r="B209" s="2" t="n"/>
      <c r="C209" s="2" t="n"/>
      <c r="D209" s="2" t="n"/>
      <c r="E209" s="2" t="n"/>
      <c r="F209" s="2" t="n"/>
      <c r="G209" s="2" t="n"/>
      <c r="H209" s="2" t="n"/>
      <c r="I209" s="2" t="n"/>
      <c r="J209" s="2" t="n"/>
      <c r="K209" s="2" t="n"/>
      <c r="L209" s="2" t="n"/>
      <c r="M209" s="2" t="n"/>
      <c r="N209" s="2" t="n"/>
      <c r="O209" s="2" t="n"/>
      <c r="P209" s="2" t="n"/>
      <c r="Q209" s="2" t="n"/>
      <c r="R209" s="2" t="n"/>
      <c r="S209" s="2" t="n"/>
      <c r="T209" s="2" t="n"/>
      <c r="U209" s="2" t="n"/>
      <c r="V209" s="2" t="n"/>
      <c r="W209" s="2" t="n"/>
      <c r="X209" s="2" t="n"/>
      <c r="Y209" s="2" t="n"/>
      <c r="Z209" s="2" t="n"/>
      <c r="AA209" s="2" t="n"/>
      <c r="AB209" s="2" t="n"/>
    </row>
    <row r="210">
      <c r="A210" s="2" t="n"/>
      <c r="B210" s="2" t="n"/>
      <c r="C210" s="2" t="n"/>
      <c r="D210" s="2" t="n"/>
      <c r="E210" s="2" t="n"/>
      <c r="F210" s="2" t="n"/>
      <c r="G210" s="2" t="n"/>
      <c r="H210" s="2" t="n"/>
      <c r="I210" s="2" t="n"/>
      <c r="J210" s="2" t="n"/>
      <c r="K210" s="2" t="n"/>
      <c r="L210" s="2" t="n"/>
      <c r="M210" s="2" t="n"/>
      <c r="N210" s="2" t="n"/>
      <c r="O210" s="2" t="n"/>
      <c r="P210" s="2" t="n"/>
      <c r="Q210" s="2" t="n"/>
      <c r="R210" s="2" t="n"/>
      <c r="S210" s="2" t="n"/>
      <c r="T210" s="2" t="n"/>
      <c r="U210" s="2" t="n"/>
      <c r="V210" s="2" t="n"/>
      <c r="W210" s="2" t="n"/>
      <c r="X210" s="2" t="n"/>
      <c r="Y210" s="2" t="n"/>
      <c r="Z210" s="2" t="n"/>
      <c r="AA210" s="2" t="n"/>
      <c r="AB210" s="2" t="n"/>
    </row>
  </sheetData>
  <conditionalFormatting sqref="AA2:AA201">
    <cfRule type="containsText" dxfId="0" priority="1" operator="containsText" text="需对齐">
      <formula>NOT(ISERROR(SEARCH("需对齐",AA2)))</formula>
    </cfRule>
    <cfRule type="containsText" dxfId="1" priority="2" operator="containsText" text="已对齐">
      <formula>NOT(ISERROR(SEARCH("已对齐",AA2)))</formula>
    </cfRule>
  </conditionalFormatting>
  <conditionalFormatting sqref="V2:V201">
    <cfRule type="containsText" dxfId="2" priority="3" operator="containsText" text="高">
      <formula>NOT(ISERROR(SEARCH("高",V2)))</formula>
    </cfRule>
  </conditionalFormatting>
  <conditionalFormatting sqref="Z2:Z201">
    <cfRule type="colorScale" priority="4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11">
    <dataValidation allowBlank="true" sqref="B2:B201" type="list">
      <formula1>=List_Periods</formula1>
    </dataValidation>
    <dataValidation allowBlank="true" sqref="C2:C201" type="list">
      <formula1>=List_BusinessUnits</formula1>
    </dataValidation>
    <dataValidation allowBlank="true" sqref="D2:D201" type="list">
      <formula1>=List_ProductFamilies</formula1>
    </dataValidation>
    <dataValidation allowBlank="true" sqref="G2:G201" type="list">
      <formula1>=List_Regions</formula1>
    </dataValidation>
    <dataValidation allowBlank="true" sqref="H2:H201" type="list">
      <formula1>=List_Channels</formula1>
    </dataValidation>
    <dataValidation allowBlank="true" sqref="J2:J201" type="list">
      <formula1>=List_Lifecycles</formula1>
    </dataValidation>
    <dataValidation allowBlank="true" sqref="K2:K201" type="list">
      <formula1>=List_Scenarios</formula1>
    </dataValidation>
    <dataValidation allowBlank="true" sqref="L2:L201" type="list">
      <formula1>=List_DemandDrivers</formula1>
    </dataValidation>
    <dataValidation allowBlank="true" sqref="M2:M201" type="list">
      <formula1>=List_Owners</formula1>
    </dataValidation>
    <dataValidation allowBlank="true" sqref="U2:U201" type="list">
      <formula1>"High,Medium,Low"</formula1>
    </dataValidation>
    <dataValidation allowBlank="true" sqref="V2:V201" type="list">
      <formula1>"低,中,高"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W210"/>
  <sheetViews>
    <sheetView showGridLines="false" workbookViewId="0">
      <selection activeCell="A1" sqref="A1"/>
    </sheetView>
  </sheetViews>
  <sheetFormatPr baseColWidth="8" defaultRowHeight="15"/>
  <cols>
    <col customWidth="true" max="1" min="1" width="10"/>
    <col customWidth="true" max="2" min="2" width="11"/>
    <col customWidth="true" max="4" min="3" width="14"/>
    <col customWidth="true" max="5" min="5" width="13"/>
    <col customWidth="true" max="6" min="6" width="10"/>
    <col customWidth="true" max="7" min="7" width="16"/>
    <col customWidth="true" max="13" min="8" width="14"/>
    <col customWidth="true" max="15" min="14" width="12"/>
    <col customWidth="true" max="16" min="16" width="10"/>
    <col customWidth="true" max="17" min="17" width="12"/>
    <col customWidth="true" max="18" min="18" width="14"/>
    <col customWidth="true" max="19" min="19" width="26"/>
    <col customWidth="true" max="22" min="20" width="12"/>
    <col customWidth="true" max="23" min="23" width="24"/>
  </cols>
  <sheetData>
    <row r="1" ht="32" customHeight="true">
      <c r="A1" s="36" t="s">
        <v>155</v>
      </c>
      <c r="B1" s="36" t="inlineStr">
        <is>
          <t>期間</t>
        </is>
      </c>
      <c r="C1" s="36" t="inlineStr">
        <is>
          <t>事業部門</t>
        </is>
      </c>
      <c r="D1" s="36" t="inlineStr">
        <is>
          <t>製品群</t>
        </is>
      </c>
      <c r="E1" s="36" t="inlineStr">
        <is>
          <t>品番・サービス</t>
        </is>
      </c>
      <c r="F1" s="36" t="inlineStr">
        <is>
          <t>地域</t>
        </is>
      </c>
      <c r="G1" s="36" t="inlineStr">
        <is>
          <t>供給拠点・リソース</t>
        </is>
      </c>
      <c r="H1" s="36" t="inlineStr">
        <is>
          <t>現在在庫・利用可能能力</t>
        </is>
      </c>
      <c r="I1" s="36" t="inlineStr">
        <is>
          <t>安全在庫・予約能力</t>
        </is>
      </c>
      <c r="J1" s="36" t="inlineStr">
        <is>
          <t>生産・納品能力</t>
        </is>
      </c>
      <c r="K1" s="36" t="inlineStr">
        <is>
          <t>購買・外注能力</t>
        </is>
      </c>
      <c r="L1" s="36" t="inlineStr">
        <is>
          <t>物流・納品能力</t>
        </is>
      </c>
      <c r="M1" s="36" t="inlineStr">
        <is>
          <t>制約後供給計画</t>
        </is>
      </c>
      <c r="N1" s="36" t="inlineStr">
        <is>
          <t>需要予測</t>
        </is>
      </c>
      <c r="O1" s="36" t="inlineStr">
        <is>
          <t>需給ギャップ</t>
        </is>
      </c>
      <c r="P1" s="36" t="inlineStr">
        <is>
          <t>ギャップ%</t>
        </is>
      </c>
      <c r="Q1" s="36" t="inlineStr">
        <is>
          <t>供給状態</t>
        </is>
      </c>
      <c r="R1" s="36" t="inlineStr">
        <is>
          <t>制約種別</t>
        </is>
      </c>
      <c r="S1" s="36" t="inlineStr">
        <is>
          <t>緩和策</t>
        </is>
      </c>
      <c r="T1" s="36" t="inlineStr">
        <is>
          <t>担当者</t>
        </is>
      </c>
      <c r="U1" s="36" t="inlineStr">
        <is>
          <t>期限</t>
        </is>
      </c>
      <c r="V1" s="36" t="s">
        <v>3</v>
      </c>
      <c r="W1" s="36" t="inlineStr">
        <is>
          <t>メモ</t>
        </is>
      </c>
    </row>
    <row r="2" ht="20" customHeight="true">
      <c r="A2" s="40" t="s">
        <v>156</v>
      </c>
      <c r="B2" s="46" t="inlineStr">
        <is>
          <t>2026-05</t>
        </is>
      </c>
      <c r="C2" s="46" t="inlineStr">
        <is>
          <t>中国事業</t>
        </is>
      </c>
      <c r="D2" s="46" t="inlineStr">
        <is>
          <t>主力製品</t>
        </is>
      </c>
      <c r="E2" s="46" t="inlineStr">
        <is>
          <t>SKU-1001</t>
        </is>
      </c>
      <c r="F2" s="46" t="inlineStr">
        <is>
          <t>華東</t>
        </is>
      </c>
      <c r="G2" s="46" t="inlineStr">
        <is>
          <t>華東配送センター</t>
        </is>
      </c>
      <c r="H2" s="88" t="n">
        <v>580</v>
      </c>
      <c r="I2" s="88" t="n">
        <v>180</v>
      </c>
      <c r="J2" s="88" t="n">
        <v>600</v>
      </c>
      <c r="K2" s="88" t="n">
        <v>120</v>
      </c>
      <c r="L2" s="88" t="n">
        <v>1100</v>
      </c>
      <c r="M2" s="90">
        <f>IF(B2="","",MAX(0,MIN(H2-I2+J2+K2,L2)))</f>
      </c>
      <c r="N2" s="90">
        <f>IF(B2="","",SUMIFS('Планиране на търсенето (demandP'!$X$2:$X$201,'Планиране на търсенето (demandP'!$B$2:$B$201,B2,'Планиране на търсенето (demandP'!$C$2:$C$201,C2,'Планиране на търсенето (demandP'!$D$2:$D$201,D2,'Планиране на търсенето (demandP'!$E$2:$E$201,E2,'Планиране на търсенето (demandP'!$G$2:$G$201,F2))</f>
      </c>
      <c r="O2" s="90">
        <f>IF(B2="","",M2-N2)</f>
      </c>
      <c r="P2" s="91">
        <f>IF(OR(N2="",N2=0),"",O2/N2)</f>
      </c>
      <c r="Q2" s="52">
        <f>IF(B2="","",IF(P2&lt;-'Настройки на параметрите (setti'!$B$9,"供应不足",IF(P2&gt;'Настройки на параметрите (setti'!$B$9,"供应富余","匹配")))</f>
      </c>
      <c r="R2" s="46" t="inlineStr">
        <is>
          <t>制約なし</t>
        </is>
      </c>
      <c r="S2" s="62" t="inlineStr">
        <is>
          <t>計画どおり供給</t>
        </is>
      </c>
      <c r="T2" s="46" t="inlineStr">
        <is>
          <t>サプライチェーン</t>
        </is>
      </c>
      <c r="U2" s="46" t="inlineStr">
        <is>
          <t>2026-05-15</t>
        </is>
      </c>
      <c r="V2" s="46" t="inlineStr">
        <is>
          <t>進行中</t>
        </is>
      </c>
      <c r="W2" s="46"/>
    </row>
    <row r="3" ht="20" customHeight="true">
      <c r="A3" s="40" t="s">
        <v>82</v>
      </c>
      <c r="B3" s="46" t="inlineStr">
        <is>
          <t>2026-05</t>
        </is>
      </c>
      <c r="C3" s="46" t="inlineStr">
        <is>
          <t>中国事業</t>
        </is>
      </c>
      <c r="D3" s="46" t="inlineStr">
        <is>
          <t>主力製品</t>
        </is>
      </c>
      <c r="E3" s="46" t="inlineStr">
        <is>
          <t>SKU-1002</t>
        </is>
      </c>
      <c r="F3" s="46" t="inlineStr">
        <is>
          <t>華南</t>
        </is>
      </c>
      <c r="G3" s="46" t="inlineStr">
        <is>
          <t>華南配送センター</t>
        </is>
      </c>
      <c r="H3" s="88" t="n">
        <v>320</v>
      </c>
      <c r="I3" s="88" t="n">
        <v>150</v>
      </c>
      <c r="J3" s="88" t="n">
        <v>450</v>
      </c>
      <c r="K3" s="88" t="n">
        <v>80</v>
      </c>
      <c r="L3" s="88" t="n">
        <v>800</v>
      </c>
      <c r="M3" s="90">
        <f>IF(B3="","",MAX(0,MIN(H3-I3+J3+K3,L3)))</f>
      </c>
      <c r="N3" s="90">
        <f>IF(B3="","",SUMIFS('Планиране на търсенето (demandP'!$X$2:$X$201,'Планиране на търсенето (demandP'!$B$2:$B$201,B3,'Планиране на търсенето (demandP'!$C$2:$C$201,C3,'Планиране на търсенето (demandP'!$D$2:$D$201,D3,'Планиране на търсенето (demandP'!$E$2:$E$201,E3,'Планиране на търсенето (demandP'!$G$2:$G$201,F3))</f>
      </c>
      <c r="O3" s="90">
        <f>IF(B3="","",M3-N3)</f>
      </c>
      <c r="P3" s="91">
        <f>IF(OR(N3="",N3=0),"",O3/N3)</f>
      </c>
      <c r="Q3" s="52">
        <f>IF(B3="","",IF(P3&lt;-'Настройки на параметрите (setti'!$B$9,"供应不足",IF(P3&gt;'Настройки на параметрите (setti'!$B$9,"供应富余","匹配")))</f>
      </c>
      <c r="R3" s="46" t="s">
        <v>6</v>
      </c>
      <c r="S3" s="62" t="inlineStr">
        <is>
          <t>販促期間中の幹線便を増やします</t>
        </is>
      </c>
      <c r="T3" s="46" t="s">
        <v>6</v>
      </c>
      <c r="U3" s="46" t="inlineStr">
        <is>
          <t>2026-05-10</t>
        </is>
      </c>
      <c r="V3" s="46" t="inlineStr">
        <is>
          <t>エスカレーション必要</t>
        </is>
      </c>
      <c r="W3" s="46" t="inlineStr">
        <is>
          <t>販促リスク</t>
        </is>
      </c>
    </row>
    <row r="4" ht="20" customHeight="true">
      <c r="A4" s="40" t="s">
        <v>39</v>
      </c>
      <c r="B4" s="46" t="s">
        <v>41</v>
      </c>
      <c r="C4" s="46" t="s">
        <v>157</v>
      </c>
      <c r="D4" s="46" t="s">
        <v>158</v>
      </c>
      <c r="E4" s="46" t="s">
        <v>86</v>
      </c>
      <c r="F4" s="46" t="s">
        <v>159</v>
      </c>
      <c r="G4" s="46" t="s">
        <v>160</v>
      </c>
      <c r="H4" s="88" t="s">
        <v>161</v>
      </c>
      <c r="I4" s="88" t="n">
        <v>30</v>
      </c>
      <c r="J4" s="88" t="n">
        <v>130</v>
      </c>
      <c r="K4" s="88" t="n">
        <v>40</v>
      </c>
      <c r="L4" s="88" t="n">
        <v>240</v>
      </c>
      <c r="M4" s="90">
        <f>IF(B4="","",MAX(0,MIN(H4-I4+J4+K4,L4)))</f>
      </c>
      <c r="N4" s="90">
        <f>IF(B4="","",SUMIFS('Планиране на търсенето (demandP'!$X$2:$X$201,'Планиране на търсенето (demandP'!$B$2:$B$201,B4,'Планиране на търсенето (demandP'!$C$2:$C$201,C4,'Планиране на търсенето (demandP'!$D$2:$D$201,D4,'Планиране на търсенето (demandP'!$E$2:$E$201,E4,'Планиране на търсенето (demandP'!$G$2:$G$201,F4))</f>
      </c>
      <c r="O4" s="90">
        <f>IF(B4="","",M4-N4)</f>
      </c>
      <c r="P4" s="91">
        <f>IF(OR(N4="",N4=0),"",O4/N4)</f>
      </c>
      <c r="Q4" s="52">
        <f>IF(B4="","",IF(P4&lt;-'Настройки на параметрите (setti'!$B$9,"供应不足",IF(P4&gt;'Настройки на параметрите (setti'!$B$9,"供应富余","匹配")))</f>
      </c>
      <c r="R4" s="46" t="inlineStr">
        <is>
          <t>能力</t>
        </is>
      </c>
      <c r="S4" s="62" t="inlineStr">
        <is>
          <t>第2シフトを評価します</t>
        </is>
      </c>
      <c r="T4" s="46" t="inlineStr">
        <is>
          <t>生産・納品</t>
        </is>
      </c>
      <c r="U4" s="46" t="inlineStr">
        <is>
          <t>2026-05-20</t>
        </is>
      </c>
      <c r="V4" s="46" t="inlineStr">
        <is>
          <t>進行中</t>
        </is>
      </c>
      <c r="W4" s="46" t="inlineStr">
        <is>
          <t>新製品能力立ち上げ</t>
        </is>
      </c>
    </row>
    <row r="5" ht="20" customHeight="true">
      <c r="A5" s="40" t="s">
        <v>88</v>
      </c>
      <c r="B5" s="46" t="s">
        <v>50</v>
      </c>
      <c r="C5" s="46" t="s">
        <v>96</v>
      </c>
      <c r="D5" s="46" t="inlineStr">
        <is>
          <t>補修部品・Consumables</t>
        </is>
      </c>
      <c r="E5" s="46" t="s">
        <v>92</v>
      </c>
      <c r="F5" s="46" t="s">
        <v>162</v>
      </c>
      <c r="G5" s="46" t="inlineStr">
        <is>
          <t>EU DC</t>
        </is>
      </c>
      <c r="H5" s="88" t="s">
        <v>163</v>
      </c>
      <c r="I5" s="88" t="n">
        <v>120</v>
      </c>
      <c r="J5" s="88" t="n">
        <v>250</v>
      </c>
      <c r="K5" s="88" t="n">
        <v>40</v>
      </c>
      <c r="L5" s="88" t="n">
        <v>260</v>
      </c>
      <c r="M5" s="90">
        <f>IF(B5="","",MAX(0,MIN(H5-I5+J5+K5,L5)))</f>
      </c>
      <c r="N5" s="90">
        <f>IF(B5="","",SUMIFS('Планиране на търсенето (demandP'!$X$2:$X$201,'Планиране на търсенето (demandP'!$B$2:$B$201,B5,'Планиране на търсенето (demandP'!$C$2:$C$201,C5,'Планиране на търсенето (demandP'!$D$2:$D$201,D5,'Планиране на търсенето (demandP'!$E$2:$E$201,E5,'Планиране на търсенето (demandP'!$G$2:$G$201,F5))</f>
      </c>
      <c r="O5" s="90">
        <f>IF(B5="","",M5-N5)</f>
      </c>
      <c r="P5" s="91">
        <f>IF(OR(N5="",N5=0),"",O5/N5)</f>
      </c>
      <c r="Q5" s="52">
        <f>IF(B5="","",IF(P5&lt;-'Настройки на параметрите (setti'!$B$9,"供应不足",IF(P5&gt;'Настройки на параметрите (setti'!$B$9,"供应富余","匹配")))</f>
      </c>
      <c r="R5" s="46" t="inlineStr">
        <is>
          <t>購買</t>
        </is>
      </c>
      <c r="S5" s="62" t="inlineStr">
        <is>
          <t>重要部材を優先購買します</t>
        </is>
      </c>
      <c r="T5" s="46" t="inlineStr">
        <is>
          <t>購買</t>
        </is>
      </c>
      <c r="U5" s="46" t="inlineStr">
        <is>
          <t>2026-05-18</t>
        </is>
      </c>
      <c r="V5" s="46" t="inlineStr">
        <is>
          <t>エスカレーション必要</t>
        </is>
      </c>
      <c r="W5" s="46" t="inlineStr">
        <is>
          <t>仕入先リードタイム延長</t>
        </is>
      </c>
    </row>
    <row r="6" ht="20" customHeight="true">
      <c r="A6" s="40" t="s">
        <v>94</v>
      </c>
      <c r="B6" s="46" t="s">
        <v>50</v>
      </c>
      <c r="C6" s="46" t="s">
        <v>108</v>
      </c>
      <c r="D6" s="46" t="inlineStr">
        <is>
          <t>季節製品</t>
        </is>
      </c>
      <c r="E6" s="46" t="s">
        <v>98</v>
      </c>
      <c r="F6" s="46" t="s">
        <v>164</v>
      </c>
      <c r="G6" s="46" t="inlineStr">
        <is>
          <t>中央倉庫</t>
        </is>
      </c>
      <c r="H6" s="88" t="s">
        <v>165</v>
      </c>
      <c r="I6" s="88" t="n">
        <v>200</v>
      </c>
      <c r="J6" s="88" t="n">
        <v>600</v>
      </c>
      <c r="K6" s="88" t="n">
        <v>130</v>
      </c>
      <c r="L6" s="88" t="n">
        <v>1200</v>
      </c>
      <c r="M6" s="90">
        <f>IF(B6="","",MAX(0,MIN(H6-I6+J6+K6,L6)))</f>
      </c>
      <c r="N6" s="90">
        <f>IF(B6="","",SUMIFS('Планиране на търсенето (demandP'!$X$2:$X$201,'Планиране на търсенето (demandP'!$B$2:$B$201,B6,'Планиране на търсенето (demandP'!$C$2:$C$201,C6,'Планиране на търсенето (demandP'!$D$2:$D$201,D6,'Планиране на търсенето (demandP'!$E$2:$E$201,E6,'Планиране на търсенето (demandP'!$G$2:$G$201,F6))</f>
      </c>
      <c r="O6" s="90">
        <f>IF(B6="","",M6-N6)</f>
      </c>
      <c r="P6" s="91">
        <f>IF(OR(N6="",N6=0),"",O6/N6)</f>
      </c>
      <c r="Q6" s="52">
        <f>IF(B6="","",IF(P6&lt;-'Настройки на параметрите (setti'!$B$9,"供应不足",IF(P6&gt;'Настройки на параметрите (setti'!$B$9,"供应富余","匹配")))</f>
      </c>
      <c r="R6" s="46" t="s">
        <v>6</v>
      </c>
      <c r="S6" s="62" t="inlineStr">
        <is>
          <t>施策前に事前配置します</t>
        </is>
      </c>
      <c r="T6" s="46" t="inlineStr">
        <is>
          <t>サプライチェーン</t>
        </is>
      </c>
      <c r="U6" s="46" t="inlineStr">
        <is>
          <t>2026-06-01</t>
        </is>
      </c>
      <c r="V6" s="46" t="inlineStr">
        <is>
          <t>進行中</t>
        </is>
      </c>
      <c r="W6" s="46"/>
    </row>
    <row r="7" ht="20" customHeight="true">
      <c r="A7" s="40" t="s">
        <v>100</v>
      </c>
      <c r="B7" s="46" t="s">
        <v>58</v>
      </c>
      <c r="C7" s="46" t="s">
        <v>166</v>
      </c>
      <c r="D7" s="46" t="inlineStr">
        <is>
          <t>主力製品</t>
        </is>
      </c>
      <c r="E7" s="46" t="s">
        <v>104</v>
      </c>
      <c r="F7" s="46" t="s">
        <v>167</v>
      </c>
      <c r="G7" s="46" t="inlineStr">
        <is>
          <t>華東配送センター</t>
        </is>
      </c>
      <c r="H7" s="88" t="s">
        <v>163</v>
      </c>
      <c r="I7" s="88" t="n">
        <v>180</v>
      </c>
      <c r="J7" s="88" t="n">
        <v>640</v>
      </c>
      <c r="K7" s="88" t="n">
        <v>120</v>
      </c>
      <c r="L7" s="88" t="n">
        <v>1150</v>
      </c>
      <c r="M7" s="90">
        <f>IF(B7="","",MAX(0,MIN(H7-I7+J7+K7,L7)))</f>
      </c>
      <c r="N7" s="90">
        <f>IF(B7="","",SUMIFS('Планиране на търсенето (demandP'!$X$2:$X$201,'Планиране на търсенето (demandP'!$B$2:$B$201,B7,'Планиране на търсенето (demandP'!$C$2:$C$201,C7,'Планиране на търсенето (demandP'!$D$2:$D$201,D7,'Планиране на търсенето (demandP'!$E$2:$E$201,E7,'Планиране на търсенето (demandP'!$G$2:$G$201,F7))</f>
      </c>
      <c r="O7" s="90">
        <f>IF(B7="","",M7-N7)</f>
      </c>
      <c r="P7" s="91">
        <f>IF(OR(N7="",N7=0),"",O7/N7)</f>
      </c>
      <c r="Q7" s="52">
        <f>IF(B7="","",IF(P7&lt;-'Настройки на параметрите (setti'!$B$9,"供应不足",IF(P7&gt;'Настройки на параметрите (setti'!$B$9,"供应富余","匹配")))</f>
      </c>
      <c r="R7" s="46" t="inlineStr">
        <is>
          <t>制約なし</t>
        </is>
      </c>
      <c r="S7" s="62" t="inlineStr">
        <is>
          <t>計画どおり供給</t>
        </is>
      </c>
      <c r="T7" s="46" t="inlineStr">
        <is>
          <t>サプライチェーン</t>
        </is>
      </c>
      <c r="U7" s="46" t="inlineStr">
        <is>
          <t>2026-06-10</t>
        </is>
      </c>
      <c r="V7" s="46" t="inlineStr">
        <is>
          <t>進行中</t>
        </is>
      </c>
      <c r="W7" s="46"/>
    </row>
    <row r="8" ht="20" customHeight="true">
      <c r="A8" s="40" t="s">
        <v>106</v>
      </c>
      <c r="B8" s="46" t="s">
        <v>50</v>
      </c>
      <c r="C8" s="46" t="s">
        <v>168</v>
      </c>
      <c r="D8" s="46" t="inlineStr">
        <is>
          <t>サービス・サブスクリプション</t>
        </is>
      </c>
      <c r="E8" s="46" t="s">
        <v>109</v>
      </c>
      <c r="F8" s="46" t="s">
        <v>152</v>
      </c>
      <c r="G8" s="46" t="inlineStr">
        <is>
          <t>サービスチーム</t>
        </is>
      </c>
      <c r="H8" s="88" t="s">
        <v>163</v>
      </c>
      <c r="I8" s="88" t="n">
        <v>0</v>
      </c>
      <c r="J8" s="88" t="n">
        <v>360</v>
      </c>
      <c r="K8" s="88" t="n">
        <v>0</v>
      </c>
      <c r="L8" s="88" t="n">
        <v>340</v>
      </c>
      <c r="M8" s="90">
        <f>IF(B8="","",MAX(0,MIN(H8-I8+J8+K8,L8)))</f>
      </c>
      <c r="N8" s="90">
        <f>IF(B8="","",SUMIFS('Планиране на търсенето (demandP'!$X$2:$X$201,'Планиране на търсенето (demandP'!$B$2:$B$201,B8,'Планиране на търсенето (demandP'!$C$2:$C$201,C8,'Планиране на търсенето (demandP'!$D$2:$D$201,D8,'Планиране на търсенето (demandP'!$E$2:$E$201,E8,'Планиране на търсенето (demandP'!$G$2:$G$201,F8))</f>
      </c>
      <c r="O8" s="90">
        <f>IF(B8="","",M8-N8)</f>
      </c>
      <c r="P8" s="91">
        <f>IF(OR(N8="",N8=0),"",O8/N8)</f>
      </c>
      <c r="Q8" s="52">
        <f>IF(B8="","",IF(P8&lt;-'Настройки на параметрите (setti'!$B$9,"供应不足",IF(P8&gt;'Настройки на параметрите (setti'!$B$9,"供应富余","匹配")))</f>
      </c>
      <c r="R8" s="46" t="inlineStr">
        <is>
          <t>人員・サービス能力</t>
        </is>
      </c>
      <c r="S8" s="62" t="inlineStr">
        <is>
          <t>シフトと外注リソースを調整します</t>
        </is>
      </c>
      <c r="T8" s="46" t="inlineStr">
        <is>
          <t>カスタマーサクセス</t>
        </is>
      </c>
      <c r="U8" s="46" t="inlineStr">
        <is>
          <t>2026-06-12</t>
        </is>
      </c>
      <c r="V8" s="46" t="inlineStr">
        <is>
          <t>進行中</t>
        </is>
      </c>
      <c r="W8" s="46" t="inlineStr">
        <is>
          <t>サービス提供制約</t>
        </is>
      </c>
    </row>
    <row r="9" ht="20" customHeight="true">
      <c r="A9" s="40" t="s">
        <v>111</v>
      </c>
      <c r="B9" s="46" t="s">
        <v>66</v>
      </c>
      <c r="C9" s="46" t="s">
        <v>169</v>
      </c>
      <c r="D9" s="46" t="inlineStr">
        <is>
          <t>主力製品</t>
        </is>
      </c>
      <c r="E9" s="46" t="s">
        <v>115</v>
      </c>
      <c r="F9" s="46" t="s">
        <v>170</v>
      </c>
      <c r="G9" s="46" t="inlineStr">
        <is>
          <t>Export Hub</t>
        </is>
      </c>
      <c r="H9" s="88" t="s">
        <v>163</v>
      </c>
      <c r="I9" s="88" t="n">
        <v>80</v>
      </c>
      <c r="J9" s="88" t="n">
        <v>240</v>
      </c>
      <c r="K9" s="88" t="n">
        <v>100</v>
      </c>
      <c r="L9" s="88" t="n">
        <v>380</v>
      </c>
      <c r="M9" s="90">
        <f>IF(B9="","",MAX(0,MIN(H9-I9+J9+K9,L9)))</f>
      </c>
      <c r="N9" s="90">
        <f>IF(B9="","",SUMIFS('Планиране на търсенето (demandP'!$X$2:$X$201,'Планиране на търсенето (demandP'!$B$2:$B$201,B9,'Планиране на търсенето (demandP'!$C$2:$C$201,C9,'Планиране на търсенето (demandP'!$D$2:$D$201,D9,'Планиране на търсенето (demandP'!$E$2:$E$201,E9,'Планиране на търсенето (demandP'!$G$2:$G$201,F9))</f>
      </c>
      <c r="O9" s="90">
        <f>IF(B9="","",M9-N9)</f>
      </c>
      <c r="P9" s="91">
        <f>IF(OR(N9="",N9=0),"",O9/N9)</f>
      </c>
      <c r="Q9" s="52">
        <f>IF(B9="","",IF(P9&lt;-'Настройки на параметрите (setti'!$B$9,"供应不足",IF(P9&gt;'Настройки на параметрите (setti'!$B$9,"供应富余","匹配")))</f>
      </c>
      <c r="R9" s="46" t="inlineStr">
        <is>
          <t>購買</t>
        </is>
      </c>
      <c r="S9" s="62" t="inlineStr">
        <is>
          <t>案件部材の確定を確認します</t>
        </is>
      </c>
      <c r="T9" s="46" t="inlineStr">
        <is>
          <t>購買</t>
        </is>
      </c>
      <c r="U9" s="46" t="inlineStr">
        <is>
          <t>2026-06-05</t>
        </is>
      </c>
      <c r="V9" s="46" t="inlineStr">
        <is>
          <t>エスカレーション必要</t>
        </is>
      </c>
      <c r="W9" s="46" t="inlineStr">
        <is>
          <t>大型案件</t>
        </is>
      </c>
    </row>
    <row r="10" ht="20" customHeight="true">
      <c r="A10" s="40" t="s">
        <v>117</v>
      </c>
      <c r="B10" s="46" t="s">
        <v>58</v>
      </c>
      <c r="C10" s="46" t="s">
        <v>118</v>
      </c>
      <c r="D10" s="46" t="inlineStr">
        <is>
          <t>主力製品</t>
        </is>
      </c>
      <c r="E10" s="46" t="s">
        <v>121</v>
      </c>
      <c r="F10" s="46" t="s">
        <v>171</v>
      </c>
      <c r="G10" s="46" t="inlineStr">
        <is>
          <t>華南配送センター</t>
        </is>
      </c>
      <c r="H10" s="88" t="s">
        <v>165</v>
      </c>
      <c r="I10" s="88" t="n">
        <v>150</v>
      </c>
      <c r="J10" s="88" t="n">
        <v>470</v>
      </c>
      <c r="K10" s="88" t="n">
        <v>80</v>
      </c>
      <c r="L10" s="88" t="n">
        <v>900</v>
      </c>
      <c r="M10" s="90">
        <f>IF(B10="","",MAX(0,MIN(H10-I10+J10+K10,L10)))</f>
      </c>
      <c r="N10" s="90">
        <f>IF(B10="","",SUMIFS('Планиране на търсенето (demandP'!$X$2:$X$201,'Планиране на търсенето (demandP'!$B$2:$B$201,B10,'Планиране на търсенето (demandP'!$C$2:$C$201,C10,'Планиране на търсенето (demandP'!$D$2:$D$201,D10,'Планиране на търсенето (demandP'!$E$2:$E$201,E10,'Планиране на търсенето (demandP'!$G$2:$G$201,F10))</f>
      </c>
      <c r="O10" s="90">
        <f>IF(B10="","",M10-N10)</f>
      </c>
      <c r="P10" s="91">
        <f>IF(OR(N10="",N10=0),"",O10/N10)</f>
      </c>
      <c r="Q10" s="52">
        <f>IF(B10="","",IF(P10&lt;-'Настройки на параметрите (setti'!$B$9,"供应不足",IF(P10&gt;'Настройки на параметрите (setti'!$B$9,"供应富余","匹配")))</f>
      </c>
      <c r="R10" s="46" t="inlineStr">
        <is>
          <t>制約なし</t>
        </is>
      </c>
      <c r="S10" s="62" t="inlineStr">
        <is>
          <t>計画どおり供給</t>
        </is>
      </c>
      <c r="T10" s="46" t="inlineStr">
        <is>
          <t>サプライチェーン</t>
        </is>
      </c>
      <c r="U10" s="46" t="inlineStr">
        <is>
          <t>2026-07-10</t>
        </is>
      </c>
      <c r="V10" s="46" t="inlineStr">
        <is>
          <t>進行中</t>
        </is>
      </c>
      <c r="W10" s="46"/>
    </row>
    <row r="11" ht="20" customHeight="true">
      <c r="A11" s="40" t="s">
        <v>123</v>
      </c>
      <c r="B11" s="46" t="s">
        <v>50</v>
      </c>
      <c r="C11" s="46" t="s">
        <v>89</v>
      </c>
      <c r="D11" s="46" t="inlineStr">
        <is>
          <t>主力製品</t>
        </is>
      </c>
      <c r="E11" s="46" t="s">
        <v>126</v>
      </c>
      <c r="F11" s="46" t="s">
        <v>172</v>
      </c>
      <c r="G11" s="46" t="inlineStr">
        <is>
          <t>EU Plant</t>
        </is>
      </c>
      <c r="H11" s="88" t="s">
        <v>163</v>
      </c>
      <c r="I11" s="88" t="n">
        <v>120</v>
      </c>
      <c r="J11" s="88" t="n">
        <v>320</v>
      </c>
      <c r="K11" s="88" t="n">
        <v>60</v>
      </c>
      <c r="L11" s="88" t="n">
        <v>420</v>
      </c>
      <c r="M11" s="90">
        <f>IF(B11="","",MAX(0,MIN(H11-I11+J11+K11,L11)))</f>
      </c>
      <c r="N11" s="90">
        <f>IF(B11="","",SUMIFS('Планиране на търсенето (demandP'!$X$2:$X$201,'Планиране на търсенето (demandP'!$B$2:$B$201,B11,'Планиране на търсенето (demandP'!$C$2:$C$201,C11,'Планиране на търсенето (demandP'!$D$2:$D$201,D11,'Планиране на търсенето (demandP'!$E$2:$E$201,E11,'Планиране на търсенето (demandP'!$G$2:$G$201,F11))</f>
      </c>
      <c r="O11" s="90">
        <f>IF(B11="","",M11-N11)</f>
      </c>
      <c r="P11" s="91">
        <f>IF(OR(N11="",N11=0),"",O11/N11)</f>
      </c>
      <c r="Q11" s="52">
        <f>IF(B11="","",IF(P11&lt;-'Настройки на параметрите (setti'!$B$9,"供应不足",IF(P11&gt;'Настройки на параметрите (setti'!$B$9,"供应富余","匹配")))</f>
      </c>
      <c r="R11" s="46" t="inlineStr">
        <is>
          <t>能力</t>
        </is>
      </c>
      <c r="S11" s="62" t="inlineStr">
        <is>
          <t>点検期間中に外注を使います</t>
        </is>
      </c>
      <c r="T11" s="46" t="inlineStr">
        <is>
          <t>生産・納品</t>
        </is>
      </c>
      <c r="U11" s="46" t="inlineStr">
        <is>
          <t>2026-07-08</t>
        </is>
      </c>
      <c r="V11" s="46" t="inlineStr">
        <is>
          <t>エスカレーション必要</t>
        </is>
      </c>
      <c r="W11" s="46" t="inlineStr">
        <is>
          <t>点検影響</t>
        </is>
      </c>
    </row>
    <row r="12" ht="20" customHeight="true">
      <c r="A12" s="40" t="s">
        <v>128</v>
      </c>
      <c r="B12" s="46" t="s">
        <v>66</v>
      </c>
      <c r="C12" s="46" t="s">
        <v>173</v>
      </c>
      <c r="D12" s="46" t="inlineStr">
        <is>
          <t>新製品・イノベーション</t>
        </is>
      </c>
      <c r="E12" s="46" t="s">
        <v>132</v>
      </c>
      <c r="F12" s="46" t="s">
        <v>174</v>
      </c>
      <c r="G12" s="46" t="inlineStr">
        <is>
          <t>華北配送センター</t>
        </is>
      </c>
      <c r="H12" s="88" t="s">
        <v>163</v>
      </c>
      <c r="I12" s="88" t="n">
        <v>20</v>
      </c>
      <c r="J12" s="88" t="n">
        <v>140</v>
      </c>
      <c r="K12" s="88" t="n">
        <v>40</v>
      </c>
      <c r="L12" s="88" t="n">
        <v>220</v>
      </c>
      <c r="M12" s="90">
        <f>IF(B12="","",MAX(0,MIN(H12-I12+J12+K12,L12)))</f>
      </c>
      <c r="N12" s="90">
        <f>IF(B12="","",SUMIFS('Планиране на търсенето (demandP'!$X$2:$X$201,'Планиране на търсенето (demandP'!$B$2:$B$201,B12,'Планиране на търсенето (demandP'!$C$2:$C$201,C12,'Планиране на търсенето (demandP'!$D$2:$D$201,D12,'Планиране на търсенето (demandP'!$E$2:$E$201,E12,'Планиране на търсенето (demandP'!$G$2:$G$201,F12))</f>
      </c>
      <c r="O12" s="90">
        <f>IF(B12="","",M12-N12)</f>
      </c>
      <c r="P12" s="91">
        <f>IF(OR(N12="",N12=0),"",O12/N12)</f>
      </c>
      <c r="Q12" s="52">
        <f>IF(B12="","",IF(P12&lt;-'Настройки на параметрите (setti'!$B$9,"供应不足",IF(P12&gt;'Настройки на параметрите (setti'!$B$9,"供应富余","匹配")))</f>
      </c>
      <c r="R12" s="46" t="inlineStr">
        <is>
          <t>制約なし</t>
        </is>
      </c>
      <c r="S12" s="62" t="inlineStr">
        <is>
          <t>初回パイロットに供給します</t>
        </is>
      </c>
      <c r="T12" s="46" t="inlineStr">
        <is>
          <t>サプライチェーン</t>
        </is>
      </c>
      <c r="U12" s="46" t="inlineStr">
        <is>
          <t>2026-07-12</t>
        </is>
      </c>
      <c r="V12" s="46" t="inlineStr">
        <is>
          <t>進行中</t>
        </is>
      </c>
      <c r="W12" s="46"/>
    </row>
    <row r="13" ht="20" customHeight="true">
      <c r="A13" s="40" t="s">
        <v>134</v>
      </c>
      <c r="B13" s="46" t="s">
        <v>74</v>
      </c>
      <c r="C13" s="46" t="s">
        <v>175</v>
      </c>
      <c r="D13" s="46" t="inlineStr">
        <is>
          <t>補修部品・Consumables</t>
        </is>
      </c>
      <c r="E13" s="46" t="s">
        <v>138</v>
      </c>
      <c r="F13" s="46" t="s">
        <v>176</v>
      </c>
      <c r="G13" s="46" t="inlineStr">
        <is>
          <t>西南配送センター</t>
        </is>
      </c>
      <c r="H13" s="88" t="s">
        <v>165</v>
      </c>
      <c r="I13" s="88" t="n">
        <v>80</v>
      </c>
      <c r="J13" s="88" t="n">
        <v>250</v>
      </c>
      <c r="K13" s="88" t="n">
        <v>60</v>
      </c>
      <c r="L13" s="88" t="n">
        <v>430</v>
      </c>
      <c r="M13" s="90">
        <f>IF(B13="","",MAX(0,MIN(H13-I13+J13+K13,L13)))</f>
      </c>
      <c r="N13" s="90">
        <f>IF(B13="","",SUMIFS('Планиране на търсенето (demandP'!$X$2:$X$201,'Планиране на търсенето (demandP'!$B$2:$B$201,B13,'Планиране на търсенето (demandP'!$C$2:$C$201,C13,'Планиране на търсенето (demandP'!$D$2:$D$201,D13,'Планиране на търсенето (demandP'!$E$2:$E$201,E13,'Планиране на търсенето (demandP'!$G$2:$G$201,F13))</f>
      </c>
      <c r="O13" s="90">
        <f>IF(B13="","",M13-N13)</f>
      </c>
      <c r="P13" s="91">
        <f>IF(OR(N13="",N13=0),"",O13/N13)</f>
      </c>
      <c r="Q13" s="52">
        <f>IF(B13="","",IF(P13&lt;-'Настройки на параметрите (setti'!$B$9,"供应不足",IF(P13&gt;'Настройки на параметрите (setti'!$B$9,"供应富余","匹配")))</f>
      </c>
      <c r="R13" s="46" t="inlineStr">
        <is>
          <t>制約なし</t>
        </is>
      </c>
      <c r="S13" s="62" t="inlineStr">
        <is>
          <t>設置台数で在庫を用意します</t>
        </is>
      </c>
      <c r="T13" s="46" t="inlineStr">
        <is>
          <t>カスタマーサクセス</t>
        </is>
      </c>
      <c r="U13" s="46" t="inlineStr">
        <is>
          <t>2026-08-10</t>
        </is>
      </c>
      <c r="V13" s="46" t="inlineStr">
        <is>
          <t>進行中</t>
        </is>
      </c>
      <c r="W13" s="46"/>
    </row>
    <row r="14" ht="20" customHeight="true">
      <c r="A14" s="40" t="s">
        <v>140</v>
      </c>
      <c r="B14" s="46" t="s">
        <v>50</v>
      </c>
      <c r="C14" s="46" t="s">
        <v>125</v>
      </c>
      <c r="D14" s="46" t="inlineStr">
        <is>
          <t>季節製品</t>
        </is>
      </c>
      <c r="E14" s="46" t="s">
        <v>142</v>
      </c>
      <c r="F14" s="46" t="s">
        <v>177</v>
      </c>
      <c r="G14" s="46" t="inlineStr">
        <is>
          <t>中央倉庫</t>
        </is>
      </c>
      <c r="H14" s="88" t="s">
        <v>163</v>
      </c>
      <c r="I14" s="88" t="n">
        <v>200</v>
      </c>
      <c r="J14" s="88" t="n">
        <v>500</v>
      </c>
      <c r="K14" s="88" t="n">
        <v>80</v>
      </c>
      <c r="L14" s="88" t="n">
        <v>1050</v>
      </c>
      <c r="M14" s="90">
        <f>IF(B14="","",MAX(0,MIN(H14-I14+J14+K14,L14)))</f>
      </c>
      <c r="N14" s="90">
        <f>IF(B14="","",SUMIFS('Планиране на търсенето (demandP'!$X$2:$X$201,'Планиране на търсенето (demandP'!$B$2:$B$201,B14,'Планиране на търсенето (demandP'!$C$2:$C$201,C14,'Планиране на търсенето (demandP'!$D$2:$D$201,D14,'Планиране на търсенето (demandP'!$E$2:$E$201,E14,'Планиране на търсенето (demandP'!$G$2:$G$201,F14))</f>
      </c>
      <c r="O14" s="90">
        <f>IF(B14="","",M14-N14)</f>
      </c>
      <c r="P14" s="91">
        <f>IF(OR(N14="",N14=0),"",O14/N14)</f>
      </c>
      <c r="Q14" s="52">
        <f>IF(B14="","",IF(P14&lt;-'Настройки на параметрите (setti'!$B$9,"供应不足",IF(P14&gt;'Настройки на параметрите (setti'!$B$9,"供应富余","匹配")))</f>
      </c>
      <c r="R14" s="46" t="inlineStr">
        <is>
          <t>在庫</t>
        </is>
      </c>
      <c r="S14" s="62" t="inlineStr">
        <is>
          <t>繁忙期後の残在庫を抑えます</t>
        </is>
      </c>
      <c r="T14" s="46" t="inlineStr">
        <is>
          <t>需要計画</t>
        </is>
      </c>
      <c r="U14" s="46" t="inlineStr">
        <is>
          <t>2026-08-15</t>
        </is>
      </c>
      <c r="V14" s="46" t="inlineStr">
        <is>
          <t>進行中</t>
        </is>
      </c>
      <c r="W14" s="46"/>
    </row>
    <row r="15" ht="20" customHeight="true">
      <c r="A15" s="40" t="s">
        <v>144</v>
      </c>
      <c r="B15" s="46" t="s">
        <v>58</v>
      </c>
      <c r="C15" s="46" t="s">
        <v>178</v>
      </c>
      <c r="D15" s="46" t="inlineStr">
        <is>
          <t>主力製品</t>
        </is>
      </c>
      <c r="E15" s="46" t="s">
        <v>148</v>
      </c>
      <c r="F15" s="46" t="s">
        <v>179</v>
      </c>
      <c r="G15" s="46" t="inlineStr">
        <is>
          <t>US DC</t>
        </is>
      </c>
      <c r="H15" s="88" t="s">
        <v>163</v>
      </c>
      <c r="I15" s="88" t="n">
        <v>150</v>
      </c>
      <c r="J15" s="88" t="n">
        <v>560</v>
      </c>
      <c r="K15" s="88" t="n">
        <v>100</v>
      </c>
      <c r="L15" s="88" t="n">
        <v>900</v>
      </c>
      <c r="M15" s="90">
        <f>IF(B15="","",MAX(0,MIN(H15-I15+J15+K15,L15)))</f>
      </c>
      <c r="N15" s="90">
        <f>IF(B15="","",SUMIFS('Планиране на търсенето (demandP'!$X$2:$X$201,'Планиране на търсенето (demandP'!$B$2:$B$201,B15,'Планиране на търсенето (demandP'!$C$2:$C$201,C15,'Планиране на търсенето (demandP'!$D$2:$D$201,D15,'Планиране на търсенето (demandP'!$E$2:$E$201,E15,'Планиране на търсенето (demandP'!$G$2:$G$201,F15))</f>
      </c>
      <c r="O15" s="90">
        <f>IF(B15="","",M15-N15)</f>
      </c>
      <c r="P15" s="91">
        <f>IF(OR(N15="",N15=0),"",O15/N15)</f>
      </c>
      <c r="Q15" s="52">
        <f>IF(B15="","",IF(P15&lt;-'Настройки на параметрите (setti'!$B$9,"供应不足",IF(P15&gt;'Настройки на параметрите (setti'!$B$9,"供应富余","匹配")))</f>
      </c>
      <c r="R15" s="46" t="inlineStr">
        <is>
          <t>制約なし</t>
        </is>
      </c>
      <c r="S15" s="62" t="inlineStr">
        <is>
          <t>チャネル補充を評価します</t>
        </is>
      </c>
      <c r="T15" s="46" t="inlineStr">
        <is>
          <t>サプライチェーン</t>
        </is>
      </c>
      <c r="U15" s="46" t="inlineStr">
        <is>
          <t>2026-08-10</t>
        </is>
      </c>
      <c r="V15" s="46" t="inlineStr">
        <is>
          <t>進行中</t>
        </is>
      </c>
      <c r="W15" s="46"/>
    </row>
    <row r="16" ht="20" customHeight="true">
      <c r="A16" s="40" t="s">
        <v>150</v>
      </c>
      <c r="B16" s="46" t="s">
        <v>50</v>
      </c>
      <c r="C16" s="46" t="s">
        <v>180</v>
      </c>
      <c r="D16" s="46" t="inlineStr">
        <is>
          <t>販売終了</t>
        </is>
      </c>
      <c r="E16" s="46" t="s">
        <v>153</v>
      </c>
      <c r="F16" s="46" t="s">
        <v>181</v>
      </c>
      <c r="G16" s="46" t="inlineStr">
        <is>
          <t>EU DC</t>
        </is>
      </c>
      <c r="H16" s="88" t="s">
        <v>163</v>
      </c>
      <c r="I16" s="88" t="n">
        <v>40</v>
      </c>
      <c r="J16" s="88" t="n">
        <v>0</v>
      </c>
      <c r="K16" s="88" t="n">
        <v>0</v>
      </c>
      <c r="L16" s="88" t="n">
        <v>500</v>
      </c>
      <c r="M16" s="90">
        <f>IF(B16="","",MAX(0,MIN(H16-I16+J16+K16,L16)))</f>
      </c>
      <c r="N16" s="90">
        <f>IF(B16="","",SUMIFS('Планиране на търсенето (demandP'!$X$2:$X$201,'Планиране на търсенето (demandP'!$B$2:$B$201,B16,'Планиране на търсенето (demandP'!$C$2:$C$201,C16,'Планиране на търсенето (demandP'!$D$2:$D$201,D16,'Планиране на търсенето (demandP'!$E$2:$E$201,E16,'Планиране на търсенето (demandP'!$G$2:$G$201,F16))</f>
      </c>
      <c r="O16" s="90">
        <f>IF(B16="","",M16-N16)</f>
      </c>
      <c r="P16" s="91">
        <f>IF(OR(N16="",N16=0),"",O16/N16)</f>
      </c>
      <c r="Q16" s="52">
        <f>IF(B16="","",IF(P16&lt;-'Настройки на параметрите (setti'!$B$9,"供应不足",IF(P16&gt;'Настройки на параметрите (setti'!$B$9,"供应富余","匹配")))</f>
      </c>
      <c r="R16" s="46" t="inlineStr">
        <is>
          <t>在庫</t>
        </is>
      </c>
      <c r="S16" s="62" t="inlineStr">
        <is>
          <t>購買を止め、在庫を処分します</t>
        </is>
      </c>
      <c r="T16" s="46" t="inlineStr">
        <is>
          <t>製品</t>
        </is>
      </c>
      <c r="U16" s="46" t="inlineStr">
        <is>
          <t>2026-09-20</t>
        </is>
      </c>
      <c r="V16" s="46" t="inlineStr">
        <is>
          <t>進行中</t>
        </is>
      </c>
      <c r="W16" s="46"/>
    </row>
    <row r="17" ht="20" customHeight="true">
      <c r="A17" s="40" t="inlineStr">
        <is>
          <t>S-016</t>
        </is>
      </c>
      <c r="B17" s="46" t="inlineStr">
        <is>
          <t>2026-09</t>
        </is>
      </c>
      <c r="C17" s="46" t="inlineStr">
        <is>
          <t>共通サービス</t>
        </is>
      </c>
      <c r="D17" s="46" t="inlineStr">
        <is>
          <t>サービス・サブスクリプション</t>
        </is>
      </c>
      <c r="E17" s="46" t="inlineStr">
        <is>
          <t>SRV-02</t>
        </is>
      </c>
      <c r="F17" s="46" t="inlineStr">
        <is>
          <t>グローバル</t>
        </is>
      </c>
      <c r="G17" s="46" t="inlineStr">
        <is>
          <t>サービスチーム</t>
        </is>
      </c>
      <c r="H17" s="88" t="n">
        <v>0</v>
      </c>
      <c r="I17" s="88" t="n">
        <v>0</v>
      </c>
      <c r="J17" s="88" t="n">
        <v>180</v>
      </c>
      <c r="K17" s="88" t="n">
        <v>0</v>
      </c>
      <c r="L17" s="88" t="n">
        <v>180</v>
      </c>
      <c r="M17" s="90">
        <f>IF(B17="","",MAX(0,MIN(H17-I17+J17+K17,L17)))</f>
      </c>
      <c r="N17" s="90">
        <f>IF(B17="","",SUMIFS('Планиране на търсенето (demandP'!$X$2:$X$201,'Планиране на търсенето (demandP'!$B$2:$B$201,B17,'Планиране на търсенето (demandP'!$C$2:$C$201,C17,'Планиране на търсенето (demandP'!$D$2:$D$201,D17,'Планиране на търсенето (demandP'!$E$2:$E$201,E17,'Планиране на търсенето (demandP'!$G$2:$G$201,F17))</f>
      </c>
      <c r="O17" s="90">
        <f>IF(B17="","",M17-N17)</f>
      </c>
      <c r="P17" s="91">
        <f>IF(OR(N17="",N17=0),"",O17/N17)</f>
      </c>
      <c r="Q17" s="52">
        <f>IF(B17="","",IF(P17&lt;-'Настройки на параметрите (setti'!$B$9,"供应不足",IF(P17&gt;'Настройки на параметрите (setti'!$B$9,"供应富余","匹配")))</f>
      </c>
      <c r="R17" s="46" t="inlineStr">
        <is>
          <t>人員・サービス能力</t>
        </is>
      </c>
      <c r="S17" s="62" t="inlineStr">
        <is>
          <t>サービス枠に合わせてシフトを組みます</t>
        </is>
      </c>
      <c r="T17" s="46" t="inlineStr">
        <is>
          <t>カスタマーサクセス</t>
        </is>
      </c>
      <c r="U17" s="46" t="inlineStr">
        <is>
          <t>2026-09-05</t>
        </is>
      </c>
      <c r="V17" s="46" t="inlineStr">
        <is>
          <t>進行中</t>
        </is>
      </c>
      <c r="W17" s="46"/>
    </row>
    <row r="18" ht="20" customHeight="true">
      <c r="A18" s="40"/>
      <c r="B18" s="46"/>
      <c r="C18" s="46"/>
      <c r="D18" s="46"/>
      <c r="E18" s="46"/>
      <c r="F18" s="46"/>
      <c r="G18" s="46"/>
      <c r="H18" s="88"/>
      <c r="I18" s="88"/>
      <c r="J18" s="88"/>
      <c r="K18" s="88"/>
      <c r="L18" s="88"/>
      <c r="M18" s="90">
        <f>IF(B18="","",MAX(0,MIN(H18-I18+J18+K18,L18)))</f>
      </c>
      <c r="N18" s="90">
        <f>IF(B18="","",SUMIFS('Планиране на търсенето (demandP'!$X$2:$X$201,'Планиране на търсенето (demandP'!$B$2:$B$201,B18,'Планиране на търсенето (demandP'!$C$2:$C$201,C18,'Планиране на търсенето (demandP'!$D$2:$D$201,D18,'Планиране на търсенето (demandP'!$E$2:$E$201,E18,'Планиране на търсенето (demandP'!$G$2:$G$201,F18))</f>
      </c>
      <c r="O18" s="90">
        <f>IF(B18="","",M18-N18)</f>
      </c>
      <c r="P18" s="91">
        <f>IF(OR(N18="",N18=0),"",O18/N18)</f>
      </c>
      <c r="Q18" s="52">
        <f>IF(B18="","",IF(P18&lt;-'Настройки на параметрите (setti'!$B$9,"供应不足",IF(P18&gt;'Настройки на параметрите (setti'!$B$9,"供应富余","匹配")))</f>
      </c>
      <c r="R18" s="46"/>
      <c r="S18" s="62"/>
      <c r="T18" s="46"/>
      <c r="U18" s="46"/>
      <c r="V18" s="46"/>
      <c r="W18" s="46"/>
    </row>
    <row r="19" ht="20" customHeight="true">
      <c r="A19" s="40"/>
      <c r="B19" s="46"/>
      <c r="C19" s="46"/>
      <c r="D19" s="46"/>
      <c r="E19" s="46"/>
      <c r="F19" s="46"/>
      <c r="G19" s="46"/>
      <c r="H19" s="88"/>
      <c r="I19" s="88"/>
      <c r="J19" s="88"/>
      <c r="K19" s="88"/>
      <c r="L19" s="88"/>
      <c r="M19" s="90">
        <f>IF(B19="","",MAX(0,MIN(H19-I19+J19+K19,L19)))</f>
      </c>
      <c r="N19" s="90">
        <f>IF(B19="","",SUMIFS('Планиране на търсенето (demandP'!$X$2:$X$201,'Планиране на търсенето (demandP'!$B$2:$B$201,B19,'Планиране на търсенето (demandP'!$C$2:$C$201,C19,'Планиране на търсенето (demandP'!$D$2:$D$201,D19,'Планиране на търсенето (demandP'!$E$2:$E$201,E19,'Планиране на търсенето (demandP'!$G$2:$G$201,F19))</f>
      </c>
      <c r="O19" s="90">
        <f>IF(B19="","",M19-N19)</f>
      </c>
      <c r="P19" s="91">
        <f>IF(OR(N19="",N19=0),"",O19/N19)</f>
      </c>
      <c r="Q19" s="52">
        <f>IF(B19="","",IF(P19&lt;-'Настройки на параметрите (setti'!$B$9,"供应不足",IF(P19&gt;'Настройки на параметрите (setti'!$B$9,"供应富余","匹配")))</f>
      </c>
      <c r="R19" s="46"/>
      <c r="S19" s="62"/>
      <c r="T19" s="46"/>
      <c r="U19" s="46"/>
      <c r="V19" s="46"/>
      <c r="W19" s="46"/>
    </row>
    <row r="20" ht="20" customHeight="true">
      <c r="A20" s="40"/>
      <c r="B20" s="46"/>
      <c r="C20" s="46"/>
      <c r="D20" s="46"/>
      <c r="E20" s="46"/>
      <c r="F20" s="46"/>
      <c r="G20" s="46"/>
      <c r="H20" s="88"/>
      <c r="I20" s="88"/>
      <c r="J20" s="88"/>
      <c r="K20" s="88"/>
      <c r="L20" s="88"/>
      <c r="M20" s="90">
        <f>IF(B20="","",MAX(0,MIN(H20-I20+J20+K20,L20)))</f>
      </c>
      <c r="N20" s="90">
        <f>IF(B20="","",SUMIFS('Планиране на търсенето (demandP'!$X$2:$X$201,'Планиране на търсенето (demandP'!$B$2:$B$201,B20,'Планиране на търсенето (demandP'!$C$2:$C$201,C20,'Планиране на търсенето (demandP'!$D$2:$D$201,D20,'Планиране на търсенето (demandP'!$E$2:$E$201,E20,'Планиране на търсенето (demandP'!$G$2:$G$201,F20))</f>
      </c>
      <c r="O20" s="90">
        <f>IF(B20="","",M20-N20)</f>
      </c>
      <c r="P20" s="91">
        <f>IF(OR(N20="",N20=0),"",O20/N20)</f>
      </c>
      <c r="Q20" s="52">
        <f>IF(B20="","",IF(P20&lt;-'Настройки на параметрите (setti'!$B$9,"供应不足",IF(P20&gt;'Настройки на параметрите (setti'!$B$9,"供应富余","匹配")))</f>
      </c>
      <c r="R20" s="46"/>
      <c r="S20" s="62"/>
      <c r="T20" s="46"/>
      <c r="U20" s="46"/>
      <c r="V20" s="46"/>
      <c r="W20" s="46"/>
    </row>
    <row r="21" ht="20" customHeight="true">
      <c r="A21" s="40"/>
      <c r="B21" s="46"/>
      <c r="C21" s="46"/>
      <c r="D21" s="46"/>
      <c r="E21" s="46"/>
      <c r="F21" s="46"/>
      <c r="G21" s="46"/>
      <c r="H21" s="88"/>
      <c r="I21" s="88"/>
      <c r="J21" s="88"/>
      <c r="K21" s="88"/>
      <c r="L21" s="88"/>
      <c r="M21" s="90">
        <f>IF(B21="","",MAX(0,MIN(H21-I21+J21+K21,L21)))</f>
      </c>
      <c r="N21" s="90">
        <f>IF(B21="","",SUMIFS('Планиране на търсенето (demandP'!$X$2:$X$201,'Планиране на търсенето (demandP'!$B$2:$B$201,B21,'Планиране на търсенето (demandP'!$C$2:$C$201,C21,'Планиране на търсенето (demandP'!$D$2:$D$201,D21,'Планиране на търсенето (demandP'!$E$2:$E$201,E21,'Планиране на търсенето (demandP'!$G$2:$G$201,F21))</f>
      </c>
      <c r="O21" s="90">
        <f>IF(B21="","",M21-N21)</f>
      </c>
      <c r="P21" s="91">
        <f>IF(OR(N21="",N21=0),"",O21/N21)</f>
      </c>
      <c r="Q21" s="52">
        <f>IF(B21="","",IF(P21&lt;-'Настройки на параметрите (setti'!$B$9,"供应不足",IF(P21&gt;'Настройки на параметрите (setti'!$B$9,"供应富余","匹配")))</f>
      </c>
      <c r="R21" s="46"/>
      <c r="S21" s="62"/>
      <c r="T21" s="46"/>
      <c r="U21" s="46"/>
      <c r="V21" s="46"/>
      <c r="W21" s="46"/>
    </row>
    <row r="22" ht="20" customHeight="true">
      <c r="A22" s="40"/>
      <c r="B22" s="46"/>
      <c r="C22" s="46"/>
      <c r="D22" s="46"/>
      <c r="E22" s="46"/>
      <c r="F22" s="46"/>
      <c r="G22" s="46"/>
      <c r="H22" s="88"/>
      <c r="I22" s="88"/>
      <c r="J22" s="88"/>
      <c r="K22" s="88"/>
      <c r="L22" s="88"/>
      <c r="M22" s="90">
        <f>IF(B22="","",MAX(0,MIN(H22-I22+J22+K22,L22)))</f>
      </c>
      <c r="N22" s="90">
        <f>IF(B22="","",SUMIFS('Планиране на търсенето (demandP'!$X$2:$X$201,'Планиране на търсенето (demandP'!$B$2:$B$201,B22,'Планиране на търсенето (demandP'!$C$2:$C$201,C22,'Планиране на търсенето (demandP'!$D$2:$D$201,D22,'Планиране на търсенето (demandP'!$E$2:$E$201,E22,'Планиране на търсенето (demandP'!$G$2:$G$201,F22))</f>
      </c>
      <c r="O22" s="90">
        <f>IF(B22="","",M22-N22)</f>
      </c>
      <c r="P22" s="91">
        <f>IF(OR(N22="",N22=0),"",O22/N22)</f>
      </c>
      <c r="Q22" s="52">
        <f>IF(B22="","",IF(P22&lt;-'Настройки на параметрите (setti'!$B$9,"供应不足",IF(P22&gt;'Настройки на параметрите (setti'!$B$9,"供应富余","匹配")))</f>
      </c>
      <c r="R22" s="46"/>
      <c r="S22" s="62"/>
      <c r="T22" s="46"/>
      <c r="U22" s="46"/>
      <c r="V22" s="46"/>
      <c r="W22" s="46"/>
    </row>
    <row r="23" ht="20" customHeight="true">
      <c r="A23" s="40"/>
      <c r="B23" s="46"/>
      <c r="C23" s="46"/>
      <c r="D23" s="46"/>
      <c r="E23" s="46"/>
      <c r="F23" s="46"/>
      <c r="G23" s="46"/>
      <c r="H23" s="88"/>
      <c r="I23" s="88"/>
      <c r="J23" s="88"/>
      <c r="K23" s="88"/>
      <c r="L23" s="88"/>
      <c r="M23" s="90">
        <f>IF(B23="","",MAX(0,MIN(H23-I23+J23+K23,L23)))</f>
      </c>
      <c r="N23" s="90">
        <f>IF(B23="","",SUMIFS('Планиране на търсенето (demandP'!$X$2:$X$201,'Планиране на търсенето (demandP'!$B$2:$B$201,B23,'Планиране на търсенето (demandP'!$C$2:$C$201,C23,'Планиране на търсенето (demandP'!$D$2:$D$201,D23,'Планиране на търсенето (demandP'!$E$2:$E$201,E23,'Планиране на търсенето (demandP'!$G$2:$G$201,F23))</f>
      </c>
      <c r="O23" s="90">
        <f>IF(B23="","",M23-N23)</f>
      </c>
      <c r="P23" s="91">
        <f>IF(OR(N23="",N23=0),"",O23/N23)</f>
      </c>
      <c r="Q23" s="52">
        <f>IF(B23="","",IF(P23&lt;-'Настройки на параметрите (setti'!$B$9,"供应不足",IF(P23&gt;'Настройки на параметрите (setti'!$B$9,"供应富余","匹配")))</f>
      </c>
      <c r="R23" s="46"/>
      <c r="S23" s="62"/>
      <c r="T23" s="46"/>
      <c r="U23" s="46"/>
      <c r="V23" s="46"/>
      <c r="W23" s="46"/>
    </row>
    <row r="24" ht="20" customHeight="true">
      <c r="A24" s="40"/>
      <c r="B24" s="46"/>
      <c r="C24" s="46"/>
      <c r="D24" s="46"/>
      <c r="E24" s="46"/>
      <c r="F24" s="46"/>
      <c r="G24" s="46"/>
      <c r="H24" s="88"/>
      <c r="I24" s="88"/>
      <c r="J24" s="88"/>
      <c r="K24" s="88"/>
      <c r="L24" s="88"/>
      <c r="M24" s="90">
        <f>IF(B24="","",MAX(0,MIN(H24-I24+J24+K24,L24)))</f>
      </c>
      <c r="N24" s="90">
        <f>IF(B24="","",SUMIFS('Планиране на търсенето (demandP'!$X$2:$X$201,'Планиране на търсенето (demandP'!$B$2:$B$201,B24,'Планиране на търсенето (demandP'!$C$2:$C$201,C24,'Планиране на търсенето (demandP'!$D$2:$D$201,D24,'Планиране на търсенето (demandP'!$E$2:$E$201,E24,'Планиране на търсенето (demandP'!$G$2:$G$201,F24))</f>
      </c>
      <c r="O24" s="90">
        <f>IF(B24="","",M24-N24)</f>
      </c>
      <c r="P24" s="91">
        <f>IF(OR(N24="",N24=0),"",O24/N24)</f>
      </c>
      <c r="Q24" s="52">
        <f>IF(B24="","",IF(P24&lt;-'Настройки на параметрите (setti'!$B$9,"供应不足",IF(P24&gt;'Настройки на параметрите (setti'!$B$9,"供应富余","匹配")))</f>
      </c>
      <c r="R24" s="46"/>
      <c r="S24" s="62"/>
      <c r="T24" s="46"/>
      <c r="U24" s="46"/>
      <c r="V24" s="46"/>
      <c r="W24" s="46"/>
    </row>
    <row r="25" ht="20" customHeight="true">
      <c r="A25" s="40"/>
      <c r="B25" s="46"/>
      <c r="C25" s="46"/>
      <c r="D25" s="46"/>
      <c r="E25" s="46"/>
      <c r="F25" s="46"/>
      <c r="G25" s="46"/>
      <c r="H25" s="88"/>
      <c r="I25" s="88"/>
      <c r="J25" s="88"/>
      <c r="K25" s="88"/>
      <c r="L25" s="88"/>
      <c r="M25" s="90">
        <f>IF(B25="","",MAX(0,MIN(H25-I25+J25+K25,L25)))</f>
      </c>
      <c r="N25" s="90">
        <f>IF(B25="","",SUMIFS('Планиране на търсенето (demandP'!$X$2:$X$201,'Планиране на търсенето (demandP'!$B$2:$B$201,B25,'Планиране на търсенето (demandP'!$C$2:$C$201,C25,'Планиране на търсенето (demandP'!$D$2:$D$201,D25,'Планиране на търсенето (demandP'!$E$2:$E$201,E25,'Планиране на търсенето (demandP'!$G$2:$G$201,F25))</f>
      </c>
      <c r="O25" s="90">
        <f>IF(B25="","",M25-N25)</f>
      </c>
      <c r="P25" s="91">
        <f>IF(OR(N25="",N25=0),"",O25/N25)</f>
      </c>
      <c r="Q25" s="52">
        <f>IF(B25="","",IF(P25&lt;-'Настройки на параметрите (setti'!$B$9,"供应不足",IF(P25&gt;'Настройки на параметрите (setti'!$B$9,"供应富余","匹配")))</f>
      </c>
      <c r="R25" s="46"/>
      <c r="S25" s="62"/>
      <c r="T25" s="46"/>
      <c r="U25" s="46"/>
      <c r="V25" s="46"/>
      <c r="W25" s="46"/>
    </row>
    <row r="26" ht="20" customHeight="true">
      <c r="A26" s="40"/>
      <c r="B26" s="46"/>
      <c r="C26" s="46"/>
      <c r="D26" s="46"/>
      <c r="E26" s="46"/>
      <c r="F26" s="46"/>
      <c r="G26" s="46"/>
      <c r="H26" s="88"/>
      <c r="I26" s="88"/>
      <c r="J26" s="88"/>
      <c r="K26" s="88"/>
      <c r="L26" s="88"/>
      <c r="M26" s="90">
        <f>IF(B26="","",MAX(0,MIN(H26-I26+J26+K26,L26)))</f>
      </c>
      <c r="N26" s="90">
        <f>IF(B26="","",SUMIFS('Планиране на търсенето (demandP'!$X$2:$X$201,'Планиране на търсенето (demandP'!$B$2:$B$201,B26,'Планиране на търсенето (demandP'!$C$2:$C$201,C26,'Планиране на търсенето (demandP'!$D$2:$D$201,D26,'Планиране на търсенето (demandP'!$E$2:$E$201,E26,'Планиране на търсенето (demandP'!$G$2:$G$201,F26))</f>
      </c>
      <c r="O26" s="90">
        <f>IF(B26="","",M26-N26)</f>
      </c>
      <c r="P26" s="91">
        <f>IF(OR(N26="",N26=0),"",O26/N26)</f>
      </c>
      <c r="Q26" s="52">
        <f>IF(B26="","",IF(P26&lt;-'Настройки на параметрите (setti'!$B$9,"供应不足",IF(P26&gt;'Настройки на параметрите (setti'!$B$9,"供应富余","匹配")))</f>
      </c>
      <c r="R26" s="46"/>
      <c r="S26" s="62"/>
      <c r="T26" s="46"/>
      <c r="U26" s="46"/>
      <c r="V26" s="46"/>
      <c r="W26" s="46"/>
    </row>
    <row r="27" ht="20" customHeight="true">
      <c r="A27" s="40"/>
      <c r="B27" s="46"/>
      <c r="C27" s="46"/>
      <c r="D27" s="46"/>
      <c r="E27" s="46"/>
      <c r="F27" s="46"/>
      <c r="G27" s="46"/>
      <c r="H27" s="88"/>
      <c r="I27" s="88"/>
      <c r="J27" s="88"/>
      <c r="K27" s="88"/>
      <c r="L27" s="88"/>
      <c r="M27" s="90">
        <f>IF(B27="","",MAX(0,MIN(H27-I27+J27+K27,L27)))</f>
      </c>
      <c r="N27" s="90">
        <f>IF(B27="","",SUMIFS('Планиране на търсенето (demandP'!$X$2:$X$201,'Планиране на търсенето (demandP'!$B$2:$B$201,B27,'Планиране на търсенето (demandP'!$C$2:$C$201,C27,'Планиране на търсенето (demandP'!$D$2:$D$201,D27,'Планиране на търсенето (demandP'!$E$2:$E$201,E27,'Планиране на търсенето (demandP'!$G$2:$G$201,F27))</f>
      </c>
      <c r="O27" s="90">
        <f>IF(B27="","",M27-N27)</f>
      </c>
      <c r="P27" s="91">
        <f>IF(OR(N27="",N27=0),"",O27/N27)</f>
      </c>
      <c r="Q27" s="52">
        <f>IF(B27="","",IF(P27&lt;-'Настройки на параметрите (setti'!$B$9,"供应不足",IF(P27&gt;'Настройки на параметрите (setti'!$B$9,"供应富余","匹配")))</f>
      </c>
      <c r="R27" s="46"/>
      <c r="S27" s="62"/>
      <c r="T27" s="46"/>
      <c r="U27" s="46"/>
      <c r="V27" s="46"/>
      <c r="W27" s="46"/>
    </row>
    <row r="28" ht="20" customHeight="true">
      <c r="A28" s="40"/>
      <c r="B28" s="46"/>
      <c r="C28" s="46"/>
      <c r="D28" s="46"/>
      <c r="E28" s="46"/>
      <c r="F28" s="46"/>
      <c r="G28" s="46"/>
      <c r="H28" s="88"/>
      <c r="I28" s="88"/>
      <c r="J28" s="88"/>
      <c r="K28" s="88"/>
      <c r="L28" s="88"/>
      <c r="M28" s="90">
        <f>IF(B28="","",MAX(0,MIN(H28-I28+J28+K28,L28)))</f>
      </c>
      <c r="N28" s="90">
        <f>IF(B28="","",SUMIFS('Планиране на търсенето (demandP'!$X$2:$X$201,'Планиране на търсенето (demandP'!$B$2:$B$201,B28,'Планиране на търсенето (demandP'!$C$2:$C$201,C28,'Планиране на търсенето (demandP'!$D$2:$D$201,D28,'Планиране на търсенето (demandP'!$E$2:$E$201,E28,'Планиране на търсенето (demandP'!$G$2:$G$201,F28))</f>
      </c>
      <c r="O28" s="90">
        <f>IF(B28="","",M28-N28)</f>
      </c>
      <c r="P28" s="91">
        <f>IF(OR(N28="",N28=0),"",O28/N28)</f>
      </c>
      <c r="Q28" s="52">
        <f>IF(B28="","",IF(P28&lt;-'Настройки на параметрите (setti'!$B$9,"供应不足",IF(P28&gt;'Настройки на параметрите (setti'!$B$9,"供应富余","匹配")))</f>
      </c>
      <c r="R28" s="46"/>
      <c r="S28" s="62"/>
      <c r="T28" s="46"/>
      <c r="U28" s="46"/>
      <c r="V28" s="46"/>
      <c r="W28" s="46"/>
    </row>
    <row r="29" ht="20" customHeight="true">
      <c r="A29" s="40"/>
      <c r="B29" s="46"/>
      <c r="C29" s="46"/>
      <c r="D29" s="46"/>
      <c r="E29" s="46"/>
      <c r="F29" s="46"/>
      <c r="G29" s="46"/>
      <c r="H29" s="88"/>
      <c r="I29" s="88"/>
      <c r="J29" s="88"/>
      <c r="K29" s="88"/>
      <c r="L29" s="88"/>
      <c r="M29" s="90">
        <f>IF(B29="","",MAX(0,MIN(H29-I29+J29+K29,L29)))</f>
      </c>
      <c r="N29" s="90">
        <f>IF(B29="","",SUMIFS('Планиране на търсенето (demandP'!$X$2:$X$201,'Планиране на търсенето (demandP'!$B$2:$B$201,B29,'Планиране на търсенето (demandP'!$C$2:$C$201,C29,'Планиране на търсенето (demandP'!$D$2:$D$201,D29,'Планиране на търсенето (demandP'!$E$2:$E$201,E29,'Планиране на търсенето (demandP'!$G$2:$G$201,F29))</f>
      </c>
      <c r="O29" s="90">
        <f>IF(B29="","",M29-N29)</f>
      </c>
      <c r="P29" s="91">
        <f>IF(OR(N29="",N29=0),"",O29/N29)</f>
      </c>
      <c r="Q29" s="52">
        <f>IF(B29="","",IF(P29&lt;-'Настройки на параметрите (setti'!$B$9,"供应不足",IF(P29&gt;'Настройки на параметрите (setti'!$B$9,"供应富余","匹配")))</f>
      </c>
      <c r="R29" s="46"/>
      <c r="S29" s="62"/>
      <c r="T29" s="46"/>
      <c r="U29" s="46"/>
      <c r="V29" s="46"/>
      <c r="W29" s="46"/>
    </row>
    <row r="30" ht="20" customHeight="true">
      <c r="A30" s="40"/>
      <c r="B30" s="46"/>
      <c r="C30" s="46"/>
      <c r="D30" s="46"/>
      <c r="E30" s="46"/>
      <c r="F30" s="46"/>
      <c r="G30" s="46"/>
      <c r="H30" s="88"/>
      <c r="I30" s="88"/>
      <c r="J30" s="88"/>
      <c r="K30" s="88"/>
      <c r="L30" s="88"/>
      <c r="M30" s="90">
        <f>IF(B30="","",MAX(0,MIN(H30-I30+J30+K30,L30)))</f>
      </c>
      <c r="N30" s="90">
        <f>IF(B30="","",SUMIFS('Планиране на търсенето (demandP'!$X$2:$X$201,'Планиране на търсенето (demandP'!$B$2:$B$201,B30,'Планиране на търсенето (demandP'!$C$2:$C$201,C30,'Планиране на търсенето (demandP'!$D$2:$D$201,D30,'Планиране на търсенето (demandP'!$E$2:$E$201,E30,'Планиране на търсенето (demandP'!$G$2:$G$201,F30))</f>
      </c>
      <c r="O30" s="90">
        <f>IF(B30="","",M30-N30)</f>
      </c>
      <c r="P30" s="91">
        <f>IF(OR(N30="",N30=0),"",O30/N30)</f>
      </c>
      <c r="Q30" s="52">
        <f>IF(B30="","",IF(P30&lt;-'Настройки на параметрите (setti'!$B$9,"供应不足",IF(P30&gt;'Настройки на параметрите (setti'!$B$9,"供应富余","匹配")))</f>
      </c>
      <c r="R30" s="46"/>
      <c r="S30" s="62"/>
      <c r="T30" s="46"/>
      <c r="U30" s="46"/>
      <c r="V30" s="46"/>
      <c r="W30" s="46"/>
    </row>
    <row r="31" ht="20" customHeight="true">
      <c r="A31" s="40"/>
      <c r="B31" s="46"/>
      <c r="C31" s="46"/>
      <c r="D31" s="46"/>
      <c r="E31" s="46"/>
      <c r="F31" s="46"/>
      <c r="G31" s="46"/>
      <c r="H31" s="88"/>
      <c r="I31" s="88"/>
      <c r="J31" s="88"/>
      <c r="K31" s="88"/>
      <c r="L31" s="88"/>
      <c r="M31" s="90">
        <f>IF(B31="","",MAX(0,MIN(H31-I31+J31+K31,L31)))</f>
      </c>
      <c r="N31" s="90">
        <f>IF(B31="","",SUMIFS('Планиране на търсенето (demandP'!$X$2:$X$201,'Планиране на търсенето (demandP'!$B$2:$B$201,B31,'Планиране на търсенето (demandP'!$C$2:$C$201,C31,'Планиране на търсенето (demandP'!$D$2:$D$201,D31,'Планиране на търсенето (demandP'!$E$2:$E$201,E31,'Планиране на търсенето (demandP'!$G$2:$G$201,F31))</f>
      </c>
      <c r="O31" s="90">
        <f>IF(B31="","",M31-N31)</f>
      </c>
      <c r="P31" s="91">
        <f>IF(OR(N31="",N31=0),"",O31/N31)</f>
      </c>
      <c r="Q31" s="52">
        <f>IF(B31="","",IF(P31&lt;-'Настройки на параметрите (setti'!$B$9,"供应不足",IF(P31&gt;'Настройки на параметрите (setti'!$B$9,"供应富余","匹配")))</f>
      </c>
      <c r="R31" s="46"/>
      <c r="S31" s="62"/>
      <c r="T31" s="46"/>
      <c r="U31" s="46"/>
      <c r="V31" s="46"/>
      <c r="W31" s="46"/>
    </row>
    <row r="32" ht="20" customHeight="true">
      <c r="A32" s="40"/>
      <c r="B32" s="46"/>
      <c r="C32" s="46"/>
      <c r="D32" s="46"/>
      <c r="E32" s="46"/>
      <c r="F32" s="46"/>
      <c r="G32" s="46"/>
      <c r="H32" s="88"/>
      <c r="I32" s="88"/>
      <c r="J32" s="88"/>
      <c r="K32" s="88"/>
      <c r="L32" s="88"/>
      <c r="M32" s="90">
        <f>IF(B32="","",MAX(0,MIN(H32-I32+J32+K32,L32)))</f>
      </c>
      <c r="N32" s="90">
        <f>IF(B32="","",SUMIFS('Планиране на търсенето (demandP'!$X$2:$X$201,'Планиране на търсенето (demandP'!$B$2:$B$201,B32,'Планиране на търсенето (demandP'!$C$2:$C$201,C32,'Планиране на търсенето (demandP'!$D$2:$D$201,D32,'Планиране на търсенето (demandP'!$E$2:$E$201,E32,'Планиране на търсенето (demandP'!$G$2:$G$201,F32))</f>
      </c>
      <c r="O32" s="90">
        <f>IF(B32="","",M32-N32)</f>
      </c>
      <c r="P32" s="91">
        <f>IF(OR(N32="",N32=0),"",O32/N32)</f>
      </c>
      <c r="Q32" s="52">
        <f>IF(B32="","",IF(P32&lt;-'Настройки на параметрите (setti'!$B$9,"供应不足",IF(P32&gt;'Настройки на параметрите (setti'!$B$9,"供应富余","匹配")))</f>
      </c>
      <c r="R32" s="46"/>
      <c r="S32" s="62"/>
      <c r="T32" s="46"/>
      <c r="U32" s="46"/>
      <c r="V32" s="46"/>
      <c r="W32" s="46"/>
    </row>
    <row r="33" ht="20" customHeight="true">
      <c r="A33" s="40"/>
      <c r="B33" s="46"/>
      <c r="C33" s="46"/>
      <c r="D33" s="46"/>
      <c r="E33" s="46"/>
      <c r="F33" s="46"/>
      <c r="G33" s="46"/>
      <c r="H33" s="88"/>
      <c r="I33" s="88"/>
      <c r="J33" s="88"/>
      <c r="K33" s="88"/>
      <c r="L33" s="88"/>
      <c r="M33" s="90">
        <f>IF(B33="","",MAX(0,MIN(H33-I33+J33+K33,L33)))</f>
      </c>
      <c r="N33" s="90">
        <f>IF(B33="","",SUMIFS('Планиране на търсенето (demandP'!$X$2:$X$201,'Планиране на търсенето (demandP'!$B$2:$B$201,B33,'Планиране на търсенето (demandP'!$C$2:$C$201,C33,'Планиране на търсенето (demandP'!$D$2:$D$201,D33,'Планиране на търсенето (demandP'!$E$2:$E$201,E33,'Планиране на търсенето (demandP'!$G$2:$G$201,F33))</f>
      </c>
      <c r="O33" s="90">
        <f>IF(B33="","",M33-N33)</f>
      </c>
      <c r="P33" s="91">
        <f>IF(OR(N33="",N33=0),"",O33/N33)</f>
      </c>
      <c r="Q33" s="52">
        <f>IF(B33="","",IF(P33&lt;-'Настройки на параметрите (setti'!$B$9,"供应不足",IF(P33&gt;'Настройки на параметрите (setti'!$B$9,"供应富余","匹配")))</f>
      </c>
      <c r="R33" s="46"/>
      <c r="S33" s="62"/>
      <c r="T33" s="46"/>
      <c r="U33" s="46"/>
      <c r="V33" s="46"/>
      <c r="W33" s="46"/>
    </row>
    <row r="34" ht="20" customHeight="true">
      <c r="A34" s="40"/>
      <c r="B34" s="46"/>
      <c r="C34" s="46"/>
      <c r="D34" s="46"/>
      <c r="E34" s="46"/>
      <c r="F34" s="46"/>
      <c r="G34" s="46"/>
      <c r="H34" s="88"/>
      <c r="I34" s="88"/>
      <c r="J34" s="88"/>
      <c r="K34" s="88"/>
      <c r="L34" s="88"/>
      <c r="M34" s="90">
        <f>IF(B34="","",MAX(0,MIN(H34-I34+J34+K34,L34)))</f>
      </c>
      <c r="N34" s="90">
        <f>IF(B34="","",SUMIFS('Планиране на търсенето (demandP'!$X$2:$X$201,'Планиране на търсенето (demandP'!$B$2:$B$201,B34,'Планиране на търсенето (demandP'!$C$2:$C$201,C34,'Планиране на търсенето (demandP'!$D$2:$D$201,D34,'Планиране на търсенето (demandP'!$E$2:$E$201,E34,'Планиране на търсенето (demandP'!$G$2:$G$201,F34))</f>
      </c>
      <c r="O34" s="90">
        <f>IF(B34="","",M34-N34)</f>
      </c>
      <c r="P34" s="91">
        <f>IF(OR(N34="",N34=0),"",O34/N34)</f>
      </c>
      <c r="Q34" s="52">
        <f>IF(B34="","",IF(P34&lt;-'Настройки на параметрите (setti'!$B$9,"供应不足",IF(P34&gt;'Настройки на параметрите (setti'!$B$9,"供应富余","匹配")))</f>
      </c>
      <c r="R34" s="46"/>
      <c r="S34" s="62"/>
      <c r="T34" s="46"/>
      <c r="U34" s="46"/>
      <c r="V34" s="46"/>
      <c r="W34" s="46"/>
    </row>
    <row r="35" ht="20" customHeight="true">
      <c r="A35" s="40"/>
      <c r="B35" s="46"/>
      <c r="C35" s="46"/>
      <c r="D35" s="46"/>
      <c r="E35" s="46"/>
      <c r="F35" s="46"/>
      <c r="G35" s="46"/>
      <c r="H35" s="88"/>
      <c r="I35" s="88"/>
      <c r="J35" s="88"/>
      <c r="K35" s="88"/>
      <c r="L35" s="88"/>
      <c r="M35" s="90">
        <f>IF(B35="","",MAX(0,MIN(H35-I35+J35+K35,L35)))</f>
      </c>
      <c r="N35" s="90">
        <f>IF(B35="","",SUMIFS('Планиране на търсенето (demandP'!$X$2:$X$201,'Планиране на търсенето (demandP'!$B$2:$B$201,B35,'Планиране на търсенето (demandP'!$C$2:$C$201,C35,'Планиране на търсенето (demandP'!$D$2:$D$201,D35,'Планиране на търсенето (demandP'!$E$2:$E$201,E35,'Планиране на търсенето (demandP'!$G$2:$G$201,F35))</f>
      </c>
      <c r="O35" s="90">
        <f>IF(B35="","",M35-N35)</f>
      </c>
      <c r="P35" s="91">
        <f>IF(OR(N35="",N35=0),"",O35/N35)</f>
      </c>
      <c r="Q35" s="52">
        <f>IF(B35="","",IF(P35&lt;-'Настройки на параметрите (setti'!$B$9,"供应不足",IF(P35&gt;'Настройки на параметрите (setti'!$B$9,"供应富余","匹配")))</f>
      </c>
      <c r="R35" s="46"/>
      <c r="S35" s="62"/>
      <c r="T35" s="46"/>
      <c r="U35" s="46"/>
      <c r="V35" s="46"/>
      <c r="W35" s="46"/>
    </row>
    <row r="36" ht="20" customHeight="true">
      <c r="A36" s="40"/>
      <c r="B36" s="46"/>
      <c r="C36" s="46"/>
      <c r="D36" s="46"/>
      <c r="E36" s="46"/>
      <c r="F36" s="46"/>
      <c r="G36" s="46"/>
      <c r="H36" s="88"/>
      <c r="I36" s="88"/>
      <c r="J36" s="88"/>
      <c r="K36" s="88"/>
      <c r="L36" s="88"/>
      <c r="M36" s="90">
        <f>IF(B36="","",MAX(0,MIN(H36-I36+J36+K36,L36)))</f>
      </c>
      <c r="N36" s="90">
        <f>IF(B36="","",SUMIFS('Планиране на търсенето (demandP'!$X$2:$X$201,'Планиране на търсенето (demandP'!$B$2:$B$201,B36,'Планиране на търсенето (demandP'!$C$2:$C$201,C36,'Планиране на търсенето (demandP'!$D$2:$D$201,D36,'Планиране на търсенето (demandP'!$E$2:$E$201,E36,'Планиране на търсенето (demandP'!$G$2:$G$201,F36))</f>
      </c>
      <c r="O36" s="90">
        <f>IF(B36="","",M36-N36)</f>
      </c>
      <c r="P36" s="91">
        <f>IF(OR(N36="",N36=0),"",O36/N36)</f>
      </c>
      <c r="Q36" s="52">
        <f>IF(B36="","",IF(P36&lt;-'Настройки на параметрите (setti'!$B$9,"供应不足",IF(P36&gt;'Настройки на параметрите (setti'!$B$9,"供应富余","匹配")))</f>
      </c>
      <c r="R36" s="46"/>
      <c r="S36" s="62"/>
      <c r="T36" s="46"/>
      <c r="U36" s="46"/>
      <c r="V36" s="46"/>
      <c r="W36" s="46"/>
    </row>
    <row r="37" ht="20" customHeight="true">
      <c r="A37" s="40"/>
      <c r="B37" s="46"/>
      <c r="C37" s="46"/>
      <c r="D37" s="46"/>
      <c r="E37" s="46"/>
      <c r="F37" s="46"/>
      <c r="G37" s="46"/>
      <c r="H37" s="88"/>
      <c r="I37" s="88"/>
      <c r="J37" s="88"/>
      <c r="K37" s="88"/>
      <c r="L37" s="88"/>
      <c r="M37" s="90">
        <f>IF(B37="","",MAX(0,MIN(H37-I37+J37+K37,L37)))</f>
      </c>
      <c r="N37" s="90">
        <f>IF(B37="","",SUMIFS('Планиране на търсенето (demandP'!$X$2:$X$201,'Планиране на търсенето (demandP'!$B$2:$B$201,B37,'Планиране на търсенето (demandP'!$C$2:$C$201,C37,'Планиране на търсенето (demandP'!$D$2:$D$201,D37,'Планиране на търсенето (demandP'!$E$2:$E$201,E37,'Планиране на търсенето (demandP'!$G$2:$G$201,F37))</f>
      </c>
      <c r="O37" s="90">
        <f>IF(B37="","",M37-N37)</f>
      </c>
      <c r="P37" s="91">
        <f>IF(OR(N37="",N37=0),"",O37/N37)</f>
      </c>
      <c r="Q37" s="52">
        <f>IF(B37="","",IF(P37&lt;-'Настройки на параметрите (setti'!$B$9,"供应不足",IF(P37&gt;'Настройки на параметрите (setti'!$B$9,"供应富余","匹配")))</f>
      </c>
      <c r="R37" s="46"/>
      <c r="S37" s="62"/>
      <c r="T37" s="46"/>
      <c r="U37" s="46"/>
      <c r="V37" s="46"/>
      <c r="W37" s="46"/>
    </row>
    <row r="38" ht="20" customHeight="true">
      <c r="A38" s="40"/>
      <c r="B38" s="46"/>
      <c r="C38" s="46"/>
      <c r="D38" s="46"/>
      <c r="E38" s="46"/>
      <c r="F38" s="46"/>
      <c r="G38" s="46"/>
      <c r="H38" s="88"/>
      <c r="I38" s="88"/>
      <c r="J38" s="88"/>
      <c r="K38" s="88"/>
      <c r="L38" s="88"/>
      <c r="M38" s="90">
        <f>IF(B38="","",MAX(0,MIN(H38-I38+J38+K38,L38)))</f>
      </c>
      <c r="N38" s="90">
        <f>IF(B38="","",SUMIFS('Планиране на търсенето (demandP'!$X$2:$X$201,'Планиране на търсенето (demandP'!$B$2:$B$201,B38,'Планиране на търсенето (demandP'!$C$2:$C$201,C38,'Планиране на търсенето (demandP'!$D$2:$D$201,D38,'Планиране на търсенето (demandP'!$E$2:$E$201,E38,'Планиране на търсенето (demandP'!$G$2:$G$201,F38))</f>
      </c>
      <c r="O38" s="90">
        <f>IF(B38="","",M38-N38)</f>
      </c>
      <c r="P38" s="91">
        <f>IF(OR(N38="",N38=0),"",O38/N38)</f>
      </c>
      <c r="Q38" s="52">
        <f>IF(B38="","",IF(P38&lt;-'Настройки на параметрите (setti'!$B$9,"供应不足",IF(P38&gt;'Настройки на параметрите (setti'!$B$9,"供应富余","匹配")))</f>
      </c>
      <c r="R38" s="46"/>
      <c r="S38" s="62"/>
      <c r="T38" s="46"/>
      <c r="U38" s="46"/>
      <c r="V38" s="46"/>
      <c r="W38" s="46"/>
    </row>
    <row r="39" ht="20" customHeight="true">
      <c r="A39" s="40"/>
      <c r="B39" s="46"/>
      <c r="C39" s="46"/>
      <c r="D39" s="46"/>
      <c r="E39" s="46"/>
      <c r="F39" s="46"/>
      <c r="G39" s="46"/>
      <c r="H39" s="88"/>
      <c r="I39" s="88"/>
      <c r="J39" s="88"/>
      <c r="K39" s="88"/>
      <c r="L39" s="88"/>
      <c r="M39" s="90">
        <f>IF(B39="","",MAX(0,MIN(H39-I39+J39+K39,L39)))</f>
      </c>
      <c r="N39" s="90">
        <f>IF(B39="","",SUMIFS('Планиране на търсенето (demandP'!$X$2:$X$201,'Планиране на търсенето (demandP'!$B$2:$B$201,B39,'Планиране на търсенето (demandP'!$C$2:$C$201,C39,'Планиране на търсенето (demandP'!$D$2:$D$201,D39,'Планиране на търсенето (demandP'!$E$2:$E$201,E39,'Планиране на търсенето (demandP'!$G$2:$G$201,F39))</f>
      </c>
      <c r="O39" s="90">
        <f>IF(B39="","",M39-N39)</f>
      </c>
      <c r="P39" s="91">
        <f>IF(OR(N39="",N39=0),"",O39/N39)</f>
      </c>
      <c r="Q39" s="52">
        <f>IF(B39="","",IF(P39&lt;-'Настройки на параметрите (setti'!$B$9,"供应不足",IF(P39&gt;'Настройки на параметрите (setti'!$B$9,"供应富余","匹配")))</f>
      </c>
      <c r="R39" s="46"/>
      <c r="S39" s="62"/>
      <c r="T39" s="46"/>
      <c r="U39" s="46"/>
      <c r="V39" s="46"/>
      <c r="W39" s="46"/>
    </row>
    <row r="40" ht="20" customHeight="true">
      <c r="A40" s="40"/>
      <c r="B40" s="46"/>
      <c r="C40" s="46"/>
      <c r="D40" s="46"/>
      <c r="E40" s="46"/>
      <c r="F40" s="46"/>
      <c r="G40" s="46"/>
      <c r="H40" s="88"/>
      <c r="I40" s="88"/>
      <c r="J40" s="88"/>
      <c r="K40" s="88"/>
      <c r="L40" s="88"/>
      <c r="M40" s="90">
        <f>IF(B40="","",MAX(0,MIN(H40-I40+J40+K40,L40)))</f>
      </c>
      <c r="N40" s="90">
        <f>IF(B40="","",SUMIFS('Планиране на търсенето (demandP'!$X$2:$X$201,'Планиране на търсенето (demandP'!$B$2:$B$201,B40,'Планиране на търсенето (demandP'!$C$2:$C$201,C40,'Планиране на търсенето (demandP'!$D$2:$D$201,D40,'Планиране на търсенето (demandP'!$E$2:$E$201,E40,'Планиране на търсенето (demandP'!$G$2:$G$201,F40))</f>
      </c>
      <c r="O40" s="90">
        <f>IF(B40="","",M40-N40)</f>
      </c>
      <c r="P40" s="91">
        <f>IF(OR(N40="",N40=0),"",O40/N40)</f>
      </c>
      <c r="Q40" s="52">
        <f>IF(B40="","",IF(P40&lt;-'Настройки на параметрите (setti'!$B$9,"供应不足",IF(P40&gt;'Настройки на параметрите (setti'!$B$9,"供应富余","匹配")))</f>
      </c>
      <c r="R40" s="46"/>
      <c r="S40" s="62"/>
      <c r="T40" s="46"/>
      <c r="U40" s="46"/>
      <c r="V40" s="46"/>
      <c r="W40" s="46"/>
    </row>
    <row r="41" ht="20" customHeight="true">
      <c r="A41" s="40"/>
      <c r="B41" s="46"/>
      <c r="C41" s="46"/>
      <c r="D41" s="46"/>
      <c r="E41" s="46"/>
      <c r="F41" s="46"/>
      <c r="G41" s="46"/>
      <c r="H41" s="88"/>
      <c r="I41" s="88"/>
      <c r="J41" s="88"/>
      <c r="K41" s="88"/>
      <c r="L41" s="88"/>
      <c r="M41" s="90">
        <f>IF(B41="","",MAX(0,MIN(H41-I41+J41+K41,L41)))</f>
      </c>
      <c r="N41" s="90">
        <f>IF(B41="","",SUMIFS('Планиране на търсенето (demandP'!$X$2:$X$201,'Планиране на търсенето (demandP'!$B$2:$B$201,B41,'Планиране на търсенето (demandP'!$C$2:$C$201,C41,'Планиране на търсенето (demandP'!$D$2:$D$201,D41,'Планиране на търсенето (demandP'!$E$2:$E$201,E41,'Планиране на търсенето (demandP'!$G$2:$G$201,F41))</f>
      </c>
      <c r="O41" s="90">
        <f>IF(B41="","",M41-N41)</f>
      </c>
      <c r="P41" s="91">
        <f>IF(OR(N41="",N41=0),"",O41/N41)</f>
      </c>
      <c r="Q41" s="52">
        <f>IF(B41="","",IF(P41&lt;-'Настройки на параметрите (setti'!$B$9,"供应不足",IF(P41&gt;'Настройки на параметрите (setti'!$B$9,"供应富余","匹配")))</f>
      </c>
      <c r="R41" s="46"/>
      <c r="S41" s="62"/>
      <c r="T41" s="46"/>
      <c r="U41" s="46"/>
      <c r="V41" s="46"/>
      <c r="W41" s="46"/>
    </row>
    <row r="42" ht="20" customHeight="true">
      <c r="A42" s="40"/>
      <c r="B42" s="46"/>
      <c r="C42" s="46"/>
      <c r="D42" s="46"/>
      <c r="E42" s="46"/>
      <c r="F42" s="46"/>
      <c r="G42" s="46"/>
      <c r="H42" s="88"/>
      <c r="I42" s="88"/>
      <c r="J42" s="88"/>
      <c r="K42" s="88"/>
      <c r="L42" s="88"/>
      <c r="M42" s="90">
        <f>IF(B42="","",MAX(0,MIN(H42-I42+J42+K42,L42)))</f>
      </c>
      <c r="N42" s="90">
        <f>IF(B42="","",SUMIFS('Планиране на търсенето (demandP'!$X$2:$X$201,'Планиране на търсенето (demandP'!$B$2:$B$201,B42,'Планиране на търсенето (demandP'!$C$2:$C$201,C42,'Планиране на търсенето (demandP'!$D$2:$D$201,D42,'Планиране на търсенето (demandP'!$E$2:$E$201,E42,'Планиране на търсенето (demandP'!$G$2:$G$201,F42))</f>
      </c>
      <c r="O42" s="90">
        <f>IF(B42="","",M42-N42)</f>
      </c>
      <c r="P42" s="91">
        <f>IF(OR(N42="",N42=0),"",O42/N42)</f>
      </c>
      <c r="Q42" s="52">
        <f>IF(B42="","",IF(P42&lt;-'Настройки на параметрите (setti'!$B$9,"供应不足",IF(P42&gt;'Настройки на параметрите (setti'!$B$9,"供应富余","匹配")))</f>
      </c>
      <c r="R42" s="46"/>
      <c r="S42" s="62"/>
      <c r="T42" s="46"/>
      <c r="U42" s="46"/>
      <c r="V42" s="46"/>
      <c r="W42" s="46"/>
    </row>
    <row r="43" ht="20" customHeight="true">
      <c r="A43" s="40"/>
      <c r="B43" s="46"/>
      <c r="C43" s="46"/>
      <c r="D43" s="46"/>
      <c r="E43" s="46"/>
      <c r="F43" s="46"/>
      <c r="G43" s="46"/>
      <c r="H43" s="88"/>
      <c r="I43" s="88"/>
      <c r="J43" s="88"/>
      <c r="K43" s="88"/>
      <c r="L43" s="88"/>
      <c r="M43" s="90">
        <f>IF(B43="","",MAX(0,MIN(H43-I43+J43+K43,L43)))</f>
      </c>
      <c r="N43" s="90">
        <f>IF(B43="","",SUMIFS('Планиране на търсенето (demandP'!$X$2:$X$201,'Планиране на търсенето (demandP'!$B$2:$B$201,B43,'Планиране на търсенето (demandP'!$C$2:$C$201,C43,'Планиране на търсенето (demandP'!$D$2:$D$201,D43,'Планиране на търсенето (demandP'!$E$2:$E$201,E43,'Планиране на търсенето (demandP'!$G$2:$G$201,F43))</f>
      </c>
      <c r="O43" s="90">
        <f>IF(B43="","",M43-N43)</f>
      </c>
      <c r="P43" s="91">
        <f>IF(OR(N43="",N43=0),"",O43/N43)</f>
      </c>
      <c r="Q43" s="52">
        <f>IF(B43="","",IF(P43&lt;-'Настройки на параметрите (setti'!$B$9,"供应不足",IF(P43&gt;'Настройки на параметрите (setti'!$B$9,"供应富余","匹配")))</f>
      </c>
      <c r="R43" s="46"/>
      <c r="S43" s="62"/>
      <c r="T43" s="46"/>
      <c r="U43" s="46"/>
      <c r="V43" s="46"/>
      <c r="W43" s="46"/>
    </row>
    <row r="44" ht="20" customHeight="true">
      <c r="A44" s="40"/>
      <c r="B44" s="46"/>
      <c r="C44" s="46"/>
      <c r="D44" s="46"/>
      <c r="E44" s="46"/>
      <c r="F44" s="46"/>
      <c r="G44" s="46"/>
      <c r="H44" s="88"/>
      <c r="I44" s="88"/>
      <c r="J44" s="88"/>
      <c r="K44" s="88"/>
      <c r="L44" s="88"/>
      <c r="M44" s="90">
        <f>IF(B44="","",MAX(0,MIN(H44-I44+J44+K44,L44)))</f>
      </c>
      <c r="N44" s="90">
        <f>IF(B44="","",SUMIFS('Планиране на търсенето (demandP'!$X$2:$X$201,'Планиране на търсенето (demandP'!$B$2:$B$201,B44,'Планиране на търсенето (demandP'!$C$2:$C$201,C44,'Планиране на търсенето (demandP'!$D$2:$D$201,D44,'Планиране на търсенето (demandP'!$E$2:$E$201,E44,'Планиране на търсенето (demandP'!$G$2:$G$201,F44))</f>
      </c>
      <c r="O44" s="90">
        <f>IF(B44="","",M44-N44)</f>
      </c>
      <c r="P44" s="91">
        <f>IF(OR(N44="",N44=0),"",O44/N44)</f>
      </c>
      <c r="Q44" s="52">
        <f>IF(B44="","",IF(P44&lt;-'Настройки на параметрите (setti'!$B$9,"供应不足",IF(P44&gt;'Настройки на параметрите (setti'!$B$9,"供应富余","匹配")))</f>
      </c>
      <c r="R44" s="46"/>
      <c r="S44" s="62"/>
      <c r="T44" s="46"/>
      <c r="U44" s="46"/>
      <c r="V44" s="46"/>
      <c r="W44" s="46"/>
    </row>
    <row r="45" ht="20" customHeight="true">
      <c r="A45" s="40"/>
      <c r="B45" s="46"/>
      <c r="C45" s="46"/>
      <c r="D45" s="46"/>
      <c r="E45" s="46"/>
      <c r="F45" s="46"/>
      <c r="G45" s="46"/>
      <c r="H45" s="88"/>
      <c r="I45" s="88"/>
      <c r="J45" s="88"/>
      <c r="K45" s="88"/>
      <c r="L45" s="88"/>
      <c r="M45" s="90">
        <f>IF(B45="","",MAX(0,MIN(H45-I45+J45+K45,L45)))</f>
      </c>
      <c r="N45" s="90">
        <f>IF(B45="","",SUMIFS('Планиране на търсенето (demandP'!$X$2:$X$201,'Планиране на търсенето (demandP'!$B$2:$B$201,B45,'Планиране на търсенето (demandP'!$C$2:$C$201,C45,'Планиране на търсенето (demandP'!$D$2:$D$201,D45,'Планиране на търсенето (demandP'!$E$2:$E$201,E45,'Планиране на търсенето (demandP'!$G$2:$G$201,F45))</f>
      </c>
      <c r="O45" s="90">
        <f>IF(B45="","",M45-N45)</f>
      </c>
      <c r="P45" s="91">
        <f>IF(OR(N45="",N45=0),"",O45/N45)</f>
      </c>
      <c r="Q45" s="52">
        <f>IF(B45="","",IF(P45&lt;-'Настройки на параметрите (setti'!$B$9,"供应不足",IF(P45&gt;'Настройки на параметрите (setti'!$B$9,"供应富余","匹配")))</f>
      </c>
      <c r="R45" s="46"/>
      <c r="S45" s="62"/>
      <c r="T45" s="46"/>
      <c r="U45" s="46"/>
      <c r="V45" s="46"/>
      <c r="W45" s="46"/>
    </row>
    <row r="46" ht="20" customHeight="true">
      <c r="A46" s="40"/>
      <c r="B46" s="46"/>
      <c r="C46" s="46"/>
      <c r="D46" s="46"/>
      <c r="E46" s="46"/>
      <c r="F46" s="46"/>
      <c r="G46" s="46"/>
      <c r="H46" s="88"/>
      <c r="I46" s="88"/>
      <c r="J46" s="88"/>
      <c r="K46" s="88"/>
      <c r="L46" s="88"/>
      <c r="M46" s="90">
        <f>IF(B46="","",MAX(0,MIN(H46-I46+J46+K46,L46)))</f>
      </c>
      <c r="N46" s="90">
        <f>IF(B46="","",SUMIFS('Планиране на търсенето (demandP'!$X$2:$X$201,'Планиране на търсенето (demandP'!$B$2:$B$201,B46,'Планиране на търсенето (demandP'!$C$2:$C$201,C46,'Планиране на търсенето (demandP'!$D$2:$D$201,D46,'Планиране на търсенето (demandP'!$E$2:$E$201,E46,'Планиране на търсенето (demandP'!$G$2:$G$201,F46))</f>
      </c>
      <c r="O46" s="90">
        <f>IF(B46="","",M46-N46)</f>
      </c>
      <c r="P46" s="91">
        <f>IF(OR(N46="",N46=0),"",O46/N46)</f>
      </c>
      <c r="Q46" s="52">
        <f>IF(B46="","",IF(P46&lt;-'Настройки на параметрите (setti'!$B$9,"供应不足",IF(P46&gt;'Настройки на параметрите (setti'!$B$9,"供应富余","匹配")))</f>
      </c>
      <c r="R46" s="46"/>
      <c r="S46" s="62"/>
      <c r="T46" s="46"/>
      <c r="U46" s="46"/>
      <c r="V46" s="46"/>
      <c r="W46" s="46"/>
    </row>
    <row r="47" ht="20" customHeight="true">
      <c r="A47" s="40"/>
      <c r="B47" s="46"/>
      <c r="C47" s="46"/>
      <c r="D47" s="46"/>
      <c r="E47" s="46"/>
      <c r="F47" s="46"/>
      <c r="G47" s="46"/>
      <c r="H47" s="88"/>
      <c r="I47" s="88"/>
      <c r="J47" s="88"/>
      <c r="K47" s="88"/>
      <c r="L47" s="88"/>
      <c r="M47" s="90">
        <f>IF(B47="","",MAX(0,MIN(H47-I47+J47+K47,L47)))</f>
      </c>
      <c r="N47" s="90">
        <f>IF(B47="","",SUMIFS('Планиране на търсенето (demandP'!$X$2:$X$201,'Планиране на търсенето (demandP'!$B$2:$B$201,B47,'Планиране на търсенето (demandP'!$C$2:$C$201,C47,'Планиране на търсенето (demandP'!$D$2:$D$201,D47,'Планиране на търсенето (demandP'!$E$2:$E$201,E47,'Планиране на търсенето (demandP'!$G$2:$G$201,F47))</f>
      </c>
      <c r="O47" s="90">
        <f>IF(B47="","",M47-N47)</f>
      </c>
      <c r="P47" s="91">
        <f>IF(OR(N47="",N47=0),"",O47/N47)</f>
      </c>
      <c r="Q47" s="52">
        <f>IF(B47="","",IF(P47&lt;-'Настройки на параметрите (setti'!$B$9,"供应不足",IF(P47&gt;'Настройки на параметрите (setti'!$B$9,"供应富余","匹配")))</f>
      </c>
      <c r="R47" s="46"/>
      <c r="S47" s="62"/>
      <c r="T47" s="46"/>
      <c r="U47" s="46"/>
      <c r="V47" s="46"/>
      <c r="W47" s="46"/>
    </row>
    <row r="48" ht="20" customHeight="true">
      <c r="A48" s="40"/>
      <c r="B48" s="46"/>
      <c r="C48" s="46"/>
      <c r="D48" s="46"/>
      <c r="E48" s="46"/>
      <c r="F48" s="46"/>
      <c r="G48" s="46"/>
      <c r="H48" s="88"/>
      <c r="I48" s="88"/>
      <c r="J48" s="88"/>
      <c r="K48" s="88"/>
      <c r="L48" s="88"/>
      <c r="M48" s="90">
        <f>IF(B48="","",MAX(0,MIN(H48-I48+J48+K48,L48)))</f>
      </c>
      <c r="N48" s="90">
        <f>IF(B48="","",SUMIFS('Планиране на търсенето (demandP'!$X$2:$X$201,'Планиране на търсенето (demandP'!$B$2:$B$201,B48,'Планиране на търсенето (demandP'!$C$2:$C$201,C48,'Планиране на търсенето (demandP'!$D$2:$D$201,D48,'Планиране на търсенето (demandP'!$E$2:$E$201,E48,'Планиране на търсенето (demandP'!$G$2:$G$201,F48))</f>
      </c>
      <c r="O48" s="90">
        <f>IF(B48="","",M48-N48)</f>
      </c>
      <c r="P48" s="91">
        <f>IF(OR(N48="",N48=0),"",O48/N48)</f>
      </c>
      <c r="Q48" s="52">
        <f>IF(B48="","",IF(P48&lt;-'Настройки на параметрите (setti'!$B$9,"供应不足",IF(P48&gt;'Настройки на параметрите (setti'!$B$9,"供应富余","匹配")))</f>
      </c>
      <c r="R48" s="46"/>
      <c r="S48" s="62"/>
      <c r="T48" s="46"/>
      <c r="U48" s="46"/>
      <c r="V48" s="46"/>
      <c r="W48" s="46"/>
    </row>
    <row r="49" ht="20" customHeight="true">
      <c r="A49" s="40"/>
      <c r="B49" s="46"/>
      <c r="C49" s="46"/>
      <c r="D49" s="46"/>
      <c r="E49" s="46"/>
      <c r="F49" s="46"/>
      <c r="G49" s="46"/>
      <c r="H49" s="88"/>
      <c r="I49" s="88"/>
      <c r="J49" s="88"/>
      <c r="K49" s="88"/>
      <c r="L49" s="88"/>
      <c r="M49" s="90">
        <f>IF(B49="","",MAX(0,MIN(H49-I49+J49+K49,L49)))</f>
      </c>
      <c r="N49" s="90">
        <f>IF(B49="","",SUMIFS('Планиране на търсенето (demandP'!$X$2:$X$201,'Планиране на търсенето (demandP'!$B$2:$B$201,B49,'Планиране на търсенето (demandP'!$C$2:$C$201,C49,'Планиране на търсенето (demandP'!$D$2:$D$201,D49,'Планиране на търсенето (demandP'!$E$2:$E$201,E49,'Планиране на търсенето (demandP'!$G$2:$G$201,F49))</f>
      </c>
      <c r="O49" s="90">
        <f>IF(B49="","",M49-N49)</f>
      </c>
      <c r="P49" s="91">
        <f>IF(OR(N49="",N49=0),"",O49/N49)</f>
      </c>
      <c r="Q49" s="52">
        <f>IF(B49="","",IF(P49&lt;-'Настройки на параметрите (setti'!$B$9,"供应不足",IF(P49&gt;'Настройки на параметрите (setti'!$B$9,"供应富余","匹配")))</f>
      </c>
      <c r="R49" s="46"/>
      <c r="S49" s="62"/>
      <c r="T49" s="46"/>
      <c r="U49" s="46"/>
      <c r="V49" s="46"/>
      <c r="W49" s="46"/>
    </row>
    <row r="50" ht="20" customHeight="true">
      <c r="A50" s="40"/>
      <c r="B50" s="46"/>
      <c r="C50" s="46"/>
      <c r="D50" s="46"/>
      <c r="E50" s="46"/>
      <c r="F50" s="46"/>
      <c r="G50" s="46"/>
      <c r="H50" s="88"/>
      <c r="I50" s="88"/>
      <c r="J50" s="88"/>
      <c r="K50" s="88"/>
      <c r="L50" s="88"/>
      <c r="M50" s="90">
        <f>IF(B50="","",MAX(0,MIN(H50-I50+J50+K50,L50)))</f>
      </c>
      <c r="N50" s="90">
        <f>IF(B50="","",SUMIFS('Планиране на търсенето (demandP'!$X$2:$X$201,'Планиране на търсенето (demandP'!$B$2:$B$201,B50,'Планиране на търсенето (demandP'!$C$2:$C$201,C50,'Планиране на търсенето (demandP'!$D$2:$D$201,D50,'Планиране на търсенето (demandP'!$E$2:$E$201,E50,'Планиране на търсенето (demandP'!$G$2:$G$201,F50))</f>
      </c>
      <c r="O50" s="90">
        <f>IF(B50="","",M50-N50)</f>
      </c>
      <c r="P50" s="91">
        <f>IF(OR(N50="",N50=0),"",O50/N50)</f>
      </c>
      <c r="Q50" s="52">
        <f>IF(B50="","",IF(P50&lt;-'Настройки на параметрите (setti'!$B$9,"供应不足",IF(P50&gt;'Настройки на параметрите (setti'!$B$9,"供应富余","匹配")))</f>
      </c>
      <c r="R50" s="46"/>
      <c r="S50" s="62"/>
      <c r="T50" s="46"/>
      <c r="U50" s="46"/>
      <c r="V50" s="46"/>
      <c r="W50" s="46"/>
    </row>
    <row r="51" ht="20" customHeight="true">
      <c r="A51" s="40"/>
      <c r="B51" s="46"/>
      <c r="C51" s="46"/>
      <c r="D51" s="46"/>
      <c r="E51" s="46"/>
      <c r="F51" s="46"/>
      <c r="G51" s="46"/>
      <c r="H51" s="88"/>
      <c r="I51" s="88"/>
      <c r="J51" s="88"/>
      <c r="K51" s="88"/>
      <c r="L51" s="88"/>
      <c r="M51" s="90">
        <f>IF(B51="","",MAX(0,MIN(H51-I51+J51+K51,L51)))</f>
      </c>
      <c r="N51" s="90">
        <f>IF(B51="","",SUMIFS('Планиране на търсенето (demandP'!$X$2:$X$201,'Планиране на търсенето (demandP'!$B$2:$B$201,B51,'Планиране на търсенето (demandP'!$C$2:$C$201,C51,'Планиране на търсенето (demandP'!$D$2:$D$201,D51,'Планиране на търсенето (demandP'!$E$2:$E$201,E51,'Планиране на търсенето (demandP'!$G$2:$G$201,F51))</f>
      </c>
      <c r="O51" s="90">
        <f>IF(B51="","",M51-N51)</f>
      </c>
      <c r="P51" s="91">
        <f>IF(OR(N51="",N51=0),"",O51/N51)</f>
      </c>
      <c r="Q51" s="52">
        <f>IF(B51="","",IF(P51&lt;-'Настройки на параметрите (setti'!$B$9,"供应不足",IF(P51&gt;'Настройки на параметрите (setti'!$B$9,"供应富余","匹配")))</f>
      </c>
      <c r="R51" s="46"/>
      <c r="S51" s="62"/>
      <c r="T51" s="46"/>
      <c r="U51" s="46"/>
      <c r="V51" s="46"/>
      <c r="W51" s="46"/>
    </row>
    <row r="52" ht="20" customHeight="true">
      <c r="A52" s="40"/>
      <c r="B52" s="46"/>
      <c r="C52" s="46"/>
      <c r="D52" s="46"/>
      <c r="E52" s="46"/>
      <c r="F52" s="46"/>
      <c r="G52" s="46"/>
      <c r="H52" s="88"/>
      <c r="I52" s="88"/>
      <c r="J52" s="88"/>
      <c r="K52" s="88"/>
      <c r="L52" s="88"/>
      <c r="M52" s="90">
        <f>IF(B52="","",MAX(0,MIN(H52-I52+J52+K52,L52)))</f>
      </c>
      <c r="N52" s="90">
        <f>IF(B52="","",SUMIFS('Планиране на търсенето (demandP'!$X$2:$X$201,'Планиране на търсенето (demandP'!$B$2:$B$201,B52,'Планиране на търсенето (demandP'!$C$2:$C$201,C52,'Планиране на търсенето (demandP'!$D$2:$D$201,D52,'Планиране на търсенето (demandP'!$E$2:$E$201,E52,'Планиране на търсенето (demandP'!$G$2:$G$201,F52))</f>
      </c>
      <c r="O52" s="90">
        <f>IF(B52="","",M52-N52)</f>
      </c>
      <c r="P52" s="91">
        <f>IF(OR(N52="",N52=0),"",O52/N52)</f>
      </c>
      <c r="Q52" s="52">
        <f>IF(B52="","",IF(P52&lt;-'Настройки на параметрите (setti'!$B$9,"供应不足",IF(P52&gt;'Настройки на параметрите (setti'!$B$9,"供应富余","匹配")))</f>
      </c>
      <c r="R52" s="46"/>
      <c r="S52" s="62"/>
      <c r="T52" s="46"/>
      <c r="U52" s="46"/>
      <c r="V52" s="46"/>
      <c r="W52" s="46"/>
    </row>
    <row r="53" ht="20" customHeight="true">
      <c r="A53" s="40"/>
      <c r="B53" s="46"/>
      <c r="C53" s="46"/>
      <c r="D53" s="46"/>
      <c r="E53" s="46"/>
      <c r="F53" s="46"/>
      <c r="G53" s="46"/>
      <c r="H53" s="88"/>
      <c r="I53" s="88"/>
      <c r="J53" s="88"/>
      <c r="K53" s="88"/>
      <c r="L53" s="88"/>
      <c r="M53" s="90">
        <f>IF(B53="","",MAX(0,MIN(H53-I53+J53+K53,L53)))</f>
      </c>
      <c r="N53" s="90">
        <f>IF(B53="","",SUMIFS('Планиране на търсенето (demandP'!$X$2:$X$201,'Планиране на търсенето (demandP'!$B$2:$B$201,B53,'Планиране на търсенето (demandP'!$C$2:$C$201,C53,'Планиране на търсенето (demandP'!$D$2:$D$201,D53,'Планиране на търсенето (demandP'!$E$2:$E$201,E53,'Планиране на търсенето (demandP'!$G$2:$G$201,F53))</f>
      </c>
      <c r="O53" s="90">
        <f>IF(B53="","",M53-N53)</f>
      </c>
      <c r="P53" s="91">
        <f>IF(OR(N53="",N53=0),"",O53/N53)</f>
      </c>
      <c r="Q53" s="52">
        <f>IF(B53="","",IF(P53&lt;-'Настройки на параметрите (setti'!$B$9,"供应不足",IF(P53&gt;'Настройки на параметрите (setti'!$B$9,"供应富余","匹配")))</f>
      </c>
      <c r="R53" s="46"/>
      <c r="S53" s="62"/>
      <c r="T53" s="46"/>
      <c r="U53" s="46"/>
      <c r="V53" s="46"/>
      <c r="W53" s="46"/>
    </row>
    <row r="54" ht="20" customHeight="true">
      <c r="A54" s="40"/>
      <c r="B54" s="46"/>
      <c r="C54" s="46"/>
      <c r="D54" s="46"/>
      <c r="E54" s="46"/>
      <c r="F54" s="46"/>
      <c r="G54" s="46"/>
      <c r="H54" s="88"/>
      <c r="I54" s="88"/>
      <c r="J54" s="88"/>
      <c r="K54" s="88"/>
      <c r="L54" s="88"/>
      <c r="M54" s="90">
        <f>IF(B54="","",MAX(0,MIN(H54-I54+J54+K54,L54)))</f>
      </c>
      <c r="N54" s="90">
        <f>IF(B54="","",SUMIFS('Планиране на търсенето (demandP'!$X$2:$X$201,'Планиране на търсенето (demandP'!$B$2:$B$201,B54,'Планиране на търсенето (demandP'!$C$2:$C$201,C54,'Планиране на търсенето (demandP'!$D$2:$D$201,D54,'Планиране на търсенето (demandP'!$E$2:$E$201,E54,'Планиране на търсенето (demandP'!$G$2:$G$201,F54))</f>
      </c>
      <c r="O54" s="90">
        <f>IF(B54="","",M54-N54)</f>
      </c>
      <c r="P54" s="91">
        <f>IF(OR(N54="",N54=0),"",O54/N54)</f>
      </c>
      <c r="Q54" s="52">
        <f>IF(B54="","",IF(P54&lt;-'Настройки на параметрите (setti'!$B$9,"供应不足",IF(P54&gt;'Настройки на параметрите (setti'!$B$9,"供应富余","匹配")))</f>
      </c>
      <c r="R54" s="46"/>
      <c r="S54" s="62"/>
      <c r="T54" s="46"/>
      <c r="U54" s="46"/>
      <c r="V54" s="46"/>
      <c r="W54" s="46"/>
    </row>
    <row r="55" ht="20" customHeight="true">
      <c r="A55" s="40"/>
      <c r="B55" s="46"/>
      <c r="C55" s="46"/>
      <c r="D55" s="46"/>
      <c r="E55" s="46"/>
      <c r="F55" s="46"/>
      <c r="G55" s="46"/>
      <c r="H55" s="88"/>
      <c r="I55" s="88"/>
      <c r="J55" s="88"/>
      <c r="K55" s="88"/>
      <c r="L55" s="88"/>
      <c r="M55" s="90">
        <f>IF(B55="","",MAX(0,MIN(H55-I55+J55+K55,L55)))</f>
      </c>
      <c r="N55" s="90">
        <f>IF(B55="","",SUMIFS('Планиране на търсенето (demandP'!$X$2:$X$201,'Планиране на търсенето (demandP'!$B$2:$B$201,B55,'Планиране на търсенето (demandP'!$C$2:$C$201,C55,'Планиране на търсенето (demandP'!$D$2:$D$201,D55,'Планиране на търсенето (demandP'!$E$2:$E$201,E55,'Планиране на търсенето (demandP'!$G$2:$G$201,F55))</f>
      </c>
      <c r="O55" s="90">
        <f>IF(B55="","",M55-N55)</f>
      </c>
      <c r="P55" s="91">
        <f>IF(OR(N55="",N55=0),"",O55/N55)</f>
      </c>
      <c r="Q55" s="52">
        <f>IF(B55="","",IF(P55&lt;-'Настройки на параметрите (setti'!$B$9,"供应不足",IF(P55&gt;'Настройки на параметрите (setti'!$B$9,"供应富余","匹配")))</f>
      </c>
      <c r="R55" s="46"/>
      <c r="S55" s="62"/>
      <c r="T55" s="46"/>
      <c r="U55" s="46"/>
      <c r="V55" s="46"/>
      <c r="W55" s="46"/>
    </row>
    <row r="56" ht="20" customHeight="true">
      <c r="A56" s="40"/>
      <c r="B56" s="46"/>
      <c r="C56" s="46"/>
      <c r="D56" s="46"/>
      <c r="E56" s="46"/>
      <c r="F56" s="46"/>
      <c r="G56" s="46"/>
      <c r="H56" s="88"/>
      <c r="I56" s="88"/>
      <c r="J56" s="88"/>
      <c r="K56" s="88"/>
      <c r="L56" s="88"/>
      <c r="M56" s="90">
        <f>IF(B56="","",MAX(0,MIN(H56-I56+J56+K56,L56)))</f>
      </c>
      <c r="N56" s="90">
        <f>IF(B56="","",SUMIFS('Планиране на търсенето (demandP'!$X$2:$X$201,'Планиране на търсенето (demandP'!$B$2:$B$201,B56,'Планиране на търсенето (demandP'!$C$2:$C$201,C56,'Планиране на търсенето (demandP'!$D$2:$D$201,D56,'Планиране на търсенето (demandP'!$E$2:$E$201,E56,'Планиране на търсенето (demandP'!$G$2:$G$201,F56))</f>
      </c>
      <c r="O56" s="90">
        <f>IF(B56="","",M56-N56)</f>
      </c>
      <c r="P56" s="91">
        <f>IF(OR(N56="",N56=0),"",O56/N56)</f>
      </c>
      <c r="Q56" s="52">
        <f>IF(B56="","",IF(P56&lt;-'Настройки на параметрите (setti'!$B$9,"供应不足",IF(P56&gt;'Настройки на параметрите (setti'!$B$9,"供应富余","匹配")))</f>
      </c>
      <c r="R56" s="46"/>
      <c r="S56" s="62"/>
      <c r="T56" s="46"/>
      <c r="U56" s="46"/>
      <c r="V56" s="46"/>
      <c r="W56" s="46"/>
    </row>
    <row r="57" ht="20" customHeight="true">
      <c r="A57" s="40"/>
      <c r="B57" s="46"/>
      <c r="C57" s="46"/>
      <c r="D57" s="46"/>
      <c r="E57" s="46"/>
      <c r="F57" s="46"/>
      <c r="G57" s="46"/>
      <c r="H57" s="88"/>
      <c r="I57" s="88"/>
      <c r="J57" s="88"/>
      <c r="K57" s="88"/>
      <c r="L57" s="88"/>
      <c r="M57" s="90">
        <f>IF(B57="","",MAX(0,MIN(H57-I57+J57+K57,L57)))</f>
      </c>
      <c r="N57" s="90">
        <f>IF(B57="","",SUMIFS('Планиране на търсенето (demandP'!$X$2:$X$201,'Планиране на търсенето (demandP'!$B$2:$B$201,B57,'Планиране на търсенето (demandP'!$C$2:$C$201,C57,'Планиране на търсенето (demandP'!$D$2:$D$201,D57,'Планиране на търсенето (demandP'!$E$2:$E$201,E57,'Планиране на търсенето (demandP'!$G$2:$G$201,F57))</f>
      </c>
      <c r="O57" s="90">
        <f>IF(B57="","",M57-N57)</f>
      </c>
      <c r="P57" s="91">
        <f>IF(OR(N57="",N57=0),"",O57/N57)</f>
      </c>
      <c r="Q57" s="52">
        <f>IF(B57="","",IF(P57&lt;-'Настройки на параметрите (setti'!$B$9,"供应不足",IF(P57&gt;'Настройки на параметрите (setti'!$B$9,"供应富余","匹配")))</f>
      </c>
      <c r="R57" s="46"/>
      <c r="S57" s="62"/>
      <c r="T57" s="46"/>
      <c r="U57" s="46"/>
      <c r="V57" s="46"/>
      <c r="W57" s="46"/>
    </row>
    <row r="58" ht="20" customHeight="true">
      <c r="A58" s="40"/>
      <c r="B58" s="46"/>
      <c r="C58" s="46"/>
      <c r="D58" s="46"/>
      <c r="E58" s="46"/>
      <c r="F58" s="46"/>
      <c r="G58" s="46"/>
      <c r="H58" s="88"/>
      <c r="I58" s="88"/>
      <c r="J58" s="88"/>
      <c r="K58" s="88"/>
      <c r="L58" s="88"/>
      <c r="M58" s="90">
        <f>IF(B58="","",MAX(0,MIN(H58-I58+J58+K58,L58)))</f>
      </c>
      <c r="N58" s="90">
        <f>IF(B58="","",SUMIFS('Планиране на търсенето (demandP'!$X$2:$X$201,'Планиране на търсенето (demandP'!$B$2:$B$201,B58,'Планиране на търсенето (demandP'!$C$2:$C$201,C58,'Планиране на търсенето (demandP'!$D$2:$D$201,D58,'Планиране на търсенето (demandP'!$E$2:$E$201,E58,'Планиране на търсенето (demandP'!$G$2:$G$201,F58))</f>
      </c>
      <c r="O58" s="90">
        <f>IF(B58="","",M58-N58)</f>
      </c>
      <c r="P58" s="91">
        <f>IF(OR(N58="",N58=0),"",O58/N58)</f>
      </c>
      <c r="Q58" s="52">
        <f>IF(B58="","",IF(P58&lt;-'Настройки на параметрите (setti'!$B$9,"供应不足",IF(P58&gt;'Настройки на параметрите (setti'!$B$9,"供应富余","匹配")))</f>
      </c>
      <c r="R58" s="46"/>
      <c r="S58" s="62"/>
      <c r="T58" s="46"/>
      <c r="U58" s="46"/>
      <c r="V58" s="46"/>
      <c r="W58" s="46"/>
    </row>
    <row r="59" ht="20" customHeight="true">
      <c r="A59" s="40"/>
      <c r="B59" s="46"/>
      <c r="C59" s="46"/>
      <c r="D59" s="46"/>
      <c r="E59" s="46"/>
      <c r="F59" s="46"/>
      <c r="G59" s="46"/>
      <c r="H59" s="88"/>
      <c r="I59" s="88"/>
      <c r="J59" s="88"/>
      <c r="K59" s="88"/>
      <c r="L59" s="88"/>
      <c r="M59" s="90">
        <f>IF(B59="","",MAX(0,MIN(H59-I59+J59+K59,L59)))</f>
      </c>
      <c r="N59" s="90">
        <f>IF(B59="","",SUMIFS('Планиране на търсенето (demandP'!$X$2:$X$201,'Планиране на търсенето (demandP'!$B$2:$B$201,B59,'Планиране на търсенето (demandP'!$C$2:$C$201,C59,'Планиране на търсенето (demandP'!$D$2:$D$201,D59,'Планиране на търсенето (demandP'!$E$2:$E$201,E59,'Планиране на търсенето (demandP'!$G$2:$G$201,F59))</f>
      </c>
      <c r="O59" s="90">
        <f>IF(B59="","",M59-N59)</f>
      </c>
      <c r="P59" s="91">
        <f>IF(OR(N59="",N59=0),"",O59/N59)</f>
      </c>
      <c r="Q59" s="52">
        <f>IF(B59="","",IF(P59&lt;-'Настройки на параметрите (setti'!$B$9,"供应不足",IF(P59&gt;'Настройки на параметрите (setti'!$B$9,"供应富余","匹配")))</f>
      </c>
      <c r="R59" s="46"/>
      <c r="S59" s="62"/>
      <c r="T59" s="46"/>
      <c r="U59" s="46"/>
      <c r="V59" s="46"/>
      <c r="W59" s="46"/>
    </row>
    <row r="60" ht="20" customHeight="true">
      <c r="A60" s="40"/>
      <c r="B60" s="46"/>
      <c r="C60" s="46"/>
      <c r="D60" s="46"/>
      <c r="E60" s="46"/>
      <c r="F60" s="46"/>
      <c r="G60" s="46"/>
      <c r="H60" s="88"/>
      <c r="I60" s="88"/>
      <c r="J60" s="88"/>
      <c r="K60" s="88"/>
      <c r="L60" s="88"/>
      <c r="M60" s="90">
        <f>IF(B60="","",MAX(0,MIN(H60-I60+J60+K60,L60)))</f>
      </c>
      <c r="N60" s="90">
        <f>IF(B60="","",SUMIFS('Планиране на търсенето (demandP'!$X$2:$X$201,'Планиране на търсенето (demandP'!$B$2:$B$201,B60,'Планиране на търсенето (demandP'!$C$2:$C$201,C60,'Планиране на търсенето (demandP'!$D$2:$D$201,D60,'Планиране на търсенето (demandP'!$E$2:$E$201,E60,'Планиране на търсенето (demandP'!$G$2:$G$201,F60))</f>
      </c>
      <c r="O60" s="90">
        <f>IF(B60="","",M60-N60)</f>
      </c>
      <c r="P60" s="91">
        <f>IF(OR(N60="",N60=0),"",O60/N60)</f>
      </c>
      <c r="Q60" s="52">
        <f>IF(B60="","",IF(P60&lt;-'Настройки на параметрите (setti'!$B$9,"供应不足",IF(P60&gt;'Настройки на параметрите (setti'!$B$9,"供应富余","匹配")))</f>
      </c>
      <c r="R60" s="46"/>
      <c r="S60" s="62"/>
      <c r="T60" s="46"/>
      <c r="U60" s="46"/>
      <c r="V60" s="46"/>
      <c r="W60" s="46"/>
    </row>
    <row r="61" ht="20" customHeight="true">
      <c r="A61" s="40"/>
      <c r="B61" s="46"/>
      <c r="C61" s="46"/>
      <c r="D61" s="46"/>
      <c r="E61" s="46"/>
      <c r="F61" s="46"/>
      <c r="G61" s="46"/>
      <c r="H61" s="88"/>
      <c r="I61" s="88"/>
      <c r="J61" s="88"/>
      <c r="K61" s="88"/>
      <c r="L61" s="88"/>
      <c r="M61" s="90">
        <f>IF(B61="","",MAX(0,MIN(H61-I61+J61+K61,L61)))</f>
      </c>
      <c r="N61" s="90">
        <f>IF(B61="","",SUMIFS('Планиране на търсенето (demandP'!$X$2:$X$201,'Планиране на търсенето (demandP'!$B$2:$B$201,B61,'Планиране на търсенето (demandP'!$C$2:$C$201,C61,'Планиране на търсенето (demandP'!$D$2:$D$201,D61,'Планиране на търсенето (demandP'!$E$2:$E$201,E61,'Планиране на търсенето (demandP'!$G$2:$G$201,F61))</f>
      </c>
      <c r="O61" s="90">
        <f>IF(B61="","",M61-N61)</f>
      </c>
      <c r="P61" s="91">
        <f>IF(OR(N61="",N61=0),"",O61/N61)</f>
      </c>
      <c r="Q61" s="52">
        <f>IF(B61="","",IF(P61&lt;-'Настройки на параметрите (setti'!$B$9,"供应不足",IF(P61&gt;'Настройки на параметрите (setti'!$B$9,"供应富余","匹配")))</f>
      </c>
      <c r="R61" s="46"/>
      <c r="S61" s="62"/>
      <c r="T61" s="46"/>
      <c r="U61" s="46"/>
      <c r="V61" s="46"/>
      <c r="W61" s="46"/>
    </row>
    <row r="62" ht="20" customHeight="true">
      <c r="A62" s="40"/>
      <c r="B62" s="46"/>
      <c r="C62" s="46"/>
      <c r="D62" s="46"/>
      <c r="E62" s="46"/>
      <c r="F62" s="46"/>
      <c r="G62" s="46"/>
      <c r="H62" s="88"/>
      <c r="I62" s="88"/>
      <c r="J62" s="88"/>
      <c r="K62" s="88"/>
      <c r="L62" s="88"/>
      <c r="M62" s="90">
        <f>IF(B62="","",MAX(0,MIN(H62-I62+J62+K62,L62)))</f>
      </c>
      <c r="N62" s="90">
        <f>IF(B62="","",SUMIFS('Планиране на търсенето (demandP'!$X$2:$X$201,'Планиране на търсенето (demandP'!$B$2:$B$201,B62,'Планиране на търсенето (demandP'!$C$2:$C$201,C62,'Планиране на търсенето (demandP'!$D$2:$D$201,D62,'Планиране на търсенето (demandP'!$E$2:$E$201,E62,'Планиране на търсенето (demandP'!$G$2:$G$201,F62))</f>
      </c>
      <c r="O62" s="90">
        <f>IF(B62="","",M62-N62)</f>
      </c>
      <c r="P62" s="91">
        <f>IF(OR(N62="",N62=0),"",O62/N62)</f>
      </c>
      <c r="Q62" s="52">
        <f>IF(B62="","",IF(P62&lt;-'Настройки на параметрите (setti'!$B$9,"供应不足",IF(P62&gt;'Настройки на параметрите (setti'!$B$9,"供应富余","匹配")))</f>
      </c>
      <c r="R62" s="46"/>
      <c r="S62" s="62"/>
      <c r="T62" s="46"/>
      <c r="U62" s="46"/>
      <c r="V62" s="46"/>
      <c r="W62" s="46"/>
    </row>
    <row r="63" ht="20" customHeight="true">
      <c r="A63" s="40"/>
      <c r="B63" s="46"/>
      <c r="C63" s="46"/>
      <c r="D63" s="46"/>
      <c r="E63" s="46"/>
      <c r="F63" s="46"/>
      <c r="G63" s="46"/>
      <c r="H63" s="88"/>
      <c r="I63" s="88"/>
      <c r="J63" s="88"/>
      <c r="K63" s="88"/>
      <c r="L63" s="88"/>
      <c r="M63" s="90">
        <f>IF(B63="","",MAX(0,MIN(H63-I63+J63+K63,L63)))</f>
      </c>
      <c r="N63" s="90">
        <f>IF(B63="","",SUMIFS('Планиране на търсенето (demandP'!$X$2:$X$201,'Планиране на търсенето (demandP'!$B$2:$B$201,B63,'Планиране на търсенето (demandP'!$C$2:$C$201,C63,'Планиране на търсенето (demandP'!$D$2:$D$201,D63,'Планиране на търсенето (demandP'!$E$2:$E$201,E63,'Планиране на търсенето (demandP'!$G$2:$G$201,F63))</f>
      </c>
      <c r="O63" s="90">
        <f>IF(B63="","",M63-N63)</f>
      </c>
      <c r="P63" s="91">
        <f>IF(OR(N63="",N63=0),"",O63/N63)</f>
      </c>
      <c r="Q63" s="52">
        <f>IF(B63="","",IF(P63&lt;-'Настройки на параметрите (setti'!$B$9,"供应不足",IF(P63&gt;'Настройки на параметрите (setti'!$B$9,"供应富余","匹配")))</f>
      </c>
      <c r="R63" s="46"/>
      <c r="S63" s="62"/>
      <c r="T63" s="46"/>
      <c r="U63" s="46"/>
      <c r="V63" s="46"/>
      <c r="W63" s="46"/>
    </row>
    <row r="64" ht="20" customHeight="true">
      <c r="A64" s="40"/>
      <c r="B64" s="46"/>
      <c r="C64" s="46"/>
      <c r="D64" s="46"/>
      <c r="E64" s="46"/>
      <c r="F64" s="46"/>
      <c r="G64" s="46"/>
      <c r="H64" s="88"/>
      <c r="I64" s="88"/>
      <c r="J64" s="88"/>
      <c r="K64" s="88"/>
      <c r="L64" s="88"/>
      <c r="M64" s="90">
        <f>IF(B64="","",MAX(0,MIN(H64-I64+J64+K64,L64)))</f>
      </c>
      <c r="N64" s="90">
        <f>IF(B64="","",SUMIFS('Планиране на търсенето (demandP'!$X$2:$X$201,'Планиране на търсенето (demandP'!$B$2:$B$201,B64,'Планиране на търсенето (demandP'!$C$2:$C$201,C64,'Планиране на търсенето (demandP'!$D$2:$D$201,D64,'Планиране на търсенето (demandP'!$E$2:$E$201,E64,'Планиране на търсенето (demandP'!$G$2:$G$201,F64))</f>
      </c>
      <c r="O64" s="90">
        <f>IF(B64="","",M64-N64)</f>
      </c>
      <c r="P64" s="91">
        <f>IF(OR(N64="",N64=0),"",O64/N64)</f>
      </c>
      <c r="Q64" s="52">
        <f>IF(B64="","",IF(P64&lt;-'Настройки на параметрите (setti'!$B$9,"供应不足",IF(P64&gt;'Настройки на параметрите (setti'!$B$9,"供应富余","匹配")))</f>
      </c>
      <c r="R64" s="46"/>
      <c r="S64" s="62"/>
      <c r="T64" s="46"/>
      <c r="U64" s="46"/>
      <c r="V64" s="46"/>
      <c r="W64" s="46"/>
    </row>
    <row r="65" ht="20" customHeight="true">
      <c r="A65" s="40"/>
      <c r="B65" s="46"/>
      <c r="C65" s="46"/>
      <c r="D65" s="46"/>
      <c r="E65" s="46"/>
      <c r="F65" s="46"/>
      <c r="G65" s="46"/>
      <c r="H65" s="88"/>
      <c r="I65" s="88"/>
      <c r="J65" s="88"/>
      <c r="K65" s="88"/>
      <c r="L65" s="88"/>
      <c r="M65" s="90">
        <f>IF(B65="","",MAX(0,MIN(H65-I65+J65+K65,L65)))</f>
      </c>
      <c r="N65" s="90">
        <f>IF(B65="","",SUMIFS('Планиране на търсенето (demandP'!$X$2:$X$201,'Планиране на търсенето (demandP'!$B$2:$B$201,B65,'Планиране на търсенето (demandP'!$C$2:$C$201,C65,'Планиране на търсенето (demandP'!$D$2:$D$201,D65,'Планиране на търсенето (demandP'!$E$2:$E$201,E65,'Планиране на търсенето (demandP'!$G$2:$G$201,F65))</f>
      </c>
      <c r="O65" s="90">
        <f>IF(B65="","",M65-N65)</f>
      </c>
      <c r="P65" s="91">
        <f>IF(OR(N65="",N65=0),"",O65/N65)</f>
      </c>
      <c r="Q65" s="52">
        <f>IF(B65="","",IF(P65&lt;-'Настройки на параметрите (setti'!$B$9,"供应不足",IF(P65&gt;'Настройки на параметрите (setti'!$B$9,"供应富余","匹配")))</f>
      </c>
      <c r="R65" s="46"/>
      <c r="S65" s="62"/>
      <c r="T65" s="46"/>
      <c r="U65" s="46"/>
      <c r="V65" s="46"/>
      <c r="W65" s="46"/>
    </row>
    <row r="66" ht="20" customHeight="true">
      <c r="A66" s="40"/>
      <c r="B66" s="46"/>
      <c r="C66" s="46"/>
      <c r="D66" s="46"/>
      <c r="E66" s="46"/>
      <c r="F66" s="46"/>
      <c r="G66" s="46"/>
      <c r="H66" s="88"/>
      <c r="I66" s="88"/>
      <c r="J66" s="88"/>
      <c r="K66" s="88"/>
      <c r="L66" s="88"/>
      <c r="M66" s="90">
        <f>IF(B66="","",MAX(0,MIN(H66-I66+J66+K66,L66)))</f>
      </c>
      <c r="N66" s="90">
        <f>IF(B66="","",SUMIFS('Планиране на търсенето (demandP'!$X$2:$X$201,'Планиране на търсенето (demandP'!$B$2:$B$201,B66,'Планиране на търсенето (demandP'!$C$2:$C$201,C66,'Планиране на търсенето (demandP'!$D$2:$D$201,D66,'Планиране на търсенето (demandP'!$E$2:$E$201,E66,'Планиране на търсенето (demandP'!$G$2:$G$201,F66))</f>
      </c>
      <c r="O66" s="90">
        <f>IF(B66="","",M66-N66)</f>
      </c>
      <c r="P66" s="91">
        <f>IF(OR(N66="",N66=0),"",O66/N66)</f>
      </c>
      <c r="Q66" s="52">
        <f>IF(B66="","",IF(P66&lt;-'Настройки на параметрите (setti'!$B$9,"供应不足",IF(P66&gt;'Настройки на параметрите (setti'!$B$9,"供应富余","匹配")))</f>
      </c>
      <c r="R66" s="46"/>
      <c r="S66" s="62"/>
      <c r="T66" s="46"/>
      <c r="U66" s="46"/>
      <c r="V66" s="46"/>
      <c r="W66" s="46"/>
    </row>
    <row r="67" ht="20" customHeight="true">
      <c r="A67" s="40"/>
      <c r="B67" s="46"/>
      <c r="C67" s="46"/>
      <c r="D67" s="46"/>
      <c r="E67" s="46"/>
      <c r="F67" s="46"/>
      <c r="G67" s="46"/>
      <c r="H67" s="88"/>
      <c r="I67" s="88"/>
      <c r="J67" s="88"/>
      <c r="K67" s="88"/>
      <c r="L67" s="88"/>
      <c r="M67" s="90">
        <f>IF(B67="","",MAX(0,MIN(H67-I67+J67+K67,L67)))</f>
      </c>
      <c r="N67" s="90">
        <f>IF(B67="","",SUMIFS('Планиране на търсенето (demandP'!$X$2:$X$201,'Планиране на търсенето (demandP'!$B$2:$B$201,B67,'Планиране на търсенето (demandP'!$C$2:$C$201,C67,'Планиране на търсенето (demandP'!$D$2:$D$201,D67,'Планиране на търсенето (demandP'!$E$2:$E$201,E67,'Планиране на търсенето (demandP'!$G$2:$G$201,F67))</f>
      </c>
      <c r="O67" s="90">
        <f>IF(B67="","",M67-N67)</f>
      </c>
      <c r="P67" s="91">
        <f>IF(OR(N67="",N67=0),"",O67/N67)</f>
      </c>
      <c r="Q67" s="52">
        <f>IF(B67="","",IF(P67&lt;-'Настройки на параметрите (setti'!$B$9,"供应不足",IF(P67&gt;'Настройки на параметрите (setti'!$B$9,"供应富余","匹配")))</f>
      </c>
      <c r="R67" s="46"/>
      <c r="S67" s="62"/>
      <c r="T67" s="46"/>
      <c r="U67" s="46"/>
      <c r="V67" s="46"/>
      <c r="W67" s="46"/>
    </row>
    <row r="68" ht="20" customHeight="true">
      <c r="A68" s="40"/>
      <c r="B68" s="46"/>
      <c r="C68" s="46"/>
      <c r="D68" s="46"/>
      <c r="E68" s="46"/>
      <c r="F68" s="46"/>
      <c r="G68" s="46"/>
      <c r="H68" s="88"/>
      <c r="I68" s="88"/>
      <c r="J68" s="88"/>
      <c r="K68" s="88"/>
      <c r="L68" s="88"/>
      <c r="M68" s="90">
        <f>IF(B68="","",MAX(0,MIN(H68-I68+J68+K68,L68)))</f>
      </c>
      <c r="N68" s="90">
        <f>IF(B68="","",SUMIFS('Планиране на търсенето (demandP'!$X$2:$X$201,'Планиране на търсенето (demandP'!$B$2:$B$201,B68,'Планиране на търсенето (demandP'!$C$2:$C$201,C68,'Планиране на търсенето (demandP'!$D$2:$D$201,D68,'Планиране на търсенето (demandP'!$E$2:$E$201,E68,'Планиране на търсенето (demandP'!$G$2:$G$201,F68))</f>
      </c>
      <c r="O68" s="90">
        <f>IF(B68="","",M68-N68)</f>
      </c>
      <c r="P68" s="91">
        <f>IF(OR(N68="",N68=0),"",O68/N68)</f>
      </c>
      <c r="Q68" s="52">
        <f>IF(B68="","",IF(P68&lt;-'Настройки на параметрите (setti'!$B$9,"供应不足",IF(P68&gt;'Настройки на параметрите (setti'!$B$9,"供应富余","匹配")))</f>
      </c>
      <c r="R68" s="46"/>
      <c r="S68" s="62"/>
      <c r="T68" s="46"/>
      <c r="U68" s="46"/>
      <c r="V68" s="46"/>
      <c r="W68" s="46"/>
    </row>
    <row r="69" ht="20" customHeight="true">
      <c r="A69" s="40"/>
      <c r="B69" s="46"/>
      <c r="C69" s="46"/>
      <c r="D69" s="46"/>
      <c r="E69" s="46"/>
      <c r="F69" s="46"/>
      <c r="G69" s="46"/>
      <c r="H69" s="88"/>
      <c r="I69" s="88"/>
      <c r="J69" s="88"/>
      <c r="K69" s="88"/>
      <c r="L69" s="88"/>
      <c r="M69" s="90">
        <f>IF(B69="","",MAX(0,MIN(H69-I69+J69+K69,L69)))</f>
      </c>
      <c r="N69" s="90">
        <f>IF(B69="","",SUMIFS('Планиране на търсенето (demandP'!$X$2:$X$201,'Планиране на търсенето (demandP'!$B$2:$B$201,B69,'Планиране на търсенето (demandP'!$C$2:$C$201,C69,'Планиране на търсенето (demandP'!$D$2:$D$201,D69,'Планиране на търсенето (demandP'!$E$2:$E$201,E69,'Планиране на търсенето (demandP'!$G$2:$G$201,F69))</f>
      </c>
      <c r="O69" s="90">
        <f>IF(B69="","",M69-N69)</f>
      </c>
      <c r="P69" s="91">
        <f>IF(OR(N69="",N69=0),"",O69/N69)</f>
      </c>
      <c r="Q69" s="52">
        <f>IF(B69="","",IF(P69&lt;-'Настройки на параметрите (setti'!$B$9,"供应不足",IF(P69&gt;'Настройки на параметрите (setti'!$B$9,"供应富余","匹配")))</f>
      </c>
      <c r="R69" s="46"/>
      <c r="S69" s="62"/>
      <c r="T69" s="46"/>
      <c r="U69" s="46"/>
      <c r="V69" s="46"/>
      <c r="W69" s="46"/>
    </row>
    <row r="70" ht="20" customHeight="true">
      <c r="A70" s="40"/>
      <c r="B70" s="46"/>
      <c r="C70" s="46"/>
      <c r="D70" s="46"/>
      <c r="E70" s="46"/>
      <c r="F70" s="46"/>
      <c r="G70" s="46"/>
      <c r="H70" s="88"/>
      <c r="I70" s="88"/>
      <c r="J70" s="88"/>
      <c r="K70" s="88"/>
      <c r="L70" s="88"/>
      <c r="M70" s="90">
        <f>IF(B70="","",MAX(0,MIN(H70-I70+J70+K70,L70)))</f>
      </c>
      <c r="N70" s="90">
        <f>IF(B70="","",SUMIFS('Планиране на търсенето (demandP'!$X$2:$X$201,'Планиране на търсенето (demandP'!$B$2:$B$201,B70,'Планиране на търсенето (demandP'!$C$2:$C$201,C70,'Планиране на търсенето (demandP'!$D$2:$D$201,D70,'Планиране на търсенето (demandP'!$E$2:$E$201,E70,'Планиране на търсенето (demandP'!$G$2:$G$201,F70))</f>
      </c>
      <c r="O70" s="90">
        <f>IF(B70="","",M70-N70)</f>
      </c>
      <c r="P70" s="91">
        <f>IF(OR(N70="",N70=0),"",O70/N70)</f>
      </c>
      <c r="Q70" s="52">
        <f>IF(B70="","",IF(P70&lt;-'Настройки на параметрите (setti'!$B$9,"供应不足",IF(P70&gt;'Настройки на параметрите (setti'!$B$9,"供应富余","匹配")))</f>
      </c>
      <c r="R70" s="46"/>
      <c r="S70" s="62"/>
      <c r="T70" s="46"/>
      <c r="U70" s="46"/>
      <c r="V70" s="46"/>
      <c r="W70" s="46"/>
    </row>
    <row r="71" ht="20" customHeight="true">
      <c r="A71" s="40"/>
      <c r="B71" s="46"/>
      <c r="C71" s="46"/>
      <c r="D71" s="46"/>
      <c r="E71" s="46"/>
      <c r="F71" s="46"/>
      <c r="G71" s="46"/>
      <c r="H71" s="88"/>
      <c r="I71" s="88"/>
      <c r="J71" s="88"/>
      <c r="K71" s="88"/>
      <c r="L71" s="88"/>
      <c r="M71" s="90">
        <f>IF(B71="","",MAX(0,MIN(H71-I71+J71+K71,L71)))</f>
      </c>
      <c r="N71" s="90">
        <f>IF(B71="","",SUMIFS('Планиране на търсенето (demandP'!$X$2:$X$201,'Планиране на търсенето (demandP'!$B$2:$B$201,B71,'Планиране на търсенето (demandP'!$C$2:$C$201,C71,'Планиране на търсенето (demandP'!$D$2:$D$201,D71,'Планиране на търсенето (demandP'!$E$2:$E$201,E71,'Планиране на търсенето (demandP'!$G$2:$G$201,F71))</f>
      </c>
      <c r="O71" s="90">
        <f>IF(B71="","",M71-N71)</f>
      </c>
      <c r="P71" s="91">
        <f>IF(OR(N71="",N71=0),"",O71/N71)</f>
      </c>
      <c r="Q71" s="52">
        <f>IF(B71="","",IF(P71&lt;-'Настройки на параметрите (setti'!$B$9,"供应不足",IF(P71&gt;'Настройки на параметрите (setti'!$B$9,"供应富余","匹配")))</f>
      </c>
      <c r="R71" s="46"/>
      <c r="S71" s="62"/>
      <c r="T71" s="46"/>
      <c r="U71" s="46"/>
      <c r="V71" s="46"/>
      <c r="W71" s="46"/>
    </row>
    <row r="72" ht="20" customHeight="true">
      <c r="A72" s="40"/>
      <c r="B72" s="46"/>
      <c r="C72" s="46"/>
      <c r="D72" s="46"/>
      <c r="E72" s="46"/>
      <c r="F72" s="46"/>
      <c r="G72" s="46"/>
      <c r="H72" s="88"/>
      <c r="I72" s="88"/>
      <c r="J72" s="88"/>
      <c r="K72" s="88"/>
      <c r="L72" s="88"/>
      <c r="M72" s="90">
        <f>IF(B72="","",MAX(0,MIN(H72-I72+J72+K72,L72)))</f>
      </c>
      <c r="N72" s="90">
        <f>IF(B72="","",SUMIFS('Планиране на търсенето (demandP'!$X$2:$X$201,'Планиране на търсенето (demandP'!$B$2:$B$201,B72,'Планиране на търсенето (demandP'!$C$2:$C$201,C72,'Планиране на търсенето (demandP'!$D$2:$D$201,D72,'Планиране на търсенето (demandP'!$E$2:$E$201,E72,'Планиране на търсенето (demandP'!$G$2:$G$201,F72))</f>
      </c>
      <c r="O72" s="90">
        <f>IF(B72="","",M72-N72)</f>
      </c>
      <c r="P72" s="91">
        <f>IF(OR(N72="",N72=0),"",O72/N72)</f>
      </c>
      <c r="Q72" s="52">
        <f>IF(B72="","",IF(P72&lt;-'Настройки на параметрите (setti'!$B$9,"供应不足",IF(P72&gt;'Настройки на параметрите (setti'!$B$9,"供应富余","匹配")))</f>
      </c>
      <c r="R72" s="46"/>
      <c r="S72" s="62"/>
      <c r="T72" s="46"/>
      <c r="U72" s="46"/>
      <c r="V72" s="46"/>
      <c r="W72" s="46"/>
    </row>
    <row r="73" ht="20" customHeight="true">
      <c r="A73" s="40"/>
      <c r="B73" s="46"/>
      <c r="C73" s="46"/>
      <c r="D73" s="46"/>
      <c r="E73" s="46"/>
      <c r="F73" s="46"/>
      <c r="G73" s="46"/>
      <c r="H73" s="88"/>
      <c r="I73" s="88"/>
      <c r="J73" s="88"/>
      <c r="K73" s="88"/>
      <c r="L73" s="88"/>
      <c r="M73" s="90">
        <f>IF(B73="","",MAX(0,MIN(H73-I73+J73+K73,L73)))</f>
      </c>
      <c r="N73" s="90">
        <f>IF(B73="","",SUMIFS('Планиране на търсенето (demandP'!$X$2:$X$201,'Планиране на търсенето (demandP'!$B$2:$B$201,B73,'Планиране на търсенето (demandP'!$C$2:$C$201,C73,'Планиране на търсенето (demandP'!$D$2:$D$201,D73,'Планиране на търсенето (demandP'!$E$2:$E$201,E73,'Планиране на търсенето (demandP'!$G$2:$G$201,F73))</f>
      </c>
      <c r="O73" s="90">
        <f>IF(B73="","",M73-N73)</f>
      </c>
      <c r="P73" s="91">
        <f>IF(OR(N73="",N73=0),"",O73/N73)</f>
      </c>
      <c r="Q73" s="52">
        <f>IF(B73="","",IF(P73&lt;-'Настройки на параметрите (setti'!$B$9,"供应不足",IF(P73&gt;'Настройки на параметрите (setti'!$B$9,"供应富余","匹配")))</f>
      </c>
      <c r="R73" s="46"/>
      <c r="S73" s="62"/>
      <c r="T73" s="46"/>
      <c r="U73" s="46"/>
      <c r="V73" s="46"/>
      <c r="W73" s="46"/>
    </row>
    <row r="74" ht="20" customHeight="true">
      <c r="A74" s="40"/>
      <c r="B74" s="46"/>
      <c r="C74" s="46"/>
      <c r="D74" s="46"/>
      <c r="E74" s="46"/>
      <c r="F74" s="46"/>
      <c r="G74" s="46"/>
      <c r="H74" s="88"/>
      <c r="I74" s="88"/>
      <c r="J74" s="88"/>
      <c r="K74" s="88"/>
      <c r="L74" s="88"/>
      <c r="M74" s="90">
        <f>IF(B74="","",MAX(0,MIN(H74-I74+J74+K74,L74)))</f>
      </c>
      <c r="N74" s="90">
        <f>IF(B74="","",SUMIFS('Планиране на търсенето (demandP'!$X$2:$X$201,'Планиране на търсенето (demandP'!$B$2:$B$201,B74,'Планиране на търсенето (demandP'!$C$2:$C$201,C74,'Планиране на търсенето (demandP'!$D$2:$D$201,D74,'Планиране на търсенето (demandP'!$E$2:$E$201,E74,'Планиране на търсенето (demandP'!$G$2:$G$201,F74))</f>
      </c>
      <c r="O74" s="90">
        <f>IF(B74="","",M74-N74)</f>
      </c>
      <c r="P74" s="91">
        <f>IF(OR(N74="",N74=0),"",O74/N74)</f>
      </c>
      <c r="Q74" s="52">
        <f>IF(B74="","",IF(P74&lt;-'Настройки на параметрите (setti'!$B$9,"供应不足",IF(P74&gt;'Настройки на параметрите (setti'!$B$9,"供应富余","匹配")))</f>
      </c>
      <c r="R74" s="46"/>
      <c r="S74" s="62"/>
      <c r="T74" s="46"/>
      <c r="U74" s="46"/>
      <c r="V74" s="46"/>
      <c r="W74" s="46"/>
    </row>
    <row r="75" ht="20" customHeight="true">
      <c r="A75" s="40"/>
      <c r="B75" s="46"/>
      <c r="C75" s="46"/>
      <c r="D75" s="46"/>
      <c r="E75" s="46"/>
      <c r="F75" s="46"/>
      <c r="G75" s="46"/>
      <c r="H75" s="88"/>
      <c r="I75" s="88"/>
      <c r="J75" s="88"/>
      <c r="K75" s="88"/>
      <c r="L75" s="88"/>
      <c r="M75" s="90">
        <f>IF(B75="","",MAX(0,MIN(H75-I75+J75+K75,L75)))</f>
      </c>
      <c r="N75" s="90">
        <f>IF(B75="","",SUMIFS('Планиране на търсенето (demandP'!$X$2:$X$201,'Планиране на търсенето (demandP'!$B$2:$B$201,B75,'Планиране на търсенето (demandP'!$C$2:$C$201,C75,'Планиране на търсенето (demandP'!$D$2:$D$201,D75,'Планиране на търсенето (demandP'!$E$2:$E$201,E75,'Планиране на търсенето (demandP'!$G$2:$G$201,F75))</f>
      </c>
      <c r="O75" s="90">
        <f>IF(B75="","",M75-N75)</f>
      </c>
      <c r="P75" s="91">
        <f>IF(OR(N75="",N75=0),"",O75/N75)</f>
      </c>
      <c r="Q75" s="52">
        <f>IF(B75="","",IF(P75&lt;-'Настройки на параметрите (setti'!$B$9,"供应不足",IF(P75&gt;'Настройки на параметрите (setti'!$B$9,"供应富余","匹配")))</f>
      </c>
      <c r="R75" s="46"/>
      <c r="S75" s="62"/>
      <c r="T75" s="46"/>
      <c r="U75" s="46"/>
      <c r="V75" s="46"/>
      <c r="W75" s="46"/>
    </row>
    <row r="76" ht="20" customHeight="true">
      <c r="A76" s="40"/>
      <c r="B76" s="46"/>
      <c r="C76" s="46"/>
      <c r="D76" s="46"/>
      <c r="E76" s="46"/>
      <c r="F76" s="46"/>
      <c r="G76" s="46"/>
      <c r="H76" s="88"/>
      <c r="I76" s="88"/>
      <c r="J76" s="88"/>
      <c r="K76" s="88"/>
      <c r="L76" s="88"/>
      <c r="M76" s="90">
        <f>IF(B76="","",MAX(0,MIN(H76-I76+J76+K76,L76)))</f>
      </c>
      <c r="N76" s="90">
        <f>IF(B76="","",SUMIFS('Планиране на търсенето (demandP'!$X$2:$X$201,'Планиране на търсенето (demandP'!$B$2:$B$201,B76,'Планиране на търсенето (demandP'!$C$2:$C$201,C76,'Планиране на търсенето (demandP'!$D$2:$D$201,D76,'Планиране на търсенето (demandP'!$E$2:$E$201,E76,'Планиране на търсенето (demandP'!$G$2:$G$201,F76))</f>
      </c>
      <c r="O76" s="90">
        <f>IF(B76="","",M76-N76)</f>
      </c>
      <c r="P76" s="91">
        <f>IF(OR(N76="",N76=0),"",O76/N76)</f>
      </c>
      <c r="Q76" s="52">
        <f>IF(B76="","",IF(P76&lt;-'Настройки на параметрите (setti'!$B$9,"供应不足",IF(P76&gt;'Настройки на параметрите (setti'!$B$9,"供应富余","匹配")))</f>
      </c>
      <c r="R76" s="46"/>
      <c r="S76" s="62"/>
      <c r="T76" s="46"/>
      <c r="U76" s="46"/>
      <c r="V76" s="46"/>
      <c r="W76" s="46"/>
    </row>
    <row r="77" ht="20" customHeight="true">
      <c r="A77" s="40"/>
      <c r="B77" s="46"/>
      <c r="C77" s="46"/>
      <c r="D77" s="46"/>
      <c r="E77" s="46"/>
      <c r="F77" s="46"/>
      <c r="G77" s="46"/>
      <c r="H77" s="88"/>
      <c r="I77" s="88"/>
      <c r="J77" s="88"/>
      <c r="K77" s="88"/>
      <c r="L77" s="88"/>
      <c r="M77" s="90">
        <f>IF(B77="","",MAX(0,MIN(H77-I77+J77+K77,L77)))</f>
      </c>
      <c r="N77" s="90">
        <f>IF(B77="","",SUMIFS('Планиране на търсенето (demandP'!$X$2:$X$201,'Планиране на търсенето (demandP'!$B$2:$B$201,B77,'Планиране на търсенето (demandP'!$C$2:$C$201,C77,'Планиране на търсенето (demandP'!$D$2:$D$201,D77,'Планиране на търсенето (demandP'!$E$2:$E$201,E77,'Планиране на търсенето (demandP'!$G$2:$G$201,F77))</f>
      </c>
      <c r="O77" s="90">
        <f>IF(B77="","",M77-N77)</f>
      </c>
      <c r="P77" s="91">
        <f>IF(OR(N77="",N77=0),"",O77/N77)</f>
      </c>
      <c r="Q77" s="52">
        <f>IF(B77="","",IF(P77&lt;-'Настройки на параметрите (setti'!$B$9,"供应不足",IF(P77&gt;'Настройки на параметрите (setti'!$B$9,"供应富余","匹配")))</f>
      </c>
      <c r="R77" s="46"/>
      <c r="S77" s="62"/>
      <c r="T77" s="46"/>
      <c r="U77" s="46"/>
      <c r="V77" s="46"/>
      <c r="W77" s="46"/>
    </row>
    <row r="78" ht="20" customHeight="true">
      <c r="A78" s="40"/>
      <c r="B78" s="46"/>
      <c r="C78" s="46"/>
      <c r="D78" s="46"/>
      <c r="E78" s="46"/>
      <c r="F78" s="46"/>
      <c r="G78" s="46"/>
      <c r="H78" s="88"/>
      <c r="I78" s="88"/>
      <c r="J78" s="88"/>
      <c r="K78" s="88"/>
      <c r="L78" s="88"/>
      <c r="M78" s="90">
        <f>IF(B78="","",MAX(0,MIN(H78-I78+J78+K78,L78)))</f>
      </c>
      <c r="N78" s="90">
        <f>IF(B78="","",SUMIFS('Планиране на търсенето (demandP'!$X$2:$X$201,'Планиране на търсенето (demandP'!$B$2:$B$201,B78,'Планиране на търсенето (demandP'!$C$2:$C$201,C78,'Планиране на търсенето (demandP'!$D$2:$D$201,D78,'Планиране на търсенето (demandP'!$E$2:$E$201,E78,'Планиране на търсенето (demandP'!$G$2:$G$201,F78))</f>
      </c>
      <c r="O78" s="90">
        <f>IF(B78="","",M78-N78)</f>
      </c>
      <c r="P78" s="91">
        <f>IF(OR(N78="",N78=0),"",O78/N78)</f>
      </c>
      <c r="Q78" s="52">
        <f>IF(B78="","",IF(P78&lt;-'Настройки на параметрите (setti'!$B$9,"供应不足",IF(P78&gt;'Настройки на параметрите (setti'!$B$9,"供应富余","匹配")))</f>
      </c>
      <c r="R78" s="46"/>
      <c r="S78" s="62"/>
      <c r="T78" s="46"/>
      <c r="U78" s="46"/>
      <c r="V78" s="46"/>
      <c r="W78" s="46"/>
    </row>
    <row r="79" ht="20" customHeight="true">
      <c r="A79" s="40"/>
      <c r="B79" s="46"/>
      <c r="C79" s="46"/>
      <c r="D79" s="46"/>
      <c r="E79" s="46"/>
      <c r="F79" s="46"/>
      <c r="G79" s="46"/>
      <c r="H79" s="88"/>
      <c r="I79" s="88"/>
      <c r="J79" s="88"/>
      <c r="K79" s="88"/>
      <c r="L79" s="88"/>
      <c r="M79" s="90">
        <f>IF(B79="","",MAX(0,MIN(H79-I79+J79+K79,L79)))</f>
      </c>
      <c r="N79" s="90">
        <f>IF(B79="","",SUMIFS('Планиране на търсенето (demandP'!$X$2:$X$201,'Планиране на търсенето (demandP'!$B$2:$B$201,B79,'Планиране на търсенето (demandP'!$C$2:$C$201,C79,'Планиране на търсенето (demandP'!$D$2:$D$201,D79,'Планиране на търсенето (demandP'!$E$2:$E$201,E79,'Планиране на търсенето (demandP'!$G$2:$G$201,F79))</f>
      </c>
      <c r="O79" s="90">
        <f>IF(B79="","",M79-N79)</f>
      </c>
      <c r="P79" s="91">
        <f>IF(OR(N79="",N79=0),"",O79/N79)</f>
      </c>
      <c r="Q79" s="52">
        <f>IF(B79="","",IF(P79&lt;-'Настройки на параметрите (setti'!$B$9,"供应不足",IF(P79&gt;'Настройки на параметрите (setti'!$B$9,"供应富余","匹配")))</f>
      </c>
      <c r="R79" s="46"/>
      <c r="S79" s="62"/>
      <c r="T79" s="46"/>
      <c r="U79" s="46"/>
      <c r="V79" s="46"/>
      <c r="W79" s="46"/>
    </row>
    <row r="80" ht="20" customHeight="true">
      <c r="A80" s="40"/>
      <c r="B80" s="46"/>
      <c r="C80" s="46"/>
      <c r="D80" s="46"/>
      <c r="E80" s="46"/>
      <c r="F80" s="46"/>
      <c r="G80" s="46"/>
      <c r="H80" s="88"/>
      <c r="I80" s="88"/>
      <c r="J80" s="88"/>
      <c r="K80" s="88"/>
      <c r="L80" s="88"/>
      <c r="M80" s="90">
        <f>IF(B80="","",MAX(0,MIN(H80-I80+J80+K80,L80)))</f>
      </c>
      <c r="N80" s="90">
        <f>IF(B80="","",SUMIFS('Планиране на търсенето (demandP'!$X$2:$X$201,'Планиране на търсенето (demandP'!$B$2:$B$201,B80,'Планиране на търсенето (demandP'!$C$2:$C$201,C80,'Планиране на търсенето (demandP'!$D$2:$D$201,D80,'Планиране на търсенето (demandP'!$E$2:$E$201,E80,'Планиране на търсенето (demandP'!$G$2:$G$201,F80))</f>
      </c>
      <c r="O80" s="90">
        <f>IF(B80="","",M80-N80)</f>
      </c>
      <c r="P80" s="91">
        <f>IF(OR(N80="",N80=0),"",O80/N80)</f>
      </c>
      <c r="Q80" s="52">
        <f>IF(B80="","",IF(P80&lt;-'Настройки на параметрите (setti'!$B$9,"供应不足",IF(P80&gt;'Настройки на параметрите (setti'!$B$9,"供应富余","匹配")))</f>
      </c>
      <c r="R80" s="46"/>
      <c r="S80" s="62"/>
      <c r="T80" s="46"/>
      <c r="U80" s="46"/>
      <c r="V80" s="46"/>
      <c r="W80" s="46"/>
    </row>
    <row r="81" ht="20" customHeight="true">
      <c r="A81" s="40"/>
      <c r="B81" s="46"/>
      <c r="C81" s="46"/>
      <c r="D81" s="46"/>
      <c r="E81" s="46"/>
      <c r="F81" s="46"/>
      <c r="G81" s="46"/>
      <c r="H81" s="88"/>
      <c r="I81" s="88"/>
      <c r="J81" s="88"/>
      <c r="K81" s="88"/>
      <c r="L81" s="88"/>
      <c r="M81" s="90">
        <f>IF(B81="","",MAX(0,MIN(H81-I81+J81+K81,L81)))</f>
      </c>
      <c r="N81" s="90">
        <f>IF(B81="","",SUMIFS('Планиране на търсенето (demandP'!$X$2:$X$201,'Планиране на търсенето (demandP'!$B$2:$B$201,B81,'Планиране на търсенето (demandP'!$C$2:$C$201,C81,'Планиране на търсенето (demandP'!$D$2:$D$201,D81,'Планиране на търсенето (demandP'!$E$2:$E$201,E81,'Планиране на търсенето (demandP'!$G$2:$G$201,F81))</f>
      </c>
      <c r="O81" s="90">
        <f>IF(B81="","",M81-N81)</f>
      </c>
      <c r="P81" s="91">
        <f>IF(OR(N81="",N81=0),"",O81/N81)</f>
      </c>
      <c r="Q81" s="52">
        <f>IF(B81="","",IF(P81&lt;-'Настройки на параметрите (setti'!$B$9,"供应不足",IF(P81&gt;'Настройки на параметрите (setti'!$B$9,"供应富余","匹配")))</f>
      </c>
      <c r="R81" s="46"/>
      <c r="S81" s="62"/>
      <c r="T81" s="46"/>
      <c r="U81" s="46"/>
      <c r="V81" s="46"/>
      <c r="W81" s="46"/>
    </row>
    <row r="82" ht="20" customHeight="true">
      <c r="A82" s="40"/>
      <c r="B82" s="46"/>
      <c r="C82" s="46"/>
      <c r="D82" s="46"/>
      <c r="E82" s="46"/>
      <c r="F82" s="46"/>
      <c r="G82" s="46"/>
      <c r="H82" s="88"/>
      <c r="I82" s="88"/>
      <c r="J82" s="88"/>
      <c r="K82" s="88"/>
      <c r="L82" s="88"/>
      <c r="M82" s="90">
        <f>IF(B82="","",MAX(0,MIN(H82-I82+J82+K82,L82)))</f>
      </c>
      <c r="N82" s="90">
        <f>IF(B82="","",SUMIFS('Планиране на търсенето (demandP'!$X$2:$X$201,'Планиране на търсенето (demandP'!$B$2:$B$201,B82,'Планиране на търсенето (demandP'!$C$2:$C$201,C82,'Планиране на търсенето (demandP'!$D$2:$D$201,D82,'Планиране на търсенето (demandP'!$E$2:$E$201,E82,'Планиране на търсенето (demandP'!$G$2:$G$201,F82))</f>
      </c>
      <c r="O82" s="90">
        <f>IF(B82="","",M82-N82)</f>
      </c>
      <c r="P82" s="91">
        <f>IF(OR(N82="",N82=0),"",O82/N82)</f>
      </c>
      <c r="Q82" s="52">
        <f>IF(B82="","",IF(P82&lt;-'Настройки на параметрите (setti'!$B$9,"供应不足",IF(P82&gt;'Настройки на параметрите (setti'!$B$9,"供应富余","匹配")))</f>
      </c>
      <c r="R82" s="46"/>
      <c r="S82" s="62"/>
      <c r="T82" s="46"/>
      <c r="U82" s="46"/>
      <c r="V82" s="46"/>
      <c r="W82" s="46"/>
    </row>
    <row r="83" ht="20" customHeight="true">
      <c r="A83" s="40"/>
      <c r="B83" s="46"/>
      <c r="C83" s="46"/>
      <c r="D83" s="46"/>
      <c r="E83" s="46"/>
      <c r="F83" s="46"/>
      <c r="G83" s="46"/>
      <c r="H83" s="88"/>
      <c r="I83" s="88"/>
      <c r="J83" s="88"/>
      <c r="K83" s="88"/>
      <c r="L83" s="88"/>
      <c r="M83" s="90">
        <f>IF(B83="","",MAX(0,MIN(H83-I83+J83+K83,L83)))</f>
      </c>
      <c r="N83" s="90">
        <f>IF(B83="","",SUMIFS('Планиране на търсенето (demandP'!$X$2:$X$201,'Планиране на търсенето (demandP'!$B$2:$B$201,B83,'Планиране на търсенето (demandP'!$C$2:$C$201,C83,'Планиране на търсенето (demandP'!$D$2:$D$201,D83,'Планиране на търсенето (demandP'!$E$2:$E$201,E83,'Планиране на търсенето (demandP'!$G$2:$G$201,F83))</f>
      </c>
      <c r="O83" s="90">
        <f>IF(B83="","",M83-N83)</f>
      </c>
      <c r="P83" s="91">
        <f>IF(OR(N83="",N83=0),"",O83/N83)</f>
      </c>
      <c r="Q83" s="52">
        <f>IF(B83="","",IF(P83&lt;-'Настройки на параметрите (setti'!$B$9,"供应不足",IF(P83&gt;'Настройки на параметрите (setti'!$B$9,"供应富余","匹配")))</f>
      </c>
      <c r="R83" s="46"/>
      <c r="S83" s="62"/>
      <c r="T83" s="46"/>
      <c r="U83" s="46"/>
      <c r="V83" s="46"/>
      <c r="W83" s="46"/>
    </row>
    <row r="84" ht="20" customHeight="true">
      <c r="A84" s="40"/>
      <c r="B84" s="46"/>
      <c r="C84" s="46"/>
      <c r="D84" s="46"/>
      <c r="E84" s="46"/>
      <c r="F84" s="46"/>
      <c r="G84" s="46"/>
      <c r="H84" s="88"/>
      <c r="I84" s="88"/>
      <c r="J84" s="88"/>
      <c r="K84" s="88"/>
      <c r="L84" s="88"/>
      <c r="M84" s="90">
        <f>IF(B84="","",MAX(0,MIN(H84-I84+J84+K84,L84)))</f>
      </c>
      <c r="N84" s="90">
        <f>IF(B84="","",SUMIFS('Планиране на търсенето (demandP'!$X$2:$X$201,'Планиране на търсенето (demandP'!$B$2:$B$201,B84,'Планиране на търсенето (demandP'!$C$2:$C$201,C84,'Планиране на търсенето (demandP'!$D$2:$D$201,D84,'Планиране на търсенето (demandP'!$E$2:$E$201,E84,'Планиране на търсенето (demandP'!$G$2:$G$201,F84))</f>
      </c>
      <c r="O84" s="90">
        <f>IF(B84="","",M84-N84)</f>
      </c>
      <c r="P84" s="91">
        <f>IF(OR(N84="",N84=0),"",O84/N84)</f>
      </c>
      <c r="Q84" s="52">
        <f>IF(B84="","",IF(P84&lt;-'Настройки на параметрите (setti'!$B$9,"供应不足",IF(P84&gt;'Настройки на параметрите (setti'!$B$9,"供应富余","匹配")))</f>
      </c>
      <c r="R84" s="46"/>
      <c r="S84" s="62"/>
      <c r="T84" s="46"/>
      <c r="U84" s="46"/>
      <c r="V84" s="46"/>
      <c r="W84" s="46"/>
    </row>
    <row r="85" ht="20" customHeight="true">
      <c r="A85" s="40"/>
      <c r="B85" s="46"/>
      <c r="C85" s="46"/>
      <c r="D85" s="46"/>
      <c r="E85" s="46"/>
      <c r="F85" s="46"/>
      <c r="G85" s="46"/>
      <c r="H85" s="88"/>
      <c r="I85" s="88"/>
      <c r="J85" s="88"/>
      <c r="K85" s="88"/>
      <c r="L85" s="88"/>
      <c r="M85" s="90">
        <f>IF(B85="","",MAX(0,MIN(H85-I85+J85+K85,L85)))</f>
      </c>
      <c r="N85" s="90">
        <f>IF(B85="","",SUMIFS('Планиране на търсенето (demandP'!$X$2:$X$201,'Планиране на търсенето (demandP'!$B$2:$B$201,B85,'Планиране на търсенето (demandP'!$C$2:$C$201,C85,'Планиране на търсенето (demandP'!$D$2:$D$201,D85,'Планиране на търсенето (demandP'!$E$2:$E$201,E85,'Планиране на търсенето (demandP'!$G$2:$G$201,F85))</f>
      </c>
      <c r="O85" s="90">
        <f>IF(B85="","",M85-N85)</f>
      </c>
      <c r="P85" s="91">
        <f>IF(OR(N85="",N85=0),"",O85/N85)</f>
      </c>
      <c r="Q85" s="52">
        <f>IF(B85="","",IF(P85&lt;-'Настройки на параметрите (setti'!$B$9,"供应不足",IF(P85&gt;'Настройки на параметрите (setti'!$B$9,"供应富余","匹配")))</f>
      </c>
      <c r="R85" s="46"/>
      <c r="S85" s="62"/>
      <c r="T85" s="46"/>
      <c r="U85" s="46"/>
      <c r="V85" s="46"/>
      <c r="W85" s="46"/>
    </row>
    <row r="86" ht="20" customHeight="true">
      <c r="A86" s="40"/>
      <c r="B86" s="46"/>
      <c r="C86" s="46"/>
      <c r="D86" s="46"/>
      <c r="E86" s="46"/>
      <c r="F86" s="46"/>
      <c r="G86" s="46"/>
      <c r="H86" s="88"/>
      <c r="I86" s="88"/>
      <c r="J86" s="88"/>
      <c r="K86" s="88"/>
      <c r="L86" s="88"/>
      <c r="M86" s="90">
        <f>IF(B86="","",MAX(0,MIN(H86-I86+J86+K86,L86)))</f>
      </c>
      <c r="N86" s="90">
        <f>IF(B86="","",SUMIFS('Планиране на търсенето (demandP'!$X$2:$X$201,'Планиране на търсенето (demandP'!$B$2:$B$201,B86,'Планиране на търсенето (demandP'!$C$2:$C$201,C86,'Планиране на търсенето (demandP'!$D$2:$D$201,D86,'Планиране на търсенето (demandP'!$E$2:$E$201,E86,'Планиране на търсенето (demandP'!$G$2:$G$201,F86))</f>
      </c>
      <c r="O86" s="90">
        <f>IF(B86="","",M86-N86)</f>
      </c>
      <c r="P86" s="91">
        <f>IF(OR(N86="",N86=0),"",O86/N86)</f>
      </c>
      <c r="Q86" s="52">
        <f>IF(B86="","",IF(P86&lt;-'Настройки на параметрите (setti'!$B$9,"供应不足",IF(P86&gt;'Настройки на параметрите (setti'!$B$9,"供应富余","匹配")))</f>
      </c>
      <c r="R86" s="46"/>
      <c r="S86" s="62"/>
      <c r="T86" s="46"/>
      <c r="U86" s="46"/>
      <c r="V86" s="46"/>
      <c r="W86" s="46"/>
    </row>
    <row r="87" ht="20" customHeight="true">
      <c r="A87" s="40"/>
      <c r="B87" s="46"/>
      <c r="C87" s="46"/>
      <c r="D87" s="46"/>
      <c r="E87" s="46"/>
      <c r="F87" s="46"/>
      <c r="G87" s="46"/>
      <c r="H87" s="88"/>
      <c r="I87" s="88"/>
      <c r="J87" s="88"/>
      <c r="K87" s="88"/>
      <c r="L87" s="88"/>
      <c r="M87" s="90">
        <f>IF(B87="","",MAX(0,MIN(H87-I87+J87+K87,L87)))</f>
      </c>
      <c r="N87" s="90">
        <f>IF(B87="","",SUMIFS('Планиране на търсенето (demandP'!$X$2:$X$201,'Планиране на търсенето (demandP'!$B$2:$B$201,B87,'Планиране на търсенето (demandP'!$C$2:$C$201,C87,'Планиране на търсенето (demandP'!$D$2:$D$201,D87,'Планиране на търсенето (demandP'!$E$2:$E$201,E87,'Планиране на търсенето (demandP'!$G$2:$G$201,F87))</f>
      </c>
      <c r="O87" s="90">
        <f>IF(B87="","",M87-N87)</f>
      </c>
      <c r="P87" s="91">
        <f>IF(OR(N87="",N87=0),"",O87/N87)</f>
      </c>
      <c r="Q87" s="52">
        <f>IF(B87="","",IF(P87&lt;-'Настройки на параметрите (setti'!$B$9,"供应不足",IF(P87&gt;'Настройки на параметрите (setti'!$B$9,"供应富余","匹配")))</f>
      </c>
      <c r="R87" s="46"/>
      <c r="S87" s="62"/>
      <c r="T87" s="46"/>
      <c r="U87" s="46"/>
      <c r="V87" s="46"/>
      <c r="W87" s="46"/>
    </row>
    <row r="88" ht="20" customHeight="true">
      <c r="A88" s="40"/>
      <c r="B88" s="46"/>
      <c r="C88" s="46"/>
      <c r="D88" s="46"/>
      <c r="E88" s="46"/>
      <c r="F88" s="46"/>
      <c r="G88" s="46"/>
      <c r="H88" s="88"/>
      <c r="I88" s="88"/>
      <c r="J88" s="88"/>
      <c r="K88" s="88"/>
      <c r="L88" s="88"/>
      <c r="M88" s="90">
        <f>IF(B88="","",MAX(0,MIN(H88-I88+J88+K88,L88)))</f>
      </c>
      <c r="N88" s="90">
        <f>IF(B88="","",SUMIFS('Планиране на търсенето (demandP'!$X$2:$X$201,'Планиране на търсенето (demandP'!$B$2:$B$201,B88,'Планиране на търсенето (demandP'!$C$2:$C$201,C88,'Планиране на търсенето (demandP'!$D$2:$D$201,D88,'Планиране на търсенето (demandP'!$E$2:$E$201,E88,'Планиране на търсенето (demandP'!$G$2:$G$201,F88))</f>
      </c>
      <c r="O88" s="90">
        <f>IF(B88="","",M88-N88)</f>
      </c>
      <c r="P88" s="91">
        <f>IF(OR(N88="",N88=0),"",O88/N88)</f>
      </c>
      <c r="Q88" s="52">
        <f>IF(B88="","",IF(P88&lt;-'Настройки на параметрите (setti'!$B$9,"供应不足",IF(P88&gt;'Настройки на параметрите (setti'!$B$9,"供应富余","匹配")))</f>
      </c>
      <c r="R88" s="46"/>
      <c r="S88" s="62"/>
      <c r="T88" s="46"/>
      <c r="U88" s="46"/>
      <c r="V88" s="46"/>
      <c r="W88" s="46"/>
    </row>
    <row r="89" ht="20" customHeight="true">
      <c r="A89" s="40"/>
      <c r="B89" s="46"/>
      <c r="C89" s="46"/>
      <c r="D89" s="46"/>
      <c r="E89" s="46"/>
      <c r="F89" s="46"/>
      <c r="G89" s="46"/>
      <c r="H89" s="88"/>
      <c r="I89" s="88"/>
      <c r="J89" s="88"/>
      <c r="K89" s="88"/>
      <c r="L89" s="88"/>
      <c r="M89" s="90">
        <f>IF(B89="","",MAX(0,MIN(H89-I89+J89+K89,L89)))</f>
      </c>
      <c r="N89" s="90">
        <f>IF(B89="","",SUMIFS('Планиране на търсенето (demandP'!$X$2:$X$201,'Планиране на търсенето (demandP'!$B$2:$B$201,B89,'Планиране на търсенето (demandP'!$C$2:$C$201,C89,'Планиране на търсенето (demandP'!$D$2:$D$201,D89,'Планиране на търсенето (demandP'!$E$2:$E$201,E89,'Планиране на търсенето (demandP'!$G$2:$G$201,F89))</f>
      </c>
      <c r="O89" s="90">
        <f>IF(B89="","",M89-N89)</f>
      </c>
      <c r="P89" s="91">
        <f>IF(OR(N89="",N89=0),"",O89/N89)</f>
      </c>
      <c r="Q89" s="52">
        <f>IF(B89="","",IF(P89&lt;-'Настройки на параметрите (setti'!$B$9,"供应不足",IF(P89&gt;'Настройки на параметрите (setti'!$B$9,"供应富余","匹配")))</f>
      </c>
      <c r="R89" s="46"/>
      <c r="S89" s="62"/>
      <c r="T89" s="46"/>
      <c r="U89" s="46"/>
      <c r="V89" s="46"/>
      <c r="W89" s="46"/>
    </row>
    <row r="90" ht="20" customHeight="true">
      <c r="A90" s="40"/>
      <c r="B90" s="46"/>
      <c r="C90" s="46"/>
      <c r="D90" s="46"/>
      <c r="E90" s="46"/>
      <c r="F90" s="46"/>
      <c r="G90" s="46"/>
      <c r="H90" s="88"/>
      <c r="I90" s="88"/>
      <c r="J90" s="88"/>
      <c r="K90" s="88"/>
      <c r="L90" s="88"/>
      <c r="M90" s="90">
        <f>IF(B90="","",MAX(0,MIN(H90-I90+J90+K90,L90)))</f>
      </c>
      <c r="N90" s="90">
        <f>IF(B90="","",SUMIFS('Планиране на търсенето (demandP'!$X$2:$X$201,'Планиране на търсенето (demandP'!$B$2:$B$201,B90,'Планиране на търсенето (demandP'!$C$2:$C$201,C90,'Планиране на търсенето (demandP'!$D$2:$D$201,D90,'Планиране на търсенето (demandP'!$E$2:$E$201,E90,'Планиране на търсенето (demandP'!$G$2:$G$201,F90))</f>
      </c>
      <c r="O90" s="90">
        <f>IF(B90="","",M90-N90)</f>
      </c>
      <c r="P90" s="91">
        <f>IF(OR(N90="",N90=0),"",O90/N90)</f>
      </c>
      <c r="Q90" s="52">
        <f>IF(B90="","",IF(P90&lt;-'Настройки на параметрите (setti'!$B$9,"供应不足",IF(P90&gt;'Настройки на параметрите (setti'!$B$9,"供应富余","匹配")))</f>
      </c>
      <c r="R90" s="46"/>
      <c r="S90" s="62"/>
      <c r="T90" s="46"/>
      <c r="U90" s="46"/>
      <c r="V90" s="46"/>
      <c r="W90" s="46"/>
    </row>
    <row r="91" ht="20" customHeight="true">
      <c r="A91" s="40"/>
      <c r="B91" s="46"/>
      <c r="C91" s="46"/>
      <c r="D91" s="46"/>
      <c r="E91" s="46"/>
      <c r="F91" s="46"/>
      <c r="G91" s="46"/>
      <c r="H91" s="88"/>
      <c r="I91" s="88"/>
      <c r="J91" s="88"/>
      <c r="K91" s="88"/>
      <c r="L91" s="88"/>
      <c r="M91" s="90">
        <f>IF(B91="","",MAX(0,MIN(H91-I91+J91+K91,L91)))</f>
      </c>
      <c r="N91" s="90">
        <f>IF(B91="","",SUMIFS('Планиране на търсенето (demandP'!$X$2:$X$201,'Планиране на търсенето (demandP'!$B$2:$B$201,B91,'Планиране на търсенето (demandP'!$C$2:$C$201,C91,'Планиране на търсенето (demandP'!$D$2:$D$201,D91,'Планиране на търсенето (demandP'!$E$2:$E$201,E91,'Планиране на търсенето (demandP'!$G$2:$G$201,F91))</f>
      </c>
      <c r="O91" s="90">
        <f>IF(B91="","",M91-N91)</f>
      </c>
      <c r="P91" s="91">
        <f>IF(OR(N91="",N91=0),"",O91/N91)</f>
      </c>
      <c r="Q91" s="52">
        <f>IF(B91="","",IF(P91&lt;-'Настройки на параметрите (setti'!$B$9,"供应不足",IF(P91&gt;'Настройки на параметрите (setti'!$B$9,"供应富余","匹配")))</f>
      </c>
      <c r="R91" s="46"/>
      <c r="S91" s="62"/>
      <c r="T91" s="46"/>
      <c r="U91" s="46"/>
      <c r="V91" s="46"/>
      <c r="W91" s="46"/>
    </row>
    <row r="92" ht="20" customHeight="true">
      <c r="A92" s="40"/>
      <c r="B92" s="46"/>
      <c r="C92" s="46"/>
      <c r="D92" s="46"/>
      <c r="E92" s="46"/>
      <c r="F92" s="46"/>
      <c r="G92" s="46"/>
      <c r="H92" s="88"/>
      <c r="I92" s="88"/>
      <c r="J92" s="88"/>
      <c r="K92" s="88"/>
      <c r="L92" s="88"/>
      <c r="M92" s="90">
        <f>IF(B92="","",MAX(0,MIN(H92-I92+J92+K92,L92)))</f>
      </c>
      <c r="N92" s="90">
        <f>IF(B92="","",SUMIFS('Планиране на търсенето (demandP'!$X$2:$X$201,'Планиране на търсенето (demandP'!$B$2:$B$201,B92,'Планиране на търсенето (demandP'!$C$2:$C$201,C92,'Планиране на търсенето (demandP'!$D$2:$D$201,D92,'Планиране на търсенето (demandP'!$E$2:$E$201,E92,'Планиране на търсенето (demandP'!$G$2:$G$201,F92))</f>
      </c>
      <c r="O92" s="90">
        <f>IF(B92="","",M92-N92)</f>
      </c>
      <c r="P92" s="91">
        <f>IF(OR(N92="",N92=0),"",O92/N92)</f>
      </c>
      <c r="Q92" s="52">
        <f>IF(B92="","",IF(P92&lt;-'Настройки на параметрите (setti'!$B$9,"供应不足",IF(P92&gt;'Настройки на параметрите (setti'!$B$9,"供应富余","匹配")))</f>
      </c>
      <c r="R92" s="46"/>
      <c r="S92" s="62"/>
      <c r="T92" s="46"/>
      <c r="U92" s="46"/>
      <c r="V92" s="46"/>
      <c r="W92" s="46"/>
    </row>
    <row r="93" ht="20" customHeight="true">
      <c r="A93" s="40"/>
      <c r="B93" s="46"/>
      <c r="C93" s="46"/>
      <c r="D93" s="46"/>
      <c r="E93" s="46"/>
      <c r="F93" s="46"/>
      <c r="G93" s="46"/>
      <c r="H93" s="88"/>
      <c r="I93" s="88"/>
      <c r="J93" s="88"/>
      <c r="K93" s="88"/>
      <c r="L93" s="88"/>
      <c r="M93" s="90">
        <f>IF(B93="","",MAX(0,MIN(H93-I93+J93+K93,L93)))</f>
      </c>
      <c r="N93" s="90">
        <f>IF(B93="","",SUMIFS('Планиране на търсенето (demandP'!$X$2:$X$201,'Планиране на търсенето (demandP'!$B$2:$B$201,B93,'Планиране на търсенето (demandP'!$C$2:$C$201,C93,'Планиране на търсенето (demandP'!$D$2:$D$201,D93,'Планиране на търсенето (demandP'!$E$2:$E$201,E93,'Планиране на търсенето (demandP'!$G$2:$G$201,F93))</f>
      </c>
      <c r="O93" s="90">
        <f>IF(B93="","",M93-N93)</f>
      </c>
      <c r="P93" s="91">
        <f>IF(OR(N93="",N93=0),"",O93/N93)</f>
      </c>
      <c r="Q93" s="52">
        <f>IF(B93="","",IF(P93&lt;-'Настройки на параметрите (setti'!$B$9,"供应不足",IF(P93&gt;'Настройки на параметрите (setti'!$B$9,"供应富余","匹配")))</f>
      </c>
      <c r="R93" s="46"/>
      <c r="S93" s="62"/>
      <c r="T93" s="46"/>
      <c r="U93" s="46"/>
      <c r="V93" s="46"/>
      <c r="W93" s="46"/>
    </row>
    <row r="94" ht="20" customHeight="true">
      <c r="A94" s="40"/>
      <c r="B94" s="46"/>
      <c r="C94" s="46"/>
      <c r="D94" s="46"/>
      <c r="E94" s="46"/>
      <c r="F94" s="46"/>
      <c r="G94" s="46"/>
      <c r="H94" s="88"/>
      <c r="I94" s="88"/>
      <c r="J94" s="88"/>
      <c r="K94" s="88"/>
      <c r="L94" s="88"/>
      <c r="M94" s="90">
        <f>IF(B94="","",MAX(0,MIN(H94-I94+J94+K94,L94)))</f>
      </c>
      <c r="N94" s="90">
        <f>IF(B94="","",SUMIFS('Планиране на търсенето (demandP'!$X$2:$X$201,'Планиране на търсенето (demandP'!$B$2:$B$201,B94,'Планиране на търсенето (demandP'!$C$2:$C$201,C94,'Планиране на търсенето (demandP'!$D$2:$D$201,D94,'Планиране на търсенето (demandP'!$E$2:$E$201,E94,'Планиране на търсенето (demandP'!$G$2:$G$201,F94))</f>
      </c>
      <c r="O94" s="90">
        <f>IF(B94="","",M94-N94)</f>
      </c>
      <c r="P94" s="91">
        <f>IF(OR(N94="",N94=0),"",O94/N94)</f>
      </c>
      <c r="Q94" s="52">
        <f>IF(B94="","",IF(P94&lt;-'Настройки на параметрите (setti'!$B$9,"供应不足",IF(P94&gt;'Настройки на параметрите (setti'!$B$9,"供应富余","匹配")))</f>
      </c>
      <c r="R94" s="46"/>
      <c r="S94" s="62"/>
      <c r="T94" s="46"/>
      <c r="U94" s="46"/>
      <c r="V94" s="46"/>
      <c r="W94" s="46"/>
    </row>
    <row r="95" ht="20" customHeight="true">
      <c r="A95" s="40"/>
      <c r="B95" s="46"/>
      <c r="C95" s="46"/>
      <c r="D95" s="46"/>
      <c r="E95" s="46"/>
      <c r="F95" s="46"/>
      <c r="G95" s="46"/>
      <c r="H95" s="88"/>
      <c r="I95" s="88"/>
      <c r="J95" s="88"/>
      <c r="K95" s="88"/>
      <c r="L95" s="88"/>
      <c r="M95" s="90">
        <f>IF(B95="","",MAX(0,MIN(H95-I95+J95+K95,L95)))</f>
      </c>
      <c r="N95" s="90">
        <f>IF(B95="","",SUMIFS('Планиране на търсенето (demandP'!$X$2:$X$201,'Планиране на търсенето (demandP'!$B$2:$B$201,B95,'Планиране на търсенето (demandP'!$C$2:$C$201,C95,'Планиране на търсенето (demandP'!$D$2:$D$201,D95,'Планиране на търсенето (demandP'!$E$2:$E$201,E95,'Планиране на търсенето (demandP'!$G$2:$G$201,F95))</f>
      </c>
      <c r="O95" s="90">
        <f>IF(B95="","",M95-N95)</f>
      </c>
      <c r="P95" s="91">
        <f>IF(OR(N95="",N95=0),"",O95/N95)</f>
      </c>
      <c r="Q95" s="52">
        <f>IF(B95="","",IF(P95&lt;-'Настройки на параметрите (setti'!$B$9,"供应不足",IF(P95&gt;'Настройки на параметрите (setti'!$B$9,"供应富余","匹配")))</f>
      </c>
      <c r="R95" s="46"/>
      <c r="S95" s="62"/>
      <c r="T95" s="46"/>
      <c r="U95" s="46"/>
      <c r="V95" s="46"/>
      <c r="W95" s="46"/>
    </row>
    <row r="96" ht="20" customHeight="true">
      <c r="A96" s="40"/>
      <c r="B96" s="46"/>
      <c r="C96" s="46"/>
      <c r="D96" s="46"/>
      <c r="E96" s="46"/>
      <c r="F96" s="46"/>
      <c r="G96" s="46"/>
      <c r="H96" s="88"/>
      <c r="I96" s="88"/>
      <c r="J96" s="88"/>
      <c r="K96" s="88"/>
      <c r="L96" s="88"/>
      <c r="M96" s="90">
        <f>IF(B96="","",MAX(0,MIN(H96-I96+J96+K96,L96)))</f>
      </c>
      <c r="N96" s="90">
        <f>IF(B96="","",SUMIFS('Планиране на търсенето (demandP'!$X$2:$X$201,'Планиране на търсенето (demandP'!$B$2:$B$201,B96,'Планиране на търсенето (demandP'!$C$2:$C$201,C96,'Планиране на търсенето (demandP'!$D$2:$D$201,D96,'Планиране на търсенето (demandP'!$E$2:$E$201,E96,'Планиране на търсенето (demandP'!$G$2:$G$201,F96))</f>
      </c>
      <c r="O96" s="90">
        <f>IF(B96="","",M96-N96)</f>
      </c>
      <c r="P96" s="91">
        <f>IF(OR(N96="",N96=0),"",O96/N96)</f>
      </c>
      <c r="Q96" s="52">
        <f>IF(B96="","",IF(P96&lt;-'Настройки на параметрите (setti'!$B$9,"供应不足",IF(P96&gt;'Настройки на параметрите (setti'!$B$9,"供应富余","匹配")))</f>
      </c>
      <c r="R96" s="46"/>
      <c r="S96" s="62"/>
      <c r="T96" s="46"/>
      <c r="U96" s="46"/>
      <c r="V96" s="46"/>
      <c r="W96" s="46"/>
    </row>
    <row r="97" ht="20" customHeight="true">
      <c r="A97" s="40"/>
      <c r="B97" s="46"/>
      <c r="C97" s="46"/>
      <c r="D97" s="46"/>
      <c r="E97" s="46"/>
      <c r="F97" s="46"/>
      <c r="G97" s="46"/>
      <c r="H97" s="88"/>
      <c r="I97" s="88"/>
      <c r="J97" s="88"/>
      <c r="K97" s="88"/>
      <c r="L97" s="88"/>
      <c r="M97" s="90">
        <f>IF(B97="","",MAX(0,MIN(H97-I97+J97+K97,L97)))</f>
      </c>
      <c r="N97" s="90">
        <f>IF(B97="","",SUMIFS('Планиране на търсенето (demandP'!$X$2:$X$201,'Планиране на търсенето (demandP'!$B$2:$B$201,B97,'Планиране на търсенето (demandP'!$C$2:$C$201,C97,'Планиране на търсенето (demandP'!$D$2:$D$201,D97,'Планиране на търсенето (demandP'!$E$2:$E$201,E97,'Планиране на търсенето (demandP'!$G$2:$G$201,F97))</f>
      </c>
      <c r="O97" s="90">
        <f>IF(B97="","",M97-N97)</f>
      </c>
      <c r="P97" s="91">
        <f>IF(OR(N97="",N97=0),"",O97/N97)</f>
      </c>
      <c r="Q97" s="52">
        <f>IF(B97="","",IF(P97&lt;-'Настройки на параметрите (setti'!$B$9,"供应不足",IF(P97&gt;'Настройки на параметрите (setti'!$B$9,"供应富余","匹配")))</f>
      </c>
      <c r="R97" s="46"/>
      <c r="S97" s="62"/>
      <c r="T97" s="46"/>
      <c r="U97" s="46"/>
      <c r="V97" s="46"/>
      <c r="W97" s="46"/>
    </row>
    <row r="98" ht="20" customHeight="true">
      <c r="A98" s="40"/>
      <c r="B98" s="46"/>
      <c r="C98" s="46"/>
      <c r="D98" s="46"/>
      <c r="E98" s="46"/>
      <c r="F98" s="46"/>
      <c r="G98" s="46"/>
      <c r="H98" s="88"/>
      <c r="I98" s="88"/>
      <c r="J98" s="88"/>
      <c r="K98" s="88"/>
      <c r="L98" s="88"/>
      <c r="M98" s="90">
        <f>IF(B98="","",MAX(0,MIN(H98-I98+J98+K98,L98)))</f>
      </c>
      <c r="N98" s="90">
        <f>IF(B98="","",SUMIFS('Планиране на търсенето (demandP'!$X$2:$X$201,'Планиране на търсенето (demandP'!$B$2:$B$201,B98,'Планиране на търсенето (demandP'!$C$2:$C$201,C98,'Планиране на търсенето (demandP'!$D$2:$D$201,D98,'Планиране на търсенето (demandP'!$E$2:$E$201,E98,'Планиране на търсенето (demandP'!$G$2:$G$201,F98))</f>
      </c>
      <c r="O98" s="90">
        <f>IF(B98="","",M98-N98)</f>
      </c>
      <c r="P98" s="91">
        <f>IF(OR(N98="",N98=0),"",O98/N98)</f>
      </c>
      <c r="Q98" s="52">
        <f>IF(B98="","",IF(P98&lt;-'Настройки на параметрите (setti'!$B$9,"供应不足",IF(P98&gt;'Настройки на параметрите (setti'!$B$9,"供应富余","匹配")))</f>
      </c>
      <c r="R98" s="46"/>
      <c r="S98" s="62"/>
      <c r="T98" s="46"/>
      <c r="U98" s="46"/>
      <c r="V98" s="46"/>
      <c r="W98" s="46"/>
    </row>
    <row r="99" ht="20" customHeight="true">
      <c r="A99" s="40"/>
      <c r="B99" s="46"/>
      <c r="C99" s="46"/>
      <c r="D99" s="46"/>
      <c r="E99" s="46"/>
      <c r="F99" s="46"/>
      <c r="G99" s="46"/>
      <c r="H99" s="88"/>
      <c r="I99" s="88"/>
      <c r="J99" s="88"/>
      <c r="K99" s="88"/>
      <c r="L99" s="88"/>
      <c r="M99" s="90">
        <f>IF(B99="","",MAX(0,MIN(H99-I99+J99+K99,L99)))</f>
      </c>
      <c r="N99" s="90">
        <f>IF(B99="","",SUMIFS('Планиране на търсенето (demandP'!$X$2:$X$201,'Планиране на търсенето (demandP'!$B$2:$B$201,B99,'Планиране на търсенето (demandP'!$C$2:$C$201,C99,'Планиране на търсенето (demandP'!$D$2:$D$201,D99,'Планиране на търсенето (demandP'!$E$2:$E$201,E99,'Планиране на търсенето (demandP'!$G$2:$G$201,F99))</f>
      </c>
      <c r="O99" s="90">
        <f>IF(B99="","",M99-N99)</f>
      </c>
      <c r="P99" s="91">
        <f>IF(OR(N99="",N99=0),"",O99/N99)</f>
      </c>
      <c r="Q99" s="52">
        <f>IF(B99="","",IF(P99&lt;-'Настройки на параметрите (setti'!$B$9,"供应不足",IF(P99&gt;'Настройки на параметрите (setti'!$B$9,"供应富余","匹配")))</f>
      </c>
      <c r="R99" s="46"/>
      <c r="S99" s="62"/>
      <c r="T99" s="46"/>
      <c r="U99" s="46"/>
      <c r="V99" s="46"/>
      <c r="W99" s="46"/>
    </row>
    <row r="100" ht="20" customHeight="true">
      <c r="A100" s="40"/>
      <c r="B100" s="46"/>
      <c r="C100" s="46"/>
      <c r="D100" s="46"/>
      <c r="E100" s="46"/>
      <c r="F100" s="46"/>
      <c r="G100" s="46"/>
      <c r="H100" s="88"/>
      <c r="I100" s="88"/>
      <c r="J100" s="88"/>
      <c r="K100" s="88"/>
      <c r="L100" s="88"/>
      <c r="M100" s="90">
        <f>IF(B100="","",MAX(0,MIN(H100-I100+J100+K100,L100)))</f>
      </c>
      <c r="N100" s="90">
        <f>IF(B100="","",SUMIFS('Планиране на търсенето (demandP'!$X$2:$X$201,'Планиране на търсенето (demandP'!$B$2:$B$201,B100,'Планиране на търсенето (demandP'!$C$2:$C$201,C100,'Планиране на търсенето (demandP'!$D$2:$D$201,D100,'Планиране на търсенето (demandP'!$E$2:$E$201,E100,'Планиране на търсенето (demandP'!$G$2:$G$201,F100))</f>
      </c>
      <c r="O100" s="90">
        <f>IF(B100="","",M100-N100)</f>
      </c>
      <c r="P100" s="91">
        <f>IF(OR(N100="",N100=0),"",O100/N100)</f>
      </c>
      <c r="Q100" s="52">
        <f>IF(B100="","",IF(P100&lt;-'Настройки на параметрите (setti'!$B$9,"供应不足",IF(P100&gt;'Настройки на параметрите (setti'!$B$9,"供应富余","匹配")))</f>
      </c>
      <c r="R100" s="46"/>
      <c r="S100" s="62"/>
      <c r="T100" s="46"/>
      <c r="U100" s="46"/>
      <c r="V100" s="46"/>
      <c r="W100" s="46"/>
    </row>
    <row r="101" ht="20" customHeight="true">
      <c r="A101" s="40"/>
      <c r="B101" s="46"/>
      <c r="C101" s="46"/>
      <c r="D101" s="46"/>
      <c r="E101" s="46"/>
      <c r="F101" s="46"/>
      <c r="G101" s="46"/>
      <c r="H101" s="88"/>
      <c r="I101" s="88"/>
      <c r="J101" s="88"/>
      <c r="K101" s="88"/>
      <c r="L101" s="88"/>
      <c r="M101" s="90">
        <f>IF(B101="","",MAX(0,MIN(H101-I101+J101+K101,L101)))</f>
      </c>
      <c r="N101" s="90">
        <f>IF(B101="","",SUMIFS('Планиране на търсенето (demandP'!$X$2:$X$201,'Планиране на търсенето (demandP'!$B$2:$B$201,B101,'Планиране на търсенето (demandP'!$C$2:$C$201,C101,'Планиране на търсенето (demandP'!$D$2:$D$201,D101,'Планиране на търсенето (demandP'!$E$2:$E$201,E101,'Планиране на търсенето (demandP'!$G$2:$G$201,F101))</f>
      </c>
      <c r="O101" s="90">
        <f>IF(B101="","",M101-N101)</f>
      </c>
      <c r="P101" s="91">
        <f>IF(OR(N101="",N101=0),"",O101/N101)</f>
      </c>
      <c r="Q101" s="52">
        <f>IF(B101="","",IF(P101&lt;-'Настройки на параметрите (setti'!$B$9,"供应不足",IF(P101&gt;'Настройки на параметрите (setti'!$B$9,"供应富余","匹配")))</f>
      </c>
      <c r="R101" s="46"/>
      <c r="S101" s="62"/>
      <c r="T101" s="46"/>
      <c r="U101" s="46"/>
      <c r="V101" s="46"/>
      <c r="W101" s="46"/>
    </row>
    <row r="102" ht="20" customHeight="true">
      <c r="A102" s="40"/>
      <c r="B102" s="46"/>
      <c r="C102" s="46"/>
      <c r="D102" s="46"/>
      <c r="E102" s="46"/>
      <c r="F102" s="46"/>
      <c r="G102" s="46"/>
      <c r="H102" s="88"/>
      <c r="I102" s="88"/>
      <c r="J102" s="88"/>
      <c r="K102" s="88"/>
      <c r="L102" s="88"/>
      <c r="M102" s="90">
        <f>IF(B102="","",MAX(0,MIN(H102-I102+J102+K102,L102)))</f>
      </c>
      <c r="N102" s="90">
        <f>IF(B102="","",SUMIFS('Планиране на търсенето (demandP'!$X$2:$X$201,'Планиране на търсенето (demandP'!$B$2:$B$201,B102,'Планиране на търсенето (demandP'!$C$2:$C$201,C102,'Планиране на търсенето (demandP'!$D$2:$D$201,D102,'Планиране на търсенето (demandP'!$E$2:$E$201,E102,'Планиране на търсенето (demandP'!$G$2:$G$201,F102))</f>
      </c>
      <c r="O102" s="90">
        <f>IF(B102="","",M102-N102)</f>
      </c>
      <c r="P102" s="91">
        <f>IF(OR(N102="",N102=0),"",O102/N102)</f>
      </c>
      <c r="Q102" s="52">
        <f>IF(B102="","",IF(P102&lt;-'Настройки на параметрите (setti'!$B$9,"供应不足",IF(P102&gt;'Настройки на параметрите (setti'!$B$9,"供应富余","匹配")))</f>
      </c>
      <c r="R102" s="46"/>
      <c r="S102" s="62"/>
      <c r="T102" s="46"/>
      <c r="U102" s="46"/>
      <c r="V102" s="46"/>
      <c r="W102" s="46"/>
    </row>
    <row r="103" ht="20" customHeight="true">
      <c r="A103" s="40"/>
      <c r="B103" s="46"/>
      <c r="C103" s="46"/>
      <c r="D103" s="46"/>
      <c r="E103" s="46"/>
      <c r="F103" s="46"/>
      <c r="G103" s="46"/>
      <c r="H103" s="88"/>
      <c r="I103" s="88"/>
      <c r="J103" s="88"/>
      <c r="K103" s="88"/>
      <c r="L103" s="88"/>
      <c r="M103" s="90">
        <f>IF(B103="","",MAX(0,MIN(H103-I103+J103+K103,L103)))</f>
      </c>
      <c r="N103" s="90">
        <f>IF(B103="","",SUMIFS('Планиране на търсенето (demandP'!$X$2:$X$201,'Планиране на търсенето (demandP'!$B$2:$B$201,B103,'Планиране на търсенето (demandP'!$C$2:$C$201,C103,'Планиране на търсенето (demandP'!$D$2:$D$201,D103,'Планиране на търсенето (demandP'!$E$2:$E$201,E103,'Планиране на търсенето (demandP'!$G$2:$G$201,F103))</f>
      </c>
      <c r="O103" s="90">
        <f>IF(B103="","",M103-N103)</f>
      </c>
      <c r="P103" s="91">
        <f>IF(OR(N103="",N103=0),"",O103/N103)</f>
      </c>
      <c r="Q103" s="52">
        <f>IF(B103="","",IF(P103&lt;-'Настройки на параметрите (setti'!$B$9,"供应不足",IF(P103&gt;'Настройки на параметрите (setti'!$B$9,"供应富余","匹配")))</f>
      </c>
      <c r="R103" s="46"/>
      <c r="S103" s="62"/>
      <c r="T103" s="46"/>
      <c r="U103" s="46"/>
      <c r="V103" s="46"/>
      <c r="W103" s="46"/>
    </row>
    <row r="104" ht="20" customHeight="true">
      <c r="A104" s="40"/>
      <c r="B104" s="46"/>
      <c r="C104" s="46"/>
      <c r="D104" s="46"/>
      <c r="E104" s="46"/>
      <c r="F104" s="46"/>
      <c r="G104" s="46"/>
      <c r="H104" s="88"/>
      <c r="I104" s="88"/>
      <c r="J104" s="88"/>
      <c r="K104" s="88"/>
      <c r="L104" s="88"/>
      <c r="M104" s="90">
        <f>IF(B104="","",MAX(0,MIN(H104-I104+J104+K104,L104)))</f>
      </c>
      <c r="N104" s="90">
        <f>IF(B104="","",SUMIFS('Планиране на търсенето (demandP'!$X$2:$X$201,'Планиране на търсенето (demandP'!$B$2:$B$201,B104,'Планиране на търсенето (demandP'!$C$2:$C$201,C104,'Планиране на търсенето (demandP'!$D$2:$D$201,D104,'Планиране на търсенето (demandP'!$E$2:$E$201,E104,'Планиране на търсенето (demandP'!$G$2:$G$201,F104))</f>
      </c>
      <c r="O104" s="90">
        <f>IF(B104="","",M104-N104)</f>
      </c>
      <c r="P104" s="91">
        <f>IF(OR(N104="",N104=0),"",O104/N104)</f>
      </c>
      <c r="Q104" s="52">
        <f>IF(B104="","",IF(P104&lt;-'Настройки на параметрите (setti'!$B$9,"供应不足",IF(P104&gt;'Настройки на параметрите (setti'!$B$9,"供应富余","匹配")))</f>
      </c>
      <c r="R104" s="46"/>
      <c r="S104" s="62"/>
      <c r="T104" s="46"/>
      <c r="U104" s="46"/>
      <c r="V104" s="46"/>
      <c r="W104" s="46"/>
    </row>
    <row r="105" ht="20" customHeight="true">
      <c r="A105" s="40"/>
      <c r="B105" s="46"/>
      <c r="C105" s="46"/>
      <c r="D105" s="46"/>
      <c r="E105" s="46"/>
      <c r="F105" s="46"/>
      <c r="G105" s="46"/>
      <c r="H105" s="88"/>
      <c r="I105" s="88"/>
      <c r="J105" s="88"/>
      <c r="K105" s="88"/>
      <c r="L105" s="88"/>
      <c r="M105" s="90">
        <f>IF(B105="","",MAX(0,MIN(H105-I105+J105+K105,L105)))</f>
      </c>
      <c r="N105" s="90">
        <f>IF(B105="","",SUMIFS('Планиране на търсенето (demandP'!$X$2:$X$201,'Планиране на търсенето (demandP'!$B$2:$B$201,B105,'Планиране на търсенето (demandP'!$C$2:$C$201,C105,'Планиране на търсенето (demandP'!$D$2:$D$201,D105,'Планиране на търсенето (demandP'!$E$2:$E$201,E105,'Планиране на търсенето (demandP'!$G$2:$G$201,F105))</f>
      </c>
      <c r="O105" s="90">
        <f>IF(B105="","",M105-N105)</f>
      </c>
      <c r="P105" s="91">
        <f>IF(OR(N105="",N105=0),"",O105/N105)</f>
      </c>
      <c r="Q105" s="52">
        <f>IF(B105="","",IF(P105&lt;-'Настройки на параметрите (setti'!$B$9,"供应不足",IF(P105&gt;'Настройки на параметрите (setti'!$B$9,"供应富余","匹配")))</f>
      </c>
      <c r="R105" s="46"/>
      <c r="S105" s="62"/>
      <c r="T105" s="46"/>
      <c r="U105" s="46"/>
      <c r="V105" s="46"/>
      <c r="W105" s="46"/>
    </row>
    <row r="106" ht="20" customHeight="true">
      <c r="A106" s="40"/>
      <c r="B106" s="46"/>
      <c r="C106" s="46"/>
      <c r="D106" s="46"/>
      <c r="E106" s="46"/>
      <c r="F106" s="46"/>
      <c r="G106" s="46"/>
      <c r="H106" s="88"/>
      <c r="I106" s="88"/>
      <c r="J106" s="88"/>
      <c r="K106" s="88"/>
      <c r="L106" s="88"/>
      <c r="M106" s="90">
        <f>IF(B106="","",MAX(0,MIN(H106-I106+J106+K106,L106)))</f>
      </c>
      <c r="N106" s="90">
        <f>IF(B106="","",SUMIFS('Планиране на търсенето (demandP'!$X$2:$X$201,'Планиране на търсенето (demandP'!$B$2:$B$201,B106,'Планиране на търсенето (demandP'!$C$2:$C$201,C106,'Планиране на търсенето (demandP'!$D$2:$D$201,D106,'Планиране на търсенето (demandP'!$E$2:$E$201,E106,'Планиране на търсенето (demandP'!$G$2:$G$201,F106))</f>
      </c>
      <c r="O106" s="90">
        <f>IF(B106="","",M106-N106)</f>
      </c>
      <c r="P106" s="91">
        <f>IF(OR(N106="",N106=0),"",O106/N106)</f>
      </c>
      <c r="Q106" s="52">
        <f>IF(B106="","",IF(P106&lt;-'Настройки на параметрите (setti'!$B$9,"供应不足",IF(P106&gt;'Настройки на параметрите (setti'!$B$9,"供应富余","匹配")))</f>
      </c>
      <c r="R106" s="46"/>
      <c r="S106" s="62"/>
      <c r="T106" s="46"/>
      <c r="U106" s="46"/>
      <c r="V106" s="46"/>
      <c r="W106" s="46"/>
    </row>
    <row r="107" ht="20" customHeight="true">
      <c r="A107" s="40"/>
      <c r="B107" s="46"/>
      <c r="C107" s="46"/>
      <c r="D107" s="46"/>
      <c r="E107" s="46"/>
      <c r="F107" s="46"/>
      <c r="G107" s="46"/>
      <c r="H107" s="88"/>
      <c r="I107" s="88"/>
      <c r="J107" s="88"/>
      <c r="K107" s="88"/>
      <c r="L107" s="88"/>
      <c r="M107" s="90">
        <f>IF(B107="","",MAX(0,MIN(H107-I107+J107+K107,L107)))</f>
      </c>
      <c r="N107" s="90">
        <f>IF(B107="","",SUMIFS('Планиране на търсенето (demandP'!$X$2:$X$201,'Планиране на търсенето (demandP'!$B$2:$B$201,B107,'Планиране на търсенето (demandP'!$C$2:$C$201,C107,'Планиране на търсенето (demandP'!$D$2:$D$201,D107,'Планиране на търсенето (demandP'!$E$2:$E$201,E107,'Планиране на търсенето (demandP'!$G$2:$G$201,F107))</f>
      </c>
      <c r="O107" s="90">
        <f>IF(B107="","",M107-N107)</f>
      </c>
      <c r="P107" s="91">
        <f>IF(OR(N107="",N107=0),"",O107/N107)</f>
      </c>
      <c r="Q107" s="52">
        <f>IF(B107="","",IF(P107&lt;-'Настройки на параметрите (setti'!$B$9,"供应不足",IF(P107&gt;'Настройки на параметрите (setti'!$B$9,"供应富余","匹配")))</f>
      </c>
      <c r="R107" s="46"/>
      <c r="S107" s="62"/>
      <c r="T107" s="46"/>
      <c r="U107" s="46"/>
      <c r="V107" s="46"/>
      <c r="W107" s="46"/>
    </row>
    <row r="108" ht="20" customHeight="true">
      <c r="A108" s="40"/>
      <c r="B108" s="46"/>
      <c r="C108" s="46"/>
      <c r="D108" s="46"/>
      <c r="E108" s="46"/>
      <c r="F108" s="46"/>
      <c r="G108" s="46"/>
      <c r="H108" s="88"/>
      <c r="I108" s="88"/>
      <c r="J108" s="88"/>
      <c r="K108" s="88"/>
      <c r="L108" s="88"/>
      <c r="M108" s="90">
        <f>IF(B108="","",MAX(0,MIN(H108-I108+J108+K108,L108)))</f>
      </c>
      <c r="N108" s="90">
        <f>IF(B108="","",SUMIFS('Планиране на търсенето (demandP'!$X$2:$X$201,'Планиране на търсенето (demandP'!$B$2:$B$201,B108,'Планиране на търсенето (demandP'!$C$2:$C$201,C108,'Планиране на търсенето (demandP'!$D$2:$D$201,D108,'Планиране на търсенето (demandP'!$E$2:$E$201,E108,'Планиране на търсенето (demandP'!$G$2:$G$201,F108))</f>
      </c>
      <c r="O108" s="90">
        <f>IF(B108="","",M108-N108)</f>
      </c>
      <c r="P108" s="91">
        <f>IF(OR(N108="",N108=0),"",O108/N108)</f>
      </c>
      <c r="Q108" s="52">
        <f>IF(B108="","",IF(P108&lt;-'Настройки на параметрите (setti'!$B$9,"供应不足",IF(P108&gt;'Настройки на параметрите (setti'!$B$9,"供应富余","匹配")))</f>
      </c>
      <c r="R108" s="46"/>
      <c r="S108" s="62"/>
      <c r="T108" s="46"/>
      <c r="U108" s="46"/>
      <c r="V108" s="46"/>
      <c r="W108" s="46"/>
    </row>
    <row r="109" ht="20" customHeight="true">
      <c r="A109" s="40"/>
      <c r="B109" s="46"/>
      <c r="C109" s="46"/>
      <c r="D109" s="46"/>
      <c r="E109" s="46"/>
      <c r="F109" s="46"/>
      <c r="G109" s="46"/>
      <c r="H109" s="88"/>
      <c r="I109" s="88"/>
      <c r="J109" s="88"/>
      <c r="K109" s="88"/>
      <c r="L109" s="88"/>
      <c r="M109" s="90">
        <f>IF(B109="","",MAX(0,MIN(H109-I109+J109+K109,L109)))</f>
      </c>
      <c r="N109" s="90">
        <f>IF(B109="","",SUMIFS('Планиране на търсенето (demandP'!$X$2:$X$201,'Планиране на търсенето (demandP'!$B$2:$B$201,B109,'Планиране на търсенето (demandP'!$C$2:$C$201,C109,'Планиране на търсенето (demandP'!$D$2:$D$201,D109,'Планиране на търсенето (demandP'!$E$2:$E$201,E109,'Планиране на търсенето (demandP'!$G$2:$G$201,F109))</f>
      </c>
      <c r="O109" s="90">
        <f>IF(B109="","",M109-N109)</f>
      </c>
      <c r="P109" s="91">
        <f>IF(OR(N109="",N109=0),"",O109/N109)</f>
      </c>
      <c r="Q109" s="52">
        <f>IF(B109="","",IF(P109&lt;-'Настройки на параметрите (setti'!$B$9,"供应不足",IF(P109&gt;'Настройки на параметрите (setti'!$B$9,"供应富余","匹配")))</f>
      </c>
      <c r="R109" s="46"/>
      <c r="S109" s="62"/>
      <c r="T109" s="46"/>
      <c r="U109" s="46"/>
      <c r="V109" s="46"/>
      <c r="W109" s="46"/>
    </row>
    <row r="110" ht="20" customHeight="true">
      <c r="A110" s="40"/>
      <c r="B110" s="46"/>
      <c r="C110" s="46"/>
      <c r="D110" s="46"/>
      <c r="E110" s="46"/>
      <c r="F110" s="46"/>
      <c r="G110" s="46"/>
      <c r="H110" s="88"/>
      <c r="I110" s="88"/>
      <c r="J110" s="88"/>
      <c r="K110" s="88"/>
      <c r="L110" s="88"/>
      <c r="M110" s="90">
        <f>IF(B110="","",MAX(0,MIN(H110-I110+J110+K110,L110)))</f>
      </c>
      <c r="N110" s="90">
        <f>IF(B110="","",SUMIFS('Планиране на търсенето (demandP'!$X$2:$X$201,'Планиране на търсенето (demandP'!$B$2:$B$201,B110,'Планиране на търсенето (demandP'!$C$2:$C$201,C110,'Планиране на търсенето (demandP'!$D$2:$D$201,D110,'Планиране на търсенето (demandP'!$E$2:$E$201,E110,'Планиране на търсенето (demandP'!$G$2:$G$201,F110))</f>
      </c>
      <c r="O110" s="90">
        <f>IF(B110="","",M110-N110)</f>
      </c>
      <c r="P110" s="91">
        <f>IF(OR(N110="",N110=0),"",O110/N110)</f>
      </c>
      <c r="Q110" s="52">
        <f>IF(B110="","",IF(P110&lt;-'Настройки на параметрите (setti'!$B$9,"供应不足",IF(P110&gt;'Настройки на параметрите (setti'!$B$9,"供应富余","匹配")))</f>
      </c>
      <c r="R110" s="46"/>
      <c r="S110" s="62"/>
      <c r="T110" s="46"/>
      <c r="U110" s="46"/>
      <c r="V110" s="46"/>
      <c r="W110" s="46"/>
    </row>
    <row r="111" ht="20" customHeight="true">
      <c r="A111" s="40"/>
      <c r="B111" s="46"/>
      <c r="C111" s="46"/>
      <c r="D111" s="46"/>
      <c r="E111" s="46"/>
      <c r="F111" s="46"/>
      <c r="G111" s="46"/>
      <c r="H111" s="88"/>
      <c r="I111" s="88"/>
      <c r="J111" s="88"/>
      <c r="K111" s="88"/>
      <c r="L111" s="88"/>
      <c r="M111" s="90">
        <f>IF(B111="","",MAX(0,MIN(H111-I111+J111+K111,L111)))</f>
      </c>
      <c r="N111" s="90">
        <f>IF(B111="","",SUMIFS('Планиране на търсенето (demandP'!$X$2:$X$201,'Планиране на търсенето (demandP'!$B$2:$B$201,B111,'Планиране на търсенето (demandP'!$C$2:$C$201,C111,'Планиране на търсенето (demandP'!$D$2:$D$201,D111,'Планиране на търсенето (demandP'!$E$2:$E$201,E111,'Планиране на търсенето (demandP'!$G$2:$G$201,F111))</f>
      </c>
      <c r="O111" s="90">
        <f>IF(B111="","",M111-N111)</f>
      </c>
      <c r="P111" s="91">
        <f>IF(OR(N111="",N111=0),"",O111/N111)</f>
      </c>
      <c r="Q111" s="52">
        <f>IF(B111="","",IF(P111&lt;-'Настройки на параметрите (setti'!$B$9,"供应不足",IF(P111&gt;'Настройки на параметрите (setti'!$B$9,"供应富余","匹配")))</f>
      </c>
      <c r="R111" s="46"/>
      <c r="S111" s="62"/>
      <c r="T111" s="46"/>
      <c r="U111" s="46"/>
      <c r="V111" s="46"/>
      <c r="W111" s="46"/>
    </row>
    <row r="112" ht="20" customHeight="true">
      <c r="A112" s="40"/>
      <c r="B112" s="46"/>
      <c r="C112" s="46"/>
      <c r="D112" s="46"/>
      <c r="E112" s="46"/>
      <c r="F112" s="46"/>
      <c r="G112" s="46"/>
      <c r="H112" s="88"/>
      <c r="I112" s="88"/>
      <c r="J112" s="88"/>
      <c r="K112" s="88"/>
      <c r="L112" s="88"/>
      <c r="M112" s="90">
        <f>IF(B112="","",MAX(0,MIN(H112-I112+J112+K112,L112)))</f>
      </c>
      <c r="N112" s="90">
        <f>IF(B112="","",SUMIFS('Планиране на търсенето (demandP'!$X$2:$X$201,'Планиране на търсенето (demandP'!$B$2:$B$201,B112,'Планиране на търсенето (demandP'!$C$2:$C$201,C112,'Планиране на търсенето (demandP'!$D$2:$D$201,D112,'Планиране на търсенето (demandP'!$E$2:$E$201,E112,'Планиране на търсенето (demandP'!$G$2:$G$201,F112))</f>
      </c>
      <c r="O112" s="90">
        <f>IF(B112="","",M112-N112)</f>
      </c>
      <c r="P112" s="91">
        <f>IF(OR(N112="",N112=0),"",O112/N112)</f>
      </c>
      <c r="Q112" s="52">
        <f>IF(B112="","",IF(P112&lt;-'Настройки на параметрите (setti'!$B$9,"供应不足",IF(P112&gt;'Настройки на параметрите (setti'!$B$9,"供应富余","匹配")))</f>
      </c>
      <c r="R112" s="46"/>
      <c r="S112" s="62"/>
      <c r="T112" s="46"/>
      <c r="U112" s="46"/>
      <c r="V112" s="46"/>
      <c r="W112" s="46"/>
    </row>
    <row r="113" ht="20" customHeight="true">
      <c r="A113" s="40"/>
      <c r="B113" s="46"/>
      <c r="C113" s="46"/>
      <c r="D113" s="46"/>
      <c r="E113" s="46"/>
      <c r="F113" s="46"/>
      <c r="G113" s="46"/>
      <c r="H113" s="88"/>
      <c r="I113" s="88"/>
      <c r="J113" s="88"/>
      <c r="K113" s="88"/>
      <c r="L113" s="88"/>
      <c r="M113" s="90">
        <f>IF(B113="","",MAX(0,MIN(H113-I113+J113+K113,L113)))</f>
      </c>
      <c r="N113" s="90">
        <f>IF(B113="","",SUMIFS('Планиране на търсенето (demandP'!$X$2:$X$201,'Планиране на търсенето (demandP'!$B$2:$B$201,B113,'Планиране на търсенето (demandP'!$C$2:$C$201,C113,'Планиране на търсенето (demandP'!$D$2:$D$201,D113,'Планиране на търсенето (demandP'!$E$2:$E$201,E113,'Планиране на търсенето (demandP'!$G$2:$G$201,F113))</f>
      </c>
      <c r="O113" s="90">
        <f>IF(B113="","",M113-N113)</f>
      </c>
      <c r="P113" s="91">
        <f>IF(OR(N113="",N113=0),"",O113/N113)</f>
      </c>
      <c r="Q113" s="52">
        <f>IF(B113="","",IF(P113&lt;-'Настройки на параметрите (setti'!$B$9,"供应不足",IF(P113&gt;'Настройки на параметрите (setti'!$B$9,"供应富余","匹配")))</f>
      </c>
      <c r="R113" s="46"/>
      <c r="S113" s="62"/>
      <c r="T113" s="46"/>
      <c r="U113" s="46"/>
      <c r="V113" s="46"/>
      <c r="W113" s="46"/>
    </row>
    <row r="114" ht="20" customHeight="true">
      <c r="A114" s="40"/>
      <c r="B114" s="46"/>
      <c r="C114" s="46"/>
      <c r="D114" s="46"/>
      <c r="E114" s="46"/>
      <c r="F114" s="46"/>
      <c r="G114" s="46"/>
      <c r="H114" s="88"/>
      <c r="I114" s="88"/>
      <c r="J114" s="88"/>
      <c r="K114" s="88"/>
      <c r="L114" s="88"/>
      <c r="M114" s="90">
        <f>IF(B114="","",MAX(0,MIN(H114-I114+J114+K114,L114)))</f>
      </c>
      <c r="N114" s="90">
        <f>IF(B114="","",SUMIFS('Планиране на търсенето (demandP'!$X$2:$X$201,'Планиране на търсенето (demandP'!$B$2:$B$201,B114,'Планиране на търсенето (demandP'!$C$2:$C$201,C114,'Планиране на търсенето (demandP'!$D$2:$D$201,D114,'Планиране на търсенето (demandP'!$E$2:$E$201,E114,'Планиране на търсенето (demandP'!$G$2:$G$201,F114))</f>
      </c>
      <c r="O114" s="90">
        <f>IF(B114="","",M114-N114)</f>
      </c>
      <c r="P114" s="91">
        <f>IF(OR(N114="",N114=0),"",O114/N114)</f>
      </c>
      <c r="Q114" s="52">
        <f>IF(B114="","",IF(P114&lt;-'Настройки на параметрите (setti'!$B$9,"供应不足",IF(P114&gt;'Настройки на параметрите (setti'!$B$9,"供应富余","匹配")))</f>
      </c>
      <c r="R114" s="46"/>
      <c r="S114" s="62"/>
      <c r="T114" s="46"/>
      <c r="U114" s="46"/>
      <c r="V114" s="46"/>
      <c r="W114" s="46"/>
    </row>
    <row r="115" ht="20" customHeight="true">
      <c r="A115" s="40"/>
      <c r="B115" s="46"/>
      <c r="C115" s="46"/>
      <c r="D115" s="46"/>
      <c r="E115" s="46"/>
      <c r="F115" s="46"/>
      <c r="G115" s="46"/>
      <c r="H115" s="88"/>
      <c r="I115" s="88"/>
      <c r="J115" s="88"/>
      <c r="K115" s="88"/>
      <c r="L115" s="88"/>
      <c r="M115" s="90">
        <f>IF(B115="","",MAX(0,MIN(H115-I115+J115+K115,L115)))</f>
      </c>
      <c r="N115" s="90">
        <f>IF(B115="","",SUMIFS('Планиране на търсенето (demandP'!$X$2:$X$201,'Планиране на търсенето (demandP'!$B$2:$B$201,B115,'Планиране на търсенето (demandP'!$C$2:$C$201,C115,'Планиране на търсенето (demandP'!$D$2:$D$201,D115,'Планиране на търсенето (demandP'!$E$2:$E$201,E115,'Планиране на търсенето (demandP'!$G$2:$G$201,F115))</f>
      </c>
      <c r="O115" s="90">
        <f>IF(B115="","",M115-N115)</f>
      </c>
      <c r="P115" s="91">
        <f>IF(OR(N115="",N115=0),"",O115/N115)</f>
      </c>
      <c r="Q115" s="52">
        <f>IF(B115="","",IF(P115&lt;-'Настройки на параметрите (setti'!$B$9,"供应不足",IF(P115&gt;'Настройки на параметрите (setti'!$B$9,"供应富余","匹配")))</f>
      </c>
      <c r="R115" s="46"/>
      <c r="S115" s="62"/>
      <c r="T115" s="46"/>
      <c r="U115" s="46"/>
      <c r="V115" s="46"/>
      <c r="W115" s="46"/>
    </row>
    <row r="116" ht="20" customHeight="true">
      <c r="A116" s="40"/>
      <c r="B116" s="46"/>
      <c r="C116" s="46"/>
      <c r="D116" s="46"/>
      <c r="E116" s="46"/>
      <c r="F116" s="46"/>
      <c r="G116" s="46"/>
      <c r="H116" s="88"/>
      <c r="I116" s="88"/>
      <c r="J116" s="88"/>
      <c r="K116" s="88"/>
      <c r="L116" s="88"/>
      <c r="M116" s="90">
        <f>IF(B116="","",MAX(0,MIN(H116-I116+J116+K116,L116)))</f>
      </c>
      <c r="N116" s="90">
        <f>IF(B116="","",SUMIFS('Планиране на търсенето (demandP'!$X$2:$X$201,'Планиране на търсенето (demandP'!$B$2:$B$201,B116,'Планиране на търсенето (demandP'!$C$2:$C$201,C116,'Планиране на търсенето (demandP'!$D$2:$D$201,D116,'Планиране на търсенето (demandP'!$E$2:$E$201,E116,'Планиране на търсенето (demandP'!$G$2:$G$201,F116))</f>
      </c>
      <c r="O116" s="90">
        <f>IF(B116="","",M116-N116)</f>
      </c>
      <c r="P116" s="91">
        <f>IF(OR(N116="",N116=0),"",O116/N116)</f>
      </c>
      <c r="Q116" s="52">
        <f>IF(B116="","",IF(P116&lt;-'Настройки на параметрите (setti'!$B$9,"供应不足",IF(P116&gt;'Настройки на параметрите (setti'!$B$9,"供应富余","匹配")))</f>
      </c>
      <c r="R116" s="46"/>
      <c r="S116" s="62"/>
      <c r="T116" s="46"/>
      <c r="U116" s="46"/>
      <c r="V116" s="46"/>
      <c r="W116" s="46"/>
    </row>
    <row r="117" ht="20" customHeight="true">
      <c r="A117" s="40"/>
      <c r="B117" s="46"/>
      <c r="C117" s="46"/>
      <c r="D117" s="46"/>
      <c r="E117" s="46"/>
      <c r="F117" s="46"/>
      <c r="G117" s="46"/>
      <c r="H117" s="88"/>
      <c r="I117" s="88"/>
      <c r="J117" s="88"/>
      <c r="K117" s="88"/>
      <c r="L117" s="88"/>
      <c r="M117" s="90">
        <f>IF(B117="","",MAX(0,MIN(H117-I117+J117+K117,L117)))</f>
      </c>
      <c r="N117" s="90">
        <f>IF(B117="","",SUMIFS('Планиране на търсенето (demandP'!$X$2:$X$201,'Планиране на търсенето (demandP'!$B$2:$B$201,B117,'Планиране на търсенето (demandP'!$C$2:$C$201,C117,'Планиране на търсенето (demandP'!$D$2:$D$201,D117,'Планиране на търсенето (demandP'!$E$2:$E$201,E117,'Планиране на търсенето (demandP'!$G$2:$G$201,F117))</f>
      </c>
      <c r="O117" s="90">
        <f>IF(B117="","",M117-N117)</f>
      </c>
      <c r="P117" s="91">
        <f>IF(OR(N117="",N117=0),"",O117/N117)</f>
      </c>
      <c r="Q117" s="52">
        <f>IF(B117="","",IF(P117&lt;-'Настройки на параметрите (setti'!$B$9,"供应不足",IF(P117&gt;'Настройки на параметрите (setti'!$B$9,"供应富余","匹配")))</f>
      </c>
      <c r="R117" s="46"/>
      <c r="S117" s="62"/>
      <c r="T117" s="46"/>
      <c r="U117" s="46"/>
      <c r="V117" s="46"/>
      <c r="W117" s="46"/>
    </row>
    <row r="118" ht="20" customHeight="true">
      <c r="A118" s="40"/>
      <c r="B118" s="46"/>
      <c r="C118" s="46"/>
      <c r="D118" s="46"/>
      <c r="E118" s="46"/>
      <c r="F118" s="46"/>
      <c r="G118" s="46"/>
      <c r="H118" s="88"/>
      <c r="I118" s="88"/>
      <c r="J118" s="88"/>
      <c r="K118" s="88"/>
      <c r="L118" s="88"/>
      <c r="M118" s="90">
        <f>IF(B118="","",MAX(0,MIN(H118-I118+J118+K118,L118)))</f>
      </c>
      <c r="N118" s="90">
        <f>IF(B118="","",SUMIFS('Планиране на търсенето (demandP'!$X$2:$X$201,'Планиране на търсенето (demandP'!$B$2:$B$201,B118,'Планиране на търсенето (demandP'!$C$2:$C$201,C118,'Планиране на търсенето (demandP'!$D$2:$D$201,D118,'Планиране на търсенето (demandP'!$E$2:$E$201,E118,'Планиране на търсенето (demandP'!$G$2:$G$201,F118))</f>
      </c>
      <c r="O118" s="90">
        <f>IF(B118="","",M118-N118)</f>
      </c>
      <c r="P118" s="91">
        <f>IF(OR(N118="",N118=0),"",O118/N118)</f>
      </c>
      <c r="Q118" s="52">
        <f>IF(B118="","",IF(P118&lt;-'Настройки на параметрите (setti'!$B$9,"供应不足",IF(P118&gt;'Настройки на параметрите (setti'!$B$9,"供应富余","匹配")))</f>
      </c>
      <c r="R118" s="46"/>
      <c r="S118" s="62"/>
      <c r="T118" s="46"/>
      <c r="U118" s="46"/>
      <c r="V118" s="46"/>
      <c r="W118" s="46"/>
    </row>
    <row r="119" ht="20" customHeight="true">
      <c r="A119" s="40"/>
      <c r="B119" s="46"/>
      <c r="C119" s="46"/>
      <c r="D119" s="46"/>
      <c r="E119" s="46"/>
      <c r="F119" s="46"/>
      <c r="G119" s="46"/>
      <c r="H119" s="88"/>
      <c r="I119" s="88"/>
      <c r="J119" s="88"/>
      <c r="K119" s="88"/>
      <c r="L119" s="88"/>
      <c r="M119" s="90">
        <f>IF(B119="","",MAX(0,MIN(H119-I119+J119+K119,L119)))</f>
      </c>
      <c r="N119" s="90">
        <f>IF(B119="","",SUMIFS('Планиране на търсенето (demandP'!$X$2:$X$201,'Планиране на търсенето (demandP'!$B$2:$B$201,B119,'Планиране на търсенето (demandP'!$C$2:$C$201,C119,'Планиране на търсенето (demandP'!$D$2:$D$201,D119,'Планиране на търсенето (demandP'!$E$2:$E$201,E119,'Планиране на търсенето (demandP'!$G$2:$G$201,F119))</f>
      </c>
      <c r="O119" s="90">
        <f>IF(B119="","",M119-N119)</f>
      </c>
      <c r="P119" s="91">
        <f>IF(OR(N119="",N119=0),"",O119/N119)</f>
      </c>
      <c r="Q119" s="52">
        <f>IF(B119="","",IF(P119&lt;-'Настройки на параметрите (setti'!$B$9,"供应不足",IF(P119&gt;'Настройки на параметрите (setti'!$B$9,"供应富余","匹配")))</f>
      </c>
      <c r="R119" s="46"/>
      <c r="S119" s="62"/>
      <c r="T119" s="46"/>
      <c r="U119" s="46"/>
      <c r="V119" s="46"/>
      <c r="W119" s="46"/>
    </row>
    <row r="120" ht="20" customHeight="true">
      <c r="A120" s="40"/>
      <c r="B120" s="46"/>
      <c r="C120" s="46"/>
      <c r="D120" s="46"/>
      <c r="E120" s="46"/>
      <c r="F120" s="46"/>
      <c r="G120" s="46"/>
      <c r="H120" s="88"/>
      <c r="I120" s="88"/>
      <c r="J120" s="88"/>
      <c r="K120" s="88"/>
      <c r="L120" s="88"/>
      <c r="M120" s="90">
        <f>IF(B120="","",MAX(0,MIN(H120-I120+J120+K120,L120)))</f>
      </c>
      <c r="N120" s="90">
        <f>IF(B120="","",SUMIFS('Планиране на търсенето (demandP'!$X$2:$X$201,'Планиране на търсенето (demandP'!$B$2:$B$201,B120,'Планиране на търсенето (demandP'!$C$2:$C$201,C120,'Планиране на търсенето (demandP'!$D$2:$D$201,D120,'Планиране на търсенето (demandP'!$E$2:$E$201,E120,'Планиране на търсенето (demandP'!$G$2:$G$201,F120))</f>
      </c>
      <c r="O120" s="90">
        <f>IF(B120="","",M120-N120)</f>
      </c>
      <c r="P120" s="91">
        <f>IF(OR(N120="",N120=0),"",O120/N120)</f>
      </c>
      <c r="Q120" s="52">
        <f>IF(B120="","",IF(P120&lt;-'Настройки на параметрите (setti'!$B$9,"供应不足",IF(P120&gt;'Настройки на параметрите (setti'!$B$9,"供应富余","匹配")))</f>
      </c>
      <c r="R120" s="46"/>
      <c r="S120" s="62"/>
      <c r="T120" s="46"/>
      <c r="U120" s="46"/>
      <c r="V120" s="46"/>
      <c r="W120" s="46"/>
    </row>
    <row r="121" ht="20" customHeight="true">
      <c r="A121" s="40"/>
      <c r="B121" s="46"/>
      <c r="C121" s="46"/>
      <c r="D121" s="46"/>
      <c r="E121" s="46"/>
      <c r="F121" s="46"/>
      <c r="G121" s="46"/>
      <c r="H121" s="88"/>
      <c r="I121" s="88"/>
      <c r="J121" s="88"/>
      <c r="K121" s="88"/>
      <c r="L121" s="88"/>
      <c r="M121" s="90">
        <f>IF(B121="","",MAX(0,MIN(H121-I121+J121+K121,L121)))</f>
      </c>
      <c r="N121" s="90">
        <f>IF(B121="","",SUMIFS('Планиране на търсенето (demandP'!$X$2:$X$201,'Планиране на търсенето (demandP'!$B$2:$B$201,B121,'Планиране на търсенето (demandP'!$C$2:$C$201,C121,'Планиране на търсенето (demandP'!$D$2:$D$201,D121,'Планиране на търсенето (demandP'!$E$2:$E$201,E121,'Планиране на търсенето (demandP'!$G$2:$G$201,F121))</f>
      </c>
      <c r="O121" s="90">
        <f>IF(B121="","",M121-N121)</f>
      </c>
      <c r="P121" s="91">
        <f>IF(OR(N121="",N121=0),"",O121/N121)</f>
      </c>
      <c r="Q121" s="52">
        <f>IF(B121="","",IF(P121&lt;-'Настройки на параметрите (setti'!$B$9,"供应不足",IF(P121&gt;'Настройки на параметрите (setti'!$B$9,"供应富余","匹配")))</f>
      </c>
      <c r="R121" s="46"/>
      <c r="S121" s="62"/>
      <c r="T121" s="46"/>
      <c r="U121" s="46"/>
      <c r="V121" s="46"/>
      <c r="W121" s="46"/>
    </row>
    <row r="122" ht="20" customHeight="true">
      <c r="A122" s="40"/>
      <c r="B122" s="46"/>
      <c r="C122" s="46"/>
      <c r="D122" s="46"/>
      <c r="E122" s="46"/>
      <c r="F122" s="46"/>
      <c r="G122" s="46"/>
      <c r="H122" s="88"/>
      <c r="I122" s="88"/>
      <c r="J122" s="88"/>
      <c r="K122" s="88"/>
      <c r="L122" s="88"/>
      <c r="M122" s="90">
        <f>IF(B122="","",MAX(0,MIN(H122-I122+J122+K122,L122)))</f>
      </c>
      <c r="N122" s="90">
        <f>IF(B122="","",SUMIFS('Планиране на търсенето (demandP'!$X$2:$X$201,'Планиране на търсенето (demandP'!$B$2:$B$201,B122,'Планиране на търсенето (demandP'!$C$2:$C$201,C122,'Планиране на търсенето (demandP'!$D$2:$D$201,D122,'Планиране на търсенето (demandP'!$E$2:$E$201,E122,'Планиране на търсенето (demandP'!$G$2:$G$201,F122))</f>
      </c>
      <c r="O122" s="90">
        <f>IF(B122="","",M122-N122)</f>
      </c>
      <c r="P122" s="91">
        <f>IF(OR(N122="",N122=0),"",O122/N122)</f>
      </c>
      <c r="Q122" s="52">
        <f>IF(B122="","",IF(P122&lt;-'Настройки на параметрите (setti'!$B$9,"供应不足",IF(P122&gt;'Настройки на параметрите (setti'!$B$9,"供应富余","匹配")))</f>
      </c>
      <c r="R122" s="46"/>
      <c r="S122" s="62"/>
      <c r="T122" s="46"/>
      <c r="U122" s="46"/>
      <c r="V122" s="46"/>
      <c r="W122" s="46"/>
    </row>
    <row r="123" ht="20" customHeight="true">
      <c r="A123" s="40"/>
      <c r="B123" s="46"/>
      <c r="C123" s="46"/>
      <c r="D123" s="46"/>
      <c r="E123" s="46"/>
      <c r="F123" s="46"/>
      <c r="G123" s="46"/>
      <c r="H123" s="88"/>
      <c r="I123" s="88"/>
      <c r="J123" s="88"/>
      <c r="K123" s="88"/>
      <c r="L123" s="88"/>
      <c r="M123" s="90">
        <f>IF(B123="","",MAX(0,MIN(H123-I123+J123+K123,L123)))</f>
      </c>
      <c r="N123" s="90">
        <f>IF(B123="","",SUMIFS('Планиране на търсенето (demandP'!$X$2:$X$201,'Планиране на търсенето (demandP'!$B$2:$B$201,B123,'Планиране на търсенето (demandP'!$C$2:$C$201,C123,'Планиране на търсенето (demandP'!$D$2:$D$201,D123,'Планиране на търсенето (demandP'!$E$2:$E$201,E123,'Планиране на търсенето (demandP'!$G$2:$G$201,F123))</f>
      </c>
      <c r="O123" s="90">
        <f>IF(B123="","",M123-N123)</f>
      </c>
      <c r="P123" s="91">
        <f>IF(OR(N123="",N123=0),"",O123/N123)</f>
      </c>
      <c r="Q123" s="52">
        <f>IF(B123="","",IF(P123&lt;-'Настройки на параметрите (setti'!$B$9,"供应不足",IF(P123&gt;'Настройки на параметрите (setti'!$B$9,"供应富余","匹配")))</f>
      </c>
      <c r="R123" s="46"/>
      <c r="S123" s="62"/>
      <c r="T123" s="46"/>
      <c r="U123" s="46"/>
      <c r="V123" s="46"/>
      <c r="W123" s="46"/>
    </row>
    <row r="124" ht="20" customHeight="true">
      <c r="A124" s="40"/>
      <c r="B124" s="46"/>
      <c r="C124" s="46"/>
      <c r="D124" s="46"/>
      <c r="E124" s="46"/>
      <c r="F124" s="46"/>
      <c r="G124" s="46"/>
      <c r="H124" s="88"/>
      <c r="I124" s="88"/>
      <c r="J124" s="88"/>
      <c r="K124" s="88"/>
      <c r="L124" s="88"/>
      <c r="M124" s="90">
        <f>IF(B124="","",MAX(0,MIN(H124-I124+J124+K124,L124)))</f>
      </c>
      <c r="N124" s="90">
        <f>IF(B124="","",SUMIFS('Планиране на търсенето (demandP'!$X$2:$X$201,'Планиране на търсенето (demandP'!$B$2:$B$201,B124,'Планиране на търсенето (demandP'!$C$2:$C$201,C124,'Планиране на търсенето (demandP'!$D$2:$D$201,D124,'Планиране на търсенето (demandP'!$E$2:$E$201,E124,'Планиране на търсенето (demandP'!$G$2:$G$201,F124))</f>
      </c>
      <c r="O124" s="90">
        <f>IF(B124="","",M124-N124)</f>
      </c>
      <c r="P124" s="91">
        <f>IF(OR(N124="",N124=0),"",O124/N124)</f>
      </c>
      <c r="Q124" s="52">
        <f>IF(B124="","",IF(P124&lt;-'Настройки на параметрите (setti'!$B$9,"供应不足",IF(P124&gt;'Настройки на параметрите (setti'!$B$9,"供应富余","匹配")))</f>
      </c>
      <c r="R124" s="46"/>
      <c r="S124" s="62"/>
      <c r="T124" s="46"/>
      <c r="U124" s="46"/>
      <c r="V124" s="46"/>
      <c r="W124" s="46"/>
    </row>
    <row r="125" ht="20" customHeight="true">
      <c r="A125" s="40"/>
      <c r="B125" s="46"/>
      <c r="C125" s="46"/>
      <c r="D125" s="46"/>
      <c r="E125" s="46"/>
      <c r="F125" s="46"/>
      <c r="G125" s="46"/>
      <c r="H125" s="88"/>
      <c r="I125" s="88"/>
      <c r="J125" s="88"/>
      <c r="K125" s="88"/>
      <c r="L125" s="88"/>
      <c r="M125" s="90">
        <f>IF(B125="","",MAX(0,MIN(H125-I125+J125+K125,L125)))</f>
      </c>
      <c r="N125" s="90">
        <f>IF(B125="","",SUMIFS('Планиране на търсенето (demandP'!$X$2:$X$201,'Планиране на търсенето (demandP'!$B$2:$B$201,B125,'Планиране на търсенето (demandP'!$C$2:$C$201,C125,'Планиране на търсенето (demandP'!$D$2:$D$201,D125,'Планиране на търсенето (demandP'!$E$2:$E$201,E125,'Планиране на търсенето (demandP'!$G$2:$G$201,F125))</f>
      </c>
      <c r="O125" s="90">
        <f>IF(B125="","",M125-N125)</f>
      </c>
      <c r="P125" s="91">
        <f>IF(OR(N125="",N125=0),"",O125/N125)</f>
      </c>
      <c r="Q125" s="52">
        <f>IF(B125="","",IF(P125&lt;-'Настройки на параметрите (setti'!$B$9,"供应不足",IF(P125&gt;'Настройки на параметрите (setti'!$B$9,"供应富余","匹配")))</f>
      </c>
      <c r="R125" s="46"/>
      <c r="S125" s="62"/>
      <c r="T125" s="46"/>
      <c r="U125" s="46"/>
      <c r="V125" s="46"/>
      <c r="W125" s="46"/>
    </row>
    <row r="126" ht="20" customHeight="true">
      <c r="A126" s="40"/>
      <c r="B126" s="46"/>
      <c r="C126" s="46"/>
      <c r="D126" s="46"/>
      <c r="E126" s="46"/>
      <c r="F126" s="46"/>
      <c r="G126" s="46"/>
      <c r="H126" s="88"/>
      <c r="I126" s="88"/>
      <c r="J126" s="88"/>
      <c r="K126" s="88"/>
      <c r="L126" s="88"/>
      <c r="M126" s="90">
        <f>IF(B126="","",MAX(0,MIN(H126-I126+J126+K126,L126)))</f>
      </c>
      <c r="N126" s="90">
        <f>IF(B126="","",SUMIFS('Планиране на търсенето (demandP'!$X$2:$X$201,'Планиране на търсенето (demandP'!$B$2:$B$201,B126,'Планиране на търсенето (demandP'!$C$2:$C$201,C126,'Планиране на търсенето (demandP'!$D$2:$D$201,D126,'Планиране на търсенето (demandP'!$E$2:$E$201,E126,'Планиране на търсенето (demandP'!$G$2:$G$201,F126))</f>
      </c>
      <c r="O126" s="90">
        <f>IF(B126="","",M126-N126)</f>
      </c>
      <c r="P126" s="91">
        <f>IF(OR(N126="",N126=0),"",O126/N126)</f>
      </c>
      <c r="Q126" s="52">
        <f>IF(B126="","",IF(P126&lt;-'Настройки на параметрите (setti'!$B$9,"供应不足",IF(P126&gt;'Настройки на параметрите (setti'!$B$9,"供应富余","匹配")))</f>
      </c>
      <c r="R126" s="46"/>
      <c r="S126" s="62"/>
      <c r="T126" s="46"/>
      <c r="U126" s="46"/>
      <c r="V126" s="46"/>
      <c r="W126" s="46"/>
    </row>
    <row r="127" ht="20" customHeight="true">
      <c r="A127" s="40"/>
      <c r="B127" s="46"/>
      <c r="C127" s="46"/>
      <c r="D127" s="46"/>
      <c r="E127" s="46"/>
      <c r="F127" s="46"/>
      <c r="G127" s="46"/>
      <c r="H127" s="88"/>
      <c r="I127" s="88"/>
      <c r="J127" s="88"/>
      <c r="K127" s="88"/>
      <c r="L127" s="88"/>
      <c r="M127" s="90">
        <f>IF(B127="","",MAX(0,MIN(H127-I127+J127+K127,L127)))</f>
      </c>
      <c r="N127" s="90">
        <f>IF(B127="","",SUMIFS('Планиране на търсенето (demandP'!$X$2:$X$201,'Планиране на търсенето (demandP'!$B$2:$B$201,B127,'Планиране на търсенето (demandP'!$C$2:$C$201,C127,'Планиране на търсенето (demandP'!$D$2:$D$201,D127,'Планиране на търсенето (demandP'!$E$2:$E$201,E127,'Планиране на търсенето (demandP'!$G$2:$G$201,F127))</f>
      </c>
      <c r="O127" s="90">
        <f>IF(B127="","",M127-N127)</f>
      </c>
      <c r="P127" s="91">
        <f>IF(OR(N127="",N127=0),"",O127/N127)</f>
      </c>
      <c r="Q127" s="52">
        <f>IF(B127="","",IF(P127&lt;-'Настройки на параметрите (setti'!$B$9,"供应不足",IF(P127&gt;'Настройки на параметрите (setti'!$B$9,"供应富余","匹配")))</f>
      </c>
      <c r="R127" s="46"/>
      <c r="S127" s="62"/>
      <c r="T127" s="46"/>
      <c r="U127" s="46"/>
      <c r="V127" s="46"/>
      <c r="W127" s="46"/>
    </row>
    <row r="128" ht="20" customHeight="true">
      <c r="A128" s="40"/>
      <c r="B128" s="46"/>
      <c r="C128" s="46"/>
      <c r="D128" s="46"/>
      <c r="E128" s="46"/>
      <c r="F128" s="46"/>
      <c r="G128" s="46"/>
      <c r="H128" s="88"/>
      <c r="I128" s="88"/>
      <c r="J128" s="88"/>
      <c r="K128" s="88"/>
      <c r="L128" s="88"/>
      <c r="M128" s="90">
        <f>IF(B128="","",MAX(0,MIN(H128-I128+J128+K128,L128)))</f>
      </c>
      <c r="N128" s="90">
        <f>IF(B128="","",SUMIFS('Планиране на търсенето (demandP'!$X$2:$X$201,'Планиране на търсенето (demandP'!$B$2:$B$201,B128,'Планиране на търсенето (demandP'!$C$2:$C$201,C128,'Планиране на търсенето (demandP'!$D$2:$D$201,D128,'Планиране на търсенето (demandP'!$E$2:$E$201,E128,'Планиране на търсенето (demandP'!$G$2:$G$201,F128))</f>
      </c>
      <c r="O128" s="90">
        <f>IF(B128="","",M128-N128)</f>
      </c>
      <c r="P128" s="91">
        <f>IF(OR(N128="",N128=0),"",O128/N128)</f>
      </c>
      <c r="Q128" s="52">
        <f>IF(B128="","",IF(P128&lt;-'Настройки на параметрите (setti'!$B$9,"供应不足",IF(P128&gt;'Настройки на параметрите (setti'!$B$9,"供应富余","匹配")))</f>
      </c>
      <c r="R128" s="46"/>
      <c r="S128" s="62"/>
      <c r="T128" s="46"/>
      <c r="U128" s="46"/>
      <c r="V128" s="46"/>
      <c r="W128" s="46"/>
    </row>
    <row r="129" ht="20" customHeight="true">
      <c r="A129" s="40"/>
      <c r="B129" s="46"/>
      <c r="C129" s="46"/>
      <c r="D129" s="46"/>
      <c r="E129" s="46"/>
      <c r="F129" s="46"/>
      <c r="G129" s="46"/>
      <c r="H129" s="88"/>
      <c r="I129" s="88"/>
      <c r="J129" s="88"/>
      <c r="K129" s="88"/>
      <c r="L129" s="88"/>
      <c r="M129" s="90">
        <f>IF(B129="","",MAX(0,MIN(H129-I129+J129+K129,L129)))</f>
      </c>
      <c r="N129" s="90">
        <f>IF(B129="","",SUMIFS('Планиране на търсенето (demandP'!$X$2:$X$201,'Планиране на търсенето (demandP'!$B$2:$B$201,B129,'Планиране на търсенето (demandP'!$C$2:$C$201,C129,'Планиране на търсенето (demandP'!$D$2:$D$201,D129,'Планиране на търсенето (demandP'!$E$2:$E$201,E129,'Планиране на търсенето (demandP'!$G$2:$G$201,F129))</f>
      </c>
      <c r="O129" s="90">
        <f>IF(B129="","",M129-N129)</f>
      </c>
      <c r="P129" s="91">
        <f>IF(OR(N129="",N129=0),"",O129/N129)</f>
      </c>
      <c r="Q129" s="52">
        <f>IF(B129="","",IF(P129&lt;-'Настройки на параметрите (setti'!$B$9,"供应不足",IF(P129&gt;'Настройки на параметрите (setti'!$B$9,"供应富余","匹配")))</f>
      </c>
      <c r="R129" s="46"/>
      <c r="S129" s="62"/>
      <c r="T129" s="46"/>
      <c r="U129" s="46"/>
      <c r="V129" s="46"/>
      <c r="W129" s="46"/>
    </row>
    <row r="130" ht="20" customHeight="true">
      <c r="A130" s="40"/>
      <c r="B130" s="46"/>
      <c r="C130" s="46"/>
      <c r="D130" s="46"/>
      <c r="E130" s="46"/>
      <c r="F130" s="46"/>
      <c r="G130" s="46"/>
      <c r="H130" s="88"/>
      <c r="I130" s="88"/>
      <c r="J130" s="88"/>
      <c r="K130" s="88"/>
      <c r="L130" s="88"/>
      <c r="M130" s="90">
        <f>IF(B130="","",MAX(0,MIN(H130-I130+J130+K130,L130)))</f>
      </c>
      <c r="N130" s="90">
        <f>IF(B130="","",SUMIFS('Планиране на търсенето (demandP'!$X$2:$X$201,'Планиране на търсенето (demandP'!$B$2:$B$201,B130,'Планиране на търсенето (demandP'!$C$2:$C$201,C130,'Планиране на търсенето (demandP'!$D$2:$D$201,D130,'Планиране на търсенето (demandP'!$E$2:$E$201,E130,'Планиране на търсенето (demandP'!$G$2:$G$201,F130))</f>
      </c>
      <c r="O130" s="90">
        <f>IF(B130="","",M130-N130)</f>
      </c>
      <c r="P130" s="91">
        <f>IF(OR(N130="",N130=0),"",O130/N130)</f>
      </c>
      <c r="Q130" s="52">
        <f>IF(B130="","",IF(P130&lt;-'Настройки на параметрите (setti'!$B$9,"供应不足",IF(P130&gt;'Настройки на параметрите (setti'!$B$9,"供应富余","匹配")))</f>
      </c>
      <c r="R130" s="46"/>
      <c r="S130" s="62"/>
      <c r="T130" s="46"/>
      <c r="U130" s="46"/>
      <c r="V130" s="46"/>
      <c r="W130" s="46"/>
    </row>
    <row r="131" ht="20" customHeight="true">
      <c r="A131" s="40"/>
      <c r="B131" s="46"/>
      <c r="C131" s="46"/>
      <c r="D131" s="46"/>
      <c r="E131" s="46"/>
      <c r="F131" s="46"/>
      <c r="G131" s="46"/>
      <c r="H131" s="88"/>
      <c r="I131" s="88"/>
      <c r="J131" s="88"/>
      <c r="K131" s="88"/>
      <c r="L131" s="88"/>
      <c r="M131" s="90">
        <f>IF(B131="","",MAX(0,MIN(H131-I131+J131+K131,L131)))</f>
      </c>
      <c r="N131" s="90">
        <f>IF(B131="","",SUMIFS('Планиране на търсенето (demandP'!$X$2:$X$201,'Планиране на търсенето (demandP'!$B$2:$B$201,B131,'Планиране на търсенето (demandP'!$C$2:$C$201,C131,'Планиране на търсенето (demandP'!$D$2:$D$201,D131,'Планиране на търсенето (demandP'!$E$2:$E$201,E131,'Планиране на търсенето (demandP'!$G$2:$G$201,F131))</f>
      </c>
      <c r="O131" s="90">
        <f>IF(B131="","",M131-N131)</f>
      </c>
      <c r="P131" s="91">
        <f>IF(OR(N131="",N131=0),"",O131/N131)</f>
      </c>
      <c r="Q131" s="52">
        <f>IF(B131="","",IF(P131&lt;-'Настройки на параметрите (setti'!$B$9,"供应不足",IF(P131&gt;'Настройки на параметрите (setti'!$B$9,"供应富余","匹配")))</f>
      </c>
      <c r="R131" s="46"/>
      <c r="S131" s="62"/>
      <c r="T131" s="46"/>
      <c r="U131" s="46"/>
      <c r="V131" s="46"/>
      <c r="W131" s="46"/>
    </row>
    <row r="132" ht="20" customHeight="true">
      <c r="A132" s="40"/>
      <c r="B132" s="46"/>
      <c r="C132" s="46"/>
      <c r="D132" s="46"/>
      <c r="E132" s="46"/>
      <c r="F132" s="46"/>
      <c r="G132" s="46"/>
      <c r="H132" s="88"/>
      <c r="I132" s="88"/>
      <c r="J132" s="88"/>
      <c r="K132" s="88"/>
      <c r="L132" s="88"/>
      <c r="M132" s="90">
        <f>IF(B132="","",MAX(0,MIN(H132-I132+J132+K132,L132)))</f>
      </c>
      <c r="N132" s="90">
        <f>IF(B132="","",SUMIFS('Планиране на търсенето (demandP'!$X$2:$X$201,'Планиране на търсенето (demandP'!$B$2:$B$201,B132,'Планиране на търсенето (demandP'!$C$2:$C$201,C132,'Планиране на търсенето (demandP'!$D$2:$D$201,D132,'Планиране на търсенето (demandP'!$E$2:$E$201,E132,'Планиране на търсенето (demandP'!$G$2:$G$201,F132))</f>
      </c>
      <c r="O132" s="90">
        <f>IF(B132="","",M132-N132)</f>
      </c>
      <c r="P132" s="91">
        <f>IF(OR(N132="",N132=0),"",O132/N132)</f>
      </c>
      <c r="Q132" s="52">
        <f>IF(B132="","",IF(P132&lt;-'Настройки на параметрите (setti'!$B$9,"供应不足",IF(P132&gt;'Настройки на параметрите (setti'!$B$9,"供应富余","匹配")))</f>
      </c>
      <c r="R132" s="46"/>
      <c r="S132" s="62"/>
      <c r="T132" s="46"/>
      <c r="U132" s="46"/>
      <c r="V132" s="46"/>
      <c r="W132" s="46"/>
    </row>
    <row r="133" ht="20" customHeight="true">
      <c r="A133" s="40"/>
      <c r="B133" s="46"/>
      <c r="C133" s="46"/>
      <c r="D133" s="46"/>
      <c r="E133" s="46"/>
      <c r="F133" s="46"/>
      <c r="G133" s="46"/>
      <c r="H133" s="88"/>
      <c r="I133" s="88"/>
      <c r="J133" s="88"/>
      <c r="K133" s="88"/>
      <c r="L133" s="88"/>
      <c r="M133" s="90">
        <f>IF(B133="","",MAX(0,MIN(H133-I133+J133+K133,L133)))</f>
      </c>
      <c r="N133" s="90">
        <f>IF(B133="","",SUMIFS('Планиране на търсенето (demandP'!$X$2:$X$201,'Планиране на търсенето (demandP'!$B$2:$B$201,B133,'Планиране на търсенето (demandP'!$C$2:$C$201,C133,'Планиране на търсенето (demandP'!$D$2:$D$201,D133,'Планиране на търсенето (demandP'!$E$2:$E$201,E133,'Планиране на търсенето (demandP'!$G$2:$G$201,F133))</f>
      </c>
      <c r="O133" s="90">
        <f>IF(B133="","",M133-N133)</f>
      </c>
      <c r="P133" s="91">
        <f>IF(OR(N133="",N133=0),"",O133/N133)</f>
      </c>
      <c r="Q133" s="52">
        <f>IF(B133="","",IF(P133&lt;-'Настройки на параметрите (setti'!$B$9,"供应不足",IF(P133&gt;'Настройки на параметрите (setti'!$B$9,"供应富余","匹配")))</f>
      </c>
      <c r="R133" s="46"/>
      <c r="S133" s="62"/>
      <c r="T133" s="46"/>
      <c r="U133" s="46"/>
      <c r="V133" s="46"/>
      <c r="W133" s="46"/>
    </row>
    <row r="134" ht="20" customHeight="true">
      <c r="A134" s="40"/>
      <c r="B134" s="46"/>
      <c r="C134" s="46"/>
      <c r="D134" s="46"/>
      <c r="E134" s="46"/>
      <c r="F134" s="46"/>
      <c r="G134" s="46"/>
      <c r="H134" s="88"/>
      <c r="I134" s="88"/>
      <c r="J134" s="88"/>
      <c r="K134" s="88"/>
      <c r="L134" s="88"/>
      <c r="M134" s="90">
        <f>IF(B134="","",MAX(0,MIN(H134-I134+J134+K134,L134)))</f>
      </c>
      <c r="N134" s="90">
        <f>IF(B134="","",SUMIFS('Планиране на търсенето (demandP'!$X$2:$X$201,'Планиране на търсенето (demandP'!$B$2:$B$201,B134,'Планиране на търсенето (demandP'!$C$2:$C$201,C134,'Планиране на търсенето (demandP'!$D$2:$D$201,D134,'Планиране на търсенето (demandP'!$E$2:$E$201,E134,'Планиране на търсенето (demandP'!$G$2:$G$201,F134))</f>
      </c>
      <c r="O134" s="90">
        <f>IF(B134="","",M134-N134)</f>
      </c>
      <c r="P134" s="91">
        <f>IF(OR(N134="",N134=0),"",O134/N134)</f>
      </c>
      <c r="Q134" s="52">
        <f>IF(B134="","",IF(P134&lt;-'Настройки на параметрите (setti'!$B$9,"供应不足",IF(P134&gt;'Настройки на параметрите (setti'!$B$9,"供应富余","匹配")))</f>
      </c>
      <c r="R134" s="46"/>
      <c r="S134" s="62"/>
      <c r="T134" s="46"/>
      <c r="U134" s="46"/>
      <c r="V134" s="46"/>
      <c r="W134" s="46"/>
    </row>
    <row r="135" ht="20" customHeight="true">
      <c r="A135" s="40"/>
      <c r="B135" s="46"/>
      <c r="C135" s="46"/>
      <c r="D135" s="46"/>
      <c r="E135" s="46"/>
      <c r="F135" s="46"/>
      <c r="G135" s="46"/>
      <c r="H135" s="88"/>
      <c r="I135" s="88"/>
      <c r="J135" s="88"/>
      <c r="K135" s="88"/>
      <c r="L135" s="88"/>
      <c r="M135" s="90">
        <f>IF(B135="","",MAX(0,MIN(H135-I135+J135+K135,L135)))</f>
      </c>
      <c r="N135" s="90">
        <f>IF(B135="","",SUMIFS('Планиране на търсенето (demandP'!$X$2:$X$201,'Планиране на търсенето (demandP'!$B$2:$B$201,B135,'Планиране на търсенето (demandP'!$C$2:$C$201,C135,'Планиране на търсенето (demandP'!$D$2:$D$201,D135,'Планиране на търсенето (demandP'!$E$2:$E$201,E135,'Планиране на търсенето (demandP'!$G$2:$G$201,F135))</f>
      </c>
      <c r="O135" s="90">
        <f>IF(B135="","",M135-N135)</f>
      </c>
      <c r="P135" s="91">
        <f>IF(OR(N135="",N135=0),"",O135/N135)</f>
      </c>
      <c r="Q135" s="52">
        <f>IF(B135="","",IF(P135&lt;-'Настройки на параметрите (setti'!$B$9,"供应不足",IF(P135&gt;'Настройки на параметрите (setti'!$B$9,"供应富余","匹配")))</f>
      </c>
      <c r="R135" s="46"/>
      <c r="S135" s="62"/>
      <c r="T135" s="46"/>
      <c r="U135" s="46"/>
      <c r="V135" s="46"/>
      <c r="W135" s="46"/>
    </row>
    <row r="136" ht="20" customHeight="true">
      <c r="A136" s="40"/>
      <c r="B136" s="46"/>
      <c r="C136" s="46"/>
      <c r="D136" s="46"/>
      <c r="E136" s="46"/>
      <c r="F136" s="46"/>
      <c r="G136" s="46"/>
      <c r="H136" s="88"/>
      <c r="I136" s="88"/>
      <c r="J136" s="88"/>
      <c r="K136" s="88"/>
      <c r="L136" s="88"/>
      <c r="M136" s="90">
        <f>IF(B136="","",MAX(0,MIN(H136-I136+J136+K136,L136)))</f>
      </c>
      <c r="N136" s="90">
        <f>IF(B136="","",SUMIFS('Планиране на търсенето (demandP'!$X$2:$X$201,'Планиране на търсенето (demandP'!$B$2:$B$201,B136,'Планиране на търсенето (demandP'!$C$2:$C$201,C136,'Планиране на търсенето (demandP'!$D$2:$D$201,D136,'Планиране на търсенето (demandP'!$E$2:$E$201,E136,'Планиране на търсенето (demandP'!$G$2:$G$201,F136))</f>
      </c>
      <c r="O136" s="90">
        <f>IF(B136="","",M136-N136)</f>
      </c>
      <c r="P136" s="91">
        <f>IF(OR(N136="",N136=0),"",O136/N136)</f>
      </c>
      <c r="Q136" s="52">
        <f>IF(B136="","",IF(P136&lt;-'Настройки на параметрите (setti'!$B$9,"供应不足",IF(P136&gt;'Настройки на параметрите (setti'!$B$9,"供应富余","匹配")))</f>
      </c>
      <c r="R136" s="46"/>
      <c r="S136" s="62"/>
      <c r="T136" s="46"/>
      <c r="U136" s="46"/>
      <c r="V136" s="46"/>
      <c r="W136" s="46"/>
    </row>
    <row r="137" ht="20" customHeight="true">
      <c r="A137" s="40"/>
      <c r="B137" s="46"/>
      <c r="C137" s="46"/>
      <c r="D137" s="46"/>
      <c r="E137" s="46"/>
      <c r="F137" s="46"/>
      <c r="G137" s="46"/>
      <c r="H137" s="88"/>
      <c r="I137" s="88"/>
      <c r="J137" s="88"/>
      <c r="K137" s="88"/>
      <c r="L137" s="88"/>
      <c r="M137" s="90">
        <f>IF(B137="","",MAX(0,MIN(H137-I137+J137+K137,L137)))</f>
      </c>
      <c r="N137" s="90">
        <f>IF(B137="","",SUMIFS('Планиране на търсенето (demandP'!$X$2:$X$201,'Планиране на търсенето (demandP'!$B$2:$B$201,B137,'Планиране на търсенето (demandP'!$C$2:$C$201,C137,'Планиране на търсенето (demandP'!$D$2:$D$201,D137,'Планиране на търсенето (demandP'!$E$2:$E$201,E137,'Планиране на търсенето (demandP'!$G$2:$G$201,F137))</f>
      </c>
      <c r="O137" s="90">
        <f>IF(B137="","",M137-N137)</f>
      </c>
      <c r="P137" s="91">
        <f>IF(OR(N137="",N137=0),"",O137/N137)</f>
      </c>
      <c r="Q137" s="52">
        <f>IF(B137="","",IF(P137&lt;-'Настройки на параметрите (setti'!$B$9,"供应不足",IF(P137&gt;'Настройки на параметрите (setti'!$B$9,"供应富余","匹配")))</f>
      </c>
      <c r="R137" s="46"/>
      <c r="S137" s="62"/>
      <c r="T137" s="46"/>
      <c r="U137" s="46"/>
      <c r="V137" s="46"/>
      <c r="W137" s="46"/>
    </row>
    <row r="138" ht="20" customHeight="true">
      <c r="A138" s="40"/>
      <c r="B138" s="46"/>
      <c r="C138" s="46"/>
      <c r="D138" s="46"/>
      <c r="E138" s="46"/>
      <c r="F138" s="46"/>
      <c r="G138" s="46"/>
      <c r="H138" s="88"/>
      <c r="I138" s="88"/>
      <c r="J138" s="88"/>
      <c r="K138" s="88"/>
      <c r="L138" s="88"/>
      <c r="M138" s="90">
        <f>IF(B138="","",MAX(0,MIN(H138-I138+J138+K138,L138)))</f>
      </c>
      <c r="N138" s="90">
        <f>IF(B138="","",SUMIFS('Планиране на търсенето (demandP'!$X$2:$X$201,'Планиране на търсенето (demandP'!$B$2:$B$201,B138,'Планиране на търсенето (demandP'!$C$2:$C$201,C138,'Планиране на търсенето (demandP'!$D$2:$D$201,D138,'Планиране на търсенето (demandP'!$E$2:$E$201,E138,'Планиране на търсенето (demandP'!$G$2:$G$201,F138))</f>
      </c>
      <c r="O138" s="90">
        <f>IF(B138="","",M138-N138)</f>
      </c>
      <c r="P138" s="91">
        <f>IF(OR(N138="",N138=0),"",O138/N138)</f>
      </c>
      <c r="Q138" s="52">
        <f>IF(B138="","",IF(P138&lt;-'Настройки на параметрите (setti'!$B$9,"供应不足",IF(P138&gt;'Настройки на параметрите (setti'!$B$9,"供应富余","匹配")))</f>
      </c>
      <c r="R138" s="46"/>
      <c r="S138" s="62"/>
      <c r="T138" s="46"/>
      <c r="U138" s="46"/>
      <c r="V138" s="46"/>
      <c r="W138" s="46"/>
    </row>
    <row r="139" ht="20" customHeight="true">
      <c r="A139" s="40"/>
      <c r="B139" s="46"/>
      <c r="C139" s="46"/>
      <c r="D139" s="46"/>
      <c r="E139" s="46"/>
      <c r="F139" s="46"/>
      <c r="G139" s="46"/>
      <c r="H139" s="88"/>
      <c r="I139" s="88"/>
      <c r="J139" s="88"/>
      <c r="K139" s="88"/>
      <c r="L139" s="88"/>
      <c r="M139" s="90">
        <f>IF(B139="","",MAX(0,MIN(H139-I139+J139+K139,L139)))</f>
      </c>
      <c r="N139" s="90">
        <f>IF(B139="","",SUMIFS('Планиране на търсенето (demandP'!$X$2:$X$201,'Планиране на търсенето (demandP'!$B$2:$B$201,B139,'Планиране на търсенето (demandP'!$C$2:$C$201,C139,'Планиране на търсенето (demandP'!$D$2:$D$201,D139,'Планиране на търсенето (demandP'!$E$2:$E$201,E139,'Планиране на търсенето (demandP'!$G$2:$G$201,F139))</f>
      </c>
      <c r="O139" s="90">
        <f>IF(B139="","",M139-N139)</f>
      </c>
      <c r="P139" s="91">
        <f>IF(OR(N139="",N139=0),"",O139/N139)</f>
      </c>
      <c r="Q139" s="52">
        <f>IF(B139="","",IF(P139&lt;-'Настройки на параметрите (setti'!$B$9,"供应不足",IF(P139&gt;'Настройки на параметрите (setti'!$B$9,"供应富余","匹配")))</f>
      </c>
      <c r="R139" s="46"/>
      <c r="S139" s="62"/>
      <c r="T139" s="46"/>
      <c r="U139" s="46"/>
      <c r="V139" s="46"/>
      <c r="W139" s="46"/>
    </row>
    <row r="140" ht="20" customHeight="true">
      <c r="A140" s="40"/>
      <c r="B140" s="46"/>
      <c r="C140" s="46"/>
      <c r="D140" s="46"/>
      <c r="E140" s="46"/>
      <c r="F140" s="46"/>
      <c r="G140" s="46"/>
      <c r="H140" s="88"/>
      <c r="I140" s="88"/>
      <c r="J140" s="88"/>
      <c r="K140" s="88"/>
      <c r="L140" s="88"/>
      <c r="M140" s="90">
        <f>IF(B140="","",MAX(0,MIN(H140-I140+J140+K140,L140)))</f>
      </c>
      <c r="N140" s="90">
        <f>IF(B140="","",SUMIFS('Планиране на търсенето (demandP'!$X$2:$X$201,'Планиране на търсенето (demandP'!$B$2:$B$201,B140,'Планиране на търсенето (demandP'!$C$2:$C$201,C140,'Планиране на търсенето (demandP'!$D$2:$D$201,D140,'Планиране на търсенето (demandP'!$E$2:$E$201,E140,'Планиране на търсенето (demandP'!$G$2:$G$201,F140))</f>
      </c>
      <c r="O140" s="90">
        <f>IF(B140="","",M140-N140)</f>
      </c>
      <c r="P140" s="91">
        <f>IF(OR(N140="",N140=0),"",O140/N140)</f>
      </c>
      <c r="Q140" s="52">
        <f>IF(B140="","",IF(P140&lt;-'Настройки на параметрите (setti'!$B$9,"供应不足",IF(P140&gt;'Настройки на параметрите (setti'!$B$9,"供应富余","匹配")))</f>
      </c>
      <c r="R140" s="46"/>
      <c r="S140" s="62"/>
      <c r="T140" s="46"/>
      <c r="U140" s="46"/>
      <c r="V140" s="46"/>
      <c r="W140" s="46"/>
    </row>
    <row r="141" ht="20" customHeight="true">
      <c r="A141" s="40"/>
      <c r="B141" s="46"/>
      <c r="C141" s="46"/>
      <c r="D141" s="46"/>
      <c r="E141" s="46"/>
      <c r="F141" s="46"/>
      <c r="G141" s="46"/>
      <c r="H141" s="88"/>
      <c r="I141" s="88"/>
      <c r="J141" s="88"/>
      <c r="K141" s="88"/>
      <c r="L141" s="88"/>
      <c r="M141" s="90">
        <f>IF(B141="","",MAX(0,MIN(H141-I141+J141+K141,L141)))</f>
      </c>
      <c r="N141" s="90">
        <f>IF(B141="","",SUMIFS('Планиране на търсенето (demandP'!$X$2:$X$201,'Планиране на търсенето (demandP'!$B$2:$B$201,B141,'Планиране на търсенето (demandP'!$C$2:$C$201,C141,'Планиране на търсенето (demandP'!$D$2:$D$201,D141,'Планиране на търсенето (demandP'!$E$2:$E$201,E141,'Планиране на търсенето (demandP'!$G$2:$G$201,F141))</f>
      </c>
      <c r="O141" s="90">
        <f>IF(B141="","",M141-N141)</f>
      </c>
      <c r="P141" s="91">
        <f>IF(OR(N141="",N141=0),"",O141/N141)</f>
      </c>
      <c r="Q141" s="52">
        <f>IF(B141="","",IF(P141&lt;-'Настройки на параметрите (setti'!$B$9,"供应不足",IF(P141&gt;'Настройки на параметрите (setti'!$B$9,"供应富余","匹配")))</f>
      </c>
      <c r="R141" s="46"/>
      <c r="S141" s="62"/>
      <c r="T141" s="46"/>
      <c r="U141" s="46"/>
      <c r="V141" s="46"/>
      <c r="W141" s="46"/>
    </row>
    <row r="142" ht="20" customHeight="true">
      <c r="A142" s="40"/>
      <c r="B142" s="46"/>
      <c r="C142" s="46"/>
      <c r="D142" s="46"/>
      <c r="E142" s="46"/>
      <c r="F142" s="46"/>
      <c r="G142" s="46"/>
      <c r="H142" s="88"/>
      <c r="I142" s="88"/>
      <c r="J142" s="88"/>
      <c r="K142" s="88"/>
      <c r="L142" s="88"/>
      <c r="M142" s="90">
        <f>IF(B142="","",MAX(0,MIN(H142-I142+J142+K142,L142)))</f>
      </c>
      <c r="N142" s="90">
        <f>IF(B142="","",SUMIFS('Планиране на търсенето (demandP'!$X$2:$X$201,'Планиране на търсенето (demandP'!$B$2:$B$201,B142,'Планиране на търсенето (demandP'!$C$2:$C$201,C142,'Планиране на търсенето (demandP'!$D$2:$D$201,D142,'Планиране на търсенето (demandP'!$E$2:$E$201,E142,'Планиране на търсенето (demandP'!$G$2:$G$201,F142))</f>
      </c>
      <c r="O142" s="90">
        <f>IF(B142="","",M142-N142)</f>
      </c>
      <c r="P142" s="91">
        <f>IF(OR(N142="",N142=0),"",O142/N142)</f>
      </c>
      <c r="Q142" s="52">
        <f>IF(B142="","",IF(P142&lt;-'Настройки на параметрите (setti'!$B$9,"供应不足",IF(P142&gt;'Настройки на параметрите (setti'!$B$9,"供应富余","匹配")))</f>
      </c>
      <c r="R142" s="46"/>
      <c r="S142" s="62"/>
      <c r="T142" s="46"/>
      <c r="U142" s="46"/>
      <c r="V142" s="46"/>
      <c r="W142" s="46"/>
    </row>
    <row r="143" ht="20" customHeight="true">
      <c r="A143" s="40"/>
      <c r="B143" s="46"/>
      <c r="C143" s="46"/>
      <c r="D143" s="46"/>
      <c r="E143" s="46"/>
      <c r="F143" s="46"/>
      <c r="G143" s="46"/>
      <c r="H143" s="88"/>
      <c r="I143" s="88"/>
      <c r="J143" s="88"/>
      <c r="K143" s="88"/>
      <c r="L143" s="88"/>
      <c r="M143" s="90">
        <f>IF(B143="","",MAX(0,MIN(H143-I143+J143+K143,L143)))</f>
      </c>
      <c r="N143" s="90">
        <f>IF(B143="","",SUMIFS('Планиране на търсенето (demandP'!$X$2:$X$201,'Планиране на търсенето (demandP'!$B$2:$B$201,B143,'Планиране на търсенето (demandP'!$C$2:$C$201,C143,'Планиране на търсенето (demandP'!$D$2:$D$201,D143,'Планиране на търсенето (demandP'!$E$2:$E$201,E143,'Планиране на търсенето (demandP'!$G$2:$G$201,F143))</f>
      </c>
      <c r="O143" s="90">
        <f>IF(B143="","",M143-N143)</f>
      </c>
      <c r="P143" s="91">
        <f>IF(OR(N143="",N143=0),"",O143/N143)</f>
      </c>
      <c r="Q143" s="52">
        <f>IF(B143="","",IF(P143&lt;-'Настройки на параметрите (setti'!$B$9,"供应不足",IF(P143&gt;'Настройки на параметрите (setti'!$B$9,"供应富余","匹配")))</f>
      </c>
      <c r="R143" s="46"/>
      <c r="S143" s="62"/>
      <c r="T143" s="46"/>
      <c r="U143" s="46"/>
      <c r="V143" s="46"/>
      <c r="W143" s="46"/>
    </row>
    <row r="144" ht="20" customHeight="true">
      <c r="A144" s="40"/>
      <c r="B144" s="46"/>
      <c r="C144" s="46"/>
      <c r="D144" s="46"/>
      <c r="E144" s="46"/>
      <c r="F144" s="46"/>
      <c r="G144" s="46"/>
      <c r="H144" s="88"/>
      <c r="I144" s="88"/>
      <c r="J144" s="88"/>
      <c r="K144" s="88"/>
      <c r="L144" s="88"/>
      <c r="M144" s="90">
        <f>IF(B144="","",MAX(0,MIN(H144-I144+J144+K144,L144)))</f>
      </c>
      <c r="N144" s="90">
        <f>IF(B144="","",SUMIFS('Планиране на търсенето (demandP'!$X$2:$X$201,'Планиране на търсенето (demandP'!$B$2:$B$201,B144,'Планиране на търсенето (demandP'!$C$2:$C$201,C144,'Планиране на търсенето (demandP'!$D$2:$D$201,D144,'Планиране на търсенето (demandP'!$E$2:$E$201,E144,'Планиране на търсенето (demandP'!$G$2:$G$201,F144))</f>
      </c>
      <c r="O144" s="90">
        <f>IF(B144="","",M144-N144)</f>
      </c>
      <c r="P144" s="91">
        <f>IF(OR(N144="",N144=0),"",O144/N144)</f>
      </c>
      <c r="Q144" s="52">
        <f>IF(B144="","",IF(P144&lt;-'Настройки на параметрите (setti'!$B$9,"供应不足",IF(P144&gt;'Настройки на параметрите (setti'!$B$9,"供应富余","匹配")))</f>
      </c>
      <c r="R144" s="46"/>
      <c r="S144" s="62"/>
      <c r="T144" s="46"/>
      <c r="U144" s="46"/>
      <c r="V144" s="46"/>
      <c r="W144" s="46"/>
    </row>
    <row r="145" ht="20" customHeight="true">
      <c r="A145" s="40"/>
      <c r="B145" s="46"/>
      <c r="C145" s="46"/>
      <c r="D145" s="46"/>
      <c r="E145" s="46"/>
      <c r="F145" s="46"/>
      <c r="G145" s="46"/>
      <c r="H145" s="88"/>
      <c r="I145" s="88"/>
      <c r="J145" s="88"/>
      <c r="K145" s="88"/>
      <c r="L145" s="88"/>
      <c r="M145" s="90">
        <f>IF(B145="","",MAX(0,MIN(H145-I145+J145+K145,L145)))</f>
      </c>
      <c r="N145" s="90">
        <f>IF(B145="","",SUMIFS('Планиране на търсенето (demandP'!$X$2:$X$201,'Планиране на търсенето (demandP'!$B$2:$B$201,B145,'Планиране на търсенето (demandP'!$C$2:$C$201,C145,'Планиране на търсенето (demandP'!$D$2:$D$201,D145,'Планиране на търсенето (demandP'!$E$2:$E$201,E145,'Планиране на търсенето (demandP'!$G$2:$G$201,F145))</f>
      </c>
      <c r="O145" s="90">
        <f>IF(B145="","",M145-N145)</f>
      </c>
      <c r="P145" s="91">
        <f>IF(OR(N145="",N145=0),"",O145/N145)</f>
      </c>
      <c r="Q145" s="52">
        <f>IF(B145="","",IF(P145&lt;-'Настройки на параметрите (setti'!$B$9,"供应不足",IF(P145&gt;'Настройки на параметрите (setti'!$B$9,"供应富余","匹配")))</f>
      </c>
      <c r="R145" s="46"/>
      <c r="S145" s="62"/>
      <c r="T145" s="46"/>
      <c r="U145" s="46"/>
      <c r="V145" s="46"/>
      <c r="W145" s="46"/>
    </row>
    <row r="146" ht="20" customHeight="true">
      <c r="A146" s="40"/>
      <c r="B146" s="46"/>
      <c r="C146" s="46"/>
      <c r="D146" s="46"/>
      <c r="E146" s="46"/>
      <c r="F146" s="46"/>
      <c r="G146" s="46"/>
      <c r="H146" s="88"/>
      <c r="I146" s="88"/>
      <c r="J146" s="88"/>
      <c r="K146" s="88"/>
      <c r="L146" s="88"/>
      <c r="M146" s="90">
        <f>IF(B146="","",MAX(0,MIN(H146-I146+J146+K146,L146)))</f>
      </c>
      <c r="N146" s="90">
        <f>IF(B146="","",SUMIFS('Планиране на търсенето (demandP'!$X$2:$X$201,'Планиране на търсенето (demandP'!$B$2:$B$201,B146,'Планиране на търсенето (demandP'!$C$2:$C$201,C146,'Планиране на търсенето (demandP'!$D$2:$D$201,D146,'Планиране на търсенето (demandP'!$E$2:$E$201,E146,'Планиране на търсенето (demandP'!$G$2:$G$201,F146))</f>
      </c>
      <c r="O146" s="90">
        <f>IF(B146="","",M146-N146)</f>
      </c>
      <c r="P146" s="91">
        <f>IF(OR(N146="",N146=0),"",O146/N146)</f>
      </c>
      <c r="Q146" s="52">
        <f>IF(B146="","",IF(P146&lt;-'Настройки на параметрите (setti'!$B$9,"供应不足",IF(P146&gt;'Настройки на параметрите (setti'!$B$9,"供应富余","匹配")))</f>
      </c>
      <c r="R146" s="46"/>
      <c r="S146" s="62"/>
      <c r="T146" s="46"/>
      <c r="U146" s="46"/>
      <c r="V146" s="46"/>
      <c r="W146" s="46"/>
    </row>
    <row r="147" ht="20" customHeight="true">
      <c r="A147" s="40"/>
      <c r="B147" s="46"/>
      <c r="C147" s="46"/>
      <c r="D147" s="46"/>
      <c r="E147" s="46"/>
      <c r="F147" s="46"/>
      <c r="G147" s="46"/>
      <c r="H147" s="88"/>
      <c r="I147" s="88"/>
      <c r="J147" s="88"/>
      <c r="K147" s="88"/>
      <c r="L147" s="88"/>
      <c r="M147" s="90">
        <f>IF(B147="","",MAX(0,MIN(H147-I147+J147+K147,L147)))</f>
      </c>
      <c r="N147" s="90">
        <f>IF(B147="","",SUMIFS('Планиране на търсенето (demandP'!$X$2:$X$201,'Планиране на търсенето (demandP'!$B$2:$B$201,B147,'Планиране на търсенето (demandP'!$C$2:$C$201,C147,'Планиране на търсенето (demandP'!$D$2:$D$201,D147,'Планиране на търсенето (demandP'!$E$2:$E$201,E147,'Планиране на търсенето (demandP'!$G$2:$G$201,F147))</f>
      </c>
      <c r="O147" s="90">
        <f>IF(B147="","",M147-N147)</f>
      </c>
      <c r="P147" s="91">
        <f>IF(OR(N147="",N147=0),"",O147/N147)</f>
      </c>
      <c r="Q147" s="52">
        <f>IF(B147="","",IF(P147&lt;-'Настройки на параметрите (setti'!$B$9,"供应不足",IF(P147&gt;'Настройки на параметрите (setti'!$B$9,"供应富余","匹配")))</f>
      </c>
      <c r="R147" s="46"/>
      <c r="S147" s="62"/>
      <c r="T147" s="46"/>
      <c r="U147" s="46"/>
      <c r="V147" s="46"/>
      <c r="W147" s="46"/>
    </row>
    <row r="148" ht="20" customHeight="true">
      <c r="A148" s="40"/>
      <c r="B148" s="46"/>
      <c r="C148" s="46"/>
      <c r="D148" s="46"/>
      <c r="E148" s="46"/>
      <c r="F148" s="46"/>
      <c r="G148" s="46"/>
      <c r="H148" s="88"/>
      <c r="I148" s="88"/>
      <c r="J148" s="88"/>
      <c r="K148" s="88"/>
      <c r="L148" s="88"/>
      <c r="M148" s="90">
        <f>IF(B148="","",MAX(0,MIN(H148-I148+J148+K148,L148)))</f>
      </c>
      <c r="N148" s="90">
        <f>IF(B148="","",SUMIFS('Планиране на търсенето (demandP'!$X$2:$X$201,'Планиране на търсенето (demandP'!$B$2:$B$201,B148,'Планиране на търсенето (demandP'!$C$2:$C$201,C148,'Планиране на търсенето (demandP'!$D$2:$D$201,D148,'Планиране на търсенето (demandP'!$E$2:$E$201,E148,'Планиране на търсенето (demandP'!$G$2:$G$201,F148))</f>
      </c>
      <c r="O148" s="90">
        <f>IF(B148="","",M148-N148)</f>
      </c>
      <c r="P148" s="91">
        <f>IF(OR(N148="",N148=0),"",O148/N148)</f>
      </c>
      <c r="Q148" s="52">
        <f>IF(B148="","",IF(P148&lt;-'Настройки на параметрите (setti'!$B$9,"供应不足",IF(P148&gt;'Настройки на параметрите (setti'!$B$9,"供应富余","匹配")))</f>
      </c>
      <c r="R148" s="46"/>
      <c r="S148" s="62"/>
      <c r="T148" s="46"/>
      <c r="U148" s="46"/>
      <c r="V148" s="46"/>
      <c r="W148" s="46"/>
    </row>
    <row r="149" ht="20" customHeight="true">
      <c r="A149" s="40"/>
      <c r="B149" s="46"/>
      <c r="C149" s="46"/>
      <c r="D149" s="46"/>
      <c r="E149" s="46"/>
      <c r="F149" s="46"/>
      <c r="G149" s="46"/>
      <c r="H149" s="88"/>
      <c r="I149" s="88"/>
      <c r="J149" s="88"/>
      <c r="K149" s="88"/>
      <c r="L149" s="88"/>
      <c r="M149" s="90">
        <f>IF(B149="","",MAX(0,MIN(H149-I149+J149+K149,L149)))</f>
      </c>
      <c r="N149" s="90">
        <f>IF(B149="","",SUMIFS('Планиране на търсенето (demandP'!$X$2:$X$201,'Планиране на търсенето (demandP'!$B$2:$B$201,B149,'Планиране на търсенето (demandP'!$C$2:$C$201,C149,'Планиране на търсенето (demandP'!$D$2:$D$201,D149,'Планиране на търсенето (demandP'!$E$2:$E$201,E149,'Планиране на търсенето (demandP'!$G$2:$G$201,F149))</f>
      </c>
      <c r="O149" s="90">
        <f>IF(B149="","",M149-N149)</f>
      </c>
      <c r="P149" s="91">
        <f>IF(OR(N149="",N149=0),"",O149/N149)</f>
      </c>
      <c r="Q149" s="52">
        <f>IF(B149="","",IF(P149&lt;-'Настройки на параметрите (setti'!$B$9,"供应不足",IF(P149&gt;'Настройки на параметрите (setti'!$B$9,"供应富余","匹配")))</f>
      </c>
      <c r="R149" s="46"/>
      <c r="S149" s="62"/>
      <c r="T149" s="46"/>
      <c r="U149" s="46"/>
      <c r="V149" s="46"/>
      <c r="W149" s="46"/>
    </row>
    <row r="150" ht="20" customHeight="true">
      <c r="A150" s="40"/>
      <c r="B150" s="46"/>
      <c r="C150" s="46"/>
      <c r="D150" s="46"/>
      <c r="E150" s="46"/>
      <c r="F150" s="46"/>
      <c r="G150" s="46"/>
      <c r="H150" s="88"/>
      <c r="I150" s="88"/>
      <c r="J150" s="88"/>
      <c r="K150" s="88"/>
      <c r="L150" s="88"/>
      <c r="M150" s="90">
        <f>IF(B150="","",MAX(0,MIN(H150-I150+J150+K150,L150)))</f>
      </c>
      <c r="N150" s="90">
        <f>IF(B150="","",SUMIFS('Планиране на търсенето (demandP'!$X$2:$X$201,'Планиране на търсенето (demandP'!$B$2:$B$201,B150,'Планиране на търсенето (demandP'!$C$2:$C$201,C150,'Планиране на търсенето (demandP'!$D$2:$D$201,D150,'Планиране на търсенето (demandP'!$E$2:$E$201,E150,'Планиране на търсенето (demandP'!$G$2:$G$201,F150))</f>
      </c>
      <c r="O150" s="90">
        <f>IF(B150="","",M150-N150)</f>
      </c>
      <c r="P150" s="91">
        <f>IF(OR(N150="",N150=0),"",O150/N150)</f>
      </c>
      <c r="Q150" s="52">
        <f>IF(B150="","",IF(P150&lt;-'Настройки на параметрите (setti'!$B$9,"供应不足",IF(P150&gt;'Настройки на параметрите (setti'!$B$9,"供应富余","匹配")))</f>
      </c>
      <c r="R150" s="46"/>
      <c r="S150" s="62"/>
      <c r="T150" s="46"/>
      <c r="U150" s="46"/>
      <c r="V150" s="46"/>
      <c r="W150" s="46"/>
    </row>
    <row r="151" ht="20" customHeight="true">
      <c r="A151" s="40"/>
      <c r="B151" s="46"/>
      <c r="C151" s="46"/>
      <c r="D151" s="46"/>
      <c r="E151" s="46"/>
      <c r="F151" s="46"/>
      <c r="G151" s="46"/>
      <c r="H151" s="88"/>
      <c r="I151" s="88"/>
      <c r="J151" s="88"/>
      <c r="K151" s="88"/>
      <c r="L151" s="88"/>
      <c r="M151" s="90">
        <f>IF(B151="","",MAX(0,MIN(H151-I151+J151+K151,L151)))</f>
      </c>
      <c r="N151" s="90">
        <f>IF(B151="","",SUMIFS('Планиране на търсенето (demandP'!$X$2:$X$201,'Планиране на търсенето (demandP'!$B$2:$B$201,B151,'Планиране на търсенето (demandP'!$C$2:$C$201,C151,'Планиране на търсенето (demandP'!$D$2:$D$201,D151,'Планиране на търсенето (demandP'!$E$2:$E$201,E151,'Планиране на търсенето (demandP'!$G$2:$G$201,F151))</f>
      </c>
      <c r="O151" s="90">
        <f>IF(B151="","",M151-N151)</f>
      </c>
      <c r="P151" s="91">
        <f>IF(OR(N151="",N151=0),"",O151/N151)</f>
      </c>
      <c r="Q151" s="52">
        <f>IF(B151="","",IF(P151&lt;-'Настройки на параметрите (setti'!$B$9,"供应不足",IF(P151&gt;'Настройки на параметрите (setti'!$B$9,"供应富余","匹配")))</f>
      </c>
      <c r="R151" s="46"/>
      <c r="S151" s="62"/>
      <c r="T151" s="46"/>
      <c r="U151" s="46"/>
      <c r="V151" s="46"/>
      <c r="W151" s="46"/>
    </row>
    <row r="152" ht="20" customHeight="true">
      <c r="A152" s="40"/>
      <c r="B152" s="46"/>
      <c r="C152" s="46"/>
      <c r="D152" s="46"/>
      <c r="E152" s="46"/>
      <c r="F152" s="46"/>
      <c r="G152" s="46"/>
      <c r="H152" s="88"/>
      <c r="I152" s="88"/>
      <c r="J152" s="88"/>
      <c r="K152" s="88"/>
      <c r="L152" s="88"/>
      <c r="M152" s="90">
        <f>IF(B152="","",MAX(0,MIN(H152-I152+J152+K152,L152)))</f>
      </c>
      <c r="N152" s="90">
        <f>IF(B152="","",SUMIFS('Планиране на търсенето (demandP'!$X$2:$X$201,'Планиране на търсенето (demandP'!$B$2:$B$201,B152,'Планиране на търсенето (demandP'!$C$2:$C$201,C152,'Планиране на търсенето (demandP'!$D$2:$D$201,D152,'Планиране на търсенето (demandP'!$E$2:$E$201,E152,'Планиране на търсенето (demandP'!$G$2:$G$201,F152))</f>
      </c>
      <c r="O152" s="90">
        <f>IF(B152="","",M152-N152)</f>
      </c>
      <c r="P152" s="91">
        <f>IF(OR(N152="",N152=0),"",O152/N152)</f>
      </c>
      <c r="Q152" s="52">
        <f>IF(B152="","",IF(P152&lt;-'Настройки на параметрите (setti'!$B$9,"供应不足",IF(P152&gt;'Настройки на параметрите (setti'!$B$9,"供应富余","匹配")))</f>
      </c>
      <c r="R152" s="46"/>
      <c r="S152" s="62"/>
      <c r="T152" s="46"/>
      <c r="U152" s="46"/>
      <c r="V152" s="46"/>
      <c r="W152" s="46"/>
    </row>
    <row r="153" ht="20" customHeight="true">
      <c r="A153" s="40"/>
      <c r="B153" s="46"/>
      <c r="C153" s="46"/>
      <c r="D153" s="46"/>
      <c r="E153" s="46"/>
      <c r="F153" s="46"/>
      <c r="G153" s="46"/>
      <c r="H153" s="88"/>
      <c r="I153" s="88"/>
      <c r="J153" s="88"/>
      <c r="K153" s="88"/>
      <c r="L153" s="88"/>
      <c r="M153" s="90">
        <f>IF(B153="","",MAX(0,MIN(H153-I153+J153+K153,L153)))</f>
      </c>
      <c r="N153" s="90">
        <f>IF(B153="","",SUMIFS('Планиране на търсенето (demandP'!$X$2:$X$201,'Планиране на търсенето (demandP'!$B$2:$B$201,B153,'Планиране на търсенето (demandP'!$C$2:$C$201,C153,'Планиране на търсенето (demandP'!$D$2:$D$201,D153,'Планиране на търсенето (demandP'!$E$2:$E$201,E153,'Планиране на търсенето (demandP'!$G$2:$G$201,F153))</f>
      </c>
      <c r="O153" s="90">
        <f>IF(B153="","",M153-N153)</f>
      </c>
      <c r="P153" s="91">
        <f>IF(OR(N153="",N153=0),"",O153/N153)</f>
      </c>
      <c r="Q153" s="52">
        <f>IF(B153="","",IF(P153&lt;-'Настройки на параметрите (setti'!$B$9,"供应不足",IF(P153&gt;'Настройки на параметрите (setti'!$B$9,"供应富余","匹配")))</f>
      </c>
      <c r="R153" s="46"/>
      <c r="S153" s="62"/>
      <c r="T153" s="46"/>
      <c r="U153" s="46"/>
      <c r="V153" s="46"/>
      <c r="W153" s="46"/>
    </row>
    <row r="154" ht="20" customHeight="true">
      <c r="A154" s="40"/>
      <c r="B154" s="46"/>
      <c r="C154" s="46"/>
      <c r="D154" s="46"/>
      <c r="E154" s="46"/>
      <c r="F154" s="46"/>
      <c r="G154" s="46"/>
      <c r="H154" s="88"/>
      <c r="I154" s="88"/>
      <c r="J154" s="88"/>
      <c r="K154" s="88"/>
      <c r="L154" s="88"/>
      <c r="M154" s="90">
        <f>IF(B154="","",MAX(0,MIN(H154-I154+J154+K154,L154)))</f>
      </c>
      <c r="N154" s="90">
        <f>IF(B154="","",SUMIFS('Планиране на търсенето (demandP'!$X$2:$X$201,'Планиране на търсенето (demandP'!$B$2:$B$201,B154,'Планиране на търсенето (demandP'!$C$2:$C$201,C154,'Планиране на търсенето (demandP'!$D$2:$D$201,D154,'Планиране на търсенето (demandP'!$E$2:$E$201,E154,'Планиране на търсенето (demandP'!$G$2:$G$201,F154))</f>
      </c>
      <c r="O154" s="90">
        <f>IF(B154="","",M154-N154)</f>
      </c>
      <c r="P154" s="91">
        <f>IF(OR(N154="",N154=0),"",O154/N154)</f>
      </c>
      <c r="Q154" s="52">
        <f>IF(B154="","",IF(P154&lt;-'Настройки на параметрите (setti'!$B$9,"供应不足",IF(P154&gt;'Настройки на параметрите (setti'!$B$9,"供应富余","匹配")))</f>
      </c>
      <c r="R154" s="46"/>
      <c r="S154" s="62"/>
      <c r="T154" s="46"/>
      <c r="U154" s="46"/>
      <c r="V154" s="46"/>
      <c r="W154" s="46"/>
    </row>
    <row r="155" ht="20" customHeight="true">
      <c r="A155" s="40"/>
      <c r="B155" s="46"/>
      <c r="C155" s="46"/>
      <c r="D155" s="46"/>
      <c r="E155" s="46"/>
      <c r="F155" s="46"/>
      <c r="G155" s="46"/>
      <c r="H155" s="88"/>
      <c r="I155" s="88"/>
      <c r="J155" s="88"/>
      <c r="K155" s="88"/>
      <c r="L155" s="88"/>
      <c r="M155" s="90">
        <f>IF(B155="","",MAX(0,MIN(H155-I155+J155+K155,L155)))</f>
      </c>
      <c r="N155" s="90">
        <f>IF(B155="","",SUMIFS('Планиране на търсенето (demandP'!$X$2:$X$201,'Планиране на търсенето (demandP'!$B$2:$B$201,B155,'Планиране на търсенето (demandP'!$C$2:$C$201,C155,'Планиране на търсенето (demandP'!$D$2:$D$201,D155,'Планиране на търсенето (demandP'!$E$2:$E$201,E155,'Планиране на търсенето (demandP'!$G$2:$G$201,F155))</f>
      </c>
      <c r="O155" s="90">
        <f>IF(B155="","",M155-N155)</f>
      </c>
      <c r="P155" s="91">
        <f>IF(OR(N155="",N155=0),"",O155/N155)</f>
      </c>
      <c r="Q155" s="52">
        <f>IF(B155="","",IF(P155&lt;-'Настройки на параметрите (setti'!$B$9,"供应不足",IF(P155&gt;'Настройки на параметрите (setti'!$B$9,"供应富余","匹配")))</f>
      </c>
      <c r="R155" s="46"/>
      <c r="S155" s="62"/>
      <c r="T155" s="46"/>
      <c r="U155" s="46"/>
      <c r="V155" s="46"/>
      <c r="W155" s="46"/>
    </row>
    <row r="156" ht="20" customHeight="true">
      <c r="A156" s="40"/>
      <c r="B156" s="46"/>
      <c r="C156" s="46"/>
      <c r="D156" s="46"/>
      <c r="E156" s="46"/>
      <c r="F156" s="46"/>
      <c r="G156" s="46"/>
      <c r="H156" s="88"/>
      <c r="I156" s="88"/>
      <c r="J156" s="88"/>
      <c r="K156" s="88"/>
      <c r="L156" s="88"/>
      <c r="M156" s="90">
        <f>IF(B156="","",MAX(0,MIN(H156-I156+J156+K156,L156)))</f>
      </c>
      <c r="N156" s="90">
        <f>IF(B156="","",SUMIFS('Планиране на търсенето (demandP'!$X$2:$X$201,'Планиране на търсенето (demandP'!$B$2:$B$201,B156,'Планиране на търсенето (demandP'!$C$2:$C$201,C156,'Планиране на търсенето (demandP'!$D$2:$D$201,D156,'Планиране на търсенето (demandP'!$E$2:$E$201,E156,'Планиране на търсенето (demandP'!$G$2:$G$201,F156))</f>
      </c>
      <c r="O156" s="90">
        <f>IF(B156="","",M156-N156)</f>
      </c>
      <c r="P156" s="91">
        <f>IF(OR(N156="",N156=0),"",O156/N156)</f>
      </c>
      <c r="Q156" s="52">
        <f>IF(B156="","",IF(P156&lt;-'Настройки на параметрите (setti'!$B$9,"供应不足",IF(P156&gt;'Настройки на параметрите (setti'!$B$9,"供应富余","匹配")))</f>
      </c>
      <c r="R156" s="46"/>
      <c r="S156" s="62"/>
      <c r="T156" s="46"/>
      <c r="U156" s="46"/>
      <c r="V156" s="46"/>
      <c r="W156" s="46"/>
    </row>
    <row r="157" ht="20" customHeight="true">
      <c r="A157" s="40"/>
      <c r="B157" s="46"/>
      <c r="C157" s="46"/>
      <c r="D157" s="46"/>
      <c r="E157" s="46"/>
      <c r="F157" s="46"/>
      <c r="G157" s="46"/>
      <c r="H157" s="88"/>
      <c r="I157" s="88"/>
      <c r="J157" s="88"/>
      <c r="K157" s="88"/>
      <c r="L157" s="88"/>
      <c r="M157" s="90">
        <f>IF(B157="","",MAX(0,MIN(H157-I157+J157+K157,L157)))</f>
      </c>
      <c r="N157" s="90">
        <f>IF(B157="","",SUMIFS('Планиране на търсенето (demandP'!$X$2:$X$201,'Планиране на търсенето (demandP'!$B$2:$B$201,B157,'Планиране на търсенето (demandP'!$C$2:$C$201,C157,'Планиране на търсенето (demandP'!$D$2:$D$201,D157,'Планиране на търсенето (demandP'!$E$2:$E$201,E157,'Планиране на търсенето (demandP'!$G$2:$G$201,F157))</f>
      </c>
      <c r="O157" s="90">
        <f>IF(B157="","",M157-N157)</f>
      </c>
      <c r="P157" s="91">
        <f>IF(OR(N157="",N157=0),"",O157/N157)</f>
      </c>
      <c r="Q157" s="52">
        <f>IF(B157="","",IF(P157&lt;-'Настройки на параметрите (setti'!$B$9,"供应不足",IF(P157&gt;'Настройки на параметрите (setti'!$B$9,"供应富余","匹配")))</f>
      </c>
      <c r="R157" s="46"/>
      <c r="S157" s="62"/>
      <c r="T157" s="46"/>
      <c r="U157" s="46"/>
      <c r="V157" s="46"/>
      <c r="W157" s="46"/>
    </row>
    <row r="158" ht="20" customHeight="true">
      <c r="A158" s="40"/>
      <c r="B158" s="46"/>
      <c r="C158" s="46"/>
      <c r="D158" s="46"/>
      <c r="E158" s="46"/>
      <c r="F158" s="46"/>
      <c r="G158" s="46"/>
      <c r="H158" s="88"/>
      <c r="I158" s="88"/>
      <c r="J158" s="88"/>
      <c r="K158" s="88"/>
      <c r="L158" s="88"/>
      <c r="M158" s="90">
        <f>IF(B158="","",MAX(0,MIN(H158-I158+J158+K158,L158)))</f>
      </c>
      <c r="N158" s="90">
        <f>IF(B158="","",SUMIFS('Планиране на търсенето (demandP'!$X$2:$X$201,'Планиране на търсенето (demandP'!$B$2:$B$201,B158,'Планиране на търсенето (demandP'!$C$2:$C$201,C158,'Планиране на търсенето (demandP'!$D$2:$D$201,D158,'Планиране на търсенето (demandP'!$E$2:$E$201,E158,'Планиране на търсенето (demandP'!$G$2:$G$201,F158))</f>
      </c>
      <c r="O158" s="90">
        <f>IF(B158="","",M158-N158)</f>
      </c>
      <c r="P158" s="91">
        <f>IF(OR(N158="",N158=0),"",O158/N158)</f>
      </c>
      <c r="Q158" s="52">
        <f>IF(B158="","",IF(P158&lt;-'Настройки на параметрите (setti'!$B$9,"供应不足",IF(P158&gt;'Настройки на параметрите (setti'!$B$9,"供应富余","匹配")))</f>
      </c>
      <c r="R158" s="46"/>
      <c r="S158" s="62"/>
      <c r="T158" s="46"/>
      <c r="U158" s="46"/>
      <c r="V158" s="46"/>
      <c r="W158" s="46"/>
    </row>
    <row r="159" ht="20" customHeight="true">
      <c r="A159" s="40"/>
      <c r="B159" s="46"/>
      <c r="C159" s="46"/>
      <c r="D159" s="46"/>
      <c r="E159" s="46"/>
      <c r="F159" s="46"/>
      <c r="G159" s="46"/>
      <c r="H159" s="88"/>
      <c r="I159" s="88"/>
      <c r="J159" s="88"/>
      <c r="K159" s="88"/>
      <c r="L159" s="88"/>
      <c r="M159" s="90">
        <f>IF(B159="","",MAX(0,MIN(H159-I159+J159+K159,L159)))</f>
      </c>
      <c r="N159" s="90">
        <f>IF(B159="","",SUMIFS('Планиране на търсенето (demandP'!$X$2:$X$201,'Планиране на търсенето (demandP'!$B$2:$B$201,B159,'Планиране на търсенето (demandP'!$C$2:$C$201,C159,'Планиране на търсенето (demandP'!$D$2:$D$201,D159,'Планиране на търсенето (demandP'!$E$2:$E$201,E159,'Планиране на търсенето (demandP'!$G$2:$G$201,F159))</f>
      </c>
      <c r="O159" s="90">
        <f>IF(B159="","",M159-N159)</f>
      </c>
      <c r="P159" s="91">
        <f>IF(OR(N159="",N159=0),"",O159/N159)</f>
      </c>
      <c r="Q159" s="52">
        <f>IF(B159="","",IF(P159&lt;-'Настройки на параметрите (setti'!$B$9,"供应不足",IF(P159&gt;'Настройки на параметрите (setti'!$B$9,"供应富余","匹配")))</f>
      </c>
      <c r="R159" s="46"/>
      <c r="S159" s="62"/>
      <c r="T159" s="46"/>
      <c r="U159" s="46"/>
      <c r="V159" s="46"/>
      <c r="W159" s="46"/>
    </row>
    <row r="160" ht="20" customHeight="true">
      <c r="A160" s="40"/>
      <c r="B160" s="46"/>
      <c r="C160" s="46"/>
      <c r="D160" s="46"/>
      <c r="E160" s="46"/>
      <c r="F160" s="46"/>
      <c r="G160" s="46"/>
      <c r="H160" s="88"/>
      <c r="I160" s="88"/>
      <c r="J160" s="88"/>
      <c r="K160" s="88"/>
      <c r="L160" s="88"/>
      <c r="M160" s="90">
        <f>IF(B160="","",MAX(0,MIN(H160-I160+J160+K160,L160)))</f>
      </c>
      <c r="N160" s="90">
        <f>IF(B160="","",SUMIFS('Планиране на търсенето (demandP'!$X$2:$X$201,'Планиране на търсенето (demandP'!$B$2:$B$201,B160,'Планиране на търсенето (demandP'!$C$2:$C$201,C160,'Планиране на търсенето (demandP'!$D$2:$D$201,D160,'Планиране на търсенето (demandP'!$E$2:$E$201,E160,'Планиране на търсенето (demandP'!$G$2:$G$201,F160))</f>
      </c>
      <c r="O160" s="90">
        <f>IF(B160="","",M160-N160)</f>
      </c>
      <c r="P160" s="91">
        <f>IF(OR(N160="",N160=0),"",O160/N160)</f>
      </c>
      <c r="Q160" s="52">
        <f>IF(B160="","",IF(P160&lt;-'Настройки на параметрите (setti'!$B$9,"供应不足",IF(P160&gt;'Настройки на параметрите (setti'!$B$9,"供应富余","匹配")))</f>
      </c>
      <c r="R160" s="46"/>
      <c r="S160" s="62"/>
      <c r="T160" s="46"/>
      <c r="U160" s="46"/>
      <c r="V160" s="46"/>
      <c r="W160" s="46"/>
    </row>
    <row r="161" ht="20" customHeight="true">
      <c r="A161" s="40"/>
      <c r="B161" s="46"/>
      <c r="C161" s="46"/>
      <c r="D161" s="46"/>
      <c r="E161" s="46"/>
      <c r="F161" s="46"/>
      <c r="G161" s="46"/>
      <c r="H161" s="88"/>
      <c r="I161" s="88"/>
      <c r="J161" s="88"/>
      <c r="K161" s="88"/>
      <c r="L161" s="88"/>
      <c r="M161" s="90">
        <f>IF(B161="","",MAX(0,MIN(H161-I161+J161+K161,L161)))</f>
      </c>
      <c r="N161" s="90">
        <f>IF(B161="","",SUMIFS('Планиране на търсенето (demandP'!$X$2:$X$201,'Планиране на търсенето (demandP'!$B$2:$B$201,B161,'Планиране на търсенето (demandP'!$C$2:$C$201,C161,'Планиране на търсенето (demandP'!$D$2:$D$201,D161,'Планиране на търсенето (demandP'!$E$2:$E$201,E161,'Планиране на търсенето (demandP'!$G$2:$G$201,F161))</f>
      </c>
      <c r="O161" s="90">
        <f>IF(B161="","",M161-N161)</f>
      </c>
      <c r="P161" s="91">
        <f>IF(OR(N161="",N161=0),"",O161/N161)</f>
      </c>
      <c r="Q161" s="52">
        <f>IF(B161="","",IF(P161&lt;-'Настройки на параметрите (setti'!$B$9,"供应不足",IF(P161&gt;'Настройки на параметрите (setti'!$B$9,"供应富余","匹配")))</f>
      </c>
      <c r="R161" s="46"/>
      <c r="S161" s="62"/>
      <c r="T161" s="46"/>
      <c r="U161" s="46"/>
      <c r="V161" s="46"/>
      <c r="W161" s="46"/>
    </row>
    <row r="162" ht="20" customHeight="true">
      <c r="A162" s="40"/>
      <c r="B162" s="46"/>
      <c r="C162" s="46"/>
      <c r="D162" s="46"/>
      <c r="E162" s="46"/>
      <c r="F162" s="46"/>
      <c r="G162" s="46"/>
      <c r="H162" s="88"/>
      <c r="I162" s="88"/>
      <c r="J162" s="88"/>
      <c r="K162" s="88"/>
      <c r="L162" s="88"/>
      <c r="M162" s="90">
        <f>IF(B162="","",MAX(0,MIN(H162-I162+J162+K162,L162)))</f>
      </c>
      <c r="N162" s="90">
        <f>IF(B162="","",SUMIFS('Планиране на търсенето (demandP'!$X$2:$X$201,'Планиране на търсенето (demandP'!$B$2:$B$201,B162,'Планиране на търсенето (demandP'!$C$2:$C$201,C162,'Планиране на търсенето (demandP'!$D$2:$D$201,D162,'Планиране на търсенето (demandP'!$E$2:$E$201,E162,'Планиране на търсенето (demandP'!$G$2:$G$201,F162))</f>
      </c>
      <c r="O162" s="90">
        <f>IF(B162="","",M162-N162)</f>
      </c>
      <c r="P162" s="91">
        <f>IF(OR(N162="",N162=0),"",O162/N162)</f>
      </c>
      <c r="Q162" s="52">
        <f>IF(B162="","",IF(P162&lt;-'Настройки на параметрите (setti'!$B$9,"供应不足",IF(P162&gt;'Настройки на параметрите (setti'!$B$9,"供应富余","匹配")))</f>
      </c>
      <c r="R162" s="46"/>
      <c r="S162" s="62"/>
      <c r="T162" s="46"/>
      <c r="U162" s="46"/>
      <c r="V162" s="46"/>
      <c r="W162" s="46"/>
    </row>
    <row r="163" ht="20" customHeight="true">
      <c r="A163" s="40"/>
      <c r="B163" s="46"/>
      <c r="C163" s="46"/>
      <c r="D163" s="46"/>
      <c r="E163" s="46"/>
      <c r="F163" s="46"/>
      <c r="G163" s="46"/>
      <c r="H163" s="88"/>
      <c r="I163" s="88"/>
      <c r="J163" s="88"/>
      <c r="K163" s="88"/>
      <c r="L163" s="88"/>
      <c r="M163" s="90">
        <f>IF(B163="","",MAX(0,MIN(H163-I163+J163+K163,L163)))</f>
      </c>
      <c r="N163" s="90">
        <f>IF(B163="","",SUMIFS('Планиране на търсенето (demandP'!$X$2:$X$201,'Планиране на търсенето (demandP'!$B$2:$B$201,B163,'Планиране на търсенето (demandP'!$C$2:$C$201,C163,'Планиране на търсенето (demandP'!$D$2:$D$201,D163,'Планиране на търсенето (demandP'!$E$2:$E$201,E163,'Планиране на търсенето (demandP'!$G$2:$G$201,F163))</f>
      </c>
      <c r="O163" s="90">
        <f>IF(B163="","",M163-N163)</f>
      </c>
      <c r="P163" s="91">
        <f>IF(OR(N163="",N163=0),"",O163/N163)</f>
      </c>
      <c r="Q163" s="52">
        <f>IF(B163="","",IF(P163&lt;-'Настройки на параметрите (setti'!$B$9,"供应不足",IF(P163&gt;'Настройки на параметрите (setti'!$B$9,"供应富余","匹配")))</f>
      </c>
      <c r="R163" s="46"/>
      <c r="S163" s="62"/>
      <c r="T163" s="46"/>
      <c r="U163" s="46"/>
      <c r="V163" s="46"/>
      <c r="W163" s="46"/>
    </row>
    <row r="164" ht="20" customHeight="true">
      <c r="A164" s="40"/>
      <c r="B164" s="46"/>
      <c r="C164" s="46"/>
      <c r="D164" s="46"/>
      <c r="E164" s="46"/>
      <c r="F164" s="46"/>
      <c r="G164" s="46"/>
      <c r="H164" s="88"/>
      <c r="I164" s="88"/>
      <c r="J164" s="88"/>
      <c r="K164" s="88"/>
      <c r="L164" s="88"/>
      <c r="M164" s="90">
        <f>IF(B164="","",MAX(0,MIN(H164-I164+J164+K164,L164)))</f>
      </c>
      <c r="N164" s="90">
        <f>IF(B164="","",SUMIFS('Планиране на търсенето (demandP'!$X$2:$X$201,'Планиране на търсенето (demandP'!$B$2:$B$201,B164,'Планиране на търсенето (demandP'!$C$2:$C$201,C164,'Планиране на търсенето (demandP'!$D$2:$D$201,D164,'Планиране на търсенето (demandP'!$E$2:$E$201,E164,'Планиране на търсенето (demandP'!$G$2:$G$201,F164))</f>
      </c>
      <c r="O164" s="90">
        <f>IF(B164="","",M164-N164)</f>
      </c>
      <c r="P164" s="91">
        <f>IF(OR(N164="",N164=0),"",O164/N164)</f>
      </c>
      <c r="Q164" s="52">
        <f>IF(B164="","",IF(P164&lt;-'Настройки на параметрите (setti'!$B$9,"供应不足",IF(P164&gt;'Настройки на параметрите (setti'!$B$9,"供应富余","匹配")))</f>
      </c>
      <c r="R164" s="46"/>
      <c r="S164" s="62"/>
      <c r="T164" s="46"/>
      <c r="U164" s="46"/>
      <c r="V164" s="46"/>
      <c r="W164" s="46"/>
    </row>
    <row r="165" ht="20" customHeight="true">
      <c r="A165" s="40"/>
      <c r="B165" s="46"/>
      <c r="C165" s="46"/>
      <c r="D165" s="46"/>
      <c r="E165" s="46"/>
      <c r="F165" s="46"/>
      <c r="G165" s="46"/>
      <c r="H165" s="88"/>
      <c r="I165" s="88"/>
      <c r="J165" s="88"/>
      <c r="K165" s="88"/>
      <c r="L165" s="88"/>
      <c r="M165" s="90">
        <f>IF(B165="","",MAX(0,MIN(H165-I165+J165+K165,L165)))</f>
      </c>
      <c r="N165" s="90">
        <f>IF(B165="","",SUMIFS('Планиране на търсенето (demandP'!$X$2:$X$201,'Планиране на търсенето (demandP'!$B$2:$B$201,B165,'Планиране на търсенето (demandP'!$C$2:$C$201,C165,'Планиране на търсенето (demandP'!$D$2:$D$201,D165,'Планиране на търсенето (demandP'!$E$2:$E$201,E165,'Планиране на търсенето (demandP'!$G$2:$G$201,F165))</f>
      </c>
      <c r="O165" s="90">
        <f>IF(B165="","",M165-N165)</f>
      </c>
      <c r="P165" s="91">
        <f>IF(OR(N165="",N165=0),"",O165/N165)</f>
      </c>
      <c r="Q165" s="52">
        <f>IF(B165="","",IF(P165&lt;-'Настройки на параметрите (setti'!$B$9,"供应不足",IF(P165&gt;'Настройки на параметрите (setti'!$B$9,"供应富余","匹配")))</f>
      </c>
      <c r="R165" s="46"/>
      <c r="S165" s="62"/>
      <c r="T165" s="46"/>
      <c r="U165" s="46"/>
      <c r="V165" s="46"/>
      <c r="W165" s="46"/>
    </row>
    <row r="166" ht="20" customHeight="true">
      <c r="A166" s="40"/>
      <c r="B166" s="46"/>
      <c r="C166" s="46"/>
      <c r="D166" s="46"/>
      <c r="E166" s="46"/>
      <c r="F166" s="46"/>
      <c r="G166" s="46"/>
      <c r="H166" s="88"/>
      <c r="I166" s="88"/>
      <c r="J166" s="88"/>
      <c r="K166" s="88"/>
      <c r="L166" s="88"/>
      <c r="M166" s="90">
        <f>IF(B166="","",MAX(0,MIN(H166-I166+J166+K166,L166)))</f>
      </c>
      <c r="N166" s="90">
        <f>IF(B166="","",SUMIFS('Планиране на търсенето (demandP'!$X$2:$X$201,'Планиране на търсенето (demandP'!$B$2:$B$201,B166,'Планиране на търсенето (demandP'!$C$2:$C$201,C166,'Планиране на търсенето (demandP'!$D$2:$D$201,D166,'Планиране на търсенето (demandP'!$E$2:$E$201,E166,'Планиране на търсенето (demandP'!$G$2:$G$201,F166))</f>
      </c>
      <c r="O166" s="90">
        <f>IF(B166="","",M166-N166)</f>
      </c>
      <c r="P166" s="91">
        <f>IF(OR(N166="",N166=0),"",O166/N166)</f>
      </c>
      <c r="Q166" s="52">
        <f>IF(B166="","",IF(P166&lt;-'Настройки на параметрите (setti'!$B$9,"供应不足",IF(P166&gt;'Настройки на параметрите (setti'!$B$9,"供应富余","匹配")))</f>
      </c>
      <c r="R166" s="46"/>
      <c r="S166" s="62"/>
      <c r="T166" s="46"/>
      <c r="U166" s="46"/>
      <c r="V166" s="46"/>
      <c r="W166" s="46"/>
    </row>
    <row r="167" ht="20" customHeight="true">
      <c r="A167" s="40"/>
      <c r="B167" s="46"/>
      <c r="C167" s="46"/>
      <c r="D167" s="46"/>
      <c r="E167" s="46"/>
      <c r="F167" s="46"/>
      <c r="G167" s="46"/>
      <c r="H167" s="88"/>
      <c r="I167" s="88"/>
      <c r="J167" s="88"/>
      <c r="K167" s="88"/>
      <c r="L167" s="88"/>
      <c r="M167" s="90">
        <f>IF(B167="","",MAX(0,MIN(H167-I167+J167+K167,L167)))</f>
      </c>
      <c r="N167" s="90">
        <f>IF(B167="","",SUMIFS('Планиране на търсенето (demandP'!$X$2:$X$201,'Планиране на търсенето (demandP'!$B$2:$B$201,B167,'Планиране на търсенето (demandP'!$C$2:$C$201,C167,'Планиране на търсенето (demandP'!$D$2:$D$201,D167,'Планиране на търсенето (demandP'!$E$2:$E$201,E167,'Планиране на търсенето (demandP'!$G$2:$G$201,F167))</f>
      </c>
      <c r="O167" s="90">
        <f>IF(B167="","",M167-N167)</f>
      </c>
      <c r="P167" s="91">
        <f>IF(OR(N167="",N167=0),"",O167/N167)</f>
      </c>
      <c r="Q167" s="52">
        <f>IF(B167="","",IF(P167&lt;-'Настройки на параметрите (setti'!$B$9,"供应不足",IF(P167&gt;'Настройки на параметрите (setti'!$B$9,"供应富余","匹配")))</f>
      </c>
      <c r="R167" s="46"/>
      <c r="S167" s="62"/>
      <c r="T167" s="46"/>
      <c r="U167" s="46"/>
      <c r="V167" s="46"/>
      <c r="W167" s="46"/>
    </row>
    <row r="168" ht="20" customHeight="true">
      <c r="A168" s="40"/>
      <c r="B168" s="46"/>
      <c r="C168" s="46"/>
      <c r="D168" s="46"/>
      <c r="E168" s="46"/>
      <c r="F168" s="46"/>
      <c r="G168" s="46"/>
      <c r="H168" s="88"/>
      <c r="I168" s="88"/>
      <c r="J168" s="88"/>
      <c r="K168" s="88"/>
      <c r="L168" s="88"/>
      <c r="M168" s="90">
        <f>IF(B168="","",MAX(0,MIN(H168-I168+J168+K168,L168)))</f>
      </c>
      <c r="N168" s="90">
        <f>IF(B168="","",SUMIFS('Планиране на търсенето (demandP'!$X$2:$X$201,'Планиране на търсенето (demandP'!$B$2:$B$201,B168,'Планиране на търсенето (demandP'!$C$2:$C$201,C168,'Планиране на търсенето (demandP'!$D$2:$D$201,D168,'Планиране на търсенето (demandP'!$E$2:$E$201,E168,'Планиране на търсенето (demandP'!$G$2:$G$201,F168))</f>
      </c>
      <c r="O168" s="90">
        <f>IF(B168="","",M168-N168)</f>
      </c>
      <c r="P168" s="91">
        <f>IF(OR(N168="",N168=0),"",O168/N168)</f>
      </c>
      <c r="Q168" s="52">
        <f>IF(B168="","",IF(P168&lt;-'Настройки на параметрите (setti'!$B$9,"供应不足",IF(P168&gt;'Настройки на параметрите (setti'!$B$9,"供应富余","匹配")))</f>
      </c>
      <c r="R168" s="46"/>
      <c r="S168" s="62"/>
      <c r="T168" s="46"/>
      <c r="U168" s="46"/>
      <c r="V168" s="46"/>
      <c r="W168" s="46"/>
    </row>
    <row r="169" ht="20" customHeight="true">
      <c r="A169" s="40"/>
      <c r="B169" s="46"/>
      <c r="C169" s="46"/>
      <c r="D169" s="46"/>
      <c r="E169" s="46"/>
      <c r="F169" s="46"/>
      <c r="G169" s="46"/>
      <c r="H169" s="88"/>
      <c r="I169" s="88"/>
      <c r="J169" s="88"/>
      <c r="K169" s="88"/>
      <c r="L169" s="88"/>
      <c r="M169" s="90">
        <f>IF(B169="","",MAX(0,MIN(H169-I169+J169+K169,L169)))</f>
      </c>
      <c r="N169" s="90">
        <f>IF(B169="","",SUMIFS('Планиране на търсенето (demandP'!$X$2:$X$201,'Планиране на търсенето (demandP'!$B$2:$B$201,B169,'Планиране на търсенето (demandP'!$C$2:$C$201,C169,'Планиране на търсенето (demandP'!$D$2:$D$201,D169,'Планиране на търсенето (demandP'!$E$2:$E$201,E169,'Планиране на търсенето (demandP'!$G$2:$G$201,F169))</f>
      </c>
      <c r="O169" s="90">
        <f>IF(B169="","",M169-N169)</f>
      </c>
      <c r="P169" s="91">
        <f>IF(OR(N169="",N169=0),"",O169/N169)</f>
      </c>
      <c r="Q169" s="52">
        <f>IF(B169="","",IF(P169&lt;-'Настройки на параметрите (setti'!$B$9,"供应不足",IF(P169&gt;'Настройки на параметрите (setti'!$B$9,"供应富余","匹配")))</f>
      </c>
      <c r="R169" s="46"/>
      <c r="S169" s="62"/>
      <c r="T169" s="46"/>
      <c r="U169" s="46"/>
      <c r="V169" s="46"/>
      <c r="W169" s="46"/>
    </row>
    <row r="170" ht="20" customHeight="true">
      <c r="A170" s="40"/>
      <c r="B170" s="46"/>
      <c r="C170" s="46"/>
      <c r="D170" s="46"/>
      <c r="E170" s="46"/>
      <c r="F170" s="46"/>
      <c r="G170" s="46"/>
      <c r="H170" s="88"/>
      <c r="I170" s="88"/>
      <c r="J170" s="88"/>
      <c r="K170" s="88"/>
      <c r="L170" s="88"/>
      <c r="M170" s="90">
        <f>IF(B170="","",MAX(0,MIN(H170-I170+J170+K170,L170)))</f>
      </c>
      <c r="N170" s="90">
        <f>IF(B170="","",SUMIFS('Планиране на търсенето (demandP'!$X$2:$X$201,'Планиране на търсенето (demandP'!$B$2:$B$201,B170,'Планиране на търсенето (demandP'!$C$2:$C$201,C170,'Планиране на търсенето (demandP'!$D$2:$D$201,D170,'Планиране на търсенето (demandP'!$E$2:$E$201,E170,'Планиране на търсенето (demandP'!$G$2:$G$201,F170))</f>
      </c>
      <c r="O170" s="90">
        <f>IF(B170="","",M170-N170)</f>
      </c>
      <c r="P170" s="91">
        <f>IF(OR(N170="",N170=0),"",O170/N170)</f>
      </c>
      <c r="Q170" s="52">
        <f>IF(B170="","",IF(P170&lt;-'Настройки на параметрите (setti'!$B$9,"供应不足",IF(P170&gt;'Настройки на параметрите (setti'!$B$9,"供应富余","匹配")))</f>
      </c>
      <c r="R170" s="46"/>
      <c r="S170" s="62"/>
      <c r="T170" s="46"/>
      <c r="U170" s="46"/>
      <c r="V170" s="46"/>
      <c r="W170" s="46"/>
    </row>
    <row r="171" ht="20" customHeight="true">
      <c r="A171" s="40"/>
      <c r="B171" s="46"/>
      <c r="C171" s="46"/>
      <c r="D171" s="46"/>
      <c r="E171" s="46"/>
      <c r="F171" s="46"/>
      <c r="G171" s="46"/>
      <c r="H171" s="88"/>
      <c r="I171" s="88"/>
      <c r="J171" s="88"/>
      <c r="K171" s="88"/>
      <c r="L171" s="88"/>
      <c r="M171" s="90">
        <f>IF(B171="","",MAX(0,MIN(H171-I171+J171+K171,L171)))</f>
      </c>
      <c r="N171" s="90">
        <f>IF(B171="","",SUMIFS('Планиране на търсенето (demandP'!$X$2:$X$201,'Планиране на търсенето (demandP'!$B$2:$B$201,B171,'Планиране на търсенето (demandP'!$C$2:$C$201,C171,'Планиране на търсенето (demandP'!$D$2:$D$201,D171,'Планиране на търсенето (demandP'!$E$2:$E$201,E171,'Планиране на търсенето (demandP'!$G$2:$G$201,F171))</f>
      </c>
      <c r="O171" s="90">
        <f>IF(B171="","",M171-N171)</f>
      </c>
      <c r="P171" s="91">
        <f>IF(OR(N171="",N171=0),"",O171/N171)</f>
      </c>
      <c r="Q171" s="52">
        <f>IF(B171="","",IF(P171&lt;-'Настройки на параметрите (setti'!$B$9,"供应不足",IF(P171&gt;'Настройки на параметрите (setti'!$B$9,"供应富余","匹配")))</f>
      </c>
      <c r="R171" s="46"/>
      <c r="S171" s="62"/>
      <c r="T171" s="46"/>
      <c r="U171" s="46"/>
      <c r="V171" s="46"/>
      <c r="W171" s="46"/>
    </row>
    <row r="172" ht="20" customHeight="true">
      <c r="A172" s="40"/>
      <c r="B172" s="46"/>
      <c r="C172" s="46"/>
      <c r="D172" s="46"/>
      <c r="E172" s="46"/>
      <c r="F172" s="46"/>
      <c r="G172" s="46"/>
      <c r="H172" s="88"/>
      <c r="I172" s="88"/>
      <c r="J172" s="88"/>
      <c r="K172" s="88"/>
      <c r="L172" s="88"/>
      <c r="M172" s="90">
        <f>IF(B172="","",MAX(0,MIN(H172-I172+J172+K172,L172)))</f>
      </c>
      <c r="N172" s="90">
        <f>IF(B172="","",SUMIFS('Планиране на търсенето (demandP'!$X$2:$X$201,'Планиране на търсенето (demandP'!$B$2:$B$201,B172,'Планиране на търсенето (demandP'!$C$2:$C$201,C172,'Планиране на търсенето (demandP'!$D$2:$D$201,D172,'Планиране на търсенето (demandP'!$E$2:$E$201,E172,'Планиране на търсенето (demandP'!$G$2:$G$201,F172))</f>
      </c>
      <c r="O172" s="90">
        <f>IF(B172="","",M172-N172)</f>
      </c>
      <c r="P172" s="91">
        <f>IF(OR(N172="",N172=0),"",O172/N172)</f>
      </c>
      <c r="Q172" s="52">
        <f>IF(B172="","",IF(P172&lt;-'Настройки на параметрите (setti'!$B$9,"供应不足",IF(P172&gt;'Настройки на параметрите (setti'!$B$9,"供应富余","匹配")))</f>
      </c>
      <c r="R172" s="46"/>
      <c r="S172" s="62"/>
      <c r="T172" s="46"/>
      <c r="U172" s="46"/>
      <c r="V172" s="46"/>
      <c r="W172" s="46"/>
    </row>
    <row r="173" ht="20" customHeight="true">
      <c r="A173" s="40"/>
      <c r="B173" s="46"/>
      <c r="C173" s="46"/>
      <c r="D173" s="46"/>
      <c r="E173" s="46"/>
      <c r="F173" s="46"/>
      <c r="G173" s="46"/>
      <c r="H173" s="88"/>
      <c r="I173" s="88"/>
      <c r="J173" s="88"/>
      <c r="K173" s="88"/>
      <c r="L173" s="88"/>
      <c r="M173" s="90">
        <f>IF(B173="","",MAX(0,MIN(H173-I173+J173+K173,L173)))</f>
      </c>
      <c r="N173" s="90">
        <f>IF(B173="","",SUMIFS('Планиране на търсенето (demandP'!$X$2:$X$201,'Планиране на търсенето (demandP'!$B$2:$B$201,B173,'Планиране на търсенето (demandP'!$C$2:$C$201,C173,'Планиране на търсенето (demandP'!$D$2:$D$201,D173,'Планиране на търсенето (demandP'!$E$2:$E$201,E173,'Планиране на търсенето (demandP'!$G$2:$G$201,F173))</f>
      </c>
      <c r="O173" s="90">
        <f>IF(B173="","",M173-N173)</f>
      </c>
      <c r="P173" s="91">
        <f>IF(OR(N173="",N173=0),"",O173/N173)</f>
      </c>
      <c r="Q173" s="52">
        <f>IF(B173="","",IF(P173&lt;-'Настройки на параметрите (setti'!$B$9,"供应不足",IF(P173&gt;'Настройки на параметрите (setti'!$B$9,"供应富余","匹配")))</f>
      </c>
      <c r="R173" s="46"/>
      <c r="S173" s="62"/>
      <c r="T173" s="46"/>
      <c r="U173" s="46"/>
      <c r="V173" s="46"/>
      <c r="W173" s="46"/>
    </row>
    <row r="174" ht="20" customHeight="true">
      <c r="A174" s="40"/>
      <c r="B174" s="46"/>
      <c r="C174" s="46"/>
      <c r="D174" s="46"/>
      <c r="E174" s="46"/>
      <c r="F174" s="46"/>
      <c r="G174" s="46"/>
      <c r="H174" s="88"/>
      <c r="I174" s="88"/>
      <c r="J174" s="88"/>
      <c r="K174" s="88"/>
      <c r="L174" s="88"/>
      <c r="M174" s="90">
        <f>IF(B174="","",MAX(0,MIN(H174-I174+J174+K174,L174)))</f>
      </c>
      <c r="N174" s="90">
        <f>IF(B174="","",SUMIFS('Планиране на търсенето (demandP'!$X$2:$X$201,'Планиране на търсенето (demandP'!$B$2:$B$201,B174,'Планиране на търсенето (demandP'!$C$2:$C$201,C174,'Планиране на търсенето (demandP'!$D$2:$D$201,D174,'Планиране на търсенето (demandP'!$E$2:$E$201,E174,'Планиране на търсенето (demandP'!$G$2:$G$201,F174))</f>
      </c>
      <c r="O174" s="90">
        <f>IF(B174="","",M174-N174)</f>
      </c>
      <c r="P174" s="91">
        <f>IF(OR(N174="",N174=0),"",O174/N174)</f>
      </c>
      <c r="Q174" s="52">
        <f>IF(B174="","",IF(P174&lt;-'Настройки на параметрите (setti'!$B$9,"供应不足",IF(P174&gt;'Настройки на параметрите (setti'!$B$9,"供应富余","匹配")))</f>
      </c>
      <c r="R174" s="46"/>
      <c r="S174" s="62"/>
      <c r="T174" s="46"/>
      <c r="U174" s="46"/>
      <c r="V174" s="46"/>
      <c r="W174" s="46"/>
    </row>
    <row r="175" ht="20" customHeight="true">
      <c r="A175" s="40"/>
      <c r="B175" s="46"/>
      <c r="C175" s="46"/>
      <c r="D175" s="46"/>
      <c r="E175" s="46"/>
      <c r="F175" s="46"/>
      <c r="G175" s="46"/>
      <c r="H175" s="88"/>
      <c r="I175" s="88"/>
      <c r="J175" s="88"/>
      <c r="K175" s="88"/>
      <c r="L175" s="88"/>
      <c r="M175" s="90">
        <f>IF(B175="","",MAX(0,MIN(H175-I175+J175+K175,L175)))</f>
      </c>
      <c r="N175" s="90">
        <f>IF(B175="","",SUMIFS('Планиране на търсенето (demandP'!$X$2:$X$201,'Планиране на търсенето (demandP'!$B$2:$B$201,B175,'Планиране на търсенето (demandP'!$C$2:$C$201,C175,'Планиране на търсенето (demandP'!$D$2:$D$201,D175,'Планиране на търсенето (demandP'!$E$2:$E$201,E175,'Планиране на търсенето (demandP'!$G$2:$G$201,F175))</f>
      </c>
      <c r="O175" s="90">
        <f>IF(B175="","",M175-N175)</f>
      </c>
      <c r="P175" s="91">
        <f>IF(OR(N175="",N175=0),"",O175/N175)</f>
      </c>
      <c r="Q175" s="52">
        <f>IF(B175="","",IF(P175&lt;-'Настройки на параметрите (setti'!$B$9,"供应不足",IF(P175&gt;'Настройки на параметрите (setti'!$B$9,"供应富余","匹配")))</f>
      </c>
      <c r="R175" s="46"/>
      <c r="S175" s="62"/>
      <c r="T175" s="46"/>
      <c r="U175" s="46"/>
      <c r="V175" s="46"/>
      <c r="W175" s="46"/>
    </row>
    <row r="176" ht="20" customHeight="true">
      <c r="A176" s="40"/>
      <c r="B176" s="46"/>
      <c r="C176" s="46"/>
      <c r="D176" s="46"/>
      <c r="E176" s="46"/>
      <c r="F176" s="46"/>
      <c r="G176" s="46"/>
      <c r="H176" s="88"/>
      <c r="I176" s="88"/>
      <c r="J176" s="88"/>
      <c r="K176" s="88"/>
      <c r="L176" s="88"/>
      <c r="M176" s="90">
        <f>IF(B176="","",MAX(0,MIN(H176-I176+J176+K176,L176)))</f>
      </c>
      <c r="N176" s="90">
        <f>IF(B176="","",SUMIFS('Планиране на търсенето (demandP'!$X$2:$X$201,'Планиране на търсенето (demandP'!$B$2:$B$201,B176,'Планиране на търсенето (demandP'!$C$2:$C$201,C176,'Планиране на търсенето (demandP'!$D$2:$D$201,D176,'Планиране на търсенето (demandP'!$E$2:$E$201,E176,'Планиране на търсенето (demandP'!$G$2:$G$201,F176))</f>
      </c>
      <c r="O176" s="90">
        <f>IF(B176="","",M176-N176)</f>
      </c>
      <c r="P176" s="91">
        <f>IF(OR(N176="",N176=0),"",O176/N176)</f>
      </c>
      <c r="Q176" s="52">
        <f>IF(B176="","",IF(P176&lt;-'Настройки на параметрите (setti'!$B$9,"供应不足",IF(P176&gt;'Настройки на параметрите (setti'!$B$9,"供应富余","匹配")))</f>
      </c>
      <c r="R176" s="46"/>
      <c r="S176" s="62"/>
      <c r="T176" s="46"/>
      <c r="U176" s="46"/>
      <c r="V176" s="46"/>
      <c r="W176" s="46"/>
    </row>
    <row r="177" ht="20" customHeight="true">
      <c r="A177" s="40"/>
      <c r="B177" s="46"/>
      <c r="C177" s="46"/>
      <c r="D177" s="46"/>
      <c r="E177" s="46"/>
      <c r="F177" s="46"/>
      <c r="G177" s="46"/>
      <c r="H177" s="88"/>
      <c r="I177" s="88"/>
      <c r="J177" s="88"/>
      <c r="K177" s="88"/>
      <c r="L177" s="88"/>
      <c r="M177" s="90">
        <f>IF(B177="","",MAX(0,MIN(H177-I177+J177+K177,L177)))</f>
      </c>
      <c r="N177" s="90">
        <f>IF(B177="","",SUMIFS('Планиране на търсенето (demandP'!$X$2:$X$201,'Планиране на търсенето (demandP'!$B$2:$B$201,B177,'Планиране на търсенето (demandP'!$C$2:$C$201,C177,'Планиране на търсенето (demandP'!$D$2:$D$201,D177,'Планиране на търсенето (demandP'!$E$2:$E$201,E177,'Планиране на търсенето (demandP'!$G$2:$G$201,F177))</f>
      </c>
      <c r="O177" s="90">
        <f>IF(B177="","",M177-N177)</f>
      </c>
      <c r="P177" s="91">
        <f>IF(OR(N177="",N177=0),"",O177/N177)</f>
      </c>
      <c r="Q177" s="52">
        <f>IF(B177="","",IF(P177&lt;-'Настройки на параметрите (setti'!$B$9,"供应不足",IF(P177&gt;'Настройки на параметрите (setti'!$B$9,"供应富余","匹配")))</f>
      </c>
      <c r="R177" s="46"/>
      <c r="S177" s="62"/>
      <c r="T177" s="46"/>
      <c r="U177" s="46"/>
      <c r="V177" s="46"/>
      <c r="W177" s="46"/>
    </row>
    <row r="178" ht="20" customHeight="true">
      <c r="A178" s="40"/>
      <c r="B178" s="46"/>
      <c r="C178" s="46"/>
      <c r="D178" s="46"/>
      <c r="E178" s="46"/>
      <c r="F178" s="46"/>
      <c r="G178" s="46"/>
      <c r="H178" s="88"/>
      <c r="I178" s="88"/>
      <c r="J178" s="88"/>
      <c r="K178" s="88"/>
      <c r="L178" s="88"/>
      <c r="M178" s="90">
        <f>IF(B178="","",MAX(0,MIN(H178-I178+J178+K178,L178)))</f>
      </c>
      <c r="N178" s="90">
        <f>IF(B178="","",SUMIFS('Планиране на търсенето (demandP'!$X$2:$X$201,'Планиране на търсенето (demandP'!$B$2:$B$201,B178,'Планиране на търсенето (demandP'!$C$2:$C$201,C178,'Планиране на търсенето (demandP'!$D$2:$D$201,D178,'Планиране на търсенето (demandP'!$E$2:$E$201,E178,'Планиране на търсенето (demandP'!$G$2:$G$201,F178))</f>
      </c>
      <c r="O178" s="90">
        <f>IF(B178="","",M178-N178)</f>
      </c>
      <c r="P178" s="91">
        <f>IF(OR(N178="",N178=0),"",O178/N178)</f>
      </c>
      <c r="Q178" s="52">
        <f>IF(B178="","",IF(P178&lt;-'Настройки на параметрите (setti'!$B$9,"供应不足",IF(P178&gt;'Настройки на параметрите (setti'!$B$9,"供应富余","匹配")))</f>
      </c>
      <c r="R178" s="46"/>
      <c r="S178" s="62"/>
      <c r="T178" s="46"/>
      <c r="U178" s="46"/>
      <c r="V178" s="46"/>
      <c r="W178" s="46"/>
    </row>
    <row r="179" ht="20" customHeight="true">
      <c r="A179" s="40"/>
      <c r="B179" s="46"/>
      <c r="C179" s="46"/>
      <c r="D179" s="46"/>
      <c r="E179" s="46"/>
      <c r="F179" s="46"/>
      <c r="G179" s="46"/>
      <c r="H179" s="88"/>
      <c r="I179" s="88"/>
      <c r="J179" s="88"/>
      <c r="K179" s="88"/>
      <c r="L179" s="88"/>
      <c r="M179" s="90">
        <f>IF(B179="","",MAX(0,MIN(H179-I179+J179+K179,L179)))</f>
      </c>
      <c r="N179" s="90">
        <f>IF(B179="","",SUMIFS('Планиране на търсенето (demandP'!$X$2:$X$201,'Планиране на търсенето (demandP'!$B$2:$B$201,B179,'Планиране на търсенето (demandP'!$C$2:$C$201,C179,'Планиране на търсенето (demandP'!$D$2:$D$201,D179,'Планиране на търсенето (demandP'!$E$2:$E$201,E179,'Планиране на търсенето (demandP'!$G$2:$G$201,F179))</f>
      </c>
      <c r="O179" s="90">
        <f>IF(B179="","",M179-N179)</f>
      </c>
      <c r="P179" s="91">
        <f>IF(OR(N179="",N179=0),"",O179/N179)</f>
      </c>
      <c r="Q179" s="52">
        <f>IF(B179="","",IF(P179&lt;-'Настройки на параметрите (setti'!$B$9,"供应不足",IF(P179&gt;'Настройки на параметрите (setti'!$B$9,"供应富余","匹配")))</f>
      </c>
      <c r="R179" s="46"/>
      <c r="S179" s="62"/>
      <c r="T179" s="46"/>
      <c r="U179" s="46"/>
      <c r="V179" s="46"/>
      <c r="W179" s="46"/>
    </row>
    <row r="180" ht="20" customHeight="true">
      <c r="A180" s="40"/>
      <c r="B180" s="46"/>
      <c r="C180" s="46"/>
      <c r="D180" s="46"/>
      <c r="E180" s="46"/>
      <c r="F180" s="46"/>
      <c r="G180" s="46"/>
      <c r="H180" s="88"/>
      <c r="I180" s="88"/>
      <c r="J180" s="88"/>
      <c r="K180" s="88"/>
      <c r="L180" s="88"/>
      <c r="M180" s="90">
        <f>IF(B180="","",MAX(0,MIN(H180-I180+J180+K180,L180)))</f>
      </c>
      <c r="N180" s="90">
        <f>IF(B180="","",SUMIFS('Планиране на търсенето (demandP'!$X$2:$X$201,'Планиране на търсенето (demandP'!$B$2:$B$201,B180,'Планиране на търсенето (demandP'!$C$2:$C$201,C180,'Планиране на търсенето (demandP'!$D$2:$D$201,D180,'Планиране на търсенето (demandP'!$E$2:$E$201,E180,'Планиране на търсенето (demandP'!$G$2:$G$201,F180))</f>
      </c>
      <c r="O180" s="90">
        <f>IF(B180="","",M180-N180)</f>
      </c>
      <c r="P180" s="91">
        <f>IF(OR(N180="",N180=0),"",O180/N180)</f>
      </c>
      <c r="Q180" s="52">
        <f>IF(B180="","",IF(P180&lt;-'Настройки на параметрите (setti'!$B$9,"供应不足",IF(P180&gt;'Настройки на параметрите (setti'!$B$9,"供应富余","匹配")))</f>
      </c>
      <c r="R180" s="46"/>
      <c r="S180" s="62"/>
      <c r="T180" s="46"/>
      <c r="U180" s="46"/>
      <c r="V180" s="46"/>
      <c r="W180" s="46"/>
    </row>
    <row r="181" ht="20" customHeight="true">
      <c r="A181" s="40"/>
      <c r="B181" s="46"/>
      <c r="C181" s="46"/>
      <c r="D181" s="46"/>
      <c r="E181" s="46"/>
      <c r="F181" s="46"/>
      <c r="G181" s="46"/>
      <c r="H181" s="88"/>
      <c r="I181" s="88"/>
      <c r="J181" s="88"/>
      <c r="K181" s="88"/>
      <c r="L181" s="88"/>
      <c r="M181" s="90">
        <f>IF(B181="","",MAX(0,MIN(H181-I181+J181+K181,L181)))</f>
      </c>
      <c r="N181" s="90">
        <f>IF(B181="","",SUMIFS('Планиране на търсенето (demandP'!$X$2:$X$201,'Планиране на търсенето (demandP'!$B$2:$B$201,B181,'Планиране на търсенето (demandP'!$C$2:$C$201,C181,'Планиране на търсенето (demandP'!$D$2:$D$201,D181,'Планиране на търсенето (demandP'!$E$2:$E$201,E181,'Планиране на търсенето (demandP'!$G$2:$G$201,F181))</f>
      </c>
      <c r="O181" s="90">
        <f>IF(B181="","",M181-N181)</f>
      </c>
      <c r="P181" s="91">
        <f>IF(OR(N181="",N181=0),"",O181/N181)</f>
      </c>
      <c r="Q181" s="52">
        <f>IF(B181="","",IF(P181&lt;-'Настройки на параметрите (setti'!$B$9,"供应不足",IF(P181&gt;'Настройки на параметрите (setti'!$B$9,"供应富余","匹配")))</f>
      </c>
      <c r="R181" s="46"/>
      <c r="S181" s="62"/>
      <c r="T181" s="46"/>
      <c r="U181" s="46"/>
      <c r="V181" s="46"/>
      <c r="W181" s="46"/>
    </row>
    <row r="182" ht="20" customHeight="true">
      <c r="A182" s="40"/>
      <c r="B182" s="46"/>
      <c r="C182" s="46"/>
      <c r="D182" s="46"/>
      <c r="E182" s="46"/>
      <c r="F182" s="46"/>
      <c r="G182" s="46"/>
      <c r="H182" s="88"/>
      <c r="I182" s="88"/>
      <c r="J182" s="88"/>
      <c r="K182" s="88"/>
      <c r="L182" s="88"/>
      <c r="M182" s="90">
        <f>IF(B182="","",MAX(0,MIN(H182-I182+J182+K182,L182)))</f>
      </c>
      <c r="N182" s="90">
        <f>IF(B182="","",SUMIFS('Планиране на търсенето (demandP'!$X$2:$X$201,'Планиране на търсенето (demandP'!$B$2:$B$201,B182,'Планиране на търсенето (demandP'!$C$2:$C$201,C182,'Планиране на търсенето (demandP'!$D$2:$D$201,D182,'Планиране на търсенето (demandP'!$E$2:$E$201,E182,'Планиране на търсенето (demandP'!$G$2:$G$201,F182))</f>
      </c>
      <c r="O182" s="90">
        <f>IF(B182="","",M182-N182)</f>
      </c>
      <c r="P182" s="91">
        <f>IF(OR(N182="",N182=0),"",O182/N182)</f>
      </c>
      <c r="Q182" s="52">
        <f>IF(B182="","",IF(P182&lt;-'Настройки на параметрите (setti'!$B$9,"供应不足",IF(P182&gt;'Настройки на параметрите (setti'!$B$9,"供应富余","匹配")))</f>
      </c>
      <c r="R182" s="46"/>
      <c r="S182" s="62"/>
      <c r="T182" s="46"/>
      <c r="U182" s="46"/>
      <c r="V182" s="46"/>
      <c r="W182" s="46"/>
    </row>
    <row r="183" ht="20" customHeight="true">
      <c r="A183" s="40"/>
      <c r="B183" s="46"/>
      <c r="C183" s="46"/>
      <c r="D183" s="46"/>
      <c r="E183" s="46"/>
      <c r="F183" s="46"/>
      <c r="G183" s="46"/>
      <c r="H183" s="88"/>
      <c r="I183" s="88"/>
      <c r="J183" s="88"/>
      <c r="K183" s="88"/>
      <c r="L183" s="88"/>
      <c r="M183" s="90">
        <f>IF(B183="","",MAX(0,MIN(H183-I183+J183+K183,L183)))</f>
      </c>
      <c r="N183" s="90">
        <f>IF(B183="","",SUMIFS('Планиране на търсенето (demandP'!$X$2:$X$201,'Планиране на търсенето (demandP'!$B$2:$B$201,B183,'Планиране на търсенето (demandP'!$C$2:$C$201,C183,'Планиране на търсенето (demandP'!$D$2:$D$201,D183,'Планиране на търсенето (demandP'!$E$2:$E$201,E183,'Планиране на търсенето (demandP'!$G$2:$G$201,F183))</f>
      </c>
      <c r="O183" s="90">
        <f>IF(B183="","",M183-N183)</f>
      </c>
      <c r="P183" s="91">
        <f>IF(OR(N183="",N183=0),"",O183/N183)</f>
      </c>
      <c r="Q183" s="52">
        <f>IF(B183="","",IF(P183&lt;-'Настройки на параметрите (setti'!$B$9,"供应不足",IF(P183&gt;'Настройки на параметрите (setti'!$B$9,"供应富余","匹配")))</f>
      </c>
      <c r="R183" s="46"/>
      <c r="S183" s="62"/>
      <c r="T183" s="46"/>
      <c r="U183" s="46"/>
      <c r="V183" s="46"/>
      <c r="W183" s="46"/>
    </row>
    <row r="184" ht="20" customHeight="true">
      <c r="A184" s="40"/>
      <c r="B184" s="46"/>
      <c r="C184" s="46"/>
      <c r="D184" s="46"/>
      <c r="E184" s="46"/>
      <c r="F184" s="46"/>
      <c r="G184" s="46"/>
      <c r="H184" s="88"/>
      <c r="I184" s="88"/>
      <c r="J184" s="88"/>
      <c r="K184" s="88"/>
      <c r="L184" s="88"/>
      <c r="M184" s="90">
        <f>IF(B184="","",MAX(0,MIN(H184-I184+J184+K184,L184)))</f>
      </c>
      <c r="N184" s="90">
        <f>IF(B184="","",SUMIFS('Планиране на търсенето (demandP'!$X$2:$X$201,'Планиране на търсенето (demandP'!$B$2:$B$201,B184,'Планиране на търсенето (demandP'!$C$2:$C$201,C184,'Планиране на търсенето (demandP'!$D$2:$D$201,D184,'Планиране на търсенето (demandP'!$E$2:$E$201,E184,'Планиране на търсенето (demandP'!$G$2:$G$201,F184))</f>
      </c>
      <c r="O184" s="90">
        <f>IF(B184="","",M184-N184)</f>
      </c>
      <c r="P184" s="91">
        <f>IF(OR(N184="",N184=0),"",O184/N184)</f>
      </c>
      <c r="Q184" s="52">
        <f>IF(B184="","",IF(P184&lt;-'Настройки на параметрите (setti'!$B$9,"供应不足",IF(P184&gt;'Настройки на параметрите (setti'!$B$9,"供应富余","匹配")))</f>
      </c>
      <c r="R184" s="46"/>
      <c r="S184" s="62"/>
      <c r="T184" s="46"/>
      <c r="U184" s="46"/>
      <c r="V184" s="46"/>
      <c r="W184" s="46"/>
    </row>
    <row r="185" ht="20" customHeight="true">
      <c r="A185" s="40"/>
      <c r="B185" s="46"/>
      <c r="C185" s="46"/>
      <c r="D185" s="46"/>
      <c r="E185" s="46"/>
      <c r="F185" s="46"/>
      <c r="G185" s="46"/>
      <c r="H185" s="88"/>
      <c r="I185" s="88"/>
      <c r="J185" s="88"/>
      <c r="K185" s="88"/>
      <c r="L185" s="88"/>
      <c r="M185" s="90">
        <f>IF(B185="","",MAX(0,MIN(H185-I185+J185+K185,L185)))</f>
      </c>
      <c r="N185" s="90">
        <f>IF(B185="","",SUMIFS('Планиране на търсенето (demandP'!$X$2:$X$201,'Планиране на търсенето (demandP'!$B$2:$B$201,B185,'Планиране на търсенето (demandP'!$C$2:$C$201,C185,'Планиране на търсенето (demandP'!$D$2:$D$201,D185,'Планиране на търсенето (demandP'!$E$2:$E$201,E185,'Планиране на търсенето (demandP'!$G$2:$G$201,F185))</f>
      </c>
      <c r="O185" s="90">
        <f>IF(B185="","",M185-N185)</f>
      </c>
      <c r="P185" s="91">
        <f>IF(OR(N185="",N185=0),"",O185/N185)</f>
      </c>
      <c r="Q185" s="52">
        <f>IF(B185="","",IF(P185&lt;-'Настройки на параметрите (setti'!$B$9,"供应不足",IF(P185&gt;'Настройки на параметрите (setti'!$B$9,"供应富余","匹配")))</f>
      </c>
      <c r="R185" s="46"/>
      <c r="S185" s="62"/>
      <c r="T185" s="46"/>
      <c r="U185" s="46"/>
      <c r="V185" s="46"/>
      <c r="W185" s="46"/>
    </row>
    <row r="186" ht="20" customHeight="true">
      <c r="A186" s="40"/>
      <c r="B186" s="46"/>
      <c r="C186" s="46"/>
      <c r="D186" s="46"/>
      <c r="E186" s="46"/>
      <c r="F186" s="46"/>
      <c r="G186" s="46"/>
      <c r="H186" s="88"/>
      <c r="I186" s="88"/>
      <c r="J186" s="88"/>
      <c r="K186" s="88"/>
      <c r="L186" s="88"/>
      <c r="M186" s="90">
        <f>IF(B186="","",MAX(0,MIN(H186-I186+J186+K186,L186)))</f>
      </c>
      <c r="N186" s="90">
        <f>IF(B186="","",SUMIFS('Планиране на търсенето (demandP'!$X$2:$X$201,'Планиране на търсенето (demandP'!$B$2:$B$201,B186,'Планиране на търсенето (demandP'!$C$2:$C$201,C186,'Планиране на търсенето (demandP'!$D$2:$D$201,D186,'Планиране на търсенето (demandP'!$E$2:$E$201,E186,'Планиране на търсенето (demandP'!$G$2:$G$201,F186))</f>
      </c>
      <c r="O186" s="90">
        <f>IF(B186="","",M186-N186)</f>
      </c>
      <c r="P186" s="91">
        <f>IF(OR(N186="",N186=0),"",O186/N186)</f>
      </c>
      <c r="Q186" s="52">
        <f>IF(B186="","",IF(P186&lt;-'Настройки на параметрите (setti'!$B$9,"供应不足",IF(P186&gt;'Настройки на параметрите (setti'!$B$9,"供应富余","匹配")))</f>
      </c>
      <c r="R186" s="46"/>
      <c r="S186" s="62"/>
      <c r="T186" s="46"/>
      <c r="U186" s="46"/>
      <c r="V186" s="46"/>
      <c r="W186" s="46"/>
    </row>
    <row r="187" ht="20" customHeight="true">
      <c r="A187" s="40"/>
      <c r="B187" s="46"/>
      <c r="C187" s="46"/>
      <c r="D187" s="46"/>
      <c r="E187" s="46"/>
      <c r="F187" s="46"/>
      <c r="G187" s="46"/>
      <c r="H187" s="88"/>
      <c r="I187" s="88"/>
      <c r="J187" s="88"/>
      <c r="K187" s="88"/>
      <c r="L187" s="88"/>
      <c r="M187" s="90">
        <f>IF(B187="","",MAX(0,MIN(H187-I187+J187+K187,L187)))</f>
      </c>
      <c r="N187" s="90">
        <f>IF(B187="","",SUMIFS('Планиране на търсенето (demandP'!$X$2:$X$201,'Планиране на търсенето (demandP'!$B$2:$B$201,B187,'Планиране на търсенето (demandP'!$C$2:$C$201,C187,'Планиране на търсенето (demandP'!$D$2:$D$201,D187,'Планиране на търсенето (demandP'!$E$2:$E$201,E187,'Планиране на търсенето (demandP'!$G$2:$G$201,F187))</f>
      </c>
      <c r="O187" s="90">
        <f>IF(B187="","",M187-N187)</f>
      </c>
      <c r="P187" s="91">
        <f>IF(OR(N187="",N187=0),"",O187/N187)</f>
      </c>
      <c r="Q187" s="52">
        <f>IF(B187="","",IF(P187&lt;-'Настройки на параметрите (setti'!$B$9,"供应不足",IF(P187&gt;'Настройки на параметрите (setti'!$B$9,"供应富余","匹配")))</f>
      </c>
      <c r="R187" s="46"/>
      <c r="S187" s="62"/>
      <c r="T187" s="46"/>
      <c r="U187" s="46"/>
      <c r="V187" s="46"/>
      <c r="W187" s="46"/>
    </row>
    <row r="188" ht="20" customHeight="true">
      <c r="A188" s="40"/>
      <c r="B188" s="46"/>
      <c r="C188" s="46"/>
      <c r="D188" s="46"/>
      <c r="E188" s="46"/>
      <c r="F188" s="46"/>
      <c r="G188" s="46"/>
      <c r="H188" s="88"/>
      <c r="I188" s="88"/>
      <c r="J188" s="88"/>
      <c r="K188" s="88"/>
      <c r="L188" s="88"/>
      <c r="M188" s="90">
        <f>IF(B188="","",MAX(0,MIN(H188-I188+J188+K188,L188)))</f>
      </c>
      <c r="N188" s="90">
        <f>IF(B188="","",SUMIFS('Планиране на търсенето (demandP'!$X$2:$X$201,'Планиране на търсенето (demandP'!$B$2:$B$201,B188,'Планиране на търсенето (demandP'!$C$2:$C$201,C188,'Планиране на търсенето (demandP'!$D$2:$D$201,D188,'Планиране на търсенето (demandP'!$E$2:$E$201,E188,'Планиране на търсенето (demandP'!$G$2:$G$201,F188))</f>
      </c>
      <c r="O188" s="90">
        <f>IF(B188="","",M188-N188)</f>
      </c>
      <c r="P188" s="91">
        <f>IF(OR(N188="",N188=0),"",O188/N188)</f>
      </c>
      <c r="Q188" s="52">
        <f>IF(B188="","",IF(P188&lt;-'Настройки на параметрите (setti'!$B$9,"供应不足",IF(P188&gt;'Настройки на параметрите (setti'!$B$9,"供应富余","匹配")))</f>
      </c>
      <c r="R188" s="46"/>
      <c r="S188" s="62"/>
      <c r="T188" s="46"/>
      <c r="U188" s="46"/>
      <c r="V188" s="46"/>
      <c r="W188" s="46"/>
    </row>
    <row r="189" ht="20" customHeight="true">
      <c r="A189" s="40"/>
      <c r="B189" s="46"/>
      <c r="C189" s="46"/>
      <c r="D189" s="46"/>
      <c r="E189" s="46"/>
      <c r="F189" s="46"/>
      <c r="G189" s="46"/>
      <c r="H189" s="88"/>
      <c r="I189" s="88"/>
      <c r="J189" s="88"/>
      <c r="K189" s="88"/>
      <c r="L189" s="88"/>
      <c r="M189" s="90">
        <f>IF(B189="","",MAX(0,MIN(H189-I189+J189+K189,L189)))</f>
      </c>
      <c r="N189" s="90">
        <f>IF(B189="","",SUMIFS('Планиране на търсенето (demandP'!$X$2:$X$201,'Планиране на търсенето (demandP'!$B$2:$B$201,B189,'Планиране на търсенето (demandP'!$C$2:$C$201,C189,'Планиране на търсенето (demandP'!$D$2:$D$201,D189,'Планиране на търсенето (demandP'!$E$2:$E$201,E189,'Планиране на търсенето (demandP'!$G$2:$G$201,F189))</f>
      </c>
      <c r="O189" s="90">
        <f>IF(B189="","",M189-N189)</f>
      </c>
      <c r="P189" s="91">
        <f>IF(OR(N189="",N189=0),"",O189/N189)</f>
      </c>
      <c r="Q189" s="52">
        <f>IF(B189="","",IF(P189&lt;-'Настройки на параметрите (setti'!$B$9,"供应不足",IF(P189&gt;'Настройки на параметрите (setti'!$B$9,"供应富余","匹配")))</f>
      </c>
      <c r="R189" s="46"/>
      <c r="S189" s="62"/>
      <c r="T189" s="46"/>
      <c r="U189" s="46"/>
      <c r="V189" s="46"/>
      <c r="W189" s="46"/>
    </row>
    <row r="190" ht="20" customHeight="true">
      <c r="A190" s="40"/>
      <c r="B190" s="46"/>
      <c r="C190" s="46"/>
      <c r="D190" s="46"/>
      <c r="E190" s="46"/>
      <c r="F190" s="46"/>
      <c r="G190" s="46"/>
      <c r="H190" s="88"/>
      <c r="I190" s="88"/>
      <c r="J190" s="88"/>
      <c r="K190" s="88"/>
      <c r="L190" s="88"/>
      <c r="M190" s="90">
        <f>IF(B190="","",MAX(0,MIN(H190-I190+J190+K190,L190)))</f>
      </c>
      <c r="N190" s="90">
        <f>IF(B190="","",SUMIFS('Планиране на търсенето (demandP'!$X$2:$X$201,'Планиране на търсенето (demandP'!$B$2:$B$201,B190,'Планиране на търсенето (demandP'!$C$2:$C$201,C190,'Планиране на търсенето (demandP'!$D$2:$D$201,D190,'Планиране на търсенето (demandP'!$E$2:$E$201,E190,'Планиране на търсенето (demandP'!$G$2:$G$201,F190))</f>
      </c>
      <c r="O190" s="90">
        <f>IF(B190="","",M190-N190)</f>
      </c>
      <c r="P190" s="91">
        <f>IF(OR(N190="",N190=0),"",O190/N190)</f>
      </c>
      <c r="Q190" s="52">
        <f>IF(B190="","",IF(P190&lt;-'Настройки на параметрите (setti'!$B$9,"供应不足",IF(P190&gt;'Настройки на параметрите (setti'!$B$9,"供应富余","匹配")))</f>
      </c>
      <c r="R190" s="46"/>
      <c r="S190" s="62"/>
      <c r="T190" s="46"/>
      <c r="U190" s="46"/>
      <c r="V190" s="46"/>
      <c r="W190" s="46"/>
    </row>
    <row r="191" ht="20" customHeight="true">
      <c r="A191" s="40"/>
      <c r="B191" s="46"/>
      <c r="C191" s="46"/>
      <c r="D191" s="46"/>
      <c r="E191" s="46"/>
      <c r="F191" s="46"/>
      <c r="G191" s="46"/>
      <c r="H191" s="88"/>
      <c r="I191" s="88"/>
      <c r="J191" s="88"/>
      <c r="K191" s="88"/>
      <c r="L191" s="88"/>
      <c r="M191" s="90">
        <f>IF(B191="","",MAX(0,MIN(H191-I191+J191+K191,L191)))</f>
      </c>
      <c r="N191" s="90">
        <f>IF(B191="","",SUMIFS('Планиране на търсенето (demandP'!$X$2:$X$201,'Планиране на търсенето (demandP'!$B$2:$B$201,B191,'Планиране на търсенето (demandP'!$C$2:$C$201,C191,'Планиране на търсенето (demandP'!$D$2:$D$201,D191,'Планиране на търсенето (demandP'!$E$2:$E$201,E191,'Планиране на търсенето (demandP'!$G$2:$G$201,F191))</f>
      </c>
      <c r="O191" s="90">
        <f>IF(B191="","",M191-N191)</f>
      </c>
      <c r="P191" s="91">
        <f>IF(OR(N191="",N191=0),"",O191/N191)</f>
      </c>
      <c r="Q191" s="52">
        <f>IF(B191="","",IF(P191&lt;-'Настройки на параметрите (setti'!$B$9,"供应不足",IF(P191&gt;'Настройки на параметрите (setti'!$B$9,"供应富余","匹配")))</f>
      </c>
      <c r="R191" s="46"/>
      <c r="S191" s="62"/>
      <c r="T191" s="46"/>
      <c r="U191" s="46"/>
      <c r="V191" s="46"/>
      <c r="W191" s="46"/>
    </row>
    <row r="192" ht="20" customHeight="true">
      <c r="A192" s="40"/>
      <c r="B192" s="46"/>
      <c r="C192" s="46"/>
      <c r="D192" s="46"/>
      <c r="E192" s="46"/>
      <c r="F192" s="46"/>
      <c r="G192" s="46"/>
      <c r="H192" s="88"/>
      <c r="I192" s="88"/>
      <c r="J192" s="88"/>
      <c r="K192" s="88"/>
      <c r="L192" s="88"/>
      <c r="M192" s="90">
        <f>IF(B192="","",MAX(0,MIN(H192-I192+J192+K192,L192)))</f>
      </c>
      <c r="N192" s="90">
        <f>IF(B192="","",SUMIFS('Планиране на търсенето (demandP'!$X$2:$X$201,'Планиране на търсенето (demandP'!$B$2:$B$201,B192,'Планиране на търсенето (demandP'!$C$2:$C$201,C192,'Планиране на търсенето (demandP'!$D$2:$D$201,D192,'Планиране на търсенето (demandP'!$E$2:$E$201,E192,'Планиране на търсенето (demandP'!$G$2:$G$201,F192))</f>
      </c>
      <c r="O192" s="90">
        <f>IF(B192="","",M192-N192)</f>
      </c>
      <c r="P192" s="91">
        <f>IF(OR(N192="",N192=0),"",O192/N192)</f>
      </c>
      <c r="Q192" s="52">
        <f>IF(B192="","",IF(P192&lt;-'Настройки на параметрите (setti'!$B$9,"供应不足",IF(P192&gt;'Настройки на параметрите (setti'!$B$9,"供应富余","匹配")))</f>
      </c>
      <c r="R192" s="46"/>
      <c r="S192" s="62"/>
      <c r="T192" s="46"/>
      <c r="U192" s="46"/>
      <c r="V192" s="46"/>
      <c r="W192" s="46"/>
    </row>
    <row r="193" ht="20" customHeight="true">
      <c r="A193" s="40"/>
      <c r="B193" s="46"/>
      <c r="C193" s="46"/>
      <c r="D193" s="46"/>
      <c r="E193" s="46"/>
      <c r="F193" s="46"/>
      <c r="G193" s="46"/>
      <c r="H193" s="88"/>
      <c r="I193" s="88"/>
      <c r="J193" s="88"/>
      <c r="K193" s="88"/>
      <c r="L193" s="88"/>
      <c r="M193" s="90">
        <f>IF(B193="","",MAX(0,MIN(H193-I193+J193+K193,L193)))</f>
      </c>
      <c r="N193" s="90">
        <f>IF(B193="","",SUMIFS('Планиране на търсенето (demandP'!$X$2:$X$201,'Планиране на търсенето (demandP'!$B$2:$B$201,B193,'Планиране на търсенето (demandP'!$C$2:$C$201,C193,'Планиране на търсенето (demandP'!$D$2:$D$201,D193,'Планиране на търсенето (demandP'!$E$2:$E$201,E193,'Планиране на търсенето (demandP'!$G$2:$G$201,F193))</f>
      </c>
      <c r="O193" s="90">
        <f>IF(B193="","",M193-N193)</f>
      </c>
      <c r="P193" s="91">
        <f>IF(OR(N193="",N193=0),"",O193/N193)</f>
      </c>
      <c r="Q193" s="52">
        <f>IF(B193="","",IF(P193&lt;-'Настройки на параметрите (setti'!$B$9,"供应不足",IF(P193&gt;'Настройки на параметрите (setti'!$B$9,"供应富余","匹配")))</f>
      </c>
      <c r="R193" s="46"/>
      <c r="S193" s="62"/>
      <c r="T193" s="46"/>
      <c r="U193" s="46"/>
      <c r="V193" s="46"/>
      <c r="W193" s="46"/>
    </row>
    <row r="194" ht="20" customHeight="true">
      <c r="A194" s="40"/>
      <c r="B194" s="46"/>
      <c r="C194" s="46"/>
      <c r="D194" s="46"/>
      <c r="E194" s="46"/>
      <c r="F194" s="46"/>
      <c r="G194" s="46"/>
      <c r="H194" s="88"/>
      <c r="I194" s="88"/>
      <c r="J194" s="88"/>
      <c r="K194" s="88"/>
      <c r="L194" s="88"/>
      <c r="M194" s="90">
        <f>IF(B194="","",MAX(0,MIN(H194-I194+J194+K194,L194)))</f>
      </c>
      <c r="N194" s="90">
        <f>IF(B194="","",SUMIFS('Планиране на търсенето (demandP'!$X$2:$X$201,'Планиране на търсенето (demandP'!$B$2:$B$201,B194,'Планиране на търсенето (demandP'!$C$2:$C$201,C194,'Планиране на търсенето (demandP'!$D$2:$D$201,D194,'Планиране на търсенето (demandP'!$E$2:$E$201,E194,'Планиране на търсенето (demandP'!$G$2:$G$201,F194))</f>
      </c>
      <c r="O194" s="90">
        <f>IF(B194="","",M194-N194)</f>
      </c>
      <c r="P194" s="91">
        <f>IF(OR(N194="",N194=0),"",O194/N194)</f>
      </c>
      <c r="Q194" s="52">
        <f>IF(B194="","",IF(P194&lt;-'Настройки на параметрите (setti'!$B$9,"供应不足",IF(P194&gt;'Настройки на параметрите (setti'!$B$9,"供应富余","匹配")))</f>
      </c>
      <c r="R194" s="46"/>
      <c r="S194" s="62"/>
      <c r="T194" s="46"/>
      <c r="U194" s="46"/>
      <c r="V194" s="46"/>
      <c r="W194" s="46"/>
    </row>
    <row r="195" ht="20" customHeight="true">
      <c r="A195" s="40"/>
      <c r="B195" s="46"/>
      <c r="C195" s="46"/>
      <c r="D195" s="46"/>
      <c r="E195" s="46"/>
      <c r="F195" s="46"/>
      <c r="G195" s="46"/>
      <c r="H195" s="88"/>
      <c r="I195" s="88"/>
      <c r="J195" s="88"/>
      <c r="K195" s="88"/>
      <c r="L195" s="88"/>
      <c r="M195" s="90">
        <f>IF(B195="","",MAX(0,MIN(H195-I195+J195+K195,L195)))</f>
      </c>
      <c r="N195" s="90">
        <f>IF(B195="","",SUMIFS('Планиране на търсенето (demandP'!$X$2:$X$201,'Планиране на търсенето (demandP'!$B$2:$B$201,B195,'Планиране на търсенето (demandP'!$C$2:$C$201,C195,'Планиране на търсенето (demandP'!$D$2:$D$201,D195,'Планиране на търсенето (demandP'!$E$2:$E$201,E195,'Планиране на търсенето (demandP'!$G$2:$G$201,F195))</f>
      </c>
      <c r="O195" s="90">
        <f>IF(B195="","",M195-N195)</f>
      </c>
      <c r="P195" s="91">
        <f>IF(OR(N195="",N195=0),"",O195/N195)</f>
      </c>
      <c r="Q195" s="52">
        <f>IF(B195="","",IF(P195&lt;-'Настройки на параметрите (setti'!$B$9,"供应不足",IF(P195&gt;'Настройки на параметрите (setti'!$B$9,"供应富余","匹配")))</f>
      </c>
      <c r="R195" s="46"/>
      <c r="S195" s="62"/>
      <c r="T195" s="46"/>
      <c r="U195" s="46"/>
      <c r="V195" s="46"/>
      <c r="W195" s="46"/>
    </row>
    <row r="196" ht="20" customHeight="true">
      <c r="A196" s="40"/>
      <c r="B196" s="46"/>
      <c r="C196" s="46"/>
      <c r="D196" s="46"/>
      <c r="E196" s="46"/>
      <c r="F196" s="46"/>
      <c r="G196" s="46"/>
      <c r="H196" s="88"/>
      <c r="I196" s="88"/>
      <c r="J196" s="88"/>
      <c r="K196" s="88"/>
      <c r="L196" s="88"/>
      <c r="M196" s="90">
        <f>IF(B196="","",MAX(0,MIN(H196-I196+J196+K196,L196)))</f>
      </c>
      <c r="N196" s="90">
        <f>IF(B196="","",SUMIFS('Планиране на търсенето (demandP'!$X$2:$X$201,'Планиране на търсенето (demandP'!$B$2:$B$201,B196,'Планиране на търсенето (demandP'!$C$2:$C$201,C196,'Планиране на търсенето (demandP'!$D$2:$D$201,D196,'Планиране на търсенето (demandP'!$E$2:$E$201,E196,'Планиране на търсенето (demandP'!$G$2:$G$201,F196))</f>
      </c>
      <c r="O196" s="90">
        <f>IF(B196="","",M196-N196)</f>
      </c>
      <c r="P196" s="91">
        <f>IF(OR(N196="",N196=0),"",O196/N196)</f>
      </c>
      <c r="Q196" s="52">
        <f>IF(B196="","",IF(P196&lt;-'Настройки на параметрите (setti'!$B$9,"供应不足",IF(P196&gt;'Настройки на параметрите (setti'!$B$9,"供应富余","匹配")))</f>
      </c>
      <c r="R196" s="46"/>
      <c r="S196" s="62"/>
      <c r="T196" s="46"/>
      <c r="U196" s="46"/>
      <c r="V196" s="46"/>
      <c r="W196" s="46"/>
    </row>
    <row r="197" ht="20" customHeight="true">
      <c r="A197" s="40"/>
      <c r="B197" s="46"/>
      <c r="C197" s="46"/>
      <c r="D197" s="46"/>
      <c r="E197" s="46"/>
      <c r="F197" s="46"/>
      <c r="G197" s="46"/>
      <c r="H197" s="88"/>
      <c r="I197" s="88"/>
      <c r="J197" s="88"/>
      <c r="K197" s="88"/>
      <c r="L197" s="88"/>
      <c r="M197" s="90">
        <f>IF(B197="","",MAX(0,MIN(H197-I197+J197+K197,L197)))</f>
      </c>
      <c r="N197" s="90">
        <f>IF(B197="","",SUMIFS('Планиране на търсенето (demandP'!$X$2:$X$201,'Планиране на търсенето (demandP'!$B$2:$B$201,B197,'Планиране на търсенето (demandP'!$C$2:$C$201,C197,'Планиране на търсенето (demandP'!$D$2:$D$201,D197,'Планиране на търсенето (demandP'!$E$2:$E$201,E197,'Планиране на търсенето (demandP'!$G$2:$G$201,F197))</f>
      </c>
      <c r="O197" s="90">
        <f>IF(B197="","",M197-N197)</f>
      </c>
      <c r="P197" s="91">
        <f>IF(OR(N197="",N197=0),"",O197/N197)</f>
      </c>
      <c r="Q197" s="52">
        <f>IF(B197="","",IF(P197&lt;-'Настройки на параметрите (setti'!$B$9,"供应不足",IF(P197&gt;'Настройки на параметрите (setti'!$B$9,"供应富余","匹配")))</f>
      </c>
      <c r="R197" s="46"/>
      <c r="S197" s="62"/>
      <c r="T197" s="46"/>
      <c r="U197" s="46"/>
      <c r="V197" s="46"/>
      <c r="W197" s="46"/>
    </row>
    <row r="198" ht="20" customHeight="true">
      <c r="A198" s="40"/>
      <c r="B198" s="46"/>
      <c r="C198" s="46"/>
      <c r="D198" s="46"/>
      <c r="E198" s="46"/>
      <c r="F198" s="46"/>
      <c r="G198" s="46"/>
      <c r="H198" s="88"/>
      <c r="I198" s="88"/>
      <c r="J198" s="88"/>
      <c r="K198" s="88"/>
      <c r="L198" s="88"/>
      <c r="M198" s="90">
        <f>IF(B198="","",MAX(0,MIN(H198-I198+J198+K198,L198)))</f>
      </c>
      <c r="N198" s="90">
        <f>IF(B198="","",SUMIFS('Планиране на търсенето (demandP'!$X$2:$X$201,'Планиране на търсенето (demandP'!$B$2:$B$201,B198,'Планиране на търсенето (demandP'!$C$2:$C$201,C198,'Планиране на търсенето (demandP'!$D$2:$D$201,D198,'Планиране на търсенето (demandP'!$E$2:$E$201,E198,'Планиране на търсенето (demandP'!$G$2:$G$201,F198))</f>
      </c>
      <c r="O198" s="90">
        <f>IF(B198="","",M198-N198)</f>
      </c>
      <c r="P198" s="91">
        <f>IF(OR(N198="",N198=0),"",O198/N198)</f>
      </c>
      <c r="Q198" s="52">
        <f>IF(B198="","",IF(P198&lt;-'Настройки на параметрите (setti'!$B$9,"供应不足",IF(P198&gt;'Настройки на параметрите (setti'!$B$9,"供应富余","匹配")))</f>
      </c>
      <c r="R198" s="46"/>
      <c r="S198" s="62"/>
      <c r="T198" s="46"/>
      <c r="U198" s="46"/>
      <c r="V198" s="46"/>
      <c r="W198" s="46"/>
    </row>
    <row r="199" ht="20" customHeight="true">
      <c r="A199" s="40"/>
      <c r="B199" s="46"/>
      <c r="C199" s="46"/>
      <c r="D199" s="46"/>
      <c r="E199" s="46"/>
      <c r="F199" s="46"/>
      <c r="G199" s="46"/>
      <c r="H199" s="88"/>
      <c r="I199" s="88"/>
      <c r="J199" s="88"/>
      <c r="K199" s="88"/>
      <c r="L199" s="88"/>
      <c r="M199" s="90">
        <f>IF(B199="","",MAX(0,MIN(H199-I199+J199+K199,L199)))</f>
      </c>
      <c r="N199" s="90">
        <f>IF(B199="","",SUMIFS('Планиране на търсенето (demandP'!$X$2:$X$201,'Планиране на търсенето (demandP'!$B$2:$B$201,B199,'Планиране на търсенето (demandP'!$C$2:$C$201,C199,'Планиране на търсенето (demandP'!$D$2:$D$201,D199,'Планиране на търсенето (demandP'!$E$2:$E$201,E199,'Планиране на търсенето (demandP'!$G$2:$G$201,F199))</f>
      </c>
      <c r="O199" s="90">
        <f>IF(B199="","",M199-N199)</f>
      </c>
      <c r="P199" s="91">
        <f>IF(OR(N199="",N199=0),"",O199/N199)</f>
      </c>
      <c r="Q199" s="52">
        <f>IF(B199="","",IF(P199&lt;-'Настройки на параметрите (setti'!$B$9,"供应不足",IF(P199&gt;'Настройки на параметрите (setti'!$B$9,"供应富余","匹配")))</f>
      </c>
      <c r="R199" s="46"/>
      <c r="S199" s="62"/>
      <c r="T199" s="46"/>
      <c r="U199" s="46"/>
      <c r="V199" s="46"/>
      <c r="W199" s="46"/>
    </row>
    <row r="200" ht="20" customHeight="true">
      <c r="A200" s="40"/>
      <c r="B200" s="46"/>
      <c r="C200" s="46"/>
      <c r="D200" s="46"/>
      <c r="E200" s="46"/>
      <c r="F200" s="46"/>
      <c r="G200" s="46"/>
      <c r="H200" s="88"/>
      <c r="I200" s="88"/>
      <c r="J200" s="88"/>
      <c r="K200" s="88"/>
      <c r="L200" s="88"/>
      <c r="M200" s="90">
        <f>IF(B200="","",MAX(0,MIN(H200-I200+J200+K200,L200)))</f>
      </c>
      <c r="N200" s="90">
        <f>IF(B200="","",SUMIFS('Планиране на търсенето (demandP'!$X$2:$X$201,'Планиране на търсенето (demandP'!$B$2:$B$201,B200,'Планиране на търсенето (demandP'!$C$2:$C$201,C200,'Планиране на търсенето (demandP'!$D$2:$D$201,D200,'Планиране на търсенето (demandP'!$E$2:$E$201,E200,'Планиране на търсенето (demandP'!$G$2:$G$201,F200))</f>
      </c>
      <c r="O200" s="90">
        <f>IF(B200="","",M200-N200)</f>
      </c>
      <c r="P200" s="91">
        <f>IF(OR(N200="",N200=0),"",O200/N200)</f>
      </c>
      <c r="Q200" s="52">
        <f>IF(B200="","",IF(P200&lt;-'Настройки на параметрите (setti'!$B$9,"供应不足",IF(P200&gt;'Настройки на параметрите (setti'!$B$9,"供应富余","匹配")))</f>
      </c>
      <c r="R200" s="46"/>
      <c r="S200" s="62"/>
      <c r="T200" s="46"/>
      <c r="U200" s="46"/>
      <c r="V200" s="46"/>
      <c r="W200" s="46"/>
    </row>
    <row r="201" ht="20" customHeight="true">
      <c r="A201" s="40"/>
      <c r="B201" s="46"/>
      <c r="C201" s="46"/>
      <c r="D201" s="46"/>
      <c r="E201" s="46"/>
      <c r="F201" s="46"/>
      <c r="G201" s="46"/>
      <c r="H201" s="88"/>
      <c r="I201" s="88"/>
      <c r="J201" s="88"/>
      <c r="K201" s="88"/>
      <c r="L201" s="88"/>
      <c r="M201" s="90">
        <f>IF(B201="","",MAX(0,MIN(H201-I201+J201+K201,L201)))</f>
      </c>
      <c r="N201" s="90">
        <f>IF(B201="","",SUMIFS('Планиране на търсенето (demandP'!$X$2:$X$201,'Планиране на търсенето (demandP'!$B$2:$B$201,B201,'Планиране на търсенето (demandP'!$C$2:$C$201,C201,'Планиране на търсенето (demandP'!$D$2:$D$201,D201,'Планиране на търсенето (demandP'!$E$2:$E$201,E201,'Планиране на търсенето (demandP'!$G$2:$G$201,F201))</f>
      </c>
      <c r="O201" s="90">
        <f>IF(B201="","",M201-N201)</f>
      </c>
      <c r="P201" s="91">
        <f>IF(OR(N201="",N201=0),"",O201/N201)</f>
      </c>
      <c r="Q201" s="52">
        <f>IF(B201="","",IF(P201&lt;-'Настройки на параметрите (setti'!$B$9,"供应不足",IF(P201&gt;'Настройки на параметрите (setti'!$B$9,"供应富余","匹配")))</f>
      </c>
      <c r="R201" s="46"/>
      <c r="S201" s="62"/>
      <c r="T201" s="46"/>
      <c r="U201" s="46"/>
      <c r="V201" s="46"/>
      <c r="W201" s="46"/>
    </row>
    <row r="202">
      <c r="A202" s="2" t="n"/>
      <c r="B202" s="2" t="n"/>
      <c r="C202" s="2" t="n"/>
      <c r="D202" s="2" t="n"/>
      <c r="E202" s="2" t="n"/>
      <c r="F202" s="2" t="n"/>
      <c r="G202" s="2" t="n"/>
      <c r="H202" s="2" t="n"/>
      <c r="I202" s="2" t="n"/>
      <c r="J202" s="2" t="n"/>
      <c r="K202" s="2" t="n"/>
      <c r="L202" s="2" t="n"/>
      <c r="M202" s="2" t="n"/>
      <c r="N202" s="2" t="n"/>
      <c r="O202" s="2" t="n"/>
      <c r="P202" s="2" t="n"/>
      <c r="Q202" s="2" t="n"/>
      <c r="R202" s="2" t="n"/>
      <c r="S202" s="2" t="n"/>
      <c r="T202" s="2" t="n"/>
      <c r="U202" s="2" t="n"/>
      <c r="V202" s="2" t="n"/>
      <c r="W202" s="2" t="n"/>
    </row>
    <row r="203">
      <c r="A203" s="2" t="n"/>
      <c r="B203" s="2" t="n"/>
      <c r="C203" s="2" t="n"/>
      <c r="D203" s="2" t="n"/>
      <c r="E203" s="2" t="n"/>
      <c r="F203" s="2" t="n"/>
      <c r="G203" s="2" t="n"/>
      <c r="H203" s="2" t="n"/>
      <c r="I203" s="2" t="n"/>
      <c r="J203" s="2" t="n"/>
      <c r="K203" s="2" t="n"/>
      <c r="L203" s="2" t="n"/>
      <c r="M203" s="2" t="n"/>
      <c r="N203" s="2" t="n"/>
      <c r="O203" s="2" t="n"/>
      <c r="P203" s="2" t="n"/>
      <c r="Q203" s="2" t="n"/>
      <c r="R203" s="2" t="n"/>
      <c r="S203" s="2" t="n"/>
      <c r="T203" s="2" t="n"/>
      <c r="U203" s="2" t="n"/>
      <c r="V203" s="2" t="n"/>
      <c r="W203" s="2" t="n"/>
    </row>
    <row r="204">
      <c r="A204" s="2" t="n"/>
      <c r="B204" s="2" t="n"/>
      <c r="C204" s="2" t="n"/>
      <c r="D204" s="2" t="n"/>
      <c r="E204" s="2" t="n"/>
      <c r="F204" s="2" t="n"/>
      <c r="G204" s="2" t="n"/>
      <c r="H204" s="2" t="n"/>
      <c r="I204" s="2" t="n"/>
      <c r="J204" s="2" t="n"/>
      <c r="K204" s="2" t="n"/>
      <c r="L204" s="2" t="n"/>
      <c r="M204" s="2" t="n"/>
      <c r="N204" s="2" t="n"/>
      <c r="O204" s="2" t="n"/>
      <c r="P204" s="2" t="n"/>
      <c r="Q204" s="2" t="n"/>
      <c r="R204" s="2" t="n"/>
      <c r="S204" s="2" t="n"/>
      <c r="T204" s="2" t="n"/>
      <c r="U204" s="2" t="n"/>
      <c r="V204" s="2" t="n"/>
      <c r="W204" s="2" t="n"/>
    </row>
    <row r="205">
      <c r="A205" s="2" t="n"/>
      <c r="B205" s="2" t="n"/>
      <c r="C205" s="2" t="n"/>
      <c r="D205" s="2" t="n"/>
      <c r="E205" s="2" t="n"/>
      <c r="F205" s="2" t="n"/>
      <c r="G205" s="2" t="n"/>
      <c r="H205" s="2" t="n"/>
      <c r="I205" s="2" t="n"/>
      <c r="J205" s="2" t="n"/>
      <c r="K205" s="2" t="n"/>
      <c r="L205" s="2" t="n"/>
      <c r="M205" s="2" t="n"/>
      <c r="N205" s="2" t="n"/>
      <c r="O205" s="2" t="n"/>
      <c r="P205" s="2" t="n"/>
      <c r="Q205" s="2" t="n"/>
      <c r="R205" s="2" t="n"/>
      <c r="S205" s="2" t="n"/>
      <c r="T205" s="2" t="n"/>
      <c r="U205" s="2" t="n"/>
      <c r="V205" s="2" t="n"/>
      <c r="W205" s="2" t="n"/>
    </row>
    <row r="206">
      <c r="A206" s="2" t="n"/>
      <c r="B206" s="2" t="n"/>
      <c r="C206" s="2" t="n"/>
      <c r="D206" s="2" t="n"/>
      <c r="E206" s="2" t="n"/>
      <c r="F206" s="2" t="n"/>
      <c r="G206" s="2" t="n"/>
      <c r="H206" s="2" t="n"/>
      <c r="I206" s="2" t="n"/>
      <c r="J206" s="2" t="n"/>
      <c r="K206" s="2" t="n"/>
      <c r="L206" s="2" t="n"/>
      <c r="M206" s="2" t="n"/>
      <c r="N206" s="2" t="n"/>
      <c r="O206" s="2" t="n"/>
      <c r="P206" s="2" t="n"/>
      <c r="Q206" s="2" t="n"/>
      <c r="R206" s="2" t="n"/>
      <c r="S206" s="2" t="n"/>
      <c r="T206" s="2" t="n"/>
      <c r="U206" s="2" t="n"/>
      <c r="V206" s="2" t="n"/>
      <c r="W206" s="2" t="n"/>
    </row>
    <row r="207">
      <c r="A207" s="2" t="n"/>
      <c r="B207" s="2" t="n"/>
      <c r="C207" s="2" t="n"/>
      <c r="D207" s="2" t="n"/>
      <c r="E207" s="2" t="n"/>
      <c r="F207" s="2" t="n"/>
      <c r="G207" s="2" t="n"/>
      <c r="H207" s="2" t="n"/>
      <c r="I207" s="2" t="n"/>
      <c r="J207" s="2" t="n"/>
      <c r="K207" s="2" t="n"/>
      <c r="L207" s="2" t="n"/>
      <c r="M207" s="2" t="n"/>
      <c r="N207" s="2" t="n"/>
      <c r="O207" s="2" t="n"/>
      <c r="P207" s="2" t="n"/>
      <c r="Q207" s="2" t="n"/>
      <c r="R207" s="2" t="n"/>
      <c r="S207" s="2" t="n"/>
      <c r="T207" s="2" t="n"/>
      <c r="U207" s="2" t="n"/>
      <c r="V207" s="2" t="n"/>
      <c r="W207" s="2" t="n"/>
    </row>
    <row r="208">
      <c r="A208" s="2" t="n"/>
      <c r="B208" s="2" t="n"/>
      <c r="C208" s="2" t="n"/>
      <c r="D208" s="2" t="n"/>
      <c r="E208" s="2" t="n"/>
      <c r="F208" s="2" t="n"/>
      <c r="G208" s="2" t="n"/>
      <c r="H208" s="2" t="n"/>
      <c r="I208" s="2" t="n"/>
      <c r="J208" s="2" t="n"/>
      <c r="K208" s="2" t="n"/>
      <c r="L208" s="2" t="n"/>
      <c r="M208" s="2" t="n"/>
      <c r="N208" s="2" t="n"/>
      <c r="O208" s="2" t="n"/>
      <c r="P208" s="2" t="n"/>
      <c r="Q208" s="2" t="n"/>
      <c r="R208" s="2" t="n"/>
      <c r="S208" s="2" t="n"/>
      <c r="T208" s="2" t="n"/>
      <c r="U208" s="2" t="n"/>
      <c r="V208" s="2" t="n"/>
      <c r="W208" s="2" t="n"/>
    </row>
    <row r="209">
      <c r="A209" s="2" t="n"/>
      <c r="B209" s="2" t="n"/>
      <c r="C209" s="2" t="n"/>
      <c r="D209" s="2" t="n"/>
      <c r="E209" s="2" t="n"/>
      <c r="F209" s="2" t="n"/>
      <c r="G209" s="2" t="n"/>
      <c r="H209" s="2" t="n"/>
      <c r="I209" s="2" t="n"/>
      <c r="J209" s="2" t="n"/>
      <c r="K209" s="2" t="n"/>
      <c r="L209" s="2" t="n"/>
      <c r="M209" s="2" t="n"/>
      <c r="N209" s="2" t="n"/>
      <c r="O209" s="2" t="n"/>
      <c r="P209" s="2" t="n"/>
      <c r="Q209" s="2" t="n"/>
      <c r="R209" s="2" t="n"/>
      <c r="S209" s="2" t="n"/>
      <c r="T209" s="2" t="n"/>
      <c r="U209" s="2" t="n"/>
      <c r="V209" s="2" t="n"/>
      <c r="W209" s="2" t="n"/>
    </row>
    <row r="210">
      <c r="A210" s="2" t="n"/>
      <c r="B210" s="2" t="n"/>
      <c r="C210" s="2" t="n"/>
      <c r="D210" s="2" t="n"/>
      <c r="E210" s="2" t="n"/>
      <c r="F210" s="2" t="n"/>
      <c r="G210" s="2" t="n"/>
      <c r="H210" s="2" t="n"/>
      <c r="I210" s="2" t="n"/>
      <c r="J210" s="2" t="n"/>
      <c r="K210" s="2" t="n"/>
      <c r="L210" s="2" t="n"/>
      <c r="M210" s="2" t="n"/>
      <c r="N210" s="2" t="n"/>
      <c r="O210" s="2" t="n"/>
      <c r="P210" s="2" t="n"/>
      <c r="Q210" s="2" t="n"/>
      <c r="R210" s="2" t="n"/>
      <c r="S210" s="2" t="n"/>
      <c r="T210" s="2" t="n"/>
      <c r="U210" s="2" t="n"/>
      <c r="V210" s="2" t="n"/>
      <c r="W210" s="2" t="n"/>
    </row>
  </sheetData>
  <conditionalFormatting sqref="Q2:Q201">
    <cfRule type="containsText" dxfId="2" priority="1" operator="containsText" text="供应不足">
      <formula>NOT(ISERROR(SEARCH("供应不足",Q2)))</formula>
    </cfRule>
    <cfRule type="containsText" dxfId="1" priority="2" operator="containsText" text="匹配">
      <formula>NOT(ISERROR(SEARCH("匹配",Q2)))</formula>
    </cfRule>
  </conditionalFormatting>
  <conditionalFormatting sqref="P2:P201">
    <cfRule type="colorScale" priority="3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7">
    <dataValidation allowBlank="true" sqref="B2:B201" type="list">
      <formula1>=List_Periods</formula1>
    </dataValidation>
    <dataValidation allowBlank="true" sqref="C2:C201" type="list">
      <formula1>=List_BusinessUnits</formula1>
    </dataValidation>
    <dataValidation allowBlank="true" sqref="D2:D201" type="list">
      <formula1>=List_ProductFamilies</formula1>
    </dataValidation>
    <dataValidation allowBlank="true" sqref="F2:F201" type="list">
      <formula1>=List_Regions</formula1>
    </dataValidation>
    <dataValidation allowBlank="true" sqref="R2:R201" type="list">
      <formula1>=List_ConstraintTypes</formula1>
    </dataValidation>
    <dataValidation allowBlank="true" sqref="T2:T201" type="list">
      <formula1>=List_Owners</formula1>
    </dataValidation>
    <dataValidation allowBlank="true" sqref="V2:V201" type="list">
      <formula1>=List_Statuses</formula1>
    </dataValidation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V210"/>
  <sheetViews>
    <sheetView showGridLines="false" workbookViewId="0">
      <selection activeCell="A1" sqref="A1"/>
    </sheetView>
  </sheetViews>
  <sheetFormatPr baseColWidth="8" defaultRowHeight="15"/>
  <cols>
    <col customWidth="true" max="1" min="1" width="10"/>
    <col customWidth="true" max="2" min="2" width="11"/>
    <col customWidth="true" max="4" min="3" width="14"/>
    <col customWidth="true" max="6" min="5" width="12"/>
    <col customWidth="true" max="7" min="7" width="18"/>
    <col customWidth="true" max="10" min="8" width="12"/>
    <col customWidth="true" max="11" min="11" width="13"/>
    <col customWidth="true" max="12" min="12" width="12"/>
    <col customWidth="true" max="13" min="13" width="10"/>
    <col customWidth="true" max="18" min="14" width="12"/>
    <col customWidth="true" max="19" min="19" width="28"/>
    <col customWidth="true" max="20" min="20" width="12"/>
    <col customWidth="true" max="21" min="21" width="26"/>
    <col customWidth="true" max="22" min="22" width="12"/>
  </cols>
  <sheetData>
    <row r="1" ht="32" customHeight="true">
      <c r="A1" s="36" t="s">
        <v>182</v>
      </c>
      <c r="B1" s="36" t="inlineStr">
        <is>
          <t>期間</t>
        </is>
      </c>
      <c r="C1" s="36" t="inlineStr">
        <is>
          <t>事業部門</t>
        </is>
      </c>
      <c r="D1" s="36" t="inlineStr">
        <is>
          <t>製品群</t>
        </is>
      </c>
      <c r="E1" s="36" t="inlineStr">
        <is>
          <t>地域</t>
        </is>
      </c>
      <c r="F1" s="36" t="inlineStr">
        <is>
          <t>チャネル</t>
        </is>
      </c>
      <c r="G1" s="36" t="inlineStr">
        <is>
          <t>需要Предположения за сценарии (scen</t>
        </is>
      </c>
      <c r="H1" s="36" t="inlineStr">
        <is>
          <t>需要予測</t>
        </is>
      </c>
      <c r="I1" s="36" t="inlineStr">
        <is>
          <t>供給計画</t>
        </is>
      </c>
      <c r="J1" s="36" t="inlineStr">
        <is>
          <t>財務目標</t>
        </is>
      </c>
      <c r="K1" s="36" t="inlineStr">
        <is>
          <t>予測売上</t>
        </is>
      </c>
      <c r="L1" s="36" t="inlineStr">
        <is>
          <t>需給ギャップ</t>
        </is>
      </c>
      <c r="M1" s="36" t="inlineStr">
        <is>
          <t>ギャップ%</t>
        </is>
      </c>
      <c r="N1" s="36" t="inlineStr">
        <is>
          <t>財務差異%</t>
        </is>
      </c>
      <c r="O1" s="36" t="inlineStr">
        <is>
          <t>整合状態</t>
        </is>
      </c>
      <c r="P1" s="36" t="inlineStr">
        <is>
          <t>意思決定種別</t>
        </is>
      </c>
      <c r="Q1" s="36" t="inlineStr">
        <is>
          <t>承認済み需要</t>
        </is>
      </c>
      <c r="R1" s="36" t="inlineStr">
        <is>
          <t>承認済み供給</t>
        </is>
      </c>
      <c r="S1" s="36" t="inlineStr">
        <is>
          <t>主な決定・説明</t>
        </is>
      </c>
      <c r="T1" s="36" t="inlineStr">
        <is>
          <t>担当者</t>
        </is>
      </c>
      <c r="U1" s="36" t="inlineStr">
        <is>
          <t>次のアクション</t>
        </is>
      </c>
      <c r="V1" s="36" t="s">
        <v>3</v>
      </c>
    </row>
    <row r="2" ht="20" customHeight="true">
      <c r="A2" s="46" t="s">
        <v>183</v>
      </c>
      <c r="B2" s="46" t="inlineStr">
        <is>
          <t>2026-05</t>
        </is>
      </c>
      <c r="C2" s="46" t="inlineStr">
        <is>
          <t>中国事業</t>
        </is>
      </c>
      <c r="D2" s="46" t="inlineStr">
        <is>
          <t>主力製品</t>
        </is>
      </c>
      <c r="E2" s="46" t="inlineStr">
        <is>
          <t>華東</t>
        </is>
      </c>
      <c r="F2" s="46" t="inlineStr">
        <is>
          <t>販売代理店</t>
        </is>
      </c>
      <c r="G2" s="46" t="inlineStr">
        <is>
          <t>基準Предположения за сценарии (scen</t>
        </is>
      </c>
      <c r="H2" s="90">
        <f>IF(B2="","",SUMIFS('Планиране на търсенето (demandP'!$X$2:$X$201,'Планиране на търсенето (demandP'!$B$2:$B$201,B2,'Планиране на търсенето (demandP'!$C$2:$C$201,C2,'Планиране на търсенето (demandP'!$D$2:$D$201,D2,'Планиране на търсенето (demandP'!$G$2:$G$201,E2,'Планиране на търсенето (demandP'!$H$2:$H$201,F2,'Планиране на търсенето (demandP'!$K$2:$K$201,G2))</f>
      </c>
      <c r="I2" s="90">
        <f>IF(B2="","",SUMIFS('Преглед на доставките (supplyRe'!$M$2:$M$201,'Преглед на доставките (supplyRe'!$B$2:$B$201,B2,'Преглед на доставките (supplyRe'!$C$2:$C$201,C2,'Преглед на доставките (supplyRe'!$D$2:$D$201,D2,'Преглед на доставките (supplyRe'!$F$2:$F$201,E2))</f>
      </c>
      <c r="J2" s="90">
        <f>IF(B2="","",SUMIFS('Планиране на търсенето (demandP'!$R$2:$R$201,'Планиране на търсенето (demandP'!$B$2:$B$201,B2,'Планиране на търсенето (demandP'!$C$2:$C$201,C2,'Планиране на търсенето (demandP'!$D$2:$D$201,D2,'Планиране на търсенето (demandP'!$G$2:$G$201,E2,'Планиране на търсенето (demandP'!$H$2:$H$201,F2,'Планиране на търсенето (demandP'!$K$2:$K$201,G2))</f>
      </c>
      <c r="K2" s="90">
        <f>IF(B2="","",SUMIFS('Планиране на търсенето (demandP'!$Y$2:$Y$201,'Планиране на търсенето (demandP'!$B$2:$B$201,B2,'Планиране на търсенето (demandP'!$C$2:$C$201,C2,'Планиране на търсенето (demandP'!$D$2:$D$201,D2,'Планиране на търсенето (demandP'!$G$2:$G$201,E2,'Планиране на търсенето (demandP'!$H$2:$H$201,F2,'Планиране на търсенето (demandP'!$K$2:$K$201,G2))</f>
      </c>
      <c r="L2" s="90">
        <f>IF(B2="","",I2-H2)</f>
      </c>
      <c r="M2" s="91">
        <f>IF(OR(H2="",H2=0),"",L2/H2)</f>
      </c>
      <c r="N2" s="91">
        <f>IF(OR(J2="",J2=0),"",(H2-J2)/J2)</f>
      </c>
      <c r="O2" s="52">
        <f>IF(B2="","",IF(OR(M2&lt;-'Настройки на параметрите (setti'!$B$9,IF(N2="",0,ABS(N2))&gt;'Настройки на параметрите (setti'!$B$8),"エスカレーション必要","実行可能"))</f>
      </c>
      <c r="P2" s="46"/>
      <c r="Q2" s="88">
        <f>IF(B2="","",IF(P2="需要調整",ROUND((H2+J2)/2,0),H2))</f>
      </c>
      <c r="R2" s="88">
        <f>IF(B2="","",IF(P2="供給調整",MAX(I2,H2),I2))</f>
      </c>
      <c r="S2" s="62"/>
      <c r="T2" s="46"/>
      <c r="U2" s="62"/>
      <c r="V2" s="46"/>
    </row>
    <row r="3" ht="20" customHeight="true">
      <c r="A3" s="46" t="s">
        <v>82</v>
      </c>
      <c r="B3" s="46" t="inlineStr">
        <is>
          <t>2026-05</t>
        </is>
      </c>
      <c r="C3" s="46" t="inlineStr">
        <is>
          <t>中国事業</t>
        </is>
      </c>
      <c r="D3" s="46" t="inlineStr">
        <is>
          <t>主力製品</t>
        </is>
      </c>
      <c r="E3" s="46" t="inlineStr">
        <is>
          <t>華南</t>
        </is>
      </c>
      <c r="F3" s="46" t="inlineStr">
        <is>
          <t>EC</t>
        </is>
      </c>
      <c r="G3" s="46" t="inlineStr">
        <is>
          <t>販促活動</t>
        </is>
      </c>
      <c r="H3" s="90">
        <f>IF(B3="","",SUMIFS('Планиране на търсенето (demandP'!$X$2:$X$201,'Планиране на търсенето (demandP'!$B$2:$B$201,B3,'Планиране на търсенето (demandP'!$C$2:$C$201,C3,'Планиране на търсенето (demandP'!$D$2:$D$201,D3,'Планиране на търсенето (demandP'!$G$2:$G$201,E3,'Планиране на търсенето (demandP'!$H$2:$H$201,F3,'Планиране на търсенето (demandP'!$K$2:$K$201,G3))</f>
      </c>
      <c r="I3" s="90">
        <f>IF(B3="","",SUMIFS('Преглед на доставките (supplyRe'!$M$2:$M$201,'Преглед на доставките (supplyRe'!$B$2:$B$201,B3,'Преглед на доставките (supplyRe'!$C$2:$C$201,C3,'Преглед на доставките (supplyRe'!$D$2:$D$201,D3,'Преглед на доставките (supplyRe'!$F$2:$F$201,E3))</f>
      </c>
      <c r="J3" s="90">
        <f>IF(B3="","",SUMIFS('Планиране на търсенето (demandP'!$R$2:$R$201,'Планиране на търсенето (demandP'!$B$2:$B$201,B3,'Планиране на търсенето (demandP'!$C$2:$C$201,C3,'Планиране на търсенето (demandP'!$D$2:$D$201,D3,'Планиране на търсенето (demandP'!$G$2:$G$201,E3,'Планиране на търсенето (demandP'!$H$2:$H$201,F3,'Планиране на търсенето (demandP'!$K$2:$K$201,G3))</f>
      </c>
      <c r="K3" s="90">
        <f>IF(B3="","",SUMIFS('Планиране на търсенето (demandP'!$Y$2:$Y$201,'Планиране на търсенето (demandP'!$B$2:$B$201,B3,'Планиране на търсенето (demandP'!$C$2:$C$201,C3,'Планиране на търсенето (demandP'!$D$2:$D$201,D3,'Планиране на търсенето (demandP'!$G$2:$G$201,E3,'Планиране на търсенето (demandP'!$H$2:$H$201,F3,'Планиране на търсенето (demandP'!$K$2:$K$201,G3))</f>
      </c>
      <c r="L3" s="90">
        <f>IF(B3="","",I3-H3)</f>
      </c>
      <c r="M3" s="91">
        <f>IF(OR(H3="",H3=0),"",L3/H3)</f>
      </c>
      <c r="N3" s="91">
        <f>IF(OR(J3="",J3=0),"",(H3-J3)/J3)</f>
      </c>
      <c r="O3" s="52">
        <f>IF(B3="","",IF(OR(M3&lt;-'Настройки на параметрите (setti'!$B$9,IF(N3="",0,ABS(N3))&gt;'Настройки на параметрите (setti'!$B$8),"エスカレーション必要","実行可能"))</f>
      </c>
      <c r="P3" s="46"/>
      <c r="Q3" s="88">
        <f>IF(B3="","",IF(P3="需要調整",ROUND((H3+J3)/2,0),H3))</f>
      </c>
      <c r="R3" s="88">
        <f>IF(B3="","",IF(P3="供給調整",MAX(I3,H3),I3))</f>
      </c>
      <c r="S3" s="62"/>
      <c r="T3" s="46"/>
      <c r="U3" s="62"/>
      <c r="V3" s="46"/>
    </row>
    <row r="4" ht="20" customHeight="true">
      <c r="A4" s="46" t="s">
        <v>39</v>
      </c>
      <c r="B4" s="46" t="s">
        <v>41</v>
      </c>
      <c r="C4" s="46" t="s">
        <v>86</v>
      </c>
      <c r="D4" s="46" t="s">
        <v>184</v>
      </c>
      <c r="E4" s="46" t="s">
        <v>185</v>
      </c>
      <c r="F4" s="46" t="s">
        <v>186</v>
      </c>
      <c r="G4" s="46" t="s">
        <v>187</v>
      </c>
      <c r="H4" s="90" t="s">
        <v>188</v>
      </c>
      <c r="I4" s="90" t="s">
        <v>189</v>
      </c>
      <c r="J4" s="90">
        <f>IF(B4="","",SUMIFS('Планиране на търсенето (demandP'!$R$2:$R$201,'Планиране на търсенето (demandP'!$B$2:$B$201,B4,'Планиране на търсенето (demandP'!$C$2:$C$201,C4,'Планиране на търсенето (demandP'!$D$2:$D$201,D4,'Планиране на търсенето (demandP'!$G$2:$G$201,E4,'Планиране на търсенето (demandP'!$H$2:$H$201,F4,'Планиране на търсенето (demandP'!$K$2:$K$201,G4))</f>
      </c>
      <c r="K4" s="90">
        <f>IF(B4="","",SUMIFS('Планиране на търсенето (demandP'!$Y$2:$Y$201,'Планиране на търсенето (demandP'!$B$2:$B$201,B4,'Планиране на търсенето (demandP'!$C$2:$C$201,C4,'Планиране на търсенето (demandP'!$D$2:$D$201,D4,'Планиране на търсенето (demandP'!$G$2:$G$201,E4,'Планиране на търсенето (demandP'!$H$2:$H$201,F4,'Планиране на търсенето (demandP'!$K$2:$K$201,G4))</f>
      </c>
      <c r="L4" s="90">
        <f>IF(B4="","",I4-H4)</f>
      </c>
      <c r="M4" s="91">
        <f>IF(OR(H4="",H4=0),"",L4/H4)</f>
      </c>
      <c r="N4" s="91">
        <f>IF(OR(J4="",J4=0),"",(H4-J4)/J4)</f>
      </c>
      <c r="O4" s="52">
        <f>IF(B4="","",IF(OR(M4&lt;-'Настройки на параметрите (setti'!$B$9,IF(N4="",0,ABS(N4))&gt;'Настройки на параметрите (setti'!$B$8),"エスカレーション必要","実行可能"))</f>
      </c>
      <c r="P4" s="46"/>
      <c r="Q4" s="88">
        <f>IF(B4="","",IF(P4="需要調整",ROUND((H4+J4)/2,0),H4))</f>
      </c>
      <c r="R4" s="88">
        <f>IF(B4="","",IF(P4="供給調整",MAX(I4,H4),I4))</f>
      </c>
      <c r="S4" s="62"/>
      <c r="T4" s="46"/>
      <c r="U4" s="62"/>
      <c r="V4" s="46"/>
    </row>
    <row r="5" ht="20" customHeight="true">
      <c r="A5" s="46" t="s">
        <v>88</v>
      </c>
      <c r="B5" s="46" t="s">
        <v>50</v>
      </c>
      <c r="C5" s="46" t="s">
        <v>92</v>
      </c>
      <c r="D5" s="46" t="s">
        <v>96</v>
      </c>
      <c r="E5" s="46" t="s">
        <v>92</v>
      </c>
      <c r="F5" s="46" t="s">
        <v>51</v>
      </c>
      <c r="G5" s="46" t="s">
        <v>190</v>
      </c>
      <c r="H5" s="90" t="s">
        <v>191</v>
      </c>
      <c r="I5" s="90" t="s">
        <v>192</v>
      </c>
      <c r="J5" s="90">
        <f>IF(B5="","",SUMIFS('Планиране на търсенето (demandP'!$R$2:$R$201,'Планиране на търсенето (demandP'!$B$2:$B$201,B5,'Планиране на търсенето (demandP'!$C$2:$C$201,C5,'Планиране на търсенето (demandP'!$D$2:$D$201,D5,'Планиране на търсенето (demandP'!$G$2:$G$201,E5,'Планиране на търсенето (demandP'!$H$2:$H$201,F5,'Планиране на търсенето (demandP'!$K$2:$K$201,G5))</f>
      </c>
      <c r="K5" s="90">
        <f>IF(B5="","",SUMIFS('Планиране на търсенето (demandP'!$Y$2:$Y$201,'Планиране на търсенето (demandP'!$B$2:$B$201,B5,'Планиране на търсенето (demandP'!$C$2:$C$201,C5,'Планиране на търсенето (demandP'!$D$2:$D$201,D5,'Планиране на търсенето (demandP'!$G$2:$G$201,E5,'Планиране на търсенето (demandP'!$H$2:$H$201,F5,'Планиране на търсенето (demandP'!$K$2:$K$201,G5))</f>
      </c>
      <c r="L5" s="90">
        <f>IF(B5="","",I5-H5)</f>
      </c>
      <c r="M5" s="91">
        <f>IF(OR(H5="",H5=0),"",L5/H5)</f>
      </c>
      <c r="N5" s="91">
        <f>IF(OR(J5="",J5=0),"",(H5-J5)/J5)</f>
      </c>
      <c r="O5" s="52">
        <f>IF(B5="","",IF(OR(M5&lt;-'Настройки на параметрите (setti'!$B$9,IF(N5="",0,ABS(N5))&gt;'Настройки на параметрите (setti'!$B$8),"エスカレーション必要","実行可能"))</f>
      </c>
      <c r="P5" s="46"/>
      <c r="Q5" s="88">
        <f>IF(B5="","",IF(P5="需要調整",ROUND((H5+J5)/2,0),H5))</f>
      </c>
      <c r="R5" s="88">
        <f>IF(B5="","",IF(P5="供給調整",MAX(I5,H5),I5))</f>
      </c>
      <c r="S5" s="62"/>
      <c r="T5" s="46"/>
      <c r="U5" s="62"/>
      <c r="V5" s="46"/>
    </row>
    <row r="6" ht="20" customHeight="true">
      <c r="A6" s="46" t="s">
        <v>94</v>
      </c>
      <c r="B6" s="46" t="s">
        <v>50</v>
      </c>
      <c r="C6" s="46" t="s">
        <v>98</v>
      </c>
      <c r="D6" s="46" t="s">
        <v>108</v>
      </c>
      <c r="E6" s="46" t="s">
        <v>108</v>
      </c>
      <c r="F6" s="46" t="s">
        <v>51</v>
      </c>
      <c r="G6" s="46" t="s">
        <v>193</v>
      </c>
      <c r="H6" s="90" t="s">
        <v>194</v>
      </c>
      <c r="I6" s="90" t="s">
        <v>195</v>
      </c>
      <c r="J6" s="90">
        <f>IF(B6="","",SUMIFS('Планиране на търсенето (demandP'!$R$2:$R$201,'Планиране на търсенето (demandP'!$B$2:$B$201,B6,'Планиране на търсенето (demandP'!$C$2:$C$201,C6,'Планиране на търсенето (demandP'!$D$2:$D$201,D6,'Планиране на търсенето (demandP'!$G$2:$G$201,E6,'Планиране на търсенето (demandP'!$H$2:$H$201,F6,'Планиране на търсенето (demandP'!$K$2:$K$201,G6))</f>
      </c>
      <c r="K6" s="90">
        <f>IF(B6="","",SUMIFS('Планиране на търсенето (demandP'!$Y$2:$Y$201,'Планиране на търсенето (demandP'!$B$2:$B$201,B6,'Планиране на търсенето (demandP'!$C$2:$C$201,C6,'Планиране на търсенето (demandP'!$D$2:$D$201,D6,'Планиране на търсенето (demandP'!$G$2:$G$201,E6,'Планиране на търсенето (demandP'!$H$2:$H$201,F6,'Планиране на търсенето (demandP'!$K$2:$K$201,G6))</f>
      </c>
      <c r="L6" s="90">
        <f>IF(B6="","",I6-H6)</f>
      </c>
      <c r="M6" s="91">
        <f>IF(OR(H6="",H6=0),"",L6/H6)</f>
      </c>
      <c r="N6" s="91">
        <f>IF(OR(J6="",J6=0),"",(H6-J6)/J6)</f>
      </c>
      <c r="O6" s="52">
        <f>IF(B6="","",IF(OR(M6&lt;-'Настройки на параметрите (setti'!$B$9,IF(N6="",0,ABS(N6))&gt;'Настройки на параметрите (setti'!$B$8),"エスカレーション必要","実行可能"))</f>
      </c>
      <c r="P6" s="46"/>
      <c r="Q6" s="88">
        <f>IF(B6="","",IF(P6="需要調整",ROUND((H6+J6)/2,0),H6))</f>
      </c>
      <c r="R6" s="88">
        <f>IF(B6="","",IF(P6="供給調整",MAX(I6,H6),I6))</f>
      </c>
      <c r="S6" s="62"/>
      <c r="T6" s="46"/>
      <c r="U6" s="62"/>
      <c r="V6" s="46"/>
    </row>
    <row r="7" ht="20" customHeight="true">
      <c r="A7" s="46" t="s">
        <v>100</v>
      </c>
      <c r="B7" s="46" t="s">
        <v>58</v>
      </c>
      <c r="C7" s="46" t="s">
        <v>104</v>
      </c>
      <c r="D7" s="46" t="s">
        <v>166</v>
      </c>
      <c r="E7" s="46" t="s">
        <v>104</v>
      </c>
      <c r="F7" s="46" t="s">
        <v>59</v>
      </c>
      <c r="G7" s="46" t="s">
        <v>196</v>
      </c>
      <c r="H7" s="90" t="s">
        <v>197</v>
      </c>
      <c r="I7" s="90" t="s">
        <v>198</v>
      </c>
      <c r="J7" s="90">
        <f>IF(B7="","",SUMIFS('Планиране на търсенето (demandP'!$R$2:$R$201,'Планиране на търсенето (demandP'!$B$2:$B$201,B7,'Планиране на търсенето (demandP'!$C$2:$C$201,C7,'Планиране на търсенето (demandP'!$D$2:$D$201,D7,'Планиране на търсенето (demandP'!$G$2:$G$201,E7,'Планиране на търсенето (demandP'!$H$2:$H$201,F7,'Планиране на търсенето (demandP'!$K$2:$K$201,G7))</f>
      </c>
      <c r="K7" s="90">
        <f>IF(B7="","",SUMIFS('Планиране на търсенето (demandP'!$Y$2:$Y$201,'Планиране на търсенето (demandP'!$B$2:$B$201,B7,'Планиране на търсенето (demandP'!$C$2:$C$201,C7,'Планиране на търсенето (demandP'!$D$2:$D$201,D7,'Планиране на търсенето (demandP'!$G$2:$G$201,E7,'Планиране на търсенето (demandP'!$H$2:$H$201,F7,'Планиране на търсенето (demandP'!$K$2:$K$201,G7))</f>
      </c>
      <c r="L7" s="90">
        <f>IF(B7="","",I7-H7)</f>
      </c>
      <c r="M7" s="91">
        <f>IF(OR(H7="",H7=0),"",L7/H7)</f>
      </c>
      <c r="N7" s="91">
        <f>IF(OR(J7="",J7=0),"",(H7-J7)/J7)</f>
      </c>
      <c r="O7" s="52">
        <f>IF(B7="","",IF(OR(M7&lt;-'Настройки на параметрите (setti'!$B$9,IF(N7="",0,ABS(N7))&gt;'Настройки на параметрите (setti'!$B$8),"エスカレーション必要","実行可能"))</f>
      </c>
      <c r="P7" s="46"/>
      <c r="Q7" s="88">
        <f>IF(B7="","",IF(P7="需要調整",ROUND((H7+J7)/2,0),H7))</f>
      </c>
      <c r="R7" s="88">
        <f>IF(B7="","",IF(P7="供給調整",MAX(I7,H7),I7))</f>
      </c>
      <c r="S7" s="62"/>
      <c r="T7" s="46"/>
      <c r="U7" s="62"/>
      <c r="V7" s="46"/>
    </row>
    <row r="8" ht="20" customHeight="true">
      <c r="A8" s="46" t="s">
        <v>106</v>
      </c>
      <c r="B8" s="46" t="s">
        <v>50</v>
      </c>
      <c r="C8" s="46" t="s">
        <v>109</v>
      </c>
      <c r="D8" s="46" t="s">
        <v>168</v>
      </c>
      <c r="E8" s="46" t="s">
        <v>109</v>
      </c>
      <c r="F8" s="46" t="s">
        <v>51</v>
      </c>
      <c r="G8" s="46" t="s">
        <v>199</v>
      </c>
      <c r="H8" s="90" t="s">
        <v>200</v>
      </c>
      <c r="I8" s="90" t="s">
        <v>201</v>
      </c>
      <c r="J8" s="90">
        <f>IF(B8="","",SUMIFS('Планиране на търсенето (demandP'!$R$2:$R$201,'Планиране на търсенето (demandP'!$B$2:$B$201,B8,'Планиране на търсенето (demandP'!$C$2:$C$201,C8,'Планиране на търсенето (demandP'!$D$2:$D$201,D8,'Планиране на търсенето (demandP'!$G$2:$G$201,E8,'Планиране на търсенето (demandP'!$H$2:$H$201,F8,'Планиране на търсенето (demandP'!$K$2:$K$201,G8))</f>
      </c>
      <c r="K8" s="90">
        <f>IF(B8="","",SUMIFS('Планиране на търсенето (demandP'!$Y$2:$Y$201,'Планиране на търсенето (demandP'!$B$2:$B$201,B8,'Планиране на търсенето (demandP'!$C$2:$C$201,C8,'Планиране на търсенето (demandP'!$D$2:$D$201,D8,'Планиране на търсенето (demandP'!$G$2:$G$201,E8,'Планиране на търсенето (demandP'!$H$2:$H$201,F8,'Планиране на търсенето (demandP'!$K$2:$K$201,G8))</f>
      </c>
      <c r="L8" s="90">
        <f>IF(B8="","",I8-H8)</f>
      </c>
      <c r="M8" s="91">
        <f>IF(OR(H8="",H8=0),"",L8/H8)</f>
      </c>
      <c r="N8" s="91">
        <f>IF(OR(J8="",J8=0),"",(H8-J8)/J8)</f>
      </c>
      <c r="O8" s="52">
        <f>IF(B8="","",IF(OR(M8&lt;-'Настройки на параметрите (setti'!$B$9,IF(N8="",0,ABS(N8))&gt;'Настройки на параметрите (setti'!$B$8),"エスカレーション必要","実行可能"))</f>
      </c>
      <c r="P8" s="46"/>
      <c r="Q8" s="88">
        <f>IF(B8="","",IF(P8="需要調整",ROUND((H8+J8)/2,0),H8))</f>
      </c>
      <c r="R8" s="88">
        <f>IF(B8="","",IF(P8="供給調整",MAX(I8,H8),I8))</f>
      </c>
      <c r="S8" s="62"/>
      <c r="T8" s="46"/>
      <c r="U8" s="62"/>
      <c r="V8" s="46"/>
    </row>
    <row r="9" ht="20" customHeight="true">
      <c r="A9" s="46" t="s">
        <v>111</v>
      </c>
      <c r="B9" s="46" t="s">
        <v>66</v>
      </c>
      <c r="C9" s="46" t="s">
        <v>115</v>
      </c>
      <c r="D9" s="46" t="s">
        <v>169</v>
      </c>
      <c r="E9" s="46" t="s">
        <v>115</v>
      </c>
      <c r="F9" s="46" t="s">
        <v>67</v>
      </c>
      <c r="G9" s="46" t="s">
        <v>202</v>
      </c>
      <c r="H9" s="90" t="s">
        <v>203</v>
      </c>
      <c r="I9" s="90" t="s">
        <v>204</v>
      </c>
      <c r="J9" s="90">
        <f>IF(B9="","",SUMIFS('Планиране на търсенето (demandP'!$R$2:$R$201,'Планиране на търсенето (demandP'!$B$2:$B$201,B9,'Планиране на търсенето (demandP'!$C$2:$C$201,C9,'Планиране на търсенето (demandP'!$D$2:$D$201,D9,'Планиране на търсенето (demandP'!$G$2:$G$201,E9,'Планиране на търсенето (demandP'!$H$2:$H$201,F9,'Планиране на търсенето (demandP'!$K$2:$K$201,G9))</f>
      </c>
      <c r="K9" s="90">
        <f>IF(B9="","",SUMIFS('Планиране на търсенето (demandP'!$Y$2:$Y$201,'Планиране на търсенето (demandP'!$B$2:$B$201,B9,'Планиране на търсенето (demandP'!$C$2:$C$201,C9,'Планиране на търсенето (demandP'!$D$2:$D$201,D9,'Планиране на търсенето (demandP'!$G$2:$G$201,E9,'Планиране на търсенето (demandP'!$H$2:$H$201,F9,'Планиране на търсенето (demandP'!$K$2:$K$201,G9))</f>
      </c>
      <c r="L9" s="90">
        <f>IF(B9="","",I9-H9)</f>
      </c>
      <c r="M9" s="91">
        <f>IF(OR(H9="",H9=0),"",L9/H9)</f>
      </c>
      <c r="N9" s="91">
        <f>IF(OR(J9="",J9=0),"",(H9-J9)/J9)</f>
      </c>
      <c r="O9" s="52">
        <f>IF(B9="","",IF(OR(M9&lt;-'Настройки на параметрите (setti'!$B$9,IF(N9="",0,ABS(N9))&gt;'Настройки на параметрите (setti'!$B$8),"エスカレーション必要","実行可能"))</f>
      </c>
      <c r="P9" s="46"/>
      <c r="Q9" s="88">
        <f>IF(B9="","",IF(P9="需要調整",ROUND((H9+J9)/2,0),H9))</f>
      </c>
      <c r="R9" s="88">
        <f>IF(B9="","",IF(P9="供給調整",MAX(I9,H9),I9))</f>
      </c>
      <c r="S9" s="62"/>
      <c r="T9" s="46"/>
      <c r="U9" s="62"/>
      <c r="V9" s="46"/>
    </row>
    <row r="10" ht="20" customHeight="true">
      <c r="A10" s="46" t="s">
        <v>117</v>
      </c>
      <c r="B10" s="46" t="s">
        <v>58</v>
      </c>
      <c r="C10" s="46" t="s">
        <v>121</v>
      </c>
      <c r="D10" s="46" t="s">
        <v>118</v>
      </c>
      <c r="E10" s="46" t="s">
        <v>118</v>
      </c>
      <c r="F10" s="46" t="s">
        <v>59</v>
      </c>
      <c r="G10" s="46" t="s">
        <v>205</v>
      </c>
      <c r="H10" s="90" t="s">
        <v>206</v>
      </c>
      <c r="I10" s="90" t="s">
        <v>207</v>
      </c>
      <c r="J10" s="90">
        <f>IF(B10="","",SUMIFS('Планиране на търсенето (demandP'!$R$2:$R$201,'Планиране на търсенето (demandP'!$B$2:$B$201,B10,'Планиране на търсенето (demandP'!$C$2:$C$201,C10,'Планиране на търсенето (demandP'!$D$2:$D$201,D10,'Планиране на търсенето (demandP'!$G$2:$G$201,E10,'Планиране на търсенето (demandP'!$H$2:$H$201,F10,'Планиране на търсенето (demandP'!$K$2:$K$201,G10))</f>
      </c>
      <c r="K10" s="90">
        <f>IF(B10="","",SUMIFS('Планиране на търсенето (demandP'!$Y$2:$Y$201,'Планиране на търсенето (demandP'!$B$2:$B$201,B10,'Планиране на търсенето (demandP'!$C$2:$C$201,C10,'Планиране на търсенето (demandP'!$D$2:$D$201,D10,'Планиране на търсенето (demandP'!$G$2:$G$201,E10,'Планиране на търсенето (demandP'!$H$2:$H$201,F10,'Планиране на търсенето (demandP'!$K$2:$K$201,G10))</f>
      </c>
      <c r="L10" s="90">
        <f>IF(B10="","",I10-H10)</f>
      </c>
      <c r="M10" s="91">
        <f>IF(OR(H10="",H10=0),"",L10/H10)</f>
      </c>
      <c r="N10" s="91">
        <f>IF(OR(J10="",J10=0),"",(H10-J10)/J10)</f>
      </c>
      <c r="O10" s="52">
        <f>IF(B10="","",IF(OR(M10&lt;-'Настройки на параметрите (setti'!$B$9,IF(N10="",0,ABS(N10))&gt;'Настройки на параметрите (setti'!$B$8),"エスカレーション必要","実行可能"))</f>
      </c>
      <c r="P10" s="46"/>
      <c r="Q10" s="88">
        <f>IF(B10="","",IF(P10="需要調整",ROUND((H10+J10)/2,0),H10))</f>
      </c>
      <c r="R10" s="88">
        <f>IF(B10="","",IF(P10="供給調整",MAX(I10,H10),I10))</f>
      </c>
      <c r="S10" s="62"/>
      <c r="T10" s="46"/>
      <c r="U10" s="62"/>
      <c r="V10" s="46"/>
    </row>
    <row r="11" ht="20" customHeight="true">
      <c r="A11" s="46" t="s">
        <v>123</v>
      </c>
      <c r="B11" s="46" t="s">
        <v>50</v>
      </c>
      <c r="C11" s="46" t="s">
        <v>126</v>
      </c>
      <c r="D11" s="46" t="s">
        <v>89</v>
      </c>
      <c r="E11" s="46" t="s">
        <v>126</v>
      </c>
      <c r="F11" s="46" t="s">
        <v>51</v>
      </c>
      <c r="G11" s="46" t="s">
        <v>208</v>
      </c>
      <c r="H11" s="90" t="s">
        <v>209</v>
      </c>
      <c r="I11" s="90" t="s">
        <v>210</v>
      </c>
      <c r="J11" s="90">
        <f>IF(B11="","",SUMIFS('Планиране на търсенето (demandP'!$R$2:$R$201,'Планиране на търсенето (demandP'!$B$2:$B$201,B11,'Планиране на търсенето (demandP'!$C$2:$C$201,C11,'Планиране на търсенето (demandP'!$D$2:$D$201,D11,'Планиране на търсенето (demandP'!$G$2:$G$201,E11,'Планиране на търсенето (demandP'!$H$2:$H$201,F11,'Планиране на търсенето (demandP'!$K$2:$K$201,G11))</f>
      </c>
      <c r="K11" s="90">
        <f>IF(B11="","",SUMIFS('Планиране на търсенето (demandP'!$Y$2:$Y$201,'Планиране на търсенето (demandP'!$B$2:$B$201,B11,'Планиране на търсенето (demandP'!$C$2:$C$201,C11,'Планиране на търсенето (demandP'!$D$2:$D$201,D11,'Планиране на търсенето (demandP'!$G$2:$G$201,E11,'Планиране на търсенето (demandP'!$H$2:$H$201,F11,'Планиране на търсенето (demandP'!$K$2:$K$201,G11))</f>
      </c>
      <c r="L11" s="90">
        <f>IF(B11="","",I11-H11)</f>
      </c>
      <c r="M11" s="91">
        <f>IF(OR(H11="",H11=0),"",L11/H11)</f>
      </c>
      <c r="N11" s="91">
        <f>IF(OR(J11="",J11=0),"",(H11-J11)/J11)</f>
      </c>
      <c r="O11" s="52">
        <f>IF(B11="","",IF(OR(M11&lt;-'Настройки на параметрите (setti'!$B$9,IF(N11="",0,ABS(N11))&gt;'Настройки на параметрите (setti'!$B$8),"エスカレーション必要","実行可能"))</f>
      </c>
      <c r="P11" s="46"/>
      <c r="Q11" s="88">
        <f>IF(B11="","",IF(P11="需要調整",ROUND((H11+J11)/2,0),H11))</f>
      </c>
      <c r="R11" s="88">
        <f>IF(B11="","",IF(P11="供給調整",MAX(I11,H11),I11))</f>
      </c>
      <c r="S11" s="62"/>
      <c r="T11" s="46"/>
      <c r="U11" s="62"/>
      <c r="V11" s="46"/>
    </row>
    <row r="12" ht="20" customHeight="true">
      <c r="A12" s="46" t="s">
        <v>128</v>
      </c>
      <c r="B12" s="46" t="s">
        <v>66</v>
      </c>
      <c r="C12" s="46" t="s">
        <v>132</v>
      </c>
      <c r="D12" s="46" t="s">
        <v>173</v>
      </c>
      <c r="E12" s="46" t="s">
        <v>132</v>
      </c>
      <c r="F12" s="46" t="s">
        <v>67</v>
      </c>
      <c r="G12" s="46" t="s">
        <v>211</v>
      </c>
      <c r="H12" s="90" t="s">
        <v>212</v>
      </c>
      <c r="I12" s="90" t="s">
        <v>213</v>
      </c>
      <c r="J12" s="90">
        <f>IF(B12="","",SUMIFS('Планиране на търсенето (demandP'!$R$2:$R$201,'Планиране на търсенето (demandP'!$B$2:$B$201,B12,'Планиране на търсенето (demandP'!$C$2:$C$201,C12,'Планиране на търсенето (demandP'!$D$2:$D$201,D12,'Планиране на търсенето (demandP'!$G$2:$G$201,E12,'Планиране на търсенето (demandP'!$H$2:$H$201,F12,'Планиране на търсенето (demandP'!$K$2:$K$201,G12))</f>
      </c>
      <c r="K12" s="90">
        <f>IF(B12="","",SUMIFS('Планиране на търсенето (demandP'!$Y$2:$Y$201,'Планиране на търсенето (demandP'!$B$2:$B$201,B12,'Планиране на търсенето (demandP'!$C$2:$C$201,C12,'Планиране на търсенето (demandP'!$D$2:$D$201,D12,'Планиране на търсенето (demandP'!$G$2:$G$201,E12,'Планиране на търсенето (demandP'!$H$2:$H$201,F12,'Планиране на търсенето (demandP'!$K$2:$K$201,G12))</f>
      </c>
      <c r="L12" s="90">
        <f>IF(B12="","",I12-H12)</f>
      </c>
      <c r="M12" s="91">
        <f>IF(OR(H12="",H12=0),"",L12/H12)</f>
      </c>
      <c r="N12" s="91">
        <f>IF(OR(J12="",J12=0),"",(H12-J12)/J12)</f>
      </c>
      <c r="O12" s="52">
        <f>IF(B12="","",IF(OR(M12&lt;-'Настройки на параметрите (setti'!$B$9,IF(N12="",0,ABS(N12))&gt;'Настройки на параметрите (setti'!$B$8),"エスカレーション必要","実行可能"))</f>
      </c>
      <c r="P12" s="46"/>
      <c r="Q12" s="88">
        <f>IF(B12="","",IF(P12="需要調整",ROUND((H12+J12)/2,0),H12))</f>
      </c>
      <c r="R12" s="88">
        <f>IF(B12="","",IF(P12="供給調整",MAX(I12,H12),I12))</f>
      </c>
      <c r="S12" s="62"/>
      <c r="T12" s="46"/>
      <c r="U12" s="62"/>
      <c r="V12" s="46"/>
    </row>
    <row r="13" ht="20" customHeight="true">
      <c r="A13" s="46" t="s">
        <v>134</v>
      </c>
      <c r="B13" s="46" t="s">
        <v>74</v>
      </c>
      <c r="C13" s="46" t="s">
        <v>138</v>
      </c>
      <c r="D13" s="46" t="s">
        <v>175</v>
      </c>
      <c r="E13" s="46" t="s">
        <v>175</v>
      </c>
      <c r="F13" s="46" t="s">
        <v>75</v>
      </c>
      <c r="G13" s="46" t="s">
        <v>214</v>
      </c>
      <c r="H13" s="90" t="s">
        <v>215</v>
      </c>
      <c r="I13" s="90" t="s">
        <v>216</v>
      </c>
      <c r="J13" s="90">
        <f>IF(B13="","",SUMIFS('Планиране на търсенето (demandP'!$R$2:$R$201,'Планиране на търсенето (demandP'!$B$2:$B$201,B13,'Планиране на търсенето (demandP'!$C$2:$C$201,C13,'Планиране на търсенето (demandP'!$D$2:$D$201,D13,'Планиране на търсенето (demandP'!$G$2:$G$201,E13,'Планиране на търсенето (demandP'!$H$2:$H$201,F13,'Планиране на търсенето (demandP'!$K$2:$K$201,G13))</f>
      </c>
      <c r="K13" s="90">
        <f>IF(B13="","",SUMIFS('Планиране на търсенето (demandP'!$Y$2:$Y$201,'Планиране на търсенето (demandP'!$B$2:$B$201,B13,'Планиране на търсенето (demandP'!$C$2:$C$201,C13,'Планиране на търсенето (demandP'!$D$2:$D$201,D13,'Планиране на търсенето (demandP'!$G$2:$G$201,E13,'Планиране на търсенето (demandP'!$H$2:$H$201,F13,'Планиране на търсенето (demandP'!$K$2:$K$201,G13))</f>
      </c>
      <c r="L13" s="90">
        <f>IF(B13="","",I13-H13)</f>
      </c>
      <c r="M13" s="91">
        <f>IF(OR(H13="",H13=0),"",L13/H13)</f>
      </c>
      <c r="N13" s="91">
        <f>IF(OR(J13="",J13=0),"",(H13-J13)/J13)</f>
      </c>
      <c r="O13" s="52">
        <f>IF(B13="","",IF(OR(M13&lt;-'Настройки на параметрите (setti'!$B$9,IF(N13="",0,ABS(N13))&gt;'Настройки на параметрите (setti'!$B$8),"エスカレーション必要","実行可能"))</f>
      </c>
      <c r="P13" s="46"/>
      <c r="Q13" s="88">
        <f>IF(B13="","",IF(P13="需要調整",ROUND((H13+J13)/2,0),H13))</f>
      </c>
      <c r="R13" s="88">
        <f>IF(B13="","",IF(P13="供給調整",MAX(I13,H13),I13))</f>
      </c>
      <c r="S13" s="62"/>
      <c r="T13" s="46"/>
      <c r="U13" s="62"/>
      <c r="V13" s="46"/>
    </row>
    <row r="14" ht="20" customHeight="true">
      <c r="A14" s="46" t="s">
        <v>140</v>
      </c>
      <c r="B14" s="46" t="s">
        <v>50</v>
      </c>
      <c r="C14" s="46" t="s">
        <v>142</v>
      </c>
      <c r="D14" s="46" t="s">
        <v>125</v>
      </c>
      <c r="E14" s="46" t="s">
        <v>142</v>
      </c>
      <c r="F14" s="46" t="s">
        <v>51</v>
      </c>
      <c r="G14" s="46" t="s">
        <v>217</v>
      </c>
      <c r="H14" s="90" t="s">
        <v>218</v>
      </c>
      <c r="I14" s="90" t="s">
        <v>219</v>
      </c>
      <c r="J14" s="90">
        <f>IF(B14="","",SUMIFS('Планиране на търсенето (demandP'!$R$2:$R$201,'Планиране на търсенето (demandP'!$B$2:$B$201,B14,'Планиране на търсенето (demandP'!$C$2:$C$201,C14,'Планиране на търсенето (demandP'!$D$2:$D$201,D14,'Планиране на търсенето (demandP'!$G$2:$G$201,E14,'Планиране на търсенето (demandP'!$H$2:$H$201,F14,'Планиране на търсенето (demandP'!$K$2:$K$201,G14))</f>
      </c>
      <c r="K14" s="90">
        <f>IF(B14="","",SUMIFS('Планиране на търсенето (demandP'!$Y$2:$Y$201,'Планиране на търсенето (demandP'!$B$2:$B$201,B14,'Планиране на търсенето (demandP'!$C$2:$C$201,C14,'Планиране на търсенето (demandP'!$D$2:$D$201,D14,'Планиране на търсенето (demandP'!$G$2:$G$201,E14,'Планиране на търсенето (demandP'!$H$2:$H$201,F14,'Планиране на търсенето (demandP'!$K$2:$K$201,G14))</f>
      </c>
      <c r="L14" s="90">
        <f>IF(B14="","",I14-H14)</f>
      </c>
      <c r="M14" s="91">
        <f>IF(OR(H14="",H14=0),"",L14/H14)</f>
      </c>
      <c r="N14" s="91">
        <f>IF(OR(J14="",J14=0),"",(H14-J14)/J14)</f>
      </c>
      <c r="O14" s="52">
        <f>IF(B14="","",IF(OR(M14&lt;-'Настройки на параметрите (setti'!$B$9,IF(N14="",0,ABS(N14))&gt;'Настройки на параметрите (setti'!$B$8),"エスカレーション必要","実行可能"))</f>
      </c>
      <c r="P14" s="46"/>
      <c r="Q14" s="88">
        <f>IF(B14="","",IF(P14="需要調整",ROUND((H14+J14)/2,0),H14))</f>
      </c>
      <c r="R14" s="88">
        <f>IF(B14="","",IF(P14="供給調整",MAX(I14,H14),I14))</f>
      </c>
      <c r="S14" s="62"/>
      <c r="T14" s="46"/>
      <c r="U14" s="62"/>
      <c r="V14" s="46"/>
    </row>
    <row r="15" ht="20" customHeight="true">
      <c r="A15" s="46" t="s">
        <v>144</v>
      </c>
      <c r="B15" s="46" t="s">
        <v>58</v>
      </c>
      <c r="C15" s="46" t="s">
        <v>148</v>
      </c>
      <c r="D15" s="46" t="s">
        <v>178</v>
      </c>
      <c r="E15" s="46" t="s">
        <v>148</v>
      </c>
      <c r="F15" s="46" t="s">
        <v>59</v>
      </c>
      <c r="G15" s="46" t="s">
        <v>220</v>
      </c>
      <c r="H15" s="90" t="s">
        <v>221</v>
      </c>
      <c r="I15" s="90" t="s">
        <v>222</v>
      </c>
      <c r="J15" s="90">
        <f>IF(B15="","",SUMIFS('Планиране на търсенето (demandP'!$R$2:$R$201,'Планиране на търсенето (demandP'!$B$2:$B$201,B15,'Планиране на търсенето (demandP'!$C$2:$C$201,C15,'Планиране на търсенето (demandP'!$D$2:$D$201,D15,'Планиране на търсенето (demandP'!$G$2:$G$201,E15,'Планиране на търсенето (demandP'!$H$2:$H$201,F15,'Планиране на търсенето (demandP'!$K$2:$K$201,G15))</f>
      </c>
      <c r="K15" s="90">
        <f>IF(B15="","",SUMIFS('Планиране на търсенето (demandP'!$Y$2:$Y$201,'Планиране на търсенето (demandP'!$B$2:$B$201,B15,'Планиране на търсенето (demandP'!$C$2:$C$201,C15,'Планиране на търсенето (demandP'!$D$2:$D$201,D15,'Планиране на търсенето (demandP'!$G$2:$G$201,E15,'Планиране на търсенето (demandP'!$H$2:$H$201,F15,'Планиране на търсенето (demandP'!$K$2:$K$201,G15))</f>
      </c>
      <c r="L15" s="90">
        <f>IF(B15="","",I15-H15)</f>
      </c>
      <c r="M15" s="91">
        <f>IF(OR(H15="",H15=0),"",L15/H15)</f>
      </c>
      <c r="N15" s="91">
        <f>IF(OR(J15="",J15=0),"",(H15-J15)/J15)</f>
      </c>
      <c r="O15" s="52">
        <f>IF(B15="","",IF(OR(M15&lt;-'Настройки на параметрите (setti'!$B$9,IF(N15="",0,ABS(N15))&gt;'Настройки на параметрите (setti'!$B$8),"エスカレーション必要","実行可能"))</f>
      </c>
      <c r="P15" s="46"/>
      <c r="Q15" s="88">
        <f>IF(B15="","",IF(P15="需要調整",ROUND((H15+J15)/2,0),H15))</f>
      </c>
      <c r="R15" s="88">
        <f>IF(B15="","",IF(P15="供給調整",MAX(I15,H15),I15))</f>
      </c>
      <c r="S15" s="62"/>
      <c r="T15" s="46"/>
      <c r="U15" s="62"/>
      <c r="V15" s="46"/>
    </row>
    <row r="16" ht="20" customHeight="true">
      <c r="A16" s="46" t="s">
        <v>150</v>
      </c>
      <c r="B16" s="46" t="s">
        <v>50</v>
      </c>
      <c r="C16" s="46" t="s">
        <v>153</v>
      </c>
      <c r="D16" s="46" t="s">
        <v>180</v>
      </c>
      <c r="E16" s="46" t="s">
        <v>153</v>
      </c>
      <c r="F16" s="46" t="s">
        <v>51</v>
      </c>
      <c r="G16" s="46" t="s">
        <v>223</v>
      </c>
      <c r="H16" s="90" t="s">
        <v>224</v>
      </c>
      <c r="I16" s="90" t="s">
        <v>225</v>
      </c>
      <c r="J16" s="90">
        <f>IF(B16="","",SUMIFS('Планиране на търсенето (demandP'!$R$2:$R$201,'Планиране на търсенето (demandP'!$B$2:$B$201,B16,'Планиране на търсенето (demandP'!$C$2:$C$201,C16,'Планиране на търсенето (demandP'!$D$2:$D$201,D16,'Планиране на търсенето (demandP'!$G$2:$G$201,E16,'Планиране на търсенето (demandP'!$H$2:$H$201,F16,'Планиране на търсенето (demandP'!$K$2:$K$201,G16))</f>
      </c>
      <c r="K16" s="90">
        <f>IF(B16="","",SUMIFS('Планиране на търсенето (demandP'!$Y$2:$Y$201,'Планиране на търсенето (demandP'!$B$2:$B$201,B16,'Планиране на търсенето (demandP'!$C$2:$C$201,C16,'Планиране на търсенето (demandP'!$D$2:$D$201,D16,'Планиране на търсенето (demandP'!$G$2:$G$201,E16,'Планиране на търсенето (demandP'!$H$2:$H$201,F16,'Планиране на търсенето (demandP'!$K$2:$K$201,G16))</f>
      </c>
      <c r="L16" s="90">
        <f>IF(B16="","",I16-H16)</f>
      </c>
      <c r="M16" s="91">
        <f>IF(OR(H16="",H16=0),"",L16/H16)</f>
      </c>
      <c r="N16" s="91">
        <f>IF(OR(J16="",J16=0),"",(H16-J16)/J16)</f>
      </c>
      <c r="O16" s="52">
        <f>IF(B16="","",IF(OR(M16&lt;-'Настройки на параметрите (setti'!$B$9,IF(N16="",0,ABS(N16))&gt;'Настройки на параметрите (setti'!$B$8),"エスカレーション必要","実行可能"))</f>
      </c>
      <c r="P16" s="46"/>
      <c r="Q16" s="88">
        <f>IF(B16="","",IF(P16="需要調整",ROUND((H16+J16)/2,0),H16))</f>
      </c>
      <c r="R16" s="88">
        <f>IF(B16="","",IF(P16="供給調整",MAX(I16,H16),I16))</f>
      </c>
      <c r="S16" s="62"/>
      <c r="T16" s="46"/>
      <c r="U16" s="62"/>
      <c r="V16" s="46"/>
    </row>
    <row r="17" ht="20" customHeight="true">
      <c r="A17" s="46" t="inlineStr">
        <is>
          <t>C-016</t>
        </is>
      </c>
      <c r="B17" s="46" t="inlineStr">
        <is>
          <t>2026-09</t>
        </is>
      </c>
      <c r="C17" s="46" t="inlineStr">
        <is>
          <t>共通サービス</t>
        </is>
      </c>
      <c r="D17" s="46" t="inlineStr">
        <is>
          <t>サービス・サブスクリプション</t>
        </is>
      </c>
      <c r="E17" s="46" t="inlineStr">
        <is>
          <t>グローバル</t>
        </is>
      </c>
      <c r="F17" s="46" t="inlineStr">
        <is>
          <t>直販</t>
        </is>
      </c>
      <c r="G17" s="46" t="inlineStr">
        <is>
          <t>基準Предположения за сценарии (scen</t>
        </is>
      </c>
      <c r="H17" s="90">
        <f>IF(B17="","",SUMIFS('Планиране на търсенето (demandP'!$X$2:$X$201,'Планиране на търсенето (demandP'!$B$2:$B$201,B17,'Планиране на търсенето (demandP'!$C$2:$C$201,C17,'Планиране на търсенето (demandP'!$D$2:$D$201,D17,'Планиране на търсенето (demandP'!$G$2:$G$201,E17,'Планиране на търсенето (demandP'!$H$2:$H$201,F17,'Планиране на търсенето (demandP'!$K$2:$K$201,G17))</f>
      </c>
      <c r="I17" s="90">
        <f>IF(B17="","",SUMIFS('Преглед на доставките (supplyRe'!$M$2:$M$201,'Преглед на доставките (supplyRe'!$B$2:$B$201,B17,'Преглед на доставките (supplyRe'!$C$2:$C$201,C17,'Преглед на доставките (supplyRe'!$D$2:$D$201,D17,'Преглед на доставките (supplyRe'!$F$2:$F$201,E17))</f>
      </c>
      <c r="J17" s="90">
        <f>IF(B17="","",SUMIFS('Планиране на търсенето (demandP'!$R$2:$R$201,'Планиране на търсенето (demandP'!$B$2:$B$201,B17,'Планиране на търсенето (demandP'!$C$2:$C$201,C17,'Планиране на търсенето (demandP'!$D$2:$D$201,D17,'Планиране на търсенето (demandP'!$G$2:$G$201,E17,'Планиране на търсенето (demandP'!$H$2:$H$201,F17,'Планиране на търсенето (demandP'!$K$2:$K$201,G17))</f>
      </c>
      <c r="K17" s="90">
        <f>IF(B17="","",SUMIFS('Планиране на търсенето (demandP'!$Y$2:$Y$201,'Планиране на търсенето (demandP'!$B$2:$B$201,B17,'Планиране на търсенето (demandP'!$C$2:$C$201,C17,'Планиране на търсенето (demandP'!$D$2:$D$201,D17,'Планиране на търсенето (demandP'!$G$2:$G$201,E17,'Планиране на търсенето (demandP'!$H$2:$H$201,F17,'Планиране на търсенето (demandP'!$K$2:$K$201,G17))</f>
      </c>
      <c r="L17" s="90">
        <f>IF(B17="","",I17-H17)</f>
      </c>
      <c r="M17" s="91">
        <f>IF(OR(H17="",H17=0),"",L17/H17)</f>
      </c>
      <c r="N17" s="91">
        <f>IF(OR(J17="",J17=0),"",(H17-J17)/J17)</f>
      </c>
      <c r="O17" s="52">
        <f>IF(B17="","",IF(OR(M17&lt;-'Настройки на параметрите (setti'!$B$9,IF(N17="",0,ABS(N17))&gt;'Настройки на параметрите (setti'!$B$8),"エスカレーション必要","実行可能"))</f>
      </c>
      <c r="P17" s="46"/>
      <c r="Q17" s="88">
        <f>IF(B17="","",IF(P17="需要調整",ROUND((H17+J17)/2,0),H17))</f>
      </c>
      <c r="R17" s="88">
        <f>IF(B17="","",IF(P17="供給調整",MAX(I17,H17),I17))</f>
      </c>
      <c r="S17" s="62"/>
      <c r="T17" s="46"/>
      <c r="U17" s="62"/>
      <c r="V17" s="46"/>
    </row>
    <row r="18" ht="20" customHeight="true">
      <c r="A18" s="46"/>
      <c r="B18" s="46"/>
      <c r="C18" s="46"/>
      <c r="D18" s="46"/>
      <c r="E18" s="46"/>
      <c r="F18" s="46"/>
      <c r="G18" s="46"/>
      <c r="H18" s="90">
        <f>IF(B18="","",SUMIFS('Планиране на търсенето (demandP'!$X$2:$X$201,'Планиране на търсенето (demandP'!$B$2:$B$201,B18,'Планиране на търсенето (demandP'!$C$2:$C$201,C18,'Планиране на търсенето (demandP'!$D$2:$D$201,D18,'Планиране на търсенето (demandP'!$G$2:$G$201,E18,'Планиране на търсенето (demandP'!$H$2:$H$201,F18,'Планиране на търсенето (demandP'!$K$2:$K$201,G18))</f>
      </c>
      <c r="I18" s="90">
        <f>IF(B18="","",SUMIFS('Преглед на доставките (supplyRe'!$M$2:$M$201,'Преглед на доставките (supplyRe'!$B$2:$B$201,B18,'Преглед на доставките (supplyRe'!$C$2:$C$201,C18,'Преглед на доставките (supplyRe'!$D$2:$D$201,D18,'Преглед на доставките (supplyRe'!$F$2:$F$201,E18))</f>
      </c>
      <c r="J18" s="90">
        <f>IF(B18="","",SUMIFS('Планиране на търсенето (demandP'!$R$2:$R$201,'Планиране на търсенето (demandP'!$B$2:$B$201,B18,'Планиране на търсенето (demandP'!$C$2:$C$201,C18,'Планиране на търсенето (demandP'!$D$2:$D$201,D18,'Планиране на търсенето (demandP'!$G$2:$G$201,E18,'Планиране на търсенето (demandP'!$H$2:$H$201,F18,'Планиране на търсенето (demandP'!$K$2:$K$201,G18))</f>
      </c>
      <c r="K18" s="90">
        <f>IF(B18="","",SUMIFS('Планиране на търсенето (demandP'!$Y$2:$Y$201,'Планиране на търсенето (demandP'!$B$2:$B$201,B18,'Планиране на търсенето (demandP'!$C$2:$C$201,C18,'Планиране на търсенето (demandP'!$D$2:$D$201,D18,'Планиране на търсенето (demandP'!$G$2:$G$201,E18,'Планиране на търсенето (demandP'!$H$2:$H$201,F18,'Планиране на търсенето (demandP'!$K$2:$K$201,G18))</f>
      </c>
      <c r="L18" s="90">
        <f>IF(B18="","",I18-H18)</f>
      </c>
      <c r="M18" s="91">
        <f>IF(OR(H18="",H18=0),"",L18/H18)</f>
      </c>
      <c r="N18" s="91">
        <f>IF(OR(J18="",J18=0),"",(H18-J18)/J18)</f>
      </c>
      <c r="O18" s="52">
        <f>IF(B18="","",IF(OR(M18&lt;-'Настройки на параметрите (setti'!$B$9,IF(N18="",0,ABS(N18))&gt;'Настройки на параметрите (setti'!$B$8),"エスカレーション必要","実行可能"))</f>
      </c>
      <c r="P18" s="46"/>
      <c r="Q18" s="88">
        <f>IF(B18="","",IF(P18="需要調整",ROUND((H18+J18)/2,0),H18))</f>
      </c>
      <c r="R18" s="88">
        <f>IF(B18="","",IF(P18="供給調整",MAX(I18,H18),I18))</f>
      </c>
      <c r="S18" s="62"/>
      <c r="T18" s="46"/>
      <c r="U18" s="62"/>
      <c r="V18" s="46"/>
    </row>
    <row r="19" ht="20" customHeight="true">
      <c r="A19" s="46"/>
      <c r="B19" s="46"/>
      <c r="C19" s="46"/>
      <c r="D19" s="46"/>
      <c r="E19" s="46"/>
      <c r="F19" s="46"/>
      <c r="G19" s="46"/>
      <c r="H19" s="90">
        <f>IF(B19="","",SUMIFS('Планиране на търсенето (demandP'!$X$2:$X$201,'Планиране на търсенето (demandP'!$B$2:$B$201,B19,'Планиране на търсенето (demandP'!$C$2:$C$201,C19,'Планиране на търсенето (demandP'!$D$2:$D$201,D19,'Планиране на търсенето (demandP'!$G$2:$G$201,E19,'Планиране на търсенето (demandP'!$H$2:$H$201,F19,'Планиране на търсенето (demandP'!$K$2:$K$201,G19))</f>
      </c>
      <c r="I19" s="90">
        <f>IF(B19="","",SUMIFS('Преглед на доставките (supplyRe'!$M$2:$M$201,'Преглед на доставките (supplyRe'!$B$2:$B$201,B19,'Преглед на доставките (supplyRe'!$C$2:$C$201,C19,'Преглед на доставките (supplyRe'!$D$2:$D$201,D19,'Преглед на доставките (supplyRe'!$F$2:$F$201,E19))</f>
      </c>
      <c r="J19" s="90">
        <f>IF(B19="","",SUMIFS('Планиране на търсенето (demandP'!$R$2:$R$201,'Планиране на търсенето (demandP'!$B$2:$B$201,B19,'Планиране на търсенето (demandP'!$C$2:$C$201,C19,'Планиране на търсенето (demandP'!$D$2:$D$201,D19,'Планиране на търсенето (demandP'!$G$2:$G$201,E19,'Планиране на търсенето (demandP'!$H$2:$H$201,F19,'Планиране на търсенето (demandP'!$K$2:$K$201,G19))</f>
      </c>
      <c r="K19" s="90">
        <f>IF(B19="","",SUMIFS('Планиране на търсенето (demandP'!$Y$2:$Y$201,'Планиране на търсенето (demandP'!$B$2:$B$201,B19,'Планиране на търсенето (demandP'!$C$2:$C$201,C19,'Планиране на търсенето (demandP'!$D$2:$D$201,D19,'Планиране на търсенето (demandP'!$G$2:$G$201,E19,'Планиране на търсенето (demandP'!$H$2:$H$201,F19,'Планиране на търсенето (demandP'!$K$2:$K$201,G19))</f>
      </c>
      <c r="L19" s="90">
        <f>IF(B19="","",I19-H19)</f>
      </c>
      <c r="M19" s="91">
        <f>IF(OR(H19="",H19=0),"",L19/H19)</f>
      </c>
      <c r="N19" s="91">
        <f>IF(OR(J19="",J19=0),"",(H19-J19)/J19)</f>
      </c>
      <c r="O19" s="52">
        <f>IF(B19="","",IF(OR(M19&lt;-'Настройки на параметрите (setti'!$B$9,IF(N19="",0,ABS(N19))&gt;'Настройки на параметрите (setti'!$B$8),"エスカレーション必要","実行可能"))</f>
      </c>
      <c r="P19" s="46"/>
      <c r="Q19" s="88">
        <f>IF(B19="","",IF(P19="需要調整",ROUND((H19+J19)/2,0),H19))</f>
      </c>
      <c r="R19" s="88">
        <f>IF(B19="","",IF(P19="供給調整",MAX(I19,H19),I19))</f>
      </c>
      <c r="S19" s="62"/>
      <c r="T19" s="46"/>
      <c r="U19" s="62"/>
      <c r="V19" s="46"/>
    </row>
    <row r="20" ht="20" customHeight="true">
      <c r="A20" s="46"/>
      <c r="B20" s="46"/>
      <c r="C20" s="46"/>
      <c r="D20" s="46"/>
      <c r="E20" s="46"/>
      <c r="F20" s="46"/>
      <c r="G20" s="46"/>
      <c r="H20" s="90">
        <f>IF(B20="","",SUMIFS('Планиране на търсенето (demandP'!$X$2:$X$201,'Планиране на търсенето (demandP'!$B$2:$B$201,B20,'Планиране на търсенето (demandP'!$C$2:$C$201,C20,'Планиране на търсенето (demandP'!$D$2:$D$201,D20,'Планиране на търсенето (demandP'!$G$2:$G$201,E20,'Планиране на търсенето (demandP'!$H$2:$H$201,F20,'Планиране на търсенето (demandP'!$K$2:$K$201,G20))</f>
      </c>
      <c r="I20" s="90">
        <f>IF(B20="","",SUMIFS('Преглед на доставките (supplyRe'!$M$2:$M$201,'Преглед на доставките (supplyRe'!$B$2:$B$201,B20,'Преглед на доставките (supplyRe'!$C$2:$C$201,C20,'Преглед на доставките (supplyRe'!$D$2:$D$201,D20,'Преглед на доставките (supplyRe'!$F$2:$F$201,E20))</f>
      </c>
      <c r="J20" s="90">
        <f>IF(B20="","",SUMIFS('Планиране на търсенето (demandP'!$R$2:$R$201,'Планиране на търсенето (demandP'!$B$2:$B$201,B20,'Планиране на търсенето (demandP'!$C$2:$C$201,C20,'Планиране на търсенето (demandP'!$D$2:$D$201,D20,'Планиране на търсенето (demandP'!$G$2:$G$201,E20,'Планиране на търсенето (demandP'!$H$2:$H$201,F20,'Планиране на търсенето (demandP'!$K$2:$K$201,G20))</f>
      </c>
      <c r="K20" s="90">
        <f>IF(B20="","",SUMIFS('Планиране на търсенето (demandP'!$Y$2:$Y$201,'Планиране на търсенето (demandP'!$B$2:$B$201,B20,'Планиране на търсенето (demandP'!$C$2:$C$201,C20,'Планиране на търсенето (demandP'!$D$2:$D$201,D20,'Планиране на търсенето (demandP'!$G$2:$G$201,E20,'Планиране на търсенето (demandP'!$H$2:$H$201,F20,'Планиране на търсенето (demandP'!$K$2:$K$201,G20))</f>
      </c>
      <c r="L20" s="90">
        <f>IF(B20="","",I20-H20)</f>
      </c>
      <c r="M20" s="91">
        <f>IF(OR(H20="",H20=0),"",L20/H20)</f>
      </c>
      <c r="N20" s="91">
        <f>IF(OR(J20="",J20=0),"",(H20-J20)/J20)</f>
      </c>
      <c r="O20" s="52">
        <f>IF(B20="","",IF(OR(M20&lt;-'Настройки на параметрите (setti'!$B$9,IF(N20="",0,ABS(N20))&gt;'Настройки на параметрите (setti'!$B$8),"エスカレーション必要","実行可能"))</f>
      </c>
      <c r="P20" s="46"/>
      <c r="Q20" s="88">
        <f>IF(B20="","",IF(P20="需要調整",ROUND((H20+J20)/2,0),H20))</f>
      </c>
      <c r="R20" s="88">
        <f>IF(B20="","",IF(P20="供給調整",MAX(I20,H20),I20))</f>
      </c>
      <c r="S20" s="62"/>
      <c r="T20" s="46"/>
      <c r="U20" s="62"/>
      <c r="V20" s="46"/>
    </row>
    <row r="21" ht="20" customHeight="true">
      <c r="A21" s="46"/>
      <c r="B21" s="46"/>
      <c r="C21" s="46"/>
      <c r="D21" s="46"/>
      <c r="E21" s="46"/>
      <c r="F21" s="46"/>
      <c r="G21" s="46"/>
      <c r="H21" s="90">
        <f>IF(B21="","",SUMIFS('Планиране на търсенето (demandP'!$X$2:$X$201,'Планиране на търсенето (demandP'!$B$2:$B$201,B21,'Планиране на търсенето (demandP'!$C$2:$C$201,C21,'Планиране на търсенето (demandP'!$D$2:$D$201,D21,'Планиране на търсенето (demandP'!$G$2:$G$201,E21,'Планиране на търсенето (demandP'!$H$2:$H$201,F21,'Планиране на търсенето (demandP'!$K$2:$K$201,G21))</f>
      </c>
      <c r="I21" s="90">
        <f>IF(B21="","",SUMIFS('Преглед на доставките (supplyRe'!$M$2:$M$201,'Преглед на доставките (supplyRe'!$B$2:$B$201,B21,'Преглед на доставките (supplyRe'!$C$2:$C$201,C21,'Преглед на доставките (supplyRe'!$D$2:$D$201,D21,'Преглед на доставките (supplyRe'!$F$2:$F$201,E21))</f>
      </c>
      <c r="J21" s="90">
        <f>IF(B21="","",SUMIFS('Планиране на търсенето (demandP'!$R$2:$R$201,'Планиране на търсенето (demandP'!$B$2:$B$201,B21,'Планиране на търсенето (demandP'!$C$2:$C$201,C21,'Планиране на търсенето (demandP'!$D$2:$D$201,D21,'Планиране на търсенето (demandP'!$G$2:$G$201,E21,'Планиране на търсенето (demandP'!$H$2:$H$201,F21,'Планиране на търсенето (demandP'!$K$2:$K$201,G21))</f>
      </c>
      <c r="K21" s="90">
        <f>IF(B21="","",SUMIFS('Планиране на търсенето (demandP'!$Y$2:$Y$201,'Планиране на търсенето (demandP'!$B$2:$B$201,B21,'Планиране на търсенето (demandP'!$C$2:$C$201,C21,'Планиране на търсенето (demandP'!$D$2:$D$201,D21,'Планиране на търсенето (demandP'!$G$2:$G$201,E21,'Планиране на търсенето (demandP'!$H$2:$H$201,F21,'Планиране на търсенето (demandP'!$K$2:$K$201,G21))</f>
      </c>
      <c r="L21" s="90">
        <f>IF(B21="","",I21-H21)</f>
      </c>
      <c r="M21" s="91">
        <f>IF(OR(H21="",H21=0),"",L21/H21)</f>
      </c>
      <c r="N21" s="91">
        <f>IF(OR(J21="",J21=0),"",(H21-J21)/J21)</f>
      </c>
      <c r="O21" s="52">
        <f>IF(B21="","",IF(OR(M21&lt;-'Настройки на параметрите (setti'!$B$9,IF(N21="",0,ABS(N21))&gt;'Настройки на параметрите (setti'!$B$8),"エスカレーション必要","実行可能"))</f>
      </c>
      <c r="P21" s="46"/>
      <c r="Q21" s="88">
        <f>IF(B21="","",IF(P21="需要調整",ROUND((H21+J21)/2,0),H21))</f>
      </c>
      <c r="R21" s="88">
        <f>IF(B21="","",IF(P21="供給調整",MAX(I21,H21),I21))</f>
      </c>
      <c r="S21" s="62"/>
      <c r="T21" s="46"/>
      <c r="U21" s="62"/>
      <c r="V21" s="46"/>
    </row>
    <row r="22" ht="20" customHeight="true">
      <c r="A22" s="46"/>
      <c r="B22" s="46"/>
      <c r="C22" s="46"/>
      <c r="D22" s="46"/>
      <c r="E22" s="46"/>
      <c r="F22" s="46"/>
      <c r="G22" s="46"/>
      <c r="H22" s="90">
        <f>IF(B22="","",SUMIFS('Планиране на търсенето (demandP'!$X$2:$X$201,'Планиране на търсенето (demandP'!$B$2:$B$201,B22,'Планиране на търсенето (demandP'!$C$2:$C$201,C22,'Планиране на търсенето (demandP'!$D$2:$D$201,D22,'Планиране на търсенето (demandP'!$G$2:$G$201,E22,'Планиране на търсенето (demandP'!$H$2:$H$201,F22,'Планиране на търсенето (demandP'!$K$2:$K$201,G22))</f>
      </c>
      <c r="I22" s="90">
        <f>IF(B22="","",SUMIFS('Преглед на доставките (supplyRe'!$M$2:$M$201,'Преглед на доставките (supplyRe'!$B$2:$B$201,B22,'Преглед на доставките (supplyRe'!$C$2:$C$201,C22,'Преглед на доставките (supplyRe'!$D$2:$D$201,D22,'Преглед на доставките (supplyRe'!$F$2:$F$201,E22))</f>
      </c>
      <c r="J22" s="90">
        <f>IF(B22="","",SUMIFS('Планиране на търсенето (demandP'!$R$2:$R$201,'Планиране на търсенето (demandP'!$B$2:$B$201,B22,'Планиране на търсенето (demandP'!$C$2:$C$201,C22,'Планиране на търсенето (demandP'!$D$2:$D$201,D22,'Планиране на търсенето (demandP'!$G$2:$G$201,E22,'Планиране на търсенето (demandP'!$H$2:$H$201,F22,'Планиране на търсенето (demandP'!$K$2:$K$201,G22))</f>
      </c>
      <c r="K22" s="90">
        <f>IF(B22="","",SUMIFS('Планиране на търсенето (demandP'!$Y$2:$Y$201,'Планиране на търсенето (demandP'!$B$2:$B$201,B22,'Планиране на търсенето (demandP'!$C$2:$C$201,C22,'Планиране на търсенето (demandP'!$D$2:$D$201,D22,'Планиране на търсенето (demandP'!$G$2:$G$201,E22,'Планиране на търсенето (demandP'!$H$2:$H$201,F22,'Планиране на търсенето (demandP'!$K$2:$K$201,G22))</f>
      </c>
      <c r="L22" s="90">
        <f>IF(B22="","",I22-H22)</f>
      </c>
      <c r="M22" s="91">
        <f>IF(OR(H22="",H22=0),"",L22/H22)</f>
      </c>
      <c r="N22" s="91">
        <f>IF(OR(J22="",J22=0),"",(H22-J22)/J22)</f>
      </c>
      <c r="O22" s="52">
        <f>IF(B22="","",IF(OR(M22&lt;-'Настройки на параметрите (setti'!$B$9,IF(N22="",0,ABS(N22))&gt;'Настройки на параметрите (setti'!$B$8),"エスカレーション必要","実行可能"))</f>
      </c>
      <c r="P22" s="46"/>
      <c r="Q22" s="88">
        <f>IF(B22="","",IF(P22="需要調整",ROUND((H22+J22)/2,0),H22))</f>
      </c>
      <c r="R22" s="88">
        <f>IF(B22="","",IF(P22="供給調整",MAX(I22,H22),I22))</f>
      </c>
      <c r="S22" s="62"/>
      <c r="T22" s="46"/>
      <c r="U22" s="62"/>
      <c r="V22" s="46"/>
    </row>
    <row r="23" ht="20" customHeight="true">
      <c r="A23" s="46"/>
      <c r="B23" s="46"/>
      <c r="C23" s="46"/>
      <c r="D23" s="46"/>
      <c r="E23" s="46"/>
      <c r="F23" s="46"/>
      <c r="G23" s="46"/>
      <c r="H23" s="90">
        <f>IF(B23="","",SUMIFS('Планиране на търсенето (demandP'!$X$2:$X$201,'Планиране на търсенето (demandP'!$B$2:$B$201,B23,'Планиране на търсенето (demandP'!$C$2:$C$201,C23,'Планиране на търсенето (demandP'!$D$2:$D$201,D23,'Планиране на търсенето (demandP'!$G$2:$G$201,E23,'Планиране на търсенето (demandP'!$H$2:$H$201,F23,'Планиране на търсенето (demandP'!$K$2:$K$201,G23))</f>
      </c>
      <c r="I23" s="90">
        <f>IF(B23="","",SUMIFS('Преглед на доставките (supplyRe'!$M$2:$M$201,'Преглед на доставките (supplyRe'!$B$2:$B$201,B23,'Преглед на доставките (supplyRe'!$C$2:$C$201,C23,'Преглед на доставките (supplyRe'!$D$2:$D$201,D23,'Преглед на доставките (supplyRe'!$F$2:$F$201,E23))</f>
      </c>
      <c r="J23" s="90">
        <f>IF(B23="","",SUMIFS('Планиране на търсенето (demandP'!$R$2:$R$201,'Планиране на търсенето (demandP'!$B$2:$B$201,B23,'Планиране на търсенето (demandP'!$C$2:$C$201,C23,'Планиране на търсенето (demandP'!$D$2:$D$201,D23,'Планиране на търсенето (demandP'!$G$2:$G$201,E23,'Планиране на търсенето (demandP'!$H$2:$H$201,F23,'Планиране на търсенето (demandP'!$K$2:$K$201,G23))</f>
      </c>
      <c r="K23" s="90">
        <f>IF(B23="","",SUMIFS('Планиране на търсенето (demandP'!$Y$2:$Y$201,'Планиране на търсенето (demandP'!$B$2:$B$201,B23,'Планиране на търсенето (demandP'!$C$2:$C$201,C23,'Планиране на търсенето (demandP'!$D$2:$D$201,D23,'Планиране на търсенето (demandP'!$G$2:$G$201,E23,'Планиране на търсенето (demandP'!$H$2:$H$201,F23,'Планиране на търсенето (demandP'!$K$2:$K$201,G23))</f>
      </c>
      <c r="L23" s="90">
        <f>IF(B23="","",I23-H23)</f>
      </c>
      <c r="M23" s="91">
        <f>IF(OR(H23="",H23=0),"",L23/H23)</f>
      </c>
      <c r="N23" s="91">
        <f>IF(OR(J23="",J23=0),"",(H23-J23)/J23)</f>
      </c>
      <c r="O23" s="52">
        <f>IF(B23="","",IF(OR(M23&lt;-'Настройки на параметрите (setti'!$B$9,IF(N23="",0,ABS(N23))&gt;'Настройки на параметрите (setti'!$B$8),"エスカレーション必要","実行可能"))</f>
      </c>
      <c r="P23" s="46"/>
      <c r="Q23" s="88">
        <f>IF(B23="","",IF(P23="需要調整",ROUND((H23+J23)/2,0),H23))</f>
      </c>
      <c r="R23" s="88">
        <f>IF(B23="","",IF(P23="供給調整",MAX(I23,H23),I23))</f>
      </c>
      <c r="S23" s="62"/>
      <c r="T23" s="46"/>
      <c r="U23" s="62"/>
      <c r="V23" s="46"/>
    </row>
    <row r="24" ht="20" customHeight="true">
      <c r="A24" s="46"/>
      <c r="B24" s="46"/>
      <c r="C24" s="46"/>
      <c r="D24" s="46"/>
      <c r="E24" s="46"/>
      <c r="F24" s="46"/>
      <c r="G24" s="46"/>
      <c r="H24" s="90">
        <f>IF(B24="","",SUMIFS('Планиране на търсенето (demandP'!$X$2:$X$201,'Планиране на търсенето (demandP'!$B$2:$B$201,B24,'Планиране на търсенето (demandP'!$C$2:$C$201,C24,'Планиране на търсенето (demandP'!$D$2:$D$201,D24,'Планиране на търсенето (demandP'!$G$2:$G$201,E24,'Планиране на търсенето (demandP'!$H$2:$H$201,F24,'Планиране на търсенето (demandP'!$K$2:$K$201,G24))</f>
      </c>
      <c r="I24" s="90">
        <f>IF(B24="","",SUMIFS('Преглед на доставките (supplyRe'!$M$2:$M$201,'Преглед на доставките (supplyRe'!$B$2:$B$201,B24,'Преглед на доставките (supplyRe'!$C$2:$C$201,C24,'Преглед на доставките (supplyRe'!$D$2:$D$201,D24,'Преглед на доставките (supplyRe'!$F$2:$F$201,E24))</f>
      </c>
      <c r="J24" s="90">
        <f>IF(B24="","",SUMIFS('Планиране на търсенето (demandP'!$R$2:$R$201,'Планиране на търсенето (demandP'!$B$2:$B$201,B24,'Планиране на търсенето (demandP'!$C$2:$C$201,C24,'Планиране на търсенето (demandP'!$D$2:$D$201,D24,'Планиране на търсенето (demandP'!$G$2:$G$201,E24,'Планиране на търсенето (demandP'!$H$2:$H$201,F24,'Планиране на търсенето (demandP'!$K$2:$K$201,G24))</f>
      </c>
      <c r="K24" s="90">
        <f>IF(B24="","",SUMIFS('Планиране на търсенето (demandP'!$Y$2:$Y$201,'Планиране на търсенето (demandP'!$B$2:$B$201,B24,'Планиране на търсенето (demandP'!$C$2:$C$201,C24,'Планиране на търсенето (demandP'!$D$2:$D$201,D24,'Планиране на търсенето (demandP'!$G$2:$G$201,E24,'Планиране на търсенето (demandP'!$H$2:$H$201,F24,'Планиране на търсенето (demandP'!$K$2:$K$201,G24))</f>
      </c>
      <c r="L24" s="90">
        <f>IF(B24="","",I24-H24)</f>
      </c>
      <c r="M24" s="91">
        <f>IF(OR(H24="",H24=0),"",L24/H24)</f>
      </c>
      <c r="N24" s="91">
        <f>IF(OR(J24="",J24=0),"",(H24-J24)/J24)</f>
      </c>
      <c r="O24" s="52">
        <f>IF(B24="","",IF(OR(M24&lt;-'Настройки на параметрите (setti'!$B$9,IF(N24="",0,ABS(N24))&gt;'Настройки на параметрите (setti'!$B$8),"エスカレーション必要","実行可能"))</f>
      </c>
      <c r="P24" s="46"/>
      <c r="Q24" s="88">
        <f>IF(B24="","",IF(P24="需要調整",ROUND((H24+J24)/2,0),H24))</f>
      </c>
      <c r="R24" s="88">
        <f>IF(B24="","",IF(P24="供給調整",MAX(I24,H24),I24))</f>
      </c>
      <c r="S24" s="62"/>
      <c r="T24" s="46"/>
      <c r="U24" s="62"/>
      <c r="V24" s="46"/>
    </row>
    <row r="25" ht="20" customHeight="true">
      <c r="A25" s="46"/>
      <c r="B25" s="46"/>
      <c r="C25" s="46"/>
      <c r="D25" s="46"/>
      <c r="E25" s="46"/>
      <c r="F25" s="46"/>
      <c r="G25" s="46"/>
      <c r="H25" s="90">
        <f>IF(B25="","",SUMIFS('Планиране на търсенето (demandP'!$X$2:$X$201,'Планиране на търсенето (demandP'!$B$2:$B$201,B25,'Планиране на търсенето (demandP'!$C$2:$C$201,C25,'Планиране на търсенето (demandP'!$D$2:$D$201,D25,'Планиране на търсенето (demandP'!$G$2:$G$201,E25,'Планиране на търсенето (demandP'!$H$2:$H$201,F25,'Планиране на търсенето (demandP'!$K$2:$K$201,G25))</f>
      </c>
      <c r="I25" s="90">
        <f>IF(B25="","",SUMIFS('Преглед на доставките (supplyRe'!$M$2:$M$201,'Преглед на доставките (supplyRe'!$B$2:$B$201,B25,'Преглед на доставките (supplyRe'!$C$2:$C$201,C25,'Преглед на доставките (supplyRe'!$D$2:$D$201,D25,'Преглед на доставките (supplyRe'!$F$2:$F$201,E25))</f>
      </c>
      <c r="J25" s="90">
        <f>IF(B25="","",SUMIFS('Планиране на търсенето (demandP'!$R$2:$R$201,'Планиране на търсенето (demandP'!$B$2:$B$201,B25,'Планиране на търсенето (demandP'!$C$2:$C$201,C25,'Планиране на търсенето (demandP'!$D$2:$D$201,D25,'Планиране на търсенето (demandP'!$G$2:$G$201,E25,'Планиране на търсенето (demandP'!$H$2:$H$201,F25,'Планиране на търсенето (demandP'!$K$2:$K$201,G25))</f>
      </c>
      <c r="K25" s="90">
        <f>IF(B25="","",SUMIFS('Планиране на търсенето (demandP'!$Y$2:$Y$201,'Планиране на търсенето (demandP'!$B$2:$B$201,B25,'Планиране на търсенето (demandP'!$C$2:$C$201,C25,'Планиране на търсенето (demandP'!$D$2:$D$201,D25,'Планиране на търсенето (demandP'!$G$2:$G$201,E25,'Планиране на търсенето (demandP'!$H$2:$H$201,F25,'Планиране на търсенето (demandP'!$K$2:$K$201,G25))</f>
      </c>
      <c r="L25" s="90">
        <f>IF(B25="","",I25-H25)</f>
      </c>
      <c r="M25" s="91">
        <f>IF(OR(H25="",H25=0),"",L25/H25)</f>
      </c>
      <c r="N25" s="91">
        <f>IF(OR(J25="",J25=0),"",(H25-J25)/J25)</f>
      </c>
      <c r="O25" s="52">
        <f>IF(B25="","",IF(OR(M25&lt;-'Настройки на параметрите (setti'!$B$9,IF(N25="",0,ABS(N25))&gt;'Настройки на параметрите (setti'!$B$8),"エスカレーション必要","実行可能"))</f>
      </c>
      <c r="P25" s="46"/>
      <c r="Q25" s="88">
        <f>IF(B25="","",IF(P25="需要調整",ROUND((H25+J25)/2,0),H25))</f>
      </c>
      <c r="R25" s="88">
        <f>IF(B25="","",IF(P25="供給調整",MAX(I25,H25),I25))</f>
      </c>
      <c r="S25" s="62"/>
      <c r="T25" s="46"/>
      <c r="U25" s="62"/>
      <c r="V25" s="46"/>
    </row>
    <row r="26" ht="20" customHeight="true">
      <c r="A26" s="46"/>
      <c r="B26" s="46"/>
      <c r="C26" s="46"/>
      <c r="D26" s="46"/>
      <c r="E26" s="46"/>
      <c r="F26" s="46"/>
      <c r="G26" s="46"/>
      <c r="H26" s="90">
        <f>IF(B26="","",SUMIFS('Планиране на търсенето (demandP'!$X$2:$X$201,'Планиране на търсенето (demandP'!$B$2:$B$201,B26,'Планиране на търсенето (demandP'!$C$2:$C$201,C26,'Планиране на търсенето (demandP'!$D$2:$D$201,D26,'Планиране на търсенето (demandP'!$G$2:$G$201,E26,'Планиране на търсенето (demandP'!$H$2:$H$201,F26,'Планиране на търсенето (demandP'!$K$2:$K$201,G26))</f>
      </c>
      <c r="I26" s="90">
        <f>IF(B26="","",SUMIFS('Преглед на доставките (supplyRe'!$M$2:$M$201,'Преглед на доставките (supplyRe'!$B$2:$B$201,B26,'Преглед на доставките (supplyRe'!$C$2:$C$201,C26,'Преглед на доставките (supplyRe'!$D$2:$D$201,D26,'Преглед на доставките (supplyRe'!$F$2:$F$201,E26))</f>
      </c>
      <c r="J26" s="90">
        <f>IF(B26="","",SUMIFS('Планиране на търсенето (demandP'!$R$2:$R$201,'Планиране на търсенето (demandP'!$B$2:$B$201,B26,'Планиране на търсенето (demandP'!$C$2:$C$201,C26,'Планиране на търсенето (demandP'!$D$2:$D$201,D26,'Планиране на търсенето (demandP'!$G$2:$G$201,E26,'Планиране на търсенето (demandP'!$H$2:$H$201,F26,'Планиране на търсенето (demandP'!$K$2:$K$201,G26))</f>
      </c>
      <c r="K26" s="90">
        <f>IF(B26="","",SUMIFS('Планиране на търсенето (demandP'!$Y$2:$Y$201,'Планиране на търсенето (demandP'!$B$2:$B$201,B26,'Планиране на търсенето (demandP'!$C$2:$C$201,C26,'Планиране на търсенето (demandP'!$D$2:$D$201,D26,'Планиране на търсенето (demandP'!$G$2:$G$201,E26,'Планиране на търсенето (demandP'!$H$2:$H$201,F26,'Планиране на търсенето (demandP'!$K$2:$K$201,G26))</f>
      </c>
      <c r="L26" s="90">
        <f>IF(B26="","",I26-H26)</f>
      </c>
      <c r="M26" s="91">
        <f>IF(OR(H26="",H26=0),"",L26/H26)</f>
      </c>
      <c r="N26" s="91">
        <f>IF(OR(J26="",J26=0),"",(H26-J26)/J26)</f>
      </c>
      <c r="O26" s="52">
        <f>IF(B26="","",IF(OR(M26&lt;-'Настройки на параметрите (setti'!$B$9,IF(N26="",0,ABS(N26))&gt;'Настройки на параметрите (setti'!$B$8),"エスカレーション必要","実行可能"))</f>
      </c>
      <c r="P26" s="46"/>
      <c r="Q26" s="88">
        <f>IF(B26="","",IF(P26="需要調整",ROUND((H26+J26)/2,0),H26))</f>
      </c>
      <c r="R26" s="88">
        <f>IF(B26="","",IF(P26="供給調整",MAX(I26,H26),I26))</f>
      </c>
      <c r="S26" s="62"/>
      <c r="T26" s="46"/>
      <c r="U26" s="62"/>
      <c r="V26" s="46"/>
    </row>
    <row r="27" ht="20" customHeight="true">
      <c r="A27" s="46"/>
      <c r="B27" s="46"/>
      <c r="C27" s="46"/>
      <c r="D27" s="46"/>
      <c r="E27" s="46"/>
      <c r="F27" s="46"/>
      <c r="G27" s="46"/>
      <c r="H27" s="90">
        <f>IF(B27="","",SUMIFS('Планиране на търсенето (demandP'!$X$2:$X$201,'Планиране на търсенето (demandP'!$B$2:$B$201,B27,'Планиране на търсенето (demandP'!$C$2:$C$201,C27,'Планиране на търсенето (demandP'!$D$2:$D$201,D27,'Планиране на търсенето (demandP'!$G$2:$G$201,E27,'Планиране на търсенето (demandP'!$H$2:$H$201,F27,'Планиране на търсенето (demandP'!$K$2:$K$201,G27))</f>
      </c>
      <c r="I27" s="90">
        <f>IF(B27="","",SUMIFS('Преглед на доставките (supplyRe'!$M$2:$M$201,'Преглед на доставките (supplyRe'!$B$2:$B$201,B27,'Преглед на доставките (supplyRe'!$C$2:$C$201,C27,'Преглед на доставките (supplyRe'!$D$2:$D$201,D27,'Преглед на доставките (supplyRe'!$F$2:$F$201,E27))</f>
      </c>
      <c r="J27" s="90">
        <f>IF(B27="","",SUMIFS('Планиране на търсенето (demandP'!$R$2:$R$201,'Планиране на търсенето (demandP'!$B$2:$B$201,B27,'Планиране на търсенето (demandP'!$C$2:$C$201,C27,'Планиране на търсенето (demandP'!$D$2:$D$201,D27,'Планиране на търсенето (demandP'!$G$2:$G$201,E27,'Планиране на търсенето (demandP'!$H$2:$H$201,F27,'Планиране на търсенето (demandP'!$K$2:$K$201,G27))</f>
      </c>
      <c r="K27" s="90">
        <f>IF(B27="","",SUMIFS('Планиране на търсенето (demandP'!$Y$2:$Y$201,'Планиране на търсенето (demandP'!$B$2:$B$201,B27,'Планиране на търсенето (demandP'!$C$2:$C$201,C27,'Планиране на търсенето (demandP'!$D$2:$D$201,D27,'Планиране на търсенето (demandP'!$G$2:$G$201,E27,'Планиране на търсенето (demandP'!$H$2:$H$201,F27,'Планиране на търсенето (demandP'!$K$2:$K$201,G27))</f>
      </c>
      <c r="L27" s="90">
        <f>IF(B27="","",I27-H27)</f>
      </c>
      <c r="M27" s="91">
        <f>IF(OR(H27="",H27=0),"",L27/H27)</f>
      </c>
      <c r="N27" s="91">
        <f>IF(OR(J27="",J27=0),"",(H27-J27)/J27)</f>
      </c>
      <c r="O27" s="52">
        <f>IF(B27="","",IF(OR(M27&lt;-'Настройки на параметрите (setti'!$B$9,IF(N27="",0,ABS(N27))&gt;'Настройки на параметрите (setti'!$B$8),"エスカレーション必要","実行可能"))</f>
      </c>
      <c r="P27" s="46"/>
      <c r="Q27" s="88">
        <f>IF(B27="","",IF(P27="需要調整",ROUND((H27+J27)/2,0),H27))</f>
      </c>
      <c r="R27" s="88">
        <f>IF(B27="","",IF(P27="供給調整",MAX(I27,H27),I27))</f>
      </c>
      <c r="S27" s="62"/>
      <c r="T27" s="46"/>
      <c r="U27" s="62"/>
      <c r="V27" s="46"/>
    </row>
    <row r="28" ht="20" customHeight="true">
      <c r="A28" s="46"/>
      <c r="B28" s="46"/>
      <c r="C28" s="46"/>
      <c r="D28" s="46"/>
      <c r="E28" s="46"/>
      <c r="F28" s="46"/>
      <c r="G28" s="46"/>
      <c r="H28" s="90">
        <f>IF(B28="","",SUMIFS('Планиране на търсенето (demandP'!$X$2:$X$201,'Планиране на търсенето (demandP'!$B$2:$B$201,B28,'Планиране на търсенето (demandP'!$C$2:$C$201,C28,'Планиране на търсенето (demandP'!$D$2:$D$201,D28,'Планиране на търсенето (demandP'!$G$2:$G$201,E28,'Планиране на търсенето (demandP'!$H$2:$H$201,F28,'Планиране на търсенето (demandP'!$K$2:$K$201,G28))</f>
      </c>
      <c r="I28" s="90">
        <f>IF(B28="","",SUMIFS('Преглед на доставките (supplyRe'!$M$2:$M$201,'Преглед на доставките (supplyRe'!$B$2:$B$201,B28,'Преглед на доставките (supplyRe'!$C$2:$C$201,C28,'Преглед на доставките (supplyRe'!$D$2:$D$201,D28,'Преглед на доставките (supplyRe'!$F$2:$F$201,E28))</f>
      </c>
      <c r="J28" s="90">
        <f>IF(B28="","",SUMIFS('Планиране на търсенето (demandP'!$R$2:$R$201,'Планиране на търсенето (demandP'!$B$2:$B$201,B28,'Планиране на търсенето (demandP'!$C$2:$C$201,C28,'Планиране на търсенето (demandP'!$D$2:$D$201,D28,'Планиране на търсенето (demandP'!$G$2:$G$201,E28,'Планиране на търсенето (demandP'!$H$2:$H$201,F28,'Планиране на търсенето (demandP'!$K$2:$K$201,G28))</f>
      </c>
      <c r="K28" s="90">
        <f>IF(B28="","",SUMIFS('Планиране на търсенето (demandP'!$Y$2:$Y$201,'Планиране на търсенето (demandP'!$B$2:$B$201,B28,'Планиране на търсенето (demandP'!$C$2:$C$201,C28,'Планиране на търсенето (demandP'!$D$2:$D$201,D28,'Планиране на търсенето (demandP'!$G$2:$G$201,E28,'Планиране на търсенето (demandP'!$H$2:$H$201,F28,'Планиране на търсенето (demandP'!$K$2:$K$201,G28))</f>
      </c>
      <c r="L28" s="90">
        <f>IF(B28="","",I28-H28)</f>
      </c>
      <c r="M28" s="91">
        <f>IF(OR(H28="",H28=0),"",L28/H28)</f>
      </c>
      <c r="N28" s="91">
        <f>IF(OR(J28="",J28=0),"",(H28-J28)/J28)</f>
      </c>
      <c r="O28" s="52">
        <f>IF(B28="","",IF(OR(M28&lt;-'Настройки на параметрите (setti'!$B$9,IF(N28="",0,ABS(N28))&gt;'Настройки на параметрите (setti'!$B$8),"エスカレーション必要","実行可能"))</f>
      </c>
      <c r="P28" s="46"/>
      <c r="Q28" s="88">
        <f>IF(B28="","",IF(P28="需要調整",ROUND((H28+J28)/2,0),H28))</f>
      </c>
      <c r="R28" s="88">
        <f>IF(B28="","",IF(P28="供給調整",MAX(I28,H28),I28))</f>
      </c>
      <c r="S28" s="62"/>
      <c r="T28" s="46"/>
      <c r="U28" s="62"/>
      <c r="V28" s="46"/>
    </row>
    <row r="29" ht="20" customHeight="true">
      <c r="A29" s="46"/>
      <c r="B29" s="46"/>
      <c r="C29" s="46"/>
      <c r="D29" s="46"/>
      <c r="E29" s="46"/>
      <c r="F29" s="46"/>
      <c r="G29" s="46"/>
      <c r="H29" s="90">
        <f>IF(B29="","",SUMIFS('Планиране на търсенето (demandP'!$X$2:$X$201,'Планиране на търсенето (demandP'!$B$2:$B$201,B29,'Планиране на търсенето (demandP'!$C$2:$C$201,C29,'Планиране на търсенето (demandP'!$D$2:$D$201,D29,'Планиране на търсенето (demandP'!$G$2:$G$201,E29,'Планиране на търсенето (demandP'!$H$2:$H$201,F29,'Планиране на търсенето (demandP'!$K$2:$K$201,G29))</f>
      </c>
      <c r="I29" s="90">
        <f>IF(B29="","",SUMIFS('Преглед на доставките (supplyRe'!$M$2:$M$201,'Преглед на доставките (supplyRe'!$B$2:$B$201,B29,'Преглед на доставките (supplyRe'!$C$2:$C$201,C29,'Преглед на доставките (supplyRe'!$D$2:$D$201,D29,'Преглед на доставките (supplyRe'!$F$2:$F$201,E29))</f>
      </c>
      <c r="J29" s="90">
        <f>IF(B29="","",SUMIFS('Планиране на търсенето (demandP'!$R$2:$R$201,'Планиране на търсенето (demandP'!$B$2:$B$201,B29,'Планиране на търсенето (demandP'!$C$2:$C$201,C29,'Планиране на търсенето (demandP'!$D$2:$D$201,D29,'Планиране на търсенето (demandP'!$G$2:$G$201,E29,'Планиране на търсенето (demandP'!$H$2:$H$201,F29,'Планиране на търсенето (demandP'!$K$2:$K$201,G29))</f>
      </c>
      <c r="K29" s="90">
        <f>IF(B29="","",SUMIFS('Планиране на търсенето (demandP'!$Y$2:$Y$201,'Планиране на търсенето (demandP'!$B$2:$B$201,B29,'Планиране на търсенето (demandP'!$C$2:$C$201,C29,'Планиране на търсенето (demandP'!$D$2:$D$201,D29,'Планиране на търсенето (demandP'!$G$2:$G$201,E29,'Планиране на търсенето (demandP'!$H$2:$H$201,F29,'Планиране на търсенето (demandP'!$K$2:$K$201,G29))</f>
      </c>
      <c r="L29" s="90">
        <f>IF(B29="","",I29-H29)</f>
      </c>
      <c r="M29" s="91">
        <f>IF(OR(H29="",H29=0),"",L29/H29)</f>
      </c>
      <c r="N29" s="91">
        <f>IF(OR(J29="",J29=0),"",(H29-J29)/J29)</f>
      </c>
      <c r="O29" s="52">
        <f>IF(B29="","",IF(OR(M29&lt;-'Настройки на параметрите (setti'!$B$9,IF(N29="",0,ABS(N29))&gt;'Настройки на параметрите (setti'!$B$8),"エスカレーション必要","実行可能"))</f>
      </c>
      <c r="P29" s="46"/>
      <c r="Q29" s="88">
        <f>IF(B29="","",IF(P29="需要調整",ROUND((H29+J29)/2,0),H29))</f>
      </c>
      <c r="R29" s="88">
        <f>IF(B29="","",IF(P29="供給調整",MAX(I29,H29),I29))</f>
      </c>
      <c r="S29" s="62"/>
      <c r="T29" s="46"/>
      <c r="U29" s="62"/>
      <c r="V29" s="46"/>
    </row>
    <row r="30" ht="20" customHeight="true">
      <c r="A30" s="46"/>
      <c r="B30" s="46"/>
      <c r="C30" s="46"/>
      <c r="D30" s="46"/>
      <c r="E30" s="46"/>
      <c r="F30" s="46"/>
      <c r="G30" s="46"/>
      <c r="H30" s="90">
        <f>IF(B30="","",SUMIFS('Планиране на търсенето (demandP'!$X$2:$X$201,'Планиране на търсенето (demandP'!$B$2:$B$201,B30,'Планиране на търсенето (demandP'!$C$2:$C$201,C30,'Планиране на търсенето (demandP'!$D$2:$D$201,D30,'Планиране на търсенето (demandP'!$G$2:$G$201,E30,'Планиране на търсенето (demandP'!$H$2:$H$201,F30,'Планиране на търсенето (demandP'!$K$2:$K$201,G30))</f>
      </c>
      <c r="I30" s="90">
        <f>IF(B30="","",SUMIFS('Преглед на доставките (supplyRe'!$M$2:$M$201,'Преглед на доставките (supplyRe'!$B$2:$B$201,B30,'Преглед на доставките (supplyRe'!$C$2:$C$201,C30,'Преглед на доставките (supplyRe'!$D$2:$D$201,D30,'Преглед на доставките (supplyRe'!$F$2:$F$201,E30))</f>
      </c>
      <c r="J30" s="90">
        <f>IF(B30="","",SUMIFS('Планиране на търсенето (demandP'!$R$2:$R$201,'Планиране на търсенето (demandP'!$B$2:$B$201,B30,'Планиране на търсенето (demandP'!$C$2:$C$201,C30,'Планиране на търсенето (demandP'!$D$2:$D$201,D30,'Планиране на търсенето (demandP'!$G$2:$G$201,E30,'Планиране на търсенето (demandP'!$H$2:$H$201,F30,'Планиране на търсенето (demandP'!$K$2:$K$201,G30))</f>
      </c>
      <c r="K30" s="90">
        <f>IF(B30="","",SUMIFS('Планиране на търсенето (demandP'!$Y$2:$Y$201,'Планиране на търсенето (demandP'!$B$2:$B$201,B30,'Планиране на търсенето (demandP'!$C$2:$C$201,C30,'Планиране на търсенето (demandP'!$D$2:$D$201,D30,'Планиране на търсенето (demandP'!$G$2:$G$201,E30,'Планиране на търсенето (demandP'!$H$2:$H$201,F30,'Планиране на търсенето (demandP'!$K$2:$K$201,G30))</f>
      </c>
      <c r="L30" s="90">
        <f>IF(B30="","",I30-H30)</f>
      </c>
      <c r="M30" s="91">
        <f>IF(OR(H30="",H30=0),"",L30/H30)</f>
      </c>
      <c r="N30" s="91">
        <f>IF(OR(J30="",J30=0),"",(H30-J30)/J30)</f>
      </c>
      <c r="O30" s="52">
        <f>IF(B30="","",IF(OR(M30&lt;-'Настройки на параметрите (setti'!$B$9,IF(N30="",0,ABS(N30))&gt;'Настройки на параметрите (setti'!$B$8),"エスカレーション必要","実行可能"))</f>
      </c>
      <c r="P30" s="46"/>
      <c r="Q30" s="88">
        <f>IF(B30="","",IF(P30="需要調整",ROUND((H30+J30)/2,0),H30))</f>
      </c>
      <c r="R30" s="88">
        <f>IF(B30="","",IF(P30="供給調整",MAX(I30,H30),I30))</f>
      </c>
      <c r="S30" s="62"/>
      <c r="T30" s="46"/>
      <c r="U30" s="62"/>
      <c r="V30" s="46"/>
    </row>
    <row r="31" ht="20" customHeight="true">
      <c r="A31" s="46"/>
      <c r="B31" s="46"/>
      <c r="C31" s="46"/>
      <c r="D31" s="46"/>
      <c r="E31" s="46"/>
      <c r="F31" s="46"/>
      <c r="G31" s="46"/>
      <c r="H31" s="90">
        <f>IF(B31="","",SUMIFS('Планиране на търсенето (demandP'!$X$2:$X$201,'Планиране на търсенето (demandP'!$B$2:$B$201,B31,'Планиране на търсенето (demandP'!$C$2:$C$201,C31,'Планиране на търсенето (demandP'!$D$2:$D$201,D31,'Планиране на търсенето (demandP'!$G$2:$G$201,E31,'Планиране на търсенето (demandP'!$H$2:$H$201,F31,'Планиране на търсенето (demandP'!$K$2:$K$201,G31))</f>
      </c>
      <c r="I31" s="90">
        <f>IF(B31="","",SUMIFS('Преглед на доставките (supplyRe'!$M$2:$M$201,'Преглед на доставките (supplyRe'!$B$2:$B$201,B31,'Преглед на доставките (supplyRe'!$C$2:$C$201,C31,'Преглед на доставките (supplyRe'!$D$2:$D$201,D31,'Преглед на доставките (supplyRe'!$F$2:$F$201,E31))</f>
      </c>
      <c r="J31" s="90">
        <f>IF(B31="","",SUMIFS('Планиране на търсенето (demandP'!$R$2:$R$201,'Планиране на търсенето (demandP'!$B$2:$B$201,B31,'Планиране на търсенето (demandP'!$C$2:$C$201,C31,'Планиране на търсенето (demandP'!$D$2:$D$201,D31,'Планиране на търсенето (demandP'!$G$2:$G$201,E31,'Планиране на търсенето (demandP'!$H$2:$H$201,F31,'Планиране на търсенето (demandP'!$K$2:$K$201,G31))</f>
      </c>
      <c r="K31" s="90">
        <f>IF(B31="","",SUMIFS('Планиране на търсенето (demandP'!$Y$2:$Y$201,'Планиране на търсенето (demandP'!$B$2:$B$201,B31,'Планиране на търсенето (demandP'!$C$2:$C$201,C31,'Планиране на търсенето (demandP'!$D$2:$D$201,D31,'Планиране на търсенето (demandP'!$G$2:$G$201,E31,'Планиране на търсенето (demandP'!$H$2:$H$201,F31,'Планиране на търсенето (demandP'!$K$2:$K$201,G31))</f>
      </c>
      <c r="L31" s="90">
        <f>IF(B31="","",I31-H31)</f>
      </c>
      <c r="M31" s="91">
        <f>IF(OR(H31="",H31=0),"",L31/H31)</f>
      </c>
      <c r="N31" s="91">
        <f>IF(OR(J31="",J31=0),"",(H31-J31)/J31)</f>
      </c>
      <c r="O31" s="52">
        <f>IF(B31="","",IF(OR(M31&lt;-'Настройки на параметрите (setti'!$B$9,IF(N31="",0,ABS(N31))&gt;'Настройки на параметрите (setti'!$B$8),"エスカレーション必要","実行可能"))</f>
      </c>
      <c r="P31" s="46"/>
      <c r="Q31" s="88">
        <f>IF(B31="","",IF(P31="需要調整",ROUND((H31+J31)/2,0),H31))</f>
      </c>
      <c r="R31" s="88">
        <f>IF(B31="","",IF(P31="供給調整",MAX(I31,H31),I31))</f>
      </c>
      <c r="S31" s="62"/>
      <c r="T31" s="46"/>
      <c r="U31" s="62"/>
      <c r="V31" s="46"/>
    </row>
    <row r="32" ht="20" customHeight="true">
      <c r="A32" s="46"/>
      <c r="B32" s="46"/>
      <c r="C32" s="46"/>
      <c r="D32" s="46"/>
      <c r="E32" s="46"/>
      <c r="F32" s="46"/>
      <c r="G32" s="46"/>
      <c r="H32" s="90">
        <f>IF(B32="","",SUMIFS('Планиране на търсенето (demandP'!$X$2:$X$201,'Планиране на търсенето (demandP'!$B$2:$B$201,B32,'Планиране на търсенето (demandP'!$C$2:$C$201,C32,'Планиране на търсенето (demandP'!$D$2:$D$201,D32,'Планиране на търсенето (demandP'!$G$2:$G$201,E32,'Планиране на търсенето (demandP'!$H$2:$H$201,F32,'Планиране на търсенето (demandP'!$K$2:$K$201,G32))</f>
      </c>
      <c r="I32" s="90">
        <f>IF(B32="","",SUMIFS('Преглед на доставките (supplyRe'!$M$2:$M$201,'Преглед на доставките (supplyRe'!$B$2:$B$201,B32,'Преглед на доставките (supplyRe'!$C$2:$C$201,C32,'Преглед на доставките (supplyRe'!$D$2:$D$201,D32,'Преглед на доставките (supplyRe'!$F$2:$F$201,E32))</f>
      </c>
      <c r="J32" s="90">
        <f>IF(B32="","",SUMIFS('Планиране на търсенето (demandP'!$R$2:$R$201,'Планиране на търсенето (demandP'!$B$2:$B$201,B32,'Планиране на търсенето (demandP'!$C$2:$C$201,C32,'Планиране на търсенето (demandP'!$D$2:$D$201,D32,'Планиране на търсенето (demandP'!$G$2:$G$201,E32,'Планиране на търсенето (demandP'!$H$2:$H$201,F32,'Планиране на търсенето (demandP'!$K$2:$K$201,G32))</f>
      </c>
      <c r="K32" s="90">
        <f>IF(B32="","",SUMIFS('Планиране на търсенето (demandP'!$Y$2:$Y$201,'Планиране на търсенето (demandP'!$B$2:$B$201,B32,'Планиране на търсенето (demandP'!$C$2:$C$201,C32,'Планиране на търсенето (demandP'!$D$2:$D$201,D32,'Планиране на търсенето (demandP'!$G$2:$G$201,E32,'Планиране на търсенето (demandP'!$H$2:$H$201,F32,'Планиране на търсенето (demandP'!$K$2:$K$201,G32))</f>
      </c>
      <c r="L32" s="90">
        <f>IF(B32="","",I32-H32)</f>
      </c>
      <c r="M32" s="91">
        <f>IF(OR(H32="",H32=0),"",L32/H32)</f>
      </c>
      <c r="N32" s="91">
        <f>IF(OR(J32="",J32=0),"",(H32-J32)/J32)</f>
      </c>
      <c r="O32" s="52">
        <f>IF(B32="","",IF(OR(M32&lt;-'Настройки на параметрите (setti'!$B$9,IF(N32="",0,ABS(N32))&gt;'Настройки на параметрите (setti'!$B$8),"エスカレーション必要","実行可能"))</f>
      </c>
      <c r="P32" s="46"/>
      <c r="Q32" s="88">
        <f>IF(B32="","",IF(P32="需要調整",ROUND((H32+J32)/2,0),H32))</f>
      </c>
      <c r="R32" s="88">
        <f>IF(B32="","",IF(P32="供給調整",MAX(I32,H32),I32))</f>
      </c>
      <c r="S32" s="62"/>
      <c r="T32" s="46"/>
      <c r="U32" s="62"/>
      <c r="V32" s="46"/>
    </row>
    <row r="33" ht="20" customHeight="true">
      <c r="A33" s="46"/>
      <c r="B33" s="46"/>
      <c r="C33" s="46"/>
      <c r="D33" s="46"/>
      <c r="E33" s="46"/>
      <c r="F33" s="46"/>
      <c r="G33" s="46"/>
      <c r="H33" s="90">
        <f>IF(B33="","",SUMIFS('Планиране на търсенето (demandP'!$X$2:$X$201,'Планиране на търсенето (demandP'!$B$2:$B$201,B33,'Планиране на търсенето (demandP'!$C$2:$C$201,C33,'Планиране на търсенето (demandP'!$D$2:$D$201,D33,'Планиране на търсенето (demandP'!$G$2:$G$201,E33,'Планиране на търсенето (demandP'!$H$2:$H$201,F33,'Планиране на търсенето (demandP'!$K$2:$K$201,G33))</f>
      </c>
      <c r="I33" s="90">
        <f>IF(B33="","",SUMIFS('Преглед на доставките (supplyRe'!$M$2:$M$201,'Преглед на доставките (supplyRe'!$B$2:$B$201,B33,'Преглед на доставките (supplyRe'!$C$2:$C$201,C33,'Преглед на доставките (supplyRe'!$D$2:$D$201,D33,'Преглед на доставките (supplyRe'!$F$2:$F$201,E33))</f>
      </c>
      <c r="J33" s="90">
        <f>IF(B33="","",SUMIFS('Планиране на търсенето (demandP'!$R$2:$R$201,'Планиране на търсенето (demandP'!$B$2:$B$201,B33,'Планиране на търсенето (demandP'!$C$2:$C$201,C33,'Планиране на търсенето (demandP'!$D$2:$D$201,D33,'Планиране на търсенето (demandP'!$G$2:$G$201,E33,'Планиране на търсенето (demandP'!$H$2:$H$201,F33,'Планиране на търсенето (demandP'!$K$2:$K$201,G33))</f>
      </c>
      <c r="K33" s="90">
        <f>IF(B33="","",SUMIFS('Планиране на търсенето (demandP'!$Y$2:$Y$201,'Планиране на търсенето (demandP'!$B$2:$B$201,B33,'Планиране на търсенето (demandP'!$C$2:$C$201,C33,'Планиране на търсенето (demandP'!$D$2:$D$201,D33,'Планиране на търсенето (demandP'!$G$2:$G$201,E33,'Планиране на търсенето (demandP'!$H$2:$H$201,F33,'Планиране на търсенето (demandP'!$K$2:$K$201,G33))</f>
      </c>
      <c r="L33" s="90">
        <f>IF(B33="","",I33-H33)</f>
      </c>
      <c r="M33" s="91">
        <f>IF(OR(H33="",H33=0),"",L33/H33)</f>
      </c>
      <c r="N33" s="91">
        <f>IF(OR(J33="",J33=0),"",(H33-J33)/J33)</f>
      </c>
      <c r="O33" s="52">
        <f>IF(B33="","",IF(OR(M33&lt;-'Настройки на параметрите (setti'!$B$9,IF(N33="",0,ABS(N33))&gt;'Настройки на параметрите (setti'!$B$8),"エスカレーション必要","実行可能"))</f>
      </c>
      <c r="P33" s="46"/>
      <c r="Q33" s="88">
        <f>IF(B33="","",IF(P33="需要調整",ROUND((H33+J33)/2,0),H33))</f>
      </c>
      <c r="R33" s="88">
        <f>IF(B33="","",IF(P33="供給調整",MAX(I33,H33),I33))</f>
      </c>
      <c r="S33" s="62"/>
      <c r="T33" s="46"/>
      <c r="U33" s="62"/>
      <c r="V33" s="46"/>
    </row>
    <row r="34" ht="20" customHeight="true">
      <c r="A34" s="46"/>
      <c r="B34" s="46"/>
      <c r="C34" s="46"/>
      <c r="D34" s="46"/>
      <c r="E34" s="46"/>
      <c r="F34" s="46"/>
      <c r="G34" s="46"/>
      <c r="H34" s="90">
        <f>IF(B34="","",SUMIFS('Планиране на търсенето (demandP'!$X$2:$X$201,'Планиране на търсенето (demandP'!$B$2:$B$201,B34,'Планиране на търсенето (demandP'!$C$2:$C$201,C34,'Планиране на търсенето (demandP'!$D$2:$D$201,D34,'Планиране на търсенето (demandP'!$G$2:$G$201,E34,'Планиране на търсенето (demandP'!$H$2:$H$201,F34,'Планиране на търсенето (demandP'!$K$2:$K$201,G34))</f>
      </c>
      <c r="I34" s="90">
        <f>IF(B34="","",SUMIFS('Преглед на доставките (supplyRe'!$M$2:$M$201,'Преглед на доставките (supplyRe'!$B$2:$B$201,B34,'Преглед на доставките (supplyRe'!$C$2:$C$201,C34,'Преглед на доставките (supplyRe'!$D$2:$D$201,D34,'Преглед на доставките (supplyRe'!$F$2:$F$201,E34))</f>
      </c>
      <c r="J34" s="90">
        <f>IF(B34="","",SUMIFS('Планиране на търсенето (demandP'!$R$2:$R$201,'Планиране на търсенето (demandP'!$B$2:$B$201,B34,'Планиране на търсенето (demandP'!$C$2:$C$201,C34,'Планиране на търсенето (demandP'!$D$2:$D$201,D34,'Планиране на търсенето (demandP'!$G$2:$G$201,E34,'Планиране на търсенето (demandP'!$H$2:$H$201,F34,'Планиране на търсенето (demandP'!$K$2:$K$201,G34))</f>
      </c>
      <c r="K34" s="90">
        <f>IF(B34="","",SUMIFS('Планиране на търсенето (demandP'!$Y$2:$Y$201,'Планиране на търсенето (demandP'!$B$2:$B$201,B34,'Планиране на търсенето (demandP'!$C$2:$C$201,C34,'Планиране на търсенето (demandP'!$D$2:$D$201,D34,'Планиране на търсенето (demandP'!$G$2:$G$201,E34,'Планиране на търсенето (demandP'!$H$2:$H$201,F34,'Планиране на търсенето (demandP'!$K$2:$K$201,G34))</f>
      </c>
      <c r="L34" s="90">
        <f>IF(B34="","",I34-H34)</f>
      </c>
      <c r="M34" s="91">
        <f>IF(OR(H34="",H34=0),"",L34/H34)</f>
      </c>
      <c r="N34" s="91">
        <f>IF(OR(J34="",J34=0),"",(H34-J34)/J34)</f>
      </c>
      <c r="O34" s="52">
        <f>IF(B34="","",IF(OR(M34&lt;-'Настройки на параметрите (setti'!$B$9,IF(N34="",0,ABS(N34))&gt;'Настройки на параметрите (setti'!$B$8),"エスカレーション必要","実行可能"))</f>
      </c>
      <c r="P34" s="46"/>
      <c r="Q34" s="88">
        <f>IF(B34="","",IF(P34="需要調整",ROUND((H34+J34)/2,0),H34))</f>
      </c>
      <c r="R34" s="88">
        <f>IF(B34="","",IF(P34="供給調整",MAX(I34,H34),I34))</f>
      </c>
      <c r="S34" s="62"/>
      <c r="T34" s="46"/>
      <c r="U34" s="62"/>
      <c r="V34" s="46"/>
    </row>
    <row r="35" ht="20" customHeight="true">
      <c r="A35" s="46"/>
      <c r="B35" s="46"/>
      <c r="C35" s="46"/>
      <c r="D35" s="46"/>
      <c r="E35" s="46"/>
      <c r="F35" s="46"/>
      <c r="G35" s="46"/>
      <c r="H35" s="90">
        <f>IF(B35="","",SUMIFS('Планиране на търсенето (demandP'!$X$2:$X$201,'Планиране на търсенето (demandP'!$B$2:$B$201,B35,'Планиране на търсенето (demandP'!$C$2:$C$201,C35,'Планиране на търсенето (demandP'!$D$2:$D$201,D35,'Планиране на търсенето (demandP'!$G$2:$G$201,E35,'Планиране на търсенето (demandP'!$H$2:$H$201,F35,'Планиране на търсенето (demandP'!$K$2:$K$201,G35))</f>
      </c>
      <c r="I35" s="90">
        <f>IF(B35="","",SUMIFS('Преглед на доставките (supplyRe'!$M$2:$M$201,'Преглед на доставките (supplyRe'!$B$2:$B$201,B35,'Преглед на доставките (supplyRe'!$C$2:$C$201,C35,'Преглед на доставките (supplyRe'!$D$2:$D$201,D35,'Преглед на доставките (supplyRe'!$F$2:$F$201,E35))</f>
      </c>
      <c r="J35" s="90">
        <f>IF(B35="","",SUMIFS('Планиране на търсенето (demandP'!$R$2:$R$201,'Планиране на търсенето (demandP'!$B$2:$B$201,B35,'Планиране на търсенето (demandP'!$C$2:$C$201,C35,'Планиране на търсенето (demandP'!$D$2:$D$201,D35,'Планиране на търсенето (demandP'!$G$2:$G$201,E35,'Планиране на търсенето (demandP'!$H$2:$H$201,F35,'Планиране на търсенето (demandP'!$K$2:$K$201,G35))</f>
      </c>
      <c r="K35" s="90">
        <f>IF(B35="","",SUMIFS('Планиране на търсенето (demandP'!$Y$2:$Y$201,'Планиране на търсенето (demandP'!$B$2:$B$201,B35,'Планиране на търсенето (demandP'!$C$2:$C$201,C35,'Планиране на търсенето (demandP'!$D$2:$D$201,D35,'Планиране на търсенето (demandP'!$G$2:$G$201,E35,'Планиране на търсенето (demandP'!$H$2:$H$201,F35,'Планиране на търсенето (demandP'!$K$2:$K$201,G35))</f>
      </c>
      <c r="L35" s="90">
        <f>IF(B35="","",I35-H35)</f>
      </c>
      <c r="M35" s="91">
        <f>IF(OR(H35="",H35=0),"",L35/H35)</f>
      </c>
      <c r="N35" s="91">
        <f>IF(OR(J35="",J35=0),"",(H35-J35)/J35)</f>
      </c>
      <c r="O35" s="52">
        <f>IF(B35="","",IF(OR(M35&lt;-'Настройки на параметрите (setti'!$B$9,IF(N35="",0,ABS(N35))&gt;'Настройки на параметрите (setti'!$B$8),"エスカレーション必要","実行可能"))</f>
      </c>
      <c r="P35" s="46"/>
      <c r="Q35" s="88">
        <f>IF(B35="","",IF(P35="需要調整",ROUND((H35+J35)/2,0),H35))</f>
      </c>
      <c r="R35" s="88">
        <f>IF(B35="","",IF(P35="供給調整",MAX(I35,H35),I35))</f>
      </c>
      <c r="S35" s="62"/>
      <c r="T35" s="46"/>
      <c r="U35" s="62"/>
      <c r="V35" s="46"/>
    </row>
    <row r="36" ht="20" customHeight="true">
      <c r="A36" s="46"/>
      <c r="B36" s="46"/>
      <c r="C36" s="46"/>
      <c r="D36" s="46"/>
      <c r="E36" s="46"/>
      <c r="F36" s="46"/>
      <c r="G36" s="46"/>
      <c r="H36" s="90">
        <f>IF(B36="","",SUMIFS('Планиране на търсенето (demandP'!$X$2:$X$201,'Планиране на търсенето (demandP'!$B$2:$B$201,B36,'Планиране на търсенето (demandP'!$C$2:$C$201,C36,'Планиране на търсенето (demandP'!$D$2:$D$201,D36,'Планиране на търсенето (demandP'!$G$2:$G$201,E36,'Планиране на търсенето (demandP'!$H$2:$H$201,F36,'Планиране на търсенето (demandP'!$K$2:$K$201,G36))</f>
      </c>
      <c r="I36" s="90">
        <f>IF(B36="","",SUMIFS('Преглед на доставките (supplyRe'!$M$2:$M$201,'Преглед на доставките (supplyRe'!$B$2:$B$201,B36,'Преглед на доставките (supplyRe'!$C$2:$C$201,C36,'Преглед на доставките (supplyRe'!$D$2:$D$201,D36,'Преглед на доставките (supplyRe'!$F$2:$F$201,E36))</f>
      </c>
      <c r="J36" s="90">
        <f>IF(B36="","",SUMIFS('Планиране на търсенето (demandP'!$R$2:$R$201,'Планиране на търсенето (demandP'!$B$2:$B$201,B36,'Планиране на търсенето (demandP'!$C$2:$C$201,C36,'Планиране на търсенето (demandP'!$D$2:$D$201,D36,'Планиране на търсенето (demandP'!$G$2:$G$201,E36,'Планиране на търсенето (demandP'!$H$2:$H$201,F36,'Планиране на търсенето (demandP'!$K$2:$K$201,G36))</f>
      </c>
      <c r="K36" s="90">
        <f>IF(B36="","",SUMIFS('Планиране на търсенето (demandP'!$Y$2:$Y$201,'Планиране на търсенето (demandP'!$B$2:$B$201,B36,'Планиране на търсенето (demandP'!$C$2:$C$201,C36,'Планиране на търсенето (demandP'!$D$2:$D$201,D36,'Планиране на търсенето (demandP'!$G$2:$G$201,E36,'Планиране на търсенето (demandP'!$H$2:$H$201,F36,'Планиране на търсенето (demandP'!$K$2:$K$201,G36))</f>
      </c>
      <c r="L36" s="90">
        <f>IF(B36="","",I36-H36)</f>
      </c>
      <c r="M36" s="91">
        <f>IF(OR(H36="",H36=0),"",L36/H36)</f>
      </c>
      <c r="N36" s="91">
        <f>IF(OR(J36="",J36=0),"",(H36-J36)/J36)</f>
      </c>
      <c r="O36" s="52">
        <f>IF(B36="","",IF(OR(M36&lt;-'Настройки на параметрите (setti'!$B$9,IF(N36="",0,ABS(N36))&gt;'Настройки на параметрите (setti'!$B$8),"エスカレーション必要","実行可能"))</f>
      </c>
      <c r="P36" s="46"/>
      <c r="Q36" s="88">
        <f>IF(B36="","",IF(P36="需要調整",ROUND((H36+J36)/2,0),H36))</f>
      </c>
      <c r="R36" s="88">
        <f>IF(B36="","",IF(P36="供給調整",MAX(I36,H36),I36))</f>
      </c>
      <c r="S36" s="62"/>
      <c r="T36" s="46"/>
      <c r="U36" s="62"/>
      <c r="V36" s="46"/>
    </row>
    <row r="37" ht="20" customHeight="true">
      <c r="A37" s="46"/>
      <c r="B37" s="46"/>
      <c r="C37" s="46"/>
      <c r="D37" s="46"/>
      <c r="E37" s="46"/>
      <c r="F37" s="46"/>
      <c r="G37" s="46"/>
      <c r="H37" s="90">
        <f>IF(B37="","",SUMIFS('Планиране на търсенето (demandP'!$X$2:$X$201,'Планиране на търсенето (demandP'!$B$2:$B$201,B37,'Планиране на търсенето (demandP'!$C$2:$C$201,C37,'Планиране на търсенето (demandP'!$D$2:$D$201,D37,'Планиране на търсенето (demandP'!$G$2:$G$201,E37,'Планиране на търсенето (demandP'!$H$2:$H$201,F37,'Планиране на търсенето (demandP'!$K$2:$K$201,G37))</f>
      </c>
      <c r="I37" s="90">
        <f>IF(B37="","",SUMIFS('Преглед на доставките (supplyRe'!$M$2:$M$201,'Преглед на доставките (supplyRe'!$B$2:$B$201,B37,'Преглед на доставките (supplyRe'!$C$2:$C$201,C37,'Преглед на доставките (supplyRe'!$D$2:$D$201,D37,'Преглед на доставките (supplyRe'!$F$2:$F$201,E37))</f>
      </c>
      <c r="J37" s="90">
        <f>IF(B37="","",SUMIFS('Планиране на търсенето (demandP'!$R$2:$R$201,'Планиране на търсенето (demandP'!$B$2:$B$201,B37,'Планиране на търсенето (demandP'!$C$2:$C$201,C37,'Планиране на търсенето (demandP'!$D$2:$D$201,D37,'Планиране на търсенето (demandP'!$G$2:$G$201,E37,'Планиране на търсенето (demandP'!$H$2:$H$201,F37,'Планиране на търсенето (demandP'!$K$2:$K$201,G37))</f>
      </c>
      <c r="K37" s="90">
        <f>IF(B37="","",SUMIFS('Планиране на търсенето (demandP'!$Y$2:$Y$201,'Планиране на търсенето (demandP'!$B$2:$B$201,B37,'Планиране на търсенето (demandP'!$C$2:$C$201,C37,'Планиране на търсенето (demandP'!$D$2:$D$201,D37,'Планиране на търсенето (demandP'!$G$2:$G$201,E37,'Планиране на търсенето (demandP'!$H$2:$H$201,F37,'Планиране на търсенето (demandP'!$K$2:$K$201,G37))</f>
      </c>
      <c r="L37" s="90">
        <f>IF(B37="","",I37-H37)</f>
      </c>
      <c r="M37" s="91">
        <f>IF(OR(H37="",H37=0),"",L37/H37)</f>
      </c>
      <c r="N37" s="91">
        <f>IF(OR(J37="",J37=0),"",(H37-J37)/J37)</f>
      </c>
      <c r="O37" s="52">
        <f>IF(B37="","",IF(OR(M37&lt;-'Настройки на параметрите (setti'!$B$9,IF(N37="",0,ABS(N37))&gt;'Настройки на параметрите (setti'!$B$8),"エスカレーション必要","実行可能"))</f>
      </c>
      <c r="P37" s="46"/>
      <c r="Q37" s="88">
        <f>IF(B37="","",IF(P37="需要調整",ROUND((H37+J37)/2,0),H37))</f>
      </c>
      <c r="R37" s="88">
        <f>IF(B37="","",IF(P37="供給調整",MAX(I37,H37),I37))</f>
      </c>
      <c r="S37" s="62"/>
      <c r="T37" s="46"/>
      <c r="U37" s="62"/>
      <c r="V37" s="46"/>
    </row>
    <row r="38" ht="20" customHeight="true">
      <c r="A38" s="46"/>
      <c r="B38" s="46"/>
      <c r="C38" s="46"/>
      <c r="D38" s="46"/>
      <c r="E38" s="46"/>
      <c r="F38" s="46"/>
      <c r="G38" s="46"/>
      <c r="H38" s="90">
        <f>IF(B38="","",SUMIFS('Планиране на търсенето (demandP'!$X$2:$X$201,'Планиране на търсенето (demandP'!$B$2:$B$201,B38,'Планиране на търсенето (demandP'!$C$2:$C$201,C38,'Планиране на търсенето (demandP'!$D$2:$D$201,D38,'Планиране на търсенето (demandP'!$G$2:$G$201,E38,'Планиране на търсенето (demandP'!$H$2:$H$201,F38,'Планиране на търсенето (demandP'!$K$2:$K$201,G38))</f>
      </c>
      <c r="I38" s="90">
        <f>IF(B38="","",SUMIFS('Преглед на доставките (supplyRe'!$M$2:$M$201,'Преглед на доставките (supplyRe'!$B$2:$B$201,B38,'Преглед на доставките (supplyRe'!$C$2:$C$201,C38,'Преглед на доставките (supplyRe'!$D$2:$D$201,D38,'Преглед на доставките (supplyRe'!$F$2:$F$201,E38))</f>
      </c>
      <c r="J38" s="90">
        <f>IF(B38="","",SUMIFS('Планиране на търсенето (demandP'!$R$2:$R$201,'Планиране на търсенето (demandP'!$B$2:$B$201,B38,'Планиране на търсенето (demandP'!$C$2:$C$201,C38,'Планиране на търсенето (demandP'!$D$2:$D$201,D38,'Планиране на търсенето (demandP'!$G$2:$G$201,E38,'Планиране на търсенето (demandP'!$H$2:$H$201,F38,'Планиране на търсенето (demandP'!$K$2:$K$201,G38))</f>
      </c>
      <c r="K38" s="90">
        <f>IF(B38="","",SUMIFS('Планиране на търсенето (demandP'!$Y$2:$Y$201,'Планиране на търсенето (demandP'!$B$2:$B$201,B38,'Планиране на търсенето (demandP'!$C$2:$C$201,C38,'Планиране на търсенето (demandP'!$D$2:$D$201,D38,'Планиране на търсенето (demandP'!$G$2:$G$201,E38,'Планиране на търсенето (demandP'!$H$2:$H$201,F38,'Планиране на търсенето (demandP'!$K$2:$K$201,G38))</f>
      </c>
      <c r="L38" s="90">
        <f>IF(B38="","",I38-H38)</f>
      </c>
      <c r="M38" s="91">
        <f>IF(OR(H38="",H38=0),"",L38/H38)</f>
      </c>
      <c r="N38" s="91">
        <f>IF(OR(J38="",J38=0),"",(H38-J38)/J38)</f>
      </c>
      <c r="O38" s="52">
        <f>IF(B38="","",IF(OR(M38&lt;-'Настройки на параметрите (setti'!$B$9,IF(N38="",0,ABS(N38))&gt;'Настройки на параметрите (setti'!$B$8),"エスカレーション必要","実行可能"))</f>
      </c>
      <c r="P38" s="46"/>
      <c r="Q38" s="88">
        <f>IF(B38="","",IF(P38="需要調整",ROUND((H38+J38)/2,0),H38))</f>
      </c>
      <c r="R38" s="88">
        <f>IF(B38="","",IF(P38="供給調整",MAX(I38,H38),I38))</f>
      </c>
      <c r="S38" s="62"/>
      <c r="T38" s="46"/>
      <c r="U38" s="62"/>
      <c r="V38" s="46"/>
    </row>
    <row r="39" ht="20" customHeight="true">
      <c r="A39" s="46"/>
      <c r="B39" s="46"/>
      <c r="C39" s="46"/>
      <c r="D39" s="46"/>
      <c r="E39" s="46"/>
      <c r="F39" s="46"/>
      <c r="G39" s="46"/>
      <c r="H39" s="90">
        <f>IF(B39="","",SUMIFS('Планиране на търсенето (demandP'!$X$2:$X$201,'Планиране на търсенето (demandP'!$B$2:$B$201,B39,'Планиране на търсенето (demandP'!$C$2:$C$201,C39,'Планиране на търсенето (demandP'!$D$2:$D$201,D39,'Планиране на търсенето (demandP'!$G$2:$G$201,E39,'Планиране на търсенето (demandP'!$H$2:$H$201,F39,'Планиране на търсенето (demandP'!$K$2:$K$201,G39))</f>
      </c>
      <c r="I39" s="90">
        <f>IF(B39="","",SUMIFS('Преглед на доставките (supplyRe'!$M$2:$M$201,'Преглед на доставките (supplyRe'!$B$2:$B$201,B39,'Преглед на доставките (supplyRe'!$C$2:$C$201,C39,'Преглед на доставките (supplyRe'!$D$2:$D$201,D39,'Преглед на доставките (supplyRe'!$F$2:$F$201,E39))</f>
      </c>
      <c r="J39" s="90">
        <f>IF(B39="","",SUMIFS('Планиране на търсенето (demandP'!$R$2:$R$201,'Планиране на търсенето (demandP'!$B$2:$B$201,B39,'Планиране на търсенето (demandP'!$C$2:$C$201,C39,'Планиране на търсенето (demandP'!$D$2:$D$201,D39,'Планиране на търсенето (demandP'!$G$2:$G$201,E39,'Планиране на търсенето (demandP'!$H$2:$H$201,F39,'Планиране на търсенето (demandP'!$K$2:$K$201,G39))</f>
      </c>
      <c r="K39" s="90">
        <f>IF(B39="","",SUMIFS('Планиране на търсенето (demandP'!$Y$2:$Y$201,'Планиране на търсенето (demandP'!$B$2:$B$201,B39,'Планиране на търсенето (demandP'!$C$2:$C$201,C39,'Планиране на търсенето (demandP'!$D$2:$D$201,D39,'Планиране на търсенето (demandP'!$G$2:$G$201,E39,'Планиране на търсенето (demandP'!$H$2:$H$201,F39,'Планиране на търсенето (demandP'!$K$2:$K$201,G39))</f>
      </c>
      <c r="L39" s="90">
        <f>IF(B39="","",I39-H39)</f>
      </c>
      <c r="M39" s="91">
        <f>IF(OR(H39="",H39=0),"",L39/H39)</f>
      </c>
      <c r="N39" s="91">
        <f>IF(OR(J39="",J39=0),"",(H39-J39)/J39)</f>
      </c>
      <c r="O39" s="52">
        <f>IF(B39="","",IF(OR(M39&lt;-'Настройки на параметрите (setti'!$B$9,IF(N39="",0,ABS(N39))&gt;'Настройки на параметрите (setti'!$B$8),"エスカレーション必要","実行可能"))</f>
      </c>
      <c r="P39" s="46"/>
      <c r="Q39" s="88">
        <f>IF(B39="","",IF(P39="需要調整",ROUND((H39+J39)/2,0),H39))</f>
      </c>
      <c r="R39" s="88">
        <f>IF(B39="","",IF(P39="供給調整",MAX(I39,H39),I39))</f>
      </c>
      <c r="S39" s="62"/>
      <c r="T39" s="46"/>
      <c r="U39" s="62"/>
      <c r="V39" s="46"/>
    </row>
    <row r="40" ht="20" customHeight="true">
      <c r="A40" s="46"/>
      <c r="B40" s="46"/>
      <c r="C40" s="46"/>
      <c r="D40" s="46"/>
      <c r="E40" s="46"/>
      <c r="F40" s="46"/>
      <c r="G40" s="46"/>
      <c r="H40" s="90">
        <f>IF(B40="","",SUMIFS('Планиране на търсенето (demandP'!$X$2:$X$201,'Планиране на търсенето (demandP'!$B$2:$B$201,B40,'Планиране на търсенето (demandP'!$C$2:$C$201,C40,'Планиране на търсенето (demandP'!$D$2:$D$201,D40,'Планиране на търсенето (demandP'!$G$2:$G$201,E40,'Планиране на търсенето (demandP'!$H$2:$H$201,F40,'Планиране на търсенето (demandP'!$K$2:$K$201,G40))</f>
      </c>
      <c r="I40" s="90">
        <f>IF(B40="","",SUMIFS('Преглед на доставките (supplyRe'!$M$2:$M$201,'Преглед на доставките (supplyRe'!$B$2:$B$201,B40,'Преглед на доставките (supplyRe'!$C$2:$C$201,C40,'Преглед на доставките (supplyRe'!$D$2:$D$201,D40,'Преглед на доставките (supplyRe'!$F$2:$F$201,E40))</f>
      </c>
      <c r="J40" s="90">
        <f>IF(B40="","",SUMIFS('Планиране на търсенето (demandP'!$R$2:$R$201,'Планиране на търсенето (demandP'!$B$2:$B$201,B40,'Планиране на търсенето (demandP'!$C$2:$C$201,C40,'Планиране на търсенето (demandP'!$D$2:$D$201,D40,'Планиране на търсенето (demandP'!$G$2:$G$201,E40,'Планиране на търсенето (demandP'!$H$2:$H$201,F40,'Планиране на търсенето (demandP'!$K$2:$K$201,G40))</f>
      </c>
      <c r="K40" s="90">
        <f>IF(B40="","",SUMIFS('Планиране на търсенето (demandP'!$Y$2:$Y$201,'Планиране на търсенето (demandP'!$B$2:$B$201,B40,'Планиране на търсенето (demandP'!$C$2:$C$201,C40,'Планиране на търсенето (demandP'!$D$2:$D$201,D40,'Планиране на търсенето (demandP'!$G$2:$G$201,E40,'Планиране на търсенето (demandP'!$H$2:$H$201,F40,'Планиране на търсенето (demandP'!$K$2:$K$201,G40))</f>
      </c>
      <c r="L40" s="90">
        <f>IF(B40="","",I40-H40)</f>
      </c>
      <c r="M40" s="91">
        <f>IF(OR(H40="",H40=0),"",L40/H40)</f>
      </c>
      <c r="N40" s="91">
        <f>IF(OR(J40="",J40=0),"",(H40-J40)/J40)</f>
      </c>
      <c r="O40" s="52">
        <f>IF(B40="","",IF(OR(M40&lt;-'Настройки на параметрите (setti'!$B$9,IF(N40="",0,ABS(N40))&gt;'Настройки на параметрите (setti'!$B$8),"エスカレーション必要","実行可能"))</f>
      </c>
      <c r="P40" s="46"/>
      <c r="Q40" s="88">
        <f>IF(B40="","",IF(P40="需要調整",ROUND((H40+J40)/2,0),H40))</f>
      </c>
      <c r="R40" s="88">
        <f>IF(B40="","",IF(P40="供給調整",MAX(I40,H40),I40))</f>
      </c>
      <c r="S40" s="62"/>
      <c r="T40" s="46"/>
      <c r="U40" s="62"/>
      <c r="V40" s="46"/>
    </row>
    <row r="41" ht="20" customHeight="true">
      <c r="A41" s="46"/>
      <c r="B41" s="46"/>
      <c r="C41" s="46"/>
      <c r="D41" s="46"/>
      <c r="E41" s="46"/>
      <c r="F41" s="46"/>
      <c r="G41" s="46"/>
      <c r="H41" s="90">
        <f>IF(B41="","",SUMIFS('Планиране на търсенето (demandP'!$X$2:$X$201,'Планиране на търсенето (demandP'!$B$2:$B$201,B41,'Планиране на търсенето (demandP'!$C$2:$C$201,C41,'Планиране на търсенето (demandP'!$D$2:$D$201,D41,'Планиране на търсенето (demandP'!$G$2:$G$201,E41,'Планиране на търсенето (demandP'!$H$2:$H$201,F41,'Планиране на търсенето (demandP'!$K$2:$K$201,G41))</f>
      </c>
      <c r="I41" s="90">
        <f>IF(B41="","",SUMIFS('Преглед на доставките (supplyRe'!$M$2:$M$201,'Преглед на доставките (supplyRe'!$B$2:$B$201,B41,'Преглед на доставките (supplyRe'!$C$2:$C$201,C41,'Преглед на доставките (supplyRe'!$D$2:$D$201,D41,'Преглед на доставките (supplyRe'!$F$2:$F$201,E41))</f>
      </c>
      <c r="J41" s="90">
        <f>IF(B41="","",SUMIFS('Планиране на търсенето (demandP'!$R$2:$R$201,'Планиране на търсенето (demandP'!$B$2:$B$201,B41,'Планиране на търсенето (demandP'!$C$2:$C$201,C41,'Планиране на търсенето (demandP'!$D$2:$D$201,D41,'Планиране на търсенето (demandP'!$G$2:$G$201,E41,'Планиране на търсенето (demandP'!$H$2:$H$201,F41,'Планиране на търсенето (demandP'!$K$2:$K$201,G41))</f>
      </c>
      <c r="K41" s="90">
        <f>IF(B41="","",SUMIFS('Планиране на търсенето (demandP'!$Y$2:$Y$201,'Планиране на търсенето (demandP'!$B$2:$B$201,B41,'Планиране на търсенето (demandP'!$C$2:$C$201,C41,'Планиране на търсенето (demandP'!$D$2:$D$201,D41,'Планиране на търсенето (demandP'!$G$2:$G$201,E41,'Планиране на търсенето (demandP'!$H$2:$H$201,F41,'Планиране на търсенето (demandP'!$K$2:$K$201,G41))</f>
      </c>
      <c r="L41" s="90">
        <f>IF(B41="","",I41-H41)</f>
      </c>
      <c r="M41" s="91">
        <f>IF(OR(H41="",H41=0),"",L41/H41)</f>
      </c>
      <c r="N41" s="91">
        <f>IF(OR(J41="",J41=0),"",(H41-J41)/J41)</f>
      </c>
      <c r="O41" s="52">
        <f>IF(B41="","",IF(OR(M41&lt;-'Настройки на параметрите (setti'!$B$9,IF(N41="",0,ABS(N41))&gt;'Настройки на параметрите (setti'!$B$8),"エスカレーション必要","実行可能"))</f>
      </c>
      <c r="P41" s="46"/>
      <c r="Q41" s="88">
        <f>IF(B41="","",IF(P41="需要調整",ROUND((H41+J41)/2,0),H41))</f>
      </c>
      <c r="R41" s="88">
        <f>IF(B41="","",IF(P41="供給調整",MAX(I41,H41),I41))</f>
      </c>
      <c r="S41" s="62"/>
      <c r="T41" s="46"/>
      <c r="U41" s="62"/>
      <c r="V41" s="46"/>
    </row>
    <row r="42" ht="20" customHeight="true">
      <c r="A42" s="46"/>
      <c r="B42" s="46"/>
      <c r="C42" s="46"/>
      <c r="D42" s="46"/>
      <c r="E42" s="46"/>
      <c r="F42" s="46"/>
      <c r="G42" s="46"/>
      <c r="H42" s="90">
        <f>IF(B42="","",SUMIFS('Планиране на търсенето (demandP'!$X$2:$X$201,'Планиране на търсенето (demandP'!$B$2:$B$201,B42,'Планиране на търсенето (demandP'!$C$2:$C$201,C42,'Планиране на търсенето (demandP'!$D$2:$D$201,D42,'Планиране на търсенето (demandP'!$G$2:$G$201,E42,'Планиране на търсенето (demandP'!$H$2:$H$201,F42,'Планиране на търсенето (demandP'!$K$2:$K$201,G42))</f>
      </c>
      <c r="I42" s="90">
        <f>IF(B42="","",SUMIFS('Преглед на доставките (supplyRe'!$M$2:$M$201,'Преглед на доставките (supplyRe'!$B$2:$B$201,B42,'Преглед на доставките (supplyRe'!$C$2:$C$201,C42,'Преглед на доставките (supplyRe'!$D$2:$D$201,D42,'Преглед на доставките (supplyRe'!$F$2:$F$201,E42))</f>
      </c>
      <c r="J42" s="90">
        <f>IF(B42="","",SUMIFS('Планиране на търсенето (demandP'!$R$2:$R$201,'Планиране на търсенето (demandP'!$B$2:$B$201,B42,'Планиране на търсенето (demandP'!$C$2:$C$201,C42,'Планиране на търсенето (demandP'!$D$2:$D$201,D42,'Планиране на търсенето (demandP'!$G$2:$G$201,E42,'Планиране на търсенето (demandP'!$H$2:$H$201,F42,'Планиране на търсенето (demandP'!$K$2:$K$201,G42))</f>
      </c>
      <c r="K42" s="90">
        <f>IF(B42="","",SUMIFS('Планиране на търсенето (demandP'!$Y$2:$Y$201,'Планиране на търсенето (demandP'!$B$2:$B$201,B42,'Планиране на търсенето (demandP'!$C$2:$C$201,C42,'Планиране на търсенето (demandP'!$D$2:$D$201,D42,'Планиране на търсенето (demandP'!$G$2:$G$201,E42,'Планиране на търсенето (demandP'!$H$2:$H$201,F42,'Планиране на търсенето (demandP'!$K$2:$K$201,G42))</f>
      </c>
      <c r="L42" s="90">
        <f>IF(B42="","",I42-H42)</f>
      </c>
      <c r="M42" s="91">
        <f>IF(OR(H42="",H42=0),"",L42/H42)</f>
      </c>
      <c r="N42" s="91">
        <f>IF(OR(J42="",J42=0),"",(H42-J42)/J42)</f>
      </c>
      <c r="O42" s="52">
        <f>IF(B42="","",IF(OR(M42&lt;-'Настройки на параметрите (setti'!$B$9,IF(N42="",0,ABS(N42))&gt;'Настройки на параметрите (setti'!$B$8),"エスカレーション必要","実行可能"))</f>
      </c>
      <c r="P42" s="46"/>
      <c r="Q42" s="88">
        <f>IF(B42="","",IF(P42="需要調整",ROUND((H42+J42)/2,0),H42))</f>
      </c>
      <c r="R42" s="88">
        <f>IF(B42="","",IF(P42="供給調整",MAX(I42,H42),I42))</f>
      </c>
      <c r="S42" s="62"/>
      <c r="T42" s="46"/>
      <c r="U42" s="62"/>
      <c r="V42" s="46"/>
    </row>
    <row r="43" ht="20" customHeight="true">
      <c r="A43" s="46"/>
      <c r="B43" s="46"/>
      <c r="C43" s="46"/>
      <c r="D43" s="46"/>
      <c r="E43" s="46"/>
      <c r="F43" s="46"/>
      <c r="G43" s="46"/>
      <c r="H43" s="90">
        <f>IF(B43="","",SUMIFS('Планиране на търсенето (demandP'!$X$2:$X$201,'Планиране на търсенето (demandP'!$B$2:$B$201,B43,'Планиране на търсенето (demandP'!$C$2:$C$201,C43,'Планиране на търсенето (demandP'!$D$2:$D$201,D43,'Планиране на търсенето (demandP'!$G$2:$G$201,E43,'Планиране на търсенето (demandP'!$H$2:$H$201,F43,'Планиране на търсенето (demandP'!$K$2:$K$201,G43))</f>
      </c>
      <c r="I43" s="90">
        <f>IF(B43="","",SUMIFS('Преглед на доставките (supplyRe'!$M$2:$M$201,'Преглед на доставките (supplyRe'!$B$2:$B$201,B43,'Преглед на доставките (supplyRe'!$C$2:$C$201,C43,'Преглед на доставките (supplyRe'!$D$2:$D$201,D43,'Преглед на доставките (supplyRe'!$F$2:$F$201,E43))</f>
      </c>
      <c r="J43" s="90">
        <f>IF(B43="","",SUMIFS('Планиране на търсенето (demandP'!$R$2:$R$201,'Планиране на търсенето (demandP'!$B$2:$B$201,B43,'Планиране на търсенето (demandP'!$C$2:$C$201,C43,'Планиране на търсенето (demandP'!$D$2:$D$201,D43,'Планиране на търсенето (demandP'!$G$2:$G$201,E43,'Планиране на търсенето (demandP'!$H$2:$H$201,F43,'Планиране на търсенето (demandP'!$K$2:$K$201,G43))</f>
      </c>
      <c r="K43" s="90">
        <f>IF(B43="","",SUMIFS('Планиране на търсенето (demandP'!$Y$2:$Y$201,'Планиране на търсенето (demandP'!$B$2:$B$201,B43,'Планиране на търсенето (demandP'!$C$2:$C$201,C43,'Планиране на търсенето (demandP'!$D$2:$D$201,D43,'Планиране на търсенето (demandP'!$G$2:$G$201,E43,'Планиране на търсенето (demandP'!$H$2:$H$201,F43,'Планиране на търсенето (demandP'!$K$2:$K$201,G43))</f>
      </c>
      <c r="L43" s="90">
        <f>IF(B43="","",I43-H43)</f>
      </c>
      <c r="M43" s="91">
        <f>IF(OR(H43="",H43=0),"",L43/H43)</f>
      </c>
      <c r="N43" s="91">
        <f>IF(OR(J43="",J43=0),"",(H43-J43)/J43)</f>
      </c>
      <c r="O43" s="52">
        <f>IF(B43="","",IF(OR(M43&lt;-'Настройки на параметрите (setti'!$B$9,IF(N43="",0,ABS(N43))&gt;'Настройки на параметрите (setti'!$B$8),"エスカレーション必要","実行可能"))</f>
      </c>
      <c r="P43" s="46"/>
      <c r="Q43" s="88">
        <f>IF(B43="","",IF(P43="需要調整",ROUND((H43+J43)/2,0),H43))</f>
      </c>
      <c r="R43" s="88">
        <f>IF(B43="","",IF(P43="供給調整",MAX(I43,H43),I43))</f>
      </c>
      <c r="S43" s="62"/>
      <c r="T43" s="46"/>
      <c r="U43" s="62"/>
      <c r="V43" s="46"/>
    </row>
    <row r="44" ht="20" customHeight="true">
      <c r="A44" s="46"/>
      <c r="B44" s="46"/>
      <c r="C44" s="46"/>
      <c r="D44" s="46"/>
      <c r="E44" s="46"/>
      <c r="F44" s="46"/>
      <c r="G44" s="46"/>
      <c r="H44" s="90">
        <f>IF(B44="","",SUMIFS('Планиране на търсенето (demandP'!$X$2:$X$201,'Планиране на търсенето (demandP'!$B$2:$B$201,B44,'Планиране на търсенето (demandP'!$C$2:$C$201,C44,'Планиране на търсенето (demandP'!$D$2:$D$201,D44,'Планиране на търсенето (demandP'!$G$2:$G$201,E44,'Планиране на търсенето (demandP'!$H$2:$H$201,F44,'Планиране на търсенето (demandP'!$K$2:$K$201,G44))</f>
      </c>
      <c r="I44" s="90">
        <f>IF(B44="","",SUMIFS('Преглед на доставките (supplyRe'!$M$2:$M$201,'Преглед на доставките (supplyRe'!$B$2:$B$201,B44,'Преглед на доставките (supplyRe'!$C$2:$C$201,C44,'Преглед на доставките (supplyRe'!$D$2:$D$201,D44,'Преглед на доставките (supplyRe'!$F$2:$F$201,E44))</f>
      </c>
      <c r="J44" s="90">
        <f>IF(B44="","",SUMIFS('Планиране на търсенето (demandP'!$R$2:$R$201,'Планиране на търсенето (demandP'!$B$2:$B$201,B44,'Планиране на търсенето (demandP'!$C$2:$C$201,C44,'Планиране на търсенето (demandP'!$D$2:$D$201,D44,'Планиране на търсенето (demandP'!$G$2:$G$201,E44,'Планиране на търсенето (demandP'!$H$2:$H$201,F44,'Планиране на търсенето (demandP'!$K$2:$K$201,G44))</f>
      </c>
      <c r="K44" s="90">
        <f>IF(B44="","",SUMIFS('Планиране на търсенето (demandP'!$Y$2:$Y$201,'Планиране на търсенето (demandP'!$B$2:$B$201,B44,'Планиране на търсенето (demandP'!$C$2:$C$201,C44,'Планиране на търсенето (demandP'!$D$2:$D$201,D44,'Планиране на търсенето (demandP'!$G$2:$G$201,E44,'Планиране на търсенето (demandP'!$H$2:$H$201,F44,'Планиране на търсенето (demandP'!$K$2:$K$201,G44))</f>
      </c>
      <c r="L44" s="90">
        <f>IF(B44="","",I44-H44)</f>
      </c>
      <c r="M44" s="91">
        <f>IF(OR(H44="",H44=0),"",L44/H44)</f>
      </c>
      <c r="N44" s="91">
        <f>IF(OR(J44="",J44=0),"",(H44-J44)/J44)</f>
      </c>
      <c r="O44" s="52">
        <f>IF(B44="","",IF(OR(M44&lt;-'Настройки на параметрите (setti'!$B$9,IF(N44="",0,ABS(N44))&gt;'Настройки на параметрите (setti'!$B$8),"エスカレーション必要","実行可能"))</f>
      </c>
      <c r="P44" s="46"/>
      <c r="Q44" s="88">
        <f>IF(B44="","",IF(P44="需要調整",ROUND((H44+J44)/2,0),H44))</f>
      </c>
      <c r="R44" s="88">
        <f>IF(B44="","",IF(P44="供給調整",MAX(I44,H44),I44))</f>
      </c>
      <c r="S44" s="62"/>
      <c r="T44" s="46"/>
      <c r="U44" s="62"/>
      <c r="V44" s="46"/>
    </row>
    <row r="45" ht="20" customHeight="true">
      <c r="A45" s="46"/>
      <c r="B45" s="46"/>
      <c r="C45" s="46"/>
      <c r="D45" s="46"/>
      <c r="E45" s="46"/>
      <c r="F45" s="46"/>
      <c r="G45" s="46"/>
      <c r="H45" s="90">
        <f>IF(B45="","",SUMIFS('Планиране на търсенето (demandP'!$X$2:$X$201,'Планиране на търсенето (demandP'!$B$2:$B$201,B45,'Планиране на търсенето (demandP'!$C$2:$C$201,C45,'Планиране на търсенето (demandP'!$D$2:$D$201,D45,'Планиране на търсенето (demandP'!$G$2:$G$201,E45,'Планиране на търсенето (demandP'!$H$2:$H$201,F45,'Планиране на търсенето (demandP'!$K$2:$K$201,G45))</f>
      </c>
      <c r="I45" s="90">
        <f>IF(B45="","",SUMIFS('Преглед на доставките (supplyRe'!$M$2:$M$201,'Преглед на доставките (supplyRe'!$B$2:$B$201,B45,'Преглед на доставките (supplyRe'!$C$2:$C$201,C45,'Преглед на доставките (supplyRe'!$D$2:$D$201,D45,'Преглед на доставките (supplyRe'!$F$2:$F$201,E45))</f>
      </c>
      <c r="J45" s="90">
        <f>IF(B45="","",SUMIFS('Планиране на търсенето (demandP'!$R$2:$R$201,'Планиране на търсенето (demandP'!$B$2:$B$201,B45,'Планиране на търсенето (demandP'!$C$2:$C$201,C45,'Планиране на търсенето (demandP'!$D$2:$D$201,D45,'Планиране на търсенето (demandP'!$G$2:$G$201,E45,'Планиране на търсенето (demandP'!$H$2:$H$201,F45,'Планиране на търсенето (demandP'!$K$2:$K$201,G45))</f>
      </c>
      <c r="K45" s="90">
        <f>IF(B45="","",SUMIFS('Планиране на търсенето (demandP'!$Y$2:$Y$201,'Планиране на търсенето (demandP'!$B$2:$B$201,B45,'Планиране на търсенето (demandP'!$C$2:$C$201,C45,'Планиране на търсенето (demandP'!$D$2:$D$201,D45,'Планиране на търсенето (demandP'!$G$2:$G$201,E45,'Планиране на търсенето (demandP'!$H$2:$H$201,F45,'Планиране на търсенето (demandP'!$K$2:$K$201,G45))</f>
      </c>
      <c r="L45" s="90">
        <f>IF(B45="","",I45-H45)</f>
      </c>
      <c r="M45" s="91">
        <f>IF(OR(H45="",H45=0),"",L45/H45)</f>
      </c>
      <c r="N45" s="91">
        <f>IF(OR(J45="",J45=0),"",(H45-J45)/J45)</f>
      </c>
      <c r="O45" s="52">
        <f>IF(B45="","",IF(OR(M45&lt;-'Настройки на параметрите (setti'!$B$9,IF(N45="",0,ABS(N45))&gt;'Настройки на параметрите (setti'!$B$8),"エスカレーション必要","実行可能"))</f>
      </c>
      <c r="P45" s="46"/>
      <c r="Q45" s="88">
        <f>IF(B45="","",IF(P45="需要調整",ROUND((H45+J45)/2,0),H45))</f>
      </c>
      <c r="R45" s="88">
        <f>IF(B45="","",IF(P45="供給調整",MAX(I45,H45),I45))</f>
      </c>
      <c r="S45" s="62"/>
      <c r="T45" s="46"/>
      <c r="U45" s="62"/>
      <c r="V45" s="46"/>
    </row>
    <row r="46" ht="20" customHeight="true">
      <c r="A46" s="46"/>
      <c r="B46" s="46"/>
      <c r="C46" s="46"/>
      <c r="D46" s="46"/>
      <c r="E46" s="46"/>
      <c r="F46" s="46"/>
      <c r="G46" s="46"/>
      <c r="H46" s="90">
        <f>IF(B46="","",SUMIFS('Планиране на търсенето (demandP'!$X$2:$X$201,'Планиране на търсенето (demandP'!$B$2:$B$201,B46,'Планиране на търсенето (demandP'!$C$2:$C$201,C46,'Планиране на търсенето (demandP'!$D$2:$D$201,D46,'Планиране на търсенето (demandP'!$G$2:$G$201,E46,'Планиране на търсенето (demandP'!$H$2:$H$201,F46,'Планиране на търсенето (demandP'!$K$2:$K$201,G46))</f>
      </c>
      <c r="I46" s="90">
        <f>IF(B46="","",SUMIFS('Преглед на доставките (supplyRe'!$M$2:$M$201,'Преглед на доставките (supplyRe'!$B$2:$B$201,B46,'Преглед на доставките (supplyRe'!$C$2:$C$201,C46,'Преглед на доставките (supplyRe'!$D$2:$D$201,D46,'Преглед на доставките (supplyRe'!$F$2:$F$201,E46))</f>
      </c>
      <c r="J46" s="90">
        <f>IF(B46="","",SUMIFS('Планиране на търсенето (demandP'!$R$2:$R$201,'Планиране на търсенето (demandP'!$B$2:$B$201,B46,'Планиране на търсенето (demandP'!$C$2:$C$201,C46,'Планиране на търсенето (demandP'!$D$2:$D$201,D46,'Планиране на търсенето (demandP'!$G$2:$G$201,E46,'Планиране на търсенето (demandP'!$H$2:$H$201,F46,'Планиране на търсенето (demandP'!$K$2:$K$201,G46))</f>
      </c>
      <c r="K46" s="90">
        <f>IF(B46="","",SUMIFS('Планиране на търсенето (demandP'!$Y$2:$Y$201,'Планиране на търсенето (demandP'!$B$2:$B$201,B46,'Планиране на търсенето (demandP'!$C$2:$C$201,C46,'Планиране на търсенето (demandP'!$D$2:$D$201,D46,'Планиране на търсенето (demandP'!$G$2:$G$201,E46,'Планиране на търсенето (demandP'!$H$2:$H$201,F46,'Планиране на търсенето (demandP'!$K$2:$K$201,G46))</f>
      </c>
      <c r="L46" s="90">
        <f>IF(B46="","",I46-H46)</f>
      </c>
      <c r="M46" s="91">
        <f>IF(OR(H46="",H46=0),"",L46/H46)</f>
      </c>
      <c r="N46" s="91">
        <f>IF(OR(J46="",J46=0),"",(H46-J46)/J46)</f>
      </c>
      <c r="O46" s="52">
        <f>IF(B46="","",IF(OR(M46&lt;-'Настройки на параметрите (setti'!$B$9,IF(N46="",0,ABS(N46))&gt;'Настройки на параметрите (setti'!$B$8),"エスカレーション必要","実行可能"))</f>
      </c>
      <c r="P46" s="46"/>
      <c r="Q46" s="88">
        <f>IF(B46="","",IF(P46="需要調整",ROUND((H46+J46)/2,0),H46))</f>
      </c>
      <c r="R46" s="88">
        <f>IF(B46="","",IF(P46="供給調整",MAX(I46,H46),I46))</f>
      </c>
      <c r="S46" s="62"/>
      <c r="T46" s="46"/>
      <c r="U46" s="62"/>
      <c r="V46" s="46"/>
    </row>
    <row r="47" ht="20" customHeight="true">
      <c r="A47" s="46"/>
      <c r="B47" s="46"/>
      <c r="C47" s="46"/>
      <c r="D47" s="46"/>
      <c r="E47" s="46"/>
      <c r="F47" s="46"/>
      <c r="G47" s="46"/>
      <c r="H47" s="90">
        <f>IF(B47="","",SUMIFS('Планиране на търсенето (demandP'!$X$2:$X$201,'Планиране на търсенето (demandP'!$B$2:$B$201,B47,'Планиране на търсенето (demandP'!$C$2:$C$201,C47,'Планиране на търсенето (demandP'!$D$2:$D$201,D47,'Планиране на търсенето (demandP'!$G$2:$G$201,E47,'Планиране на търсенето (demandP'!$H$2:$H$201,F47,'Планиране на търсенето (demandP'!$K$2:$K$201,G47))</f>
      </c>
      <c r="I47" s="90">
        <f>IF(B47="","",SUMIFS('Преглед на доставките (supplyRe'!$M$2:$M$201,'Преглед на доставките (supplyRe'!$B$2:$B$201,B47,'Преглед на доставките (supplyRe'!$C$2:$C$201,C47,'Преглед на доставките (supplyRe'!$D$2:$D$201,D47,'Преглед на доставките (supplyRe'!$F$2:$F$201,E47))</f>
      </c>
      <c r="J47" s="90">
        <f>IF(B47="","",SUMIFS('Планиране на търсенето (demandP'!$R$2:$R$201,'Планиране на търсенето (demandP'!$B$2:$B$201,B47,'Планиране на търсенето (demandP'!$C$2:$C$201,C47,'Планиране на търсенето (demandP'!$D$2:$D$201,D47,'Планиране на търсенето (demandP'!$G$2:$G$201,E47,'Планиране на търсенето (demandP'!$H$2:$H$201,F47,'Планиране на търсенето (demandP'!$K$2:$K$201,G47))</f>
      </c>
      <c r="K47" s="90">
        <f>IF(B47="","",SUMIFS('Планиране на търсенето (demandP'!$Y$2:$Y$201,'Планиране на търсенето (demandP'!$B$2:$B$201,B47,'Планиране на търсенето (demandP'!$C$2:$C$201,C47,'Планиране на търсенето (demandP'!$D$2:$D$201,D47,'Планиране на търсенето (demandP'!$G$2:$G$201,E47,'Планиране на търсенето (demandP'!$H$2:$H$201,F47,'Планиране на търсенето (demandP'!$K$2:$K$201,G47))</f>
      </c>
      <c r="L47" s="90">
        <f>IF(B47="","",I47-H47)</f>
      </c>
      <c r="M47" s="91">
        <f>IF(OR(H47="",H47=0),"",L47/H47)</f>
      </c>
      <c r="N47" s="91">
        <f>IF(OR(J47="",J47=0),"",(H47-J47)/J47)</f>
      </c>
      <c r="O47" s="52">
        <f>IF(B47="","",IF(OR(M47&lt;-'Настройки на параметрите (setti'!$B$9,IF(N47="",0,ABS(N47))&gt;'Настройки на параметрите (setti'!$B$8),"エスカレーション必要","実行可能"))</f>
      </c>
      <c r="P47" s="46"/>
      <c r="Q47" s="88">
        <f>IF(B47="","",IF(P47="需要調整",ROUND((H47+J47)/2,0),H47))</f>
      </c>
      <c r="R47" s="88">
        <f>IF(B47="","",IF(P47="供給調整",MAX(I47,H47),I47))</f>
      </c>
      <c r="S47" s="62"/>
      <c r="T47" s="46"/>
      <c r="U47" s="62"/>
      <c r="V47" s="46"/>
    </row>
    <row r="48" ht="20" customHeight="true">
      <c r="A48" s="46"/>
      <c r="B48" s="46"/>
      <c r="C48" s="46"/>
      <c r="D48" s="46"/>
      <c r="E48" s="46"/>
      <c r="F48" s="46"/>
      <c r="G48" s="46"/>
      <c r="H48" s="90">
        <f>IF(B48="","",SUMIFS('Планиране на търсенето (demandP'!$X$2:$X$201,'Планиране на търсенето (demandP'!$B$2:$B$201,B48,'Планиране на търсенето (demandP'!$C$2:$C$201,C48,'Планиране на търсенето (demandP'!$D$2:$D$201,D48,'Планиране на търсенето (demandP'!$G$2:$G$201,E48,'Планиране на търсенето (demandP'!$H$2:$H$201,F48,'Планиране на търсенето (demandP'!$K$2:$K$201,G48))</f>
      </c>
      <c r="I48" s="90">
        <f>IF(B48="","",SUMIFS('Преглед на доставките (supplyRe'!$M$2:$M$201,'Преглед на доставките (supplyRe'!$B$2:$B$201,B48,'Преглед на доставките (supplyRe'!$C$2:$C$201,C48,'Преглед на доставките (supplyRe'!$D$2:$D$201,D48,'Преглед на доставките (supplyRe'!$F$2:$F$201,E48))</f>
      </c>
      <c r="J48" s="90">
        <f>IF(B48="","",SUMIFS('Планиране на търсенето (demandP'!$R$2:$R$201,'Планиране на търсенето (demandP'!$B$2:$B$201,B48,'Планиране на търсенето (demandP'!$C$2:$C$201,C48,'Планиране на търсенето (demandP'!$D$2:$D$201,D48,'Планиране на търсенето (demandP'!$G$2:$G$201,E48,'Планиране на търсенето (demandP'!$H$2:$H$201,F48,'Планиране на търсенето (demandP'!$K$2:$K$201,G48))</f>
      </c>
      <c r="K48" s="90">
        <f>IF(B48="","",SUMIFS('Планиране на търсенето (demandP'!$Y$2:$Y$201,'Планиране на търсенето (demandP'!$B$2:$B$201,B48,'Планиране на търсенето (demandP'!$C$2:$C$201,C48,'Планиране на търсенето (demandP'!$D$2:$D$201,D48,'Планиране на търсенето (demandP'!$G$2:$G$201,E48,'Планиране на търсенето (demandP'!$H$2:$H$201,F48,'Планиране на търсенето (demandP'!$K$2:$K$201,G48))</f>
      </c>
      <c r="L48" s="90">
        <f>IF(B48="","",I48-H48)</f>
      </c>
      <c r="M48" s="91">
        <f>IF(OR(H48="",H48=0),"",L48/H48)</f>
      </c>
      <c r="N48" s="91">
        <f>IF(OR(J48="",J48=0),"",(H48-J48)/J48)</f>
      </c>
      <c r="O48" s="52">
        <f>IF(B48="","",IF(OR(M48&lt;-'Настройки на параметрите (setti'!$B$9,IF(N48="",0,ABS(N48))&gt;'Настройки на параметрите (setti'!$B$8),"エスカレーション必要","実行可能"))</f>
      </c>
      <c r="P48" s="46"/>
      <c r="Q48" s="88">
        <f>IF(B48="","",IF(P48="需要調整",ROUND((H48+J48)/2,0),H48))</f>
      </c>
      <c r="R48" s="88">
        <f>IF(B48="","",IF(P48="供給調整",MAX(I48,H48),I48))</f>
      </c>
      <c r="S48" s="62"/>
      <c r="T48" s="46"/>
      <c r="U48" s="62"/>
      <c r="V48" s="46"/>
    </row>
    <row r="49" ht="20" customHeight="true">
      <c r="A49" s="46"/>
      <c r="B49" s="46"/>
      <c r="C49" s="46"/>
      <c r="D49" s="46"/>
      <c r="E49" s="46"/>
      <c r="F49" s="46"/>
      <c r="G49" s="46"/>
      <c r="H49" s="90">
        <f>IF(B49="","",SUMIFS('Планиране на търсенето (demandP'!$X$2:$X$201,'Планиране на търсенето (demandP'!$B$2:$B$201,B49,'Планиране на търсенето (demandP'!$C$2:$C$201,C49,'Планиране на търсенето (demandP'!$D$2:$D$201,D49,'Планиране на търсенето (demandP'!$G$2:$G$201,E49,'Планиране на търсенето (demandP'!$H$2:$H$201,F49,'Планиране на търсенето (demandP'!$K$2:$K$201,G49))</f>
      </c>
      <c r="I49" s="90">
        <f>IF(B49="","",SUMIFS('Преглед на доставките (supplyRe'!$M$2:$M$201,'Преглед на доставките (supplyRe'!$B$2:$B$201,B49,'Преглед на доставките (supplyRe'!$C$2:$C$201,C49,'Преглед на доставките (supplyRe'!$D$2:$D$201,D49,'Преглед на доставките (supplyRe'!$F$2:$F$201,E49))</f>
      </c>
      <c r="J49" s="90">
        <f>IF(B49="","",SUMIFS('Планиране на търсенето (demandP'!$R$2:$R$201,'Планиране на търсенето (demandP'!$B$2:$B$201,B49,'Планиране на търсенето (demandP'!$C$2:$C$201,C49,'Планиране на търсенето (demandP'!$D$2:$D$201,D49,'Планиране на търсенето (demandP'!$G$2:$G$201,E49,'Планиране на търсенето (demandP'!$H$2:$H$201,F49,'Планиране на търсенето (demandP'!$K$2:$K$201,G49))</f>
      </c>
      <c r="K49" s="90">
        <f>IF(B49="","",SUMIFS('Планиране на търсенето (demandP'!$Y$2:$Y$201,'Планиране на търсенето (demandP'!$B$2:$B$201,B49,'Планиране на търсенето (demandP'!$C$2:$C$201,C49,'Планиране на търсенето (demandP'!$D$2:$D$201,D49,'Планиране на търсенето (demandP'!$G$2:$G$201,E49,'Планиране на търсенето (demandP'!$H$2:$H$201,F49,'Планиране на търсенето (demandP'!$K$2:$K$201,G49))</f>
      </c>
      <c r="L49" s="90">
        <f>IF(B49="","",I49-H49)</f>
      </c>
      <c r="M49" s="91">
        <f>IF(OR(H49="",H49=0),"",L49/H49)</f>
      </c>
      <c r="N49" s="91">
        <f>IF(OR(J49="",J49=0),"",(H49-J49)/J49)</f>
      </c>
      <c r="O49" s="52">
        <f>IF(B49="","",IF(OR(M49&lt;-'Настройки на параметрите (setti'!$B$9,IF(N49="",0,ABS(N49))&gt;'Настройки на параметрите (setti'!$B$8),"エスカレーション必要","実行可能"))</f>
      </c>
      <c r="P49" s="46"/>
      <c r="Q49" s="88">
        <f>IF(B49="","",IF(P49="需要調整",ROUND((H49+J49)/2,0),H49))</f>
      </c>
      <c r="R49" s="88">
        <f>IF(B49="","",IF(P49="供給調整",MAX(I49,H49),I49))</f>
      </c>
      <c r="S49" s="62"/>
      <c r="T49" s="46"/>
      <c r="U49" s="62"/>
      <c r="V49" s="46"/>
    </row>
    <row r="50" ht="20" customHeight="true">
      <c r="A50" s="46"/>
      <c r="B50" s="46"/>
      <c r="C50" s="46"/>
      <c r="D50" s="46"/>
      <c r="E50" s="46"/>
      <c r="F50" s="46"/>
      <c r="G50" s="46"/>
      <c r="H50" s="90">
        <f>IF(B50="","",SUMIFS('Планиране на търсенето (demandP'!$X$2:$X$201,'Планиране на търсенето (demandP'!$B$2:$B$201,B50,'Планиране на търсенето (demandP'!$C$2:$C$201,C50,'Планиране на търсенето (demandP'!$D$2:$D$201,D50,'Планиране на търсенето (demandP'!$G$2:$G$201,E50,'Планиране на търсенето (demandP'!$H$2:$H$201,F50,'Планиране на търсенето (demandP'!$K$2:$K$201,G50))</f>
      </c>
      <c r="I50" s="90">
        <f>IF(B50="","",SUMIFS('Преглед на доставките (supplyRe'!$M$2:$M$201,'Преглед на доставките (supplyRe'!$B$2:$B$201,B50,'Преглед на доставките (supplyRe'!$C$2:$C$201,C50,'Преглед на доставките (supplyRe'!$D$2:$D$201,D50,'Преглед на доставките (supplyRe'!$F$2:$F$201,E50))</f>
      </c>
      <c r="J50" s="90">
        <f>IF(B50="","",SUMIFS('Планиране на търсенето (demandP'!$R$2:$R$201,'Планиране на търсенето (demandP'!$B$2:$B$201,B50,'Планиране на търсенето (demandP'!$C$2:$C$201,C50,'Планиране на търсенето (demandP'!$D$2:$D$201,D50,'Планиране на търсенето (demandP'!$G$2:$G$201,E50,'Планиране на търсенето (demandP'!$H$2:$H$201,F50,'Планиране на търсенето (demandP'!$K$2:$K$201,G50))</f>
      </c>
      <c r="K50" s="90">
        <f>IF(B50="","",SUMIFS('Планиране на търсенето (demandP'!$Y$2:$Y$201,'Планиране на търсенето (demandP'!$B$2:$B$201,B50,'Планиране на търсенето (demandP'!$C$2:$C$201,C50,'Планиране на търсенето (demandP'!$D$2:$D$201,D50,'Планиране на търсенето (demandP'!$G$2:$G$201,E50,'Планиране на търсенето (demandP'!$H$2:$H$201,F50,'Планиране на търсенето (demandP'!$K$2:$K$201,G50))</f>
      </c>
      <c r="L50" s="90">
        <f>IF(B50="","",I50-H50)</f>
      </c>
      <c r="M50" s="91">
        <f>IF(OR(H50="",H50=0),"",L50/H50)</f>
      </c>
      <c r="N50" s="91">
        <f>IF(OR(J50="",J50=0),"",(H50-J50)/J50)</f>
      </c>
      <c r="O50" s="52">
        <f>IF(B50="","",IF(OR(M50&lt;-'Настройки на параметрите (setti'!$B$9,IF(N50="",0,ABS(N50))&gt;'Настройки на параметрите (setti'!$B$8),"エスカレーション必要","実行可能"))</f>
      </c>
      <c r="P50" s="46"/>
      <c r="Q50" s="88">
        <f>IF(B50="","",IF(P50="需要調整",ROUND((H50+J50)/2,0),H50))</f>
      </c>
      <c r="R50" s="88">
        <f>IF(B50="","",IF(P50="供給調整",MAX(I50,H50),I50))</f>
      </c>
      <c r="S50" s="62"/>
      <c r="T50" s="46"/>
      <c r="U50" s="62"/>
      <c r="V50" s="46"/>
    </row>
    <row r="51" ht="20" customHeight="true">
      <c r="A51" s="46"/>
      <c r="B51" s="46"/>
      <c r="C51" s="46"/>
      <c r="D51" s="46"/>
      <c r="E51" s="46"/>
      <c r="F51" s="46"/>
      <c r="G51" s="46"/>
      <c r="H51" s="90">
        <f>IF(B51="","",SUMIFS('Планиране на търсенето (demandP'!$X$2:$X$201,'Планиране на търсенето (demandP'!$B$2:$B$201,B51,'Планиране на търсенето (demandP'!$C$2:$C$201,C51,'Планиране на търсенето (demandP'!$D$2:$D$201,D51,'Планиране на търсенето (demandP'!$G$2:$G$201,E51,'Планиране на търсенето (demandP'!$H$2:$H$201,F51,'Планиране на търсенето (demandP'!$K$2:$K$201,G51))</f>
      </c>
      <c r="I51" s="90">
        <f>IF(B51="","",SUMIFS('Преглед на доставките (supplyRe'!$M$2:$M$201,'Преглед на доставките (supplyRe'!$B$2:$B$201,B51,'Преглед на доставките (supplyRe'!$C$2:$C$201,C51,'Преглед на доставките (supplyRe'!$D$2:$D$201,D51,'Преглед на доставките (supplyRe'!$F$2:$F$201,E51))</f>
      </c>
      <c r="J51" s="90">
        <f>IF(B51="","",SUMIFS('Планиране на търсенето (demandP'!$R$2:$R$201,'Планиране на търсенето (demandP'!$B$2:$B$201,B51,'Планиране на търсенето (demandP'!$C$2:$C$201,C51,'Планиране на търсенето (demandP'!$D$2:$D$201,D51,'Планиране на търсенето (demandP'!$G$2:$G$201,E51,'Планиране на търсенето (demandP'!$H$2:$H$201,F51,'Планиране на търсенето (demandP'!$K$2:$K$201,G51))</f>
      </c>
      <c r="K51" s="90">
        <f>IF(B51="","",SUMIFS('Планиране на търсенето (demandP'!$Y$2:$Y$201,'Планиране на търсенето (demandP'!$B$2:$B$201,B51,'Планиране на търсенето (demandP'!$C$2:$C$201,C51,'Планиране на търсенето (demandP'!$D$2:$D$201,D51,'Планиране на търсенето (demandP'!$G$2:$G$201,E51,'Планиране на търсенето (demandP'!$H$2:$H$201,F51,'Планиране на търсенето (demandP'!$K$2:$K$201,G51))</f>
      </c>
      <c r="L51" s="90">
        <f>IF(B51="","",I51-H51)</f>
      </c>
      <c r="M51" s="91">
        <f>IF(OR(H51="",H51=0),"",L51/H51)</f>
      </c>
      <c r="N51" s="91">
        <f>IF(OR(J51="",J51=0),"",(H51-J51)/J51)</f>
      </c>
      <c r="O51" s="52">
        <f>IF(B51="","",IF(OR(M51&lt;-'Настройки на параметрите (setti'!$B$9,IF(N51="",0,ABS(N51))&gt;'Настройки на параметрите (setti'!$B$8),"エスカレーション必要","実行可能"))</f>
      </c>
      <c r="P51" s="46"/>
      <c r="Q51" s="88">
        <f>IF(B51="","",IF(P51="需要調整",ROUND((H51+J51)/2,0),H51))</f>
      </c>
      <c r="R51" s="88">
        <f>IF(B51="","",IF(P51="供給調整",MAX(I51,H51),I51))</f>
      </c>
      <c r="S51" s="62"/>
      <c r="T51" s="46"/>
      <c r="U51" s="62"/>
      <c r="V51" s="46"/>
    </row>
    <row r="52" ht="20" customHeight="true">
      <c r="A52" s="46"/>
      <c r="B52" s="46"/>
      <c r="C52" s="46"/>
      <c r="D52" s="46"/>
      <c r="E52" s="46"/>
      <c r="F52" s="46"/>
      <c r="G52" s="46"/>
      <c r="H52" s="90">
        <f>IF(B52="","",SUMIFS('Планиране на търсенето (demandP'!$X$2:$X$201,'Планиране на търсенето (demandP'!$B$2:$B$201,B52,'Планиране на търсенето (demandP'!$C$2:$C$201,C52,'Планиране на търсенето (demandP'!$D$2:$D$201,D52,'Планиране на търсенето (demandP'!$G$2:$G$201,E52,'Планиране на търсенето (demandP'!$H$2:$H$201,F52,'Планиране на търсенето (demandP'!$K$2:$K$201,G52))</f>
      </c>
      <c r="I52" s="90">
        <f>IF(B52="","",SUMIFS('Преглед на доставките (supplyRe'!$M$2:$M$201,'Преглед на доставките (supplyRe'!$B$2:$B$201,B52,'Преглед на доставките (supplyRe'!$C$2:$C$201,C52,'Преглед на доставките (supplyRe'!$D$2:$D$201,D52,'Преглед на доставките (supplyRe'!$F$2:$F$201,E52))</f>
      </c>
      <c r="J52" s="90">
        <f>IF(B52="","",SUMIFS('Планиране на търсенето (demandP'!$R$2:$R$201,'Планиране на търсенето (demandP'!$B$2:$B$201,B52,'Планиране на търсенето (demandP'!$C$2:$C$201,C52,'Планиране на търсенето (demandP'!$D$2:$D$201,D52,'Планиране на търсенето (demandP'!$G$2:$G$201,E52,'Планиране на търсенето (demandP'!$H$2:$H$201,F52,'Планиране на търсенето (demandP'!$K$2:$K$201,G52))</f>
      </c>
      <c r="K52" s="90">
        <f>IF(B52="","",SUMIFS('Планиране на търсенето (demandP'!$Y$2:$Y$201,'Планиране на търсенето (demandP'!$B$2:$B$201,B52,'Планиране на търсенето (demandP'!$C$2:$C$201,C52,'Планиране на търсенето (demandP'!$D$2:$D$201,D52,'Планиране на търсенето (demandP'!$G$2:$G$201,E52,'Планиране на търсенето (demandP'!$H$2:$H$201,F52,'Планиране на търсенето (demandP'!$K$2:$K$201,G52))</f>
      </c>
      <c r="L52" s="90">
        <f>IF(B52="","",I52-H52)</f>
      </c>
      <c r="M52" s="91">
        <f>IF(OR(H52="",H52=0),"",L52/H52)</f>
      </c>
      <c r="N52" s="91">
        <f>IF(OR(J52="",J52=0),"",(H52-J52)/J52)</f>
      </c>
      <c r="O52" s="52">
        <f>IF(B52="","",IF(OR(M52&lt;-'Настройки на параметрите (setti'!$B$9,IF(N52="",0,ABS(N52))&gt;'Настройки на параметрите (setti'!$B$8),"エスカレーション必要","実行可能"))</f>
      </c>
      <c r="P52" s="46"/>
      <c r="Q52" s="88">
        <f>IF(B52="","",IF(P52="需要調整",ROUND((H52+J52)/2,0),H52))</f>
      </c>
      <c r="R52" s="88">
        <f>IF(B52="","",IF(P52="供給調整",MAX(I52,H52),I52))</f>
      </c>
      <c r="S52" s="62"/>
      <c r="T52" s="46"/>
      <c r="U52" s="62"/>
      <c r="V52" s="46"/>
    </row>
    <row r="53" ht="20" customHeight="true">
      <c r="A53" s="46"/>
      <c r="B53" s="46"/>
      <c r="C53" s="46"/>
      <c r="D53" s="46"/>
      <c r="E53" s="46"/>
      <c r="F53" s="46"/>
      <c r="G53" s="46"/>
      <c r="H53" s="90">
        <f>IF(B53="","",SUMIFS('Планиране на търсенето (demandP'!$X$2:$X$201,'Планиране на търсенето (demandP'!$B$2:$B$201,B53,'Планиране на търсенето (demandP'!$C$2:$C$201,C53,'Планиране на търсенето (demandP'!$D$2:$D$201,D53,'Планиране на търсенето (demandP'!$G$2:$G$201,E53,'Планиране на търсенето (demandP'!$H$2:$H$201,F53,'Планиране на търсенето (demandP'!$K$2:$K$201,G53))</f>
      </c>
      <c r="I53" s="90">
        <f>IF(B53="","",SUMIFS('Преглед на доставките (supplyRe'!$M$2:$M$201,'Преглед на доставките (supplyRe'!$B$2:$B$201,B53,'Преглед на доставките (supplyRe'!$C$2:$C$201,C53,'Преглед на доставките (supplyRe'!$D$2:$D$201,D53,'Преглед на доставките (supplyRe'!$F$2:$F$201,E53))</f>
      </c>
      <c r="J53" s="90">
        <f>IF(B53="","",SUMIFS('Планиране на търсенето (demandP'!$R$2:$R$201,'Планиране на търсенето (demandP'!$B$2:$B$201,B53,'Планиране на търсенето (demandP'!$C$2:$C$201,C53,'Планиране на търсенето (demandP'!$D$2:$D$201,D53,'Планиране на търсенето (demandP'!$G$2:$G$201,E53,'Планиране на търсенето (demandP'!$H$2:$H$201,F53,'Планиране на търсенето (demandP'!$K$2:$K$201,G53))</f>
      </c>
      <c r="K53" s="90">
        <f>IF(B53="","",SUMIFS('Планиране на търсенето (demandP'!$Y$2:$Y$201,'Планиране на търсенето (demandP'!$B$2:$B$201,B53,'Планиране на търсенето (demandP'!$C$2:$C$201,C53,'Планиране на търсенето (demandP'!$D$2:$D$201,D53,'Планиране на търсенето (demandP'!$G$2:$G$201,E53,'Планиране на търсенето (demandP'!$H$2:$H$201,F53,'Планиране на търсенето (demandP'!$K$2:$K$201,G53))</f>
      </c>
      <c r="L53" s="90">
        <f>IF(B53="","",I53-H53)</f>
      </c>
      <c r="M53" s="91">
        <f>IF(OR(H53="",H53=0),"",L53/H53)</f>
      </c>
      <c r="N53" s="91">
        <f>IF(OR(J53="",J53=0),"",(H53-J53)/J53)</f>
      </c>
      <c r="O53" s="52">
        <f>IF(B53="","",IF(OR(M53&lt;-'Настройки на параметрите (setti'!$B$9,IF(N53="",0,ABS(N53))&gt;'Настройки на параметрите (setti'!$B$8),"エスカレーション必要","実行可能"))</f>
      </c>
      <c r="P53" s="46"/>
      <c r="Q53" s="88">
        <f>IF(B53="","",IF(P53="需要調整",ROUND((H53+J53)/2,0),H53))</f>
      </c>
      <c r="R53" s="88">
        <f>IF(B53="","",IF(P53="供給調整",MAX(I53,H53),I53))</f>
      </c>
      <c r="S53" s="62"/>
      <c r="T53" s="46"/>
      <c r="U53" s="62"/>
      <c r="V53" s="46"/>
    </row>
    <row r="54" ht="20" customHeight="true">
      <c r="A54" s="46"/>
      <c r="B54" s="46"/>
      <c r="C54" s="46"/>
      <c r="D54" s="46"/>
      <c r="E54" s="46"/>
      <c r="F54" s="46"/>
      <c r="G54" s="46"/>
      <c r="H54" s="90">
        <f>IF(B54="","",SUMIFS('Планиране на търсенето (demandP'!$X$2:$X$201,'Планиране на търсенето (demandP'!$B$2:$B$201,B54,'Планиране на търсенето (demandP'!$C$2:$C$201,C54,'Планиране на търсенето (demandP'!$D$2:$D$201,D54,'Планиране на търсенето (demandP'!$G$2:$G$201,E54,'Планиране на търсенето (demandP'!$H$2:$H$201,F54,'Планиране на търсенето (demandP'!$K$2:$K$201,G54))</f>
      </c>
      <c r="I54" s="90">
        <f>IF(B54="","",SUMIFS('Преглед на доставките (supplyRe'!$M$2:$M$201,'Преглед на доставките (supplyRe'!$B$2:$B$201,B54,'Преглед на доставките (supplyRe'!$C$2:$C$201,C54,'Преглед на доставките (supplyRe'!$D$2:$D$201,D54,'Преглед на доставките (supplyRe'!$F$2:$F$201,E54))</f>
      </c>
      <c r="J54" s="90">
        <f>IF(B54="","",SUMIFS('Планиране на търсенето (demandP'!$R$2:$R$201,'Планиране на търсенето (demandP'!$B$2:$B$201,B54,'Планиране на търсенето (demandP'!$C$2:$C$201,C54,'Планиране на търсенето (demandP'!$D$2:$D$201,D54,'Планиране на търсенето (demandP'!$G$2:$G$201,E54,'Планиране на търсенето (demandP'!$H$2:$H$201,F54,'Планиране на търсенето (demandP'!$K$2:$K$201,G54))</f>
      </c>
      <c r="K54" s="90">
        <f>IF(B54="","",SUMIFS('Планиране на търсенето (demandP'!$Y$2:$Y$201,'Планиране на търсенето (demandP'!$B$2:$B$201,B54,'Планиране на търсенето (demandP'!$C$2:$C$201,C54,'Планиране на търсенето (demandP'!$D$2:$D$201,D54,'Планиране на търсенето (demandP'!$G$2:$G$201,E54,'Планиране на търсенето (demandP'!$H$2:$H$201,F54,'Планиране на търсенето (demandP'!$K$2:$K$201,G54))</f>
      </c>
      <c r="L54" s="90">
        <f>IF(B54="","",I54-H54)</f>
      </c>
      <c r="M54" s="91">
        <f>IF(OR(H54="",H54=0),"",L54/H54)</f>
      </c>
      <c r="N54" s="91">
        <f>IF(OR(J54="",J54=0),"",(H54-J54)/J54)</f>
      </c>
      <c r="O54" s="52">
        <f>IF(B54="","",IF(OR(M54&lt;-'Настройки на параметрите (setti'!$B$9,IF(N54="",0,ABS(N54))&gt;'Настройки на параметрите (setti'!$B$8),"エスカレーション必要","実行可能"))</f>
      </c>
      <c r="P54" s="46"/>
      <c r="Q54" s="88">
        <f>IF(B54="","",IF(P54="需要調整",ROUND((H54+J54)/2,0),H54))</f>
      </c>
      <c r="R54" s="88">
        <f>IF(B54="","",IF(P54="供給調整",MAX(I54,H54),I54))</f>
      </c>
      <c r="S54" s="62"/>
      <c r="T54" s="46"/>
      <c r="U54" s="62"/>
      <c r="V54" s="46"/>
    </row>
    <row r="55" ht="20" customHeight="true">
      <c r="A55" s="46"/>
      <c r="B55" s="46"/>
      <c r="C55" s="46"/>
      <c r="D55" s="46"/>
      <c r="E55" s="46"/>
      <c r="F55" s="46"/>
      <c r="G55" s="46"/>
      <c r="H55" s="90">
        <f>IF(B55="","",SUMIFS('Планиране на търсенето (demandP'!$X$2:$X$201,'Планиране на търсенето (demandP'!$B$2:$B$201,B55,'Планиране на търсенето (demandP'!$C$2:$C$201,C55,'Планиране на търсенето (demandP'!$D$2:$D$201,D55,'Планиране на търсенето (demandP'!$G$2:$G$201,E55,'Планиране на търсенето (demandP'!$H$2:$H$201,F55,'Планиране на търсенето (demandP'!$K$2:$K$201,G55))</f>
      </c>
      <c r="I55" s="90">
        <f>IF(B55="","",SUMIFS('Преглед на доставките (supplyRe'!$M$2:$M$201,'Преглед на доставките (supplyRe'!$B$2:$B$201,B55,'Преглед на доставките (supplyRe'!$C$2:$C$201,C55,'Преглед на доставките (supplyRe'!$D$2:$D$201,D55,'Преглед на доставките (supplyRe'!$F$2:$F$201,E55))</f>
      </c>
      <c r="J55" s="90">
        <f>IF(B55="","",SUMIFS('Планиране на търсенето (demandP'!$R$2:$R$201,'Планиране на търсенето (demandP'!$B$2:$B$201,B55,'Планиране на търсенето (demandP'!$C$2:$C$201,C55,'Планиране на търсенето (demandP'!$D$2:$D$201,D55,'Планиране на търсенето (demandP'!$G$2:$G$201,E55,'Планиране на търсенето (demandP'!$H$2:$H$201,F55,'Планиране на търсенето (demandP'!$K$2:$K$201,G55))</f>
      </c>
      <c r="K55" s="90">
        <f>IF(B55="","",SUMIFS('Планиране на търсенето (demandP'!$Y$2:$Y$201,'Планиране на търсенето (demandP'!$B$2:$B$201,B55,'Планиране на търсенето (demandP'!$C$2:$C$201,C55,'Планиране на търсенето (demandP'!$D$2:$D$201,D55,'Планиране на търсенето (demandP'!$G$2:$G$201,E55,'Планиране на търсенето (demandP'!$H$2:$H$201,F55,'Планиране на търсенето (demandP'!$K$2:$K$201,G55))</f>
      </c>
      <c r="L55" s="90">
        <f>IF(B55="","",I55-H55)</f>
      </c>
      <c r="M55" s="91">
        <f>IF(OR(H55="",H55=0),"",L55/H55)</f>
      </c>
      <c r="N55" s="91">
        <f>IF(OR(J55="",J55=0),"",(H55-J55)/J55)</f>
      </c>
      <c r="O55" s="52">
        <f>IF(B55="","",IF(OR(M55&lt;-'Настройки на параметрите (setti'!$B$9,IF(N55="",0,ABS(N55))&gt;'Настройки на параметрите (setti'!$B$8),"エスカレーション必要","実行可能"))</f>
      </c>
      <c r="P55" s="46"/>
      <c r="Q55" s="88">
        <f>IF(B55="","",IF(P55="需要調整",ROUND((H55+J55)/2,0),H55))</f>
      </c>
      <c r="R55" s="88">
        <f>IF(B55="","",IF(P55="供給調整",MAX(I55,H55),I55))</f>
      </c>
      <c r="S55" s="62"/>
      <c r="T55" s="46"/>
      <c r="U55" s="62"/>
      <c r="V55" s="46"/>
    </row>
    <row r="56" ht="20" customHeight="true">
      <c r="A56" s="46"/>
      <c r="B56" s="46"/>
      <c r="C56" s="46"/>
      <c r="D56" s="46"/>
      <c r="E56" s="46"/>
      <c r="F56" s="46"/>
      <c r="G56" s="46"/>
      <c r="H56" s="90">
        <f>IF(B56="","",SUMIFS('Планиране на търсенето (demandP'!$X$2:$X$201,'Планиране на търсенето (demandP'!$B$2:$B$201,B56,'Планиране на търсенето (demandP'!$C$2:$C$201,C56,'Планиране на търсенето (demandP'!$D$2:$D$201,D56,'Планиране на търсенето (demandP'!$G$2:$G$201,E56,'Планиране на търсенето (demandP'!$H$2:$H$201,F56,'Планиране на търсенето (demandP'!$K$2:$K$201,G56))</f>
      </c>
      <c r="I56" s="90">
        <f>IF(B56="","",SUMIFS('Преглед на доставките (supplyRe'!$M$2:$M$201,'Преглед на доставките (supplyRe'!$B$2:$B$201,B56,'Преглед на доставките (supplyRe'!$C$2:$C$201,C56,'Преглед на доставките (supplyRe'!$D$2:$D$201,D56,'Преглед на доставките (supplyRe'!$F$2:$F$201,E56))</f>
      </c>
      <c r="J56" s="90">
        <f>IF(B56="","",SUMIFS('Планиране на търсенето (demandP'!$R$2:$R$201,'Планиране на търсенето (demandP'!$B$2:$B$201,B56,'Планиране на търсенето (demandP'!$C$2:$C$201,C56,'Планиране на търсенето (demandP'!$D$2:$D$201,D56,'Планиране на търсенето (demandP'!$G$2:$G$201,E56,'Планиране на търсенето (demandP'!$H$2:$H$201,F56,'Планиране на търсенето (demandP'!$K$2:$K$201,G56))</f>
      </c>
      <c r="K56" s="90">
        <f>IF(B56="","",SUMIFS('Планиране на търсенето (demandP'!$Y$2:$Y$201,'Планиране на търсенето (demandP'!$B$2:$B$201,B56,'Планиране на търсенето (demandP'!$C$2:$C$201,C56,'Планиране на търсенето (demandP'!$D$2:$D$201,D56,'Планиране на търсенето (demandP'!$G$2:$G$201,E56,'Планиране на търсенето (demandP'!$H$2:$H$201,F56,'Планиране на търсенето (demandP'!$K$2:$K$201,G56))</f>
      </c>
      <c r="L56" s="90">
        <f>IF(B56="","",I56-H56)</f>
      </c>
      <c r="M56" s="91">
        <f>IF(OR(H56="",H56=0),"",L56/H56)</f>
      </c>
      <c r="N56" s="91">
        <f>IF(OR(J56="",J56=0),"",(H56-J56)/J56)</f>
      </c>
      <c r="O56" s="52">
        <f>IF(B56="","",IF(OR(M56&lt;-'Настройки на параметрите (setti'!$B$9,IF(N56="",0,ABS(N56))&gt;'Настройки на параметрите (setti'!$B$8),"エスカレーション必要","実行可能"))</f>
      </c>
      <c r="P56" s="46"/>
      <c r="Q56" s="88">
        <f>IF(B56="","",IF(P56="需要調整",ROUND((H56+J56)/2,0),H56))</f>
      </c>
      <c r="R56" s="88">
        <f>IF(B56="","",IF(P56="供給調整",MAX(I56,H56),I56))</f>
      </c>
      <c r="S56" s="62"/>
      <c r="T56" s="46"/>
      <c r="U56" s="62"/>
      <c r="V56" s="46"/>
    </row>
    <row r="57" ht="20" customHeight="true">
      <c r="A57" s="46"/>
      <c r="B57" s="46"/>
      <c r="C57" s="46"/>
      <c r="D57" s="46"/>
      <c r="E57" s="46"/>
      <c r="F57" s="46"/>
      <c r="G57" s="46"/>
      <c r="H57" s="90">
        <f>IF(B57="","",SUMIFS('Планиране на търсенето (demandP'!$X$2:$X$201,'Планиране на търсенето (demandP'!$B$2:$B$201,B57,'Планиране на търсенето (demandP'!$C$2:$C$201,C57,'Планиране на търсенето (demandP'!$D$2:$D$201,D57,'Планиране на търсенето (demandP'!$G$2:$G$201,E57,'Планиране на търсенето (demandP'!$H$2:$H$201,F57,'Планиране на търсенето (demandP'!$K$2:$K$201,G57))</f>
      </c>
      <c r="I57" s="90">
        <f>IF(B57="","",SUMIFS('Преглед на доставките (supplyRe'!$M$2:$M$201,'Преглед на доставките (supplyRe'!$B$2:$B$201,B57,'Преглед на доставките (supplyRe'!$C$2:$C$201,C57,'Преглед на доставките (supplyRe'!$D$2:$D$201,D57,'Преглед на доставките (supplyRe'!$F$2:$F$201,E57))</f>
      </c>
      <c r="J57" s="90">
        <f>IF(B57="","",SUMIFS('Планиране на търсенето (demandP'!$R$2:$R$201,'Планиране на търсенето (demandP'!$B$2:$B$201,B57,'Планиране на търсенето (demandP'!$C$2:$C$201,C57,'Планиране на търсенето (demandP'!$D$2:$D$201,D57,'Планиране на търсенето (demandP'!$G$2:$G$201,E57,'Планиране на търсенето (demandP'!$H$2:$H$201,F57,'Планиране на търсенето (demandP'!$K$2:$K$201,G57))</f>
      </c>
      <c r="K57" s="90">
        <f>IF(B57="","",SUMIFS('Планиране на търсенето (demandP'!$Y$2:$Y$201,'Планиране на търсенето (demandP'!$B$2:$B$201,B57,'Планиране на търсенето (demandP'!$C$2:$C$201,C57,'Планиране на търсенето (demandP'!$D$2:$D$201,D57,'Планиране на търсенето (demandP'!$G$2:$G$201,E57,'Планиране на търсенето (demandP'!$H$2:$H$201,F57,'Планиране на търсенето (demandP'!$K$2:$K$201,G57))</f>
      </c>
      <c r="L57" s="90">
        <f>IF(B57="","",I57-H57)</f>
      </c>
      <c r="M57" s="91">
        <f>IF(OR(H57="",H57=0),"",L57/H57)</f>
      </c>
      <c r="N57" s="91">
        <f>IF(OR(J57="",J57=0),"",(H57-J57)/J57)</f>
      </c>
      <c r="O57" s="52">
        <f>IF(B57="","",IF(OR(M57&lt;-'Настройки на параметрите (setti'!$B$9,IF(N57="",0,ABS(N57))&gt;'Настройки на параметрите (setti'!$B$8),"エスカレーション必要","実行可能"))</f>
      </c>
      <c r="P57" s="46"/>
      <c r="Q57" s="88">
        <f>IF(B57="","",IF(P57="需要調整",ROUND((H57+J57)/2,0),H57))</f>
      </c>
      <c r="R57" s="88">
        <f>IF(B57="","",IF(P57="供給調整",MAX(I57,H57),I57))</f>
      </c>
      <c r="S57" s="62"/>
      <c r="T57" s="46"/>
      <c r="U57" s="62"/>
      <c r="V57" s="46"/>
    </row>
    <row r="58" ht="20" customHeight="true">
      <c r="A58" s="46"/>
      <c r="B58" s="46"/>
      <c r="C58" s="46"/>
      <c r="D58" s="46"/>
      <c r="E58" s="46"/>
      <c r="F58" s="46"/>
      <c r="G58" s="46"/>
      <c r="H58" s="90">
        <f>IF(B58="","",SUMIFS('Планиране на търсенето (demandP'!$X$2:$X$201,'Планиране на търсенето (demandP'!$B$2:$B$201,B58,'Планиране на търсенето (demandP'!$C$2:$C$201,C58,'Планиране на търсенето (demandP'!$D$2:$D$201,D58,'Планиране на търсенето (demandP'!$G$2:$G$201,E58,'Планиране на търсенето (demandP'!$H$2:$H$201,F58,'Планиране на търсенето (demandP'!$K$2:$K$201,G58))</f>
      </c>
      <c r="I58" s="90">
        <f>IF(B58="","",SUMIFS('Преглед на доставките (supplyRe'!$M$2:$M$201,'Преглед на доставките (supplyRe'!$B$2:$B$201,B58,'Преглед на доставките (supplyRe'!$C$2:$C$201,C58,'Преглед на доставките (supplyRe'!$D$2:$D$201,D58,'Преглед на доставките (supplyRe'!$F$2:$F$201,E58))</f>
      </c>
      <c r="J58" s="90">
        <f>IF(B58="","",SUMIFS('Планиране на търсенето (demandP'!$R$2:$R$201,'Планиране на търсенето (demandP'!$B$2:$B$201,B58,'Планиране на търсенето (demandP'!$C$2:$C$201,C58,'Планиране на търсенето (demandP'!$D$2:$D$201,D58,'Планиране на търсенето (demandP'!$G$2:$G$201,E58,'Планиране на търсенето (demandP'!$H$2:$H$201,F58,'Планиране на търсенето (demandP'!$K$2:$K$201,G58))</f>
      </c>
      <c r="K58" s="90">
        <f>IF(B58="","",SUMIFS('Планиране на търсенето (demandP'!$Y$2:$Y$201,'Планиране на търсенето (demandP'!$B$2:$B$201,B58,'Планиране на търсенето (demandP'!$C$2:$C$201,C58,'Планиране на търсенето (demandP'!$D$2:$D$201,D58,'Планиране на търсенето (demandP'!$G$2:$G$201,E58,'Планиране на търсенето (demandP'!$H$2:$H$201,F58,'Планиране на търсенето (demandP'!$K$2:$K$201,G58))</f>
      </c>
      <c r="L58" s="90">
        <f>IF(B58="","",I58-H58)</f>
      </c>
      <c r="M58" s="91">
        <f>IF(OR(H58="",H58=0),"",L58/H58)</f>
      </c>
      <c r="N58" s="91">
        <f>IF(OR(J58="",J58=0),"",(H58-J58)/J58)</f>
      </c>
      <c r="O58" s="52">
        <f>IF(B58="","",IF(OR(M58&lt;-'Настройки на параметрите (setti'!$B$9,IF(N58="",0,ABS(N58))&gt;'Настройки на параметрите (setti'!$B$8),"エスカレーション必要","実行可能"))</f>
      </c>
      <c r="P58" s="46"/>
      <c r="Q58" s="88">
        <f>IF(B58="","",IF(P58="需要調整",ROUND((H58+J58)/2,0),H58))</f>
      </c>
      <c r="R58" s="88">
        <f>IF(B58="","",IF(P58="供給調整",MAX(I58,H58),I58))</f>
      </c>
      <c r="S58" s="62"/>
      <c r="T58" s="46"/>
      <c r="U58" s="62"/>
      <c r="V58" s="46"/>
    </row>
    <row r="59" ht="20" customHeight="true">
      <c r="A59" s="46"/>
      <c r="B59" s="46"/>
      <c r="C59" s="46"/>
      <c r="D59" s="46"/>
      <c r="E59" s="46"/>
      <c r="F59" s="46"/>
      <c r="G59" s="46"/>
      <c r="H59" s="90">
        <f>IF(B59="","",SUMIFS('Планиране на търсенето (demandP'!$X$2:$X$201,'Планиране на търсенето (demandP'!$B$2:$B$201,B59,'Планиране на търсенето (demandP'!$C$2:$C$201,C59,'Планиране на търсенето (demandP'!$D$2:$D$201,D59,'Планиране на търсенето (demandP'!$G$2:$G$201,E59,'Планиране на търсенето (demandP'!$H$2:$H$201,F59,'Планиране на търсенето (demandP'!$K$2:$K$201,G59))</f>
      </c>
      <c r="I59" s="90">
        <f>IF(B59="","",SUMIFS('Преглед на доставките (supplyRe'!$M$2:$M$201,'Преглед на доставките (supplyRe'!$B$2:$B$201,B59,'Преглед на доставките (supplyRe'!$C$2:$C$201,C59,'Преглед на доставките (supplyRe'!$D$2:$D$201,D59,'Преглед на доставките (supplyRe'!$F$2:$F$201,E59))</f>
      </c>
      <c r="J59" s="90">
        <f>IF(B59="","",SUMIFS('Планиране на търсенето (demandP'!$R$2:$R$201,'Планиране на търсенето (demandP'!$B$2:$B$201,B59,'Планиране на търсенето (demandP'!$C$2:$C$201,C59,'Планиране на търсенето (demandP'!$D$2:$D$201,D59,'Планиране на търсенето (demandP'!$G$2:$G$201,E59,'Планиране на търсенето (demandP'!$H$2:$H$201,F59,'Планиране на търсенето (demandP'!$K$2:$K$201,G59))</f>
      </c>
      <c r="K59" s="90">
        <f>IF(B59="","",SUMIFS('Планиране на търсенето (demandP'!$Y$2:$Y$201,'Планиране на търсенето (demandP'!$B$2:$B$201,B59,'Планиране на търсенето (demandP'!$C$2:$C$201,C59,'Планиране на търсенето (demandP'!$D$2:$D$201,D59,'Планиране на търсенето (demandP'!$G$2:$G$201,E59,'Планиране на търсенето (demandP'!$H$2:$H$201,F59,'Планиране на търсенето (demandP'!$K$2:$K$201,G59))</f>
      </c>
      <c r="L59" s="90">
        <f>IF(B59="","",I59-H59)</f>
      </c>
      <c r="M59" s="91">
        <f>IF(OR(H59="",H59=0),"",L59/H59)</f>
      </c>
      <c r="N59" s="91">
        <f>IF(OR(J59="",J59=0),"",(H59-J59)/J59)</f>
      </c>
      <c r="O59" s="52">
        <f>IF(B59="","",IF(OR(M59&lt;-'Настройки на параметрите (setti'!$B$9,IF(N59="",0,ABS(N59))&gt;'Настройки на параметрите (setti'!$B$8),"エスカレーション必要","実行可能"))</f>
      </c>
      <c r="P59" s="46"/>
      <c r="Q59" s="88">
        <f>IF(B59="","",IF(P59="需要調整",ROUND((H59+J59)/2,0),H59))</f>
      </c>
      <c r="R59" s="88">
        <f>IF(B59="","",IF(P59="供給調整",MAX(I59,H59),I59))</f>
      </c>
      <c r="S59" s="62"/>
      <c r="T59" s="46"/>
      <c r="U59" s="62"/>
      <c r="V59" s="46"/>
    </row>
    <row r="60" ht="20" customHeight="true">
      <c r="A60" s="46"/>
      <c r="B60" s="46"/>
      <c r="C60" s="46"/>
      <c r="D60" s="46"/>
      <c r="E60" s="46"/>
      <c r="F60" s="46"/>
      <c r="G60" s="46"/>
      <c r="H60" s="90">
        <f>IF(B60="","",SUMIFS('Планиране на търсенето (demandP'!$X$2:$X$201,'Планиране на търсенето (demandP'!$B$2:$B$201,B60,'Планиране на търсенето (demandP'!$C$2:$C$201,C60,'Планиране на търсенето (demandP'!$D$2:$D$201,D60,'Планиране на търсенето (demandP'!$G$2:$G$201,E60,'Планиране на търсенето (demandP'!$H$2:$H$201,F60,'Планиране на търсенето (demandP'!$K$2:$K$201,G60))</f>
      </c>
      <c r="I60" s="90">
        <f>IF(B60="","",SUMIFS('Преглед на доставките (supplyRe'!$M$2:$M$201,'Преглед на доставките (supplyRe'!$B$2:$B$201,B60,'Преглед на доставките (supplyRe'!$C$2:$C$201,C60,'Преглед на доставките (supplyRe'!$D$2:$D$201,D60,'Преглед на доставките (supplyRe'!$F$2:$F$201,E60))</f>
      </c>
      <c r="J60" s="90">
        <f>IF(B60="","",SUMIFS('Планиране на търсенето (demandP'!$R$2:$R$201,'Планиране на търсенето (demandP'!$B$2:$B$201,B60,'Планиране на търсенето (demandP'!$C$2:$C$201,C60,'Планиране на търсенето (demandP'!$D$2:$D$201,D60,'Планиране на търсенето (demandP'!$G$2:$G$201,E60,'Планиране на търсенето (demandP'!$H$2:$H$201,F60,'Планиране на търсенето (demandP'!$K$2:$K$201,G60))</f>
      </c>
      <c r="K60" s="90">
        <f>IF(B60="","",SUMIFS('Планиране на търсенето (demandP'!$Y$2:$Y$201,'Планиране на търсенето (demandP'!$B$2:$B$201,B60,'Планиране на търсенето (demandP'!$C$2:$C$201,C60,'Планиране на търсенето (demandP'!$D$2:$D$201,D60,'Планиране на търсенето (demandP'!$G$2:$G$201,E60,'Планиране на търсенето (demandP'!$H$2:$H$201,F60,'Планиране на търсенето (demandP'!$K$2:$K$201,G60))</f>
      </c>
      <c r="L60" s="90">
        <f>IF(B60="","",I60-H60)</f>
      </c>
      <c r="M60" s="91">
        <f>IF(OR(H60="",H60=0),"",L60/H60)</f>
      </c>
      <c r="N60" s="91">
        <f>IF(OR(J60="",J60=0),"",(H60-J60)/J60)</f>
      </c>
      <c r="O60" s="52">
        <f>IF(B60="","",IF(OR(M60&lt;-'Настройки на параметрите (setti'!$B$9,IF(N60="",0,ABS(N60))&gt;'Настройки на параметрите (setti'!$B$8),"エスカレーション必要","実行可能"))</f>
      </c>
      <c r="P60" s="46"/>
      <c r="Q60" s="88">
        <f>IF(B60="","",IF(P60="需要調整",ROUND((H60+J60)/2,0),H60))</f>
      </c>
      <c r="R60" s="88">
        <f>IF(B60="","",IF(P60="供給調整",MAX(I60,H60),I60))</f>
      </c>
      <c r="S60" s="62"/>
      <c r="T60" s="46"/>
      <c r="U60" s="62"/>
      <c r="V60" s="46"/>
    </row>
    <row r="61" ht="20" customHeight="true">
      <c r="A61" s="46"/>
      <c r="B61" s="46"/>
      <c r="C61" s="46"/>
      <c r="D61" s="46"/>
      <c r="E61" s="46"/>
      <c r="F61" s="46"/>
      <c r="G61" s="46"/>
      <c r="H61" s="90">
        <f>IF(B61="","",SUMIFS('Планиране на търсенето (demandP'!$X$2:$X$201,'Планиране на търсенето (demandP'!$B$2:$B$201,B61,'Планиране на търсенето (demandP'!$C$2:$C$201,C61,'Планиране на търсенето (demandP'!$D$2:$D$201,D61,'Планиране на търсенето (demandP'!$G$2:$G$201,E61,'Планиране на търсенето (demandP'!$H$2:$H$201,F61,'Планиране на търсенето (demandP'!$K$2:$K$201,G61))</f>
      </c>
      <c r="I61" s="90">
        <f>IF(B61="","",SUMIFS('Преглед на доставките (supplyRe'!$M$2:$M$201,'Преглед на доставките (supplyRe'!$B$2:$B$201,B61,'Преглед на доставките (supplyRe'!$C$2:$C$201,C61,'Преглед на доставките (supplyRe'!$D$2:$D$201,D61,'Преглед на доставките (supplyRe'!$F$2:$F$201,E61))</f>
      </c>
      <c r="J61" s="90">
        <f>IF(B61="","",SUMIFS('Планиране на търсенето (demandP'!$R$2:$R$201,'Планиране на търсенето (demandP'!$B$2:$B$201,B61,'Планиране на търсенето (demandP'!$C$2:$C$201,C61,'Планиране на търсенето (demandP'!$D$2:$D$201,D61,'Планиране на търсенето (demandP'!$G$2:$G$201,E61,'Планиране на търсенето (demandP'!$H$2:$H$201,F61,'Планиране на търсенето (demandP'!$K$2:$K$201,G61))</f>
      </c>
      <c r="K61" s="90">
        <f>IF(B61="","",SUMIFS('Планиране на търсенето (demandP'!$Y$2:$Y$201,'Планиране на търсенето (demandP'!$B$2:$B$201,B61,'Планиране на търсенето (demandP'!$C$2:$C$201,C61,'Планиране на търсенето (demandP'!$D$2:$D$201,D61,'Планиране на търсенето (demandP'!$G$2:$G$201,E61,'Планиране на търсенето (demandP'!$H$2:$H$201,F61,'Планиране на търсенето (demandP'!$K$2:$K$201,G61))</f>
      </c>
      <c r="L61" s="90">
        <f>IF(B61="","",I61-H61)</f>
      </c>
      <c r="M61" s="91">
        <f>IF(OR(H61="",H61=0),"",L61/H61)</f>
      </c>
      <c r="N61" s="91">
        <f>IF(OR(J61="",J61=0),"",(H61-J61)/J61)</f>
      </c>
      <c r="O61" s="52">
        <f>IF(B61="","",IF(OR(M61&lt;-'Настройки на параметрите (setti'!$B$9,IF(N61="",0,ABS(N61))&gt;'Настройки на параметрите (setti'!$B$8),"エスカレーション必要","実行可能"))</f>
      </c>
      <c r="P61" s="46"/>
      <c r="Q61" s="88">
        <f>IF(B61="","",IF(P61="需要調整",ROUND((H61+J61)/2,0),H61))</f>
      </c>
      <c r="R61" s="88">
        <f>IF(B61="","",IF(P61="供給調整",MAX(I61,H61),I61))</f>
      </c>
      <c r="S61" s="62"/>
      <c r="T61" s="46"/>
      <c r="U61" s="62"/>
      <c r="V61" s="46"/>
    </row>
    <row r="62" ht="20" customHeight="true">
      <c r="A62" s="46"/>
      <c r="B62" s="46"/>
      <c r="C62" s="46"/>
      <c r="D62" s="46"/>
      <c r="E62" s="46"/>
      <c r="F62" s="46"/>
      <c r="G62" s="46"/>
      <c r="H62" s="90">
        <f>IF(B62="","",SUMIFS('Планиране на търсенето (demandP'!$X$2:$X$201,'Планиране на търсенето (demandP'!$B$2:$B$201,B62,'Планиране на търсенето (demandP'!$C$2:$C$201,C62,'Планиране на търсенето (demandP'!$D$2:$D$201,D62,'Планиране на търсенето (demandP'!$G$2:$G$201,E62,'Планиране на търсенето (demandP'!$H$2:$H$201,F62,'Планиране на търсенето (demandP'!$K$2:$K$201,G62))</f>
      </c>
      <c r="I62" s="90">
        <f>IF(B62="","",SUMIFS('Преглед на доставките (supplyRe'!$M$2:$M$201,'Преглед на доставките (supplyRe'!$B$2:$B$201,B62,'Преглед на доставките (supplyRe'!$C$2:$C$201,C62,'Преглед на доставките (supplyRe'!$D$2:$D$201,D62,'Преглед на доставките (supplyRe'!$F$2:$F$201,E62))</f>
      </c>
      <c r="J62" s="90">
        <f>IF(B62="","",SUMIFS('Планиране на търсенето (demandP'!$R$2:$R$201,'Планиране на търсенето (demandP'!$B$2:$B$201,B62,'Планиране на търсенето (demandP'!$C$2:$C$201,C62,'Планиране на търсенето (demandP'!$D$2:$D$201,D62,'Планиране на търсенето (demandP'!$G$2:$G$201,E62,'Планиране на търсенето (demandP'!$H$2:$H$201,F62,'Планиране на търсенето (demandP'!$K$2:$K$201,G62))</f>
      </c>
      <c r="K62" s="90">
        <f>IF(B62="","",SUMIFS('Планиране на търсенето (demandP'!$Y$2:$Y$201,'Планиране на търсенето (demandP'!$B$2:$B$201,B62,'Планиране на търсенето (demandP'!$C$2:$C$201,C62,'Планиране на търсенето (demandP'!$D$2:$D$201,D62,'Планиране на търсенето (demandP'!$G$2:$G$201,E62,'Планиране на търсенето (demandP'!$H$2:$H$201,F62,'Планиране на търсенето (demandP'!$K$2:$K$201,G62))</f>
      </c>
      <c r="L62" s="90">
        <f>IF(B62="","",I62-H62)</f>
      </c>
      <c r="M62" s="91">
        <f>IF(OR(H62="",H62=0),"",L62/H62)</f>
      </c>
      <c r="N62" s="91">
        <f>IF(OR(J62="",J62=0),"",(H62-J62)/J62)</f>
      </c>
      <c r="O62" s="52">
        <f>IF(B62="","",IF(OR(M62&lt;-'Настройки на параметрите (setti'!$B$9,IF(N62="",0,ABS(N62))&gt;'Настройки на параметрите (setti'!$B$8),"エスカレーション必要","実行可能"))</f>
      </c>
      <c r="P62" s="46"/>
      <c r="Q62" s="88">
        <f>IF(B62="","",IF(P62="需要調整",ROUND((H62+J62)/2,0),H62))</f>
      </c>
      <c r="R62" s="88">
        <f>IF(B62="","",IF(P62="供給調整",MAX(I62,H62),I62))</f>
      </c>
      <c r="S62" s="62"/>
      <c r="T62" s="46"/>
      <c r="U62" s="62"/>
      <c r="V62" s="46"/>
    </row>
    <row r="63" ht="20" customHeight="true">
      <c r="A63" s="46"/>
      <c r="B63" s="46"/>
      <c r="C63" s="46"/>
      <c r="D63" s="46"/>
      <c r="E63" s="46"/>
      <c r="F63" s="46"/>
      <c r="G63" s="46"/>
      <c r="H63" s="90">
        <f>IF(B63="","",SUMIFS('Планиране на търсенето (demandP'!$X$2:$X$201,'Планиране на търсенето (demandP'!$B$2:$B$201,B63,'Планиране на търсенето (demandP'!$C$2:$C$201,C63,'Планиране на търсенето (demandP'!$D$2:$D$201,D63,'Планиране на търсенето (demandP'!$G$2:$G$201,E63,'Планиране на търсенето (demandP'!$H$2:$H$201,F63,'Планиране на търсенето (demandP'!$K$2:$K$201,G63))</f>
      </c>
      <c r="I63" s="90">
        <f>IF(B63="","",SUMIFS('Преглед на доставките (supplyRe'!$M$2:$M$201,'Преглед на доставките (supplyRe'!$B$2:$B$201,B63,'Преглед на доставките (supplyRe'!$C$2:$C$201,C63,'Преглед на доставките (supplyRe'!$D$2:$D$201,D63,'Преглед на доставките (supplyRe'!$F$2:$F$201,E63))</f>
      </c>
      <c r="J63" s="90">
        <f>IF(B63="","",SUMIFS('Планиране на търсенето (demandP'!$R$2:$R$201,'Планиране на търсенето (demandP'!$B$2:$B$201,B63,'Планиране на търсенето (demandP'!$C$2:$C$201,C63,'Планиране на търсенето (demandP'!$D$2:$D$201,D63,'Планиране на търсенето (demandP'!$G$2:$G$201,E63,'Планиране на търсенето (demandP'!$H$2:$H$201,F63,'Планиране на търсенето (demandP'!$K$2:$K$201,G63))</f>
      </c>
      <c r="K63" s="90">
        <f>IF(B63="","",SUMIFS('Планиране на търсенето (demandP'!$Y$2:$Y$201,'Планиране на търсенето (demandP'!$B$2:$B$201,B63,'Планиране на търсенето (demandP'!$C$2:$C$201,C63,'Планиране на търсенето (demandP'!$D$2:$D$201,D63,'Планиране на търсенето (demandP'!$G$2:$G$201,E63,'Планиране на търсенето (demandP'!$H$2:$H$201,F63,'Планиране на търсенето (demandP'!$K$2:$K$201,G63))</f>
      </c>
      <c r="L63" s="90">
        <f>IF(B63="","",I63-H63)</f>
      </c>
      <c r="M63" s="91">
        <f>IF(OR(H63="",H63=0),"",L63/H63)</f>
      </c>
      <c r="N63" s="91">
        <f>IF(OR(J63="",J63=0),"",(H63-J63)/J63)</f>
      </c>
      <c r="O63" s="52">
        <f>IF(B63="","",IF(OR(M63&lt;-'Настройки на параметрите (setti'!$B$9,IF(N63="",0,ABS(N63))&gt;'Настройки на параметрите (setti'!$B$8),"エスカレーション必要","実行可能"))</f>
      </c>
      <c r="P63" s="46"/>
      <c r="Q63" s="88">
        <f>IF(B63="","",IF(P63="需要調整",ROUND((H63+J63)/2,0),H63))</f>
      </c>
      <c r="R63" s="88">
        <f>IF(B63="","",IF(P63="供給調整",MAX(I63,H63),I63))</f>
      </c>
      <c r="S63" s="62"/>
      <c r="T63" s="46"/>
      <c r="U63" s="62"/>
      <c r="V63" s="46"/>
    </row>
    <row r="64" ht="20" customHeight="true">
      <c r="A64" s="46"/>
      <c r="B64" s="46"/>
      <c r="C64" s="46"/>
      <c r="D64" s="46"/>
      <c r="E64" s="46"/>
      <c r="F64" s="46"/>
      <c r="G64" s="46"/>
      <c r="H64" s="90">
        <f>IF(B64="","",SUMIFS('Планиране на търсенето (demandP'!$X$2:$X$201,'Планиране на търсенето (demandP'!$B$2:$B$201,B64,'Планиране на търсенето (demandP'!$C$2:$C$201,C64,'Планиране на търсенето (demandP'!$D$2:$D$201,D64,'Планиране на търсенето (demandP'!$G$2:$G$201,E64,'Планиране на търсенето (demandP'!$H$2:$H$201,F64,'Планиране на търсенето (demandP'!$K$2:$K$201,G64))</f>
      </c>
      <c r="I64" s="90">
        <f>IF(B64="","",SUMIFS('Преглед на доставките (supplyRe'!$M$2:$M$201,'Преглед на доставките (supplyRe'!$B$2:$B$201,B64,'Преглед на доставките (supplyRe'!$C$2:$C$201,C64,'Преглед на доставките (supplyRe'!$D$2:$D$201,D64,'Преглед на доставките (supplyRe'!$F$2:$F$201,E64))</f>
      </c>
      <c r="J64" s="90">
        <f>IF(B64="","",SUMIFS('Планиране на търсенето (demandP'!$R$2:$R$201,'Планиране на търсенето (demandP'!$B$2:$B$201,B64,'Планиране на търсенето (demandP'!$C$2:$C$201,C64,'Планиране на търсенето (demandP'!$D$2:$D$201,D64,'Планиране на търсенето (demandP'!$G$2:$G$201,E64,'Планиране на търсенето (demandP'!$H$2:$H$201,F64,'Планиране на търсенето (demandP'!$K$2:$K$201,G64))</f>
      </c>
      <c r="K64" s="90">
        <f>IF(B64="","",SUMIFS('Планиране на търсенето (demandP'!$Y$2:$Y$201,'Планиране на търсенето (demandP'!$B$2:$B$201,B64,'Планиране на търсенето (demandP'!$C$2:$C$201,C64,'Планиране на търсенето (demandP'!$D$2:$D$201,D64,'Планиране на търсенето (demandP'!$G$2:$G$201,E64,'Планиране на търсенето (demandP'!$H$2:$H$201,F64,'Планиране на търсенето (demandP'!$K$2:$K$201,G64))</f>
      </c>
      <c r="L64" s="90">
        <f>IF(B64="","",I64-H64)</f>
      </c>
      <c r="M64" s="91">
        <f>IF(OR(H64="",H64=0),"",L64/H64)</f>
      </c>
      <c r="N64" s="91">
        <f>IF(OR(J64="",J64=0),"",(H64-J64)/J64)</f>
      </c>
      <c r="O64" s="52">
        <f>IF(B64="","",IF(OR(M64&lt;-'Настройки на параметрите (setti'!$B$9,IF(N64="",0,ABS(N64))&gt;'Настройки на параметрите (setti'!$B$8),"エスカレーション必要","実行可能"))</f>
      </c>
      <c r="P64" s="46"/>
      <c r="Q64" s="88">
        <f>IF(B64="","",IF(P64="需要調整",ROUND((H64+J64)/2,0),H64))</f>
      </c>
      <c r="R64" s="88">
        <f>IF(B64="","",IF(P64="供給調整",MAX(I64,H64),I64))</f>
      </c>
      <c r="S64" s="62"/>
      <c r="T64" s="46"/>
      <c r="U64" s="62"/>
      <c r="V64" s="46"/>
    </row>
    <row r="65" ht="20" customHeight="true">
      <c r="A65" s="46"/>
      <c r="B65" s="46"/>
      <c r="C65" s="46"/>
      <c r="D65" s="46"/>
      <c r="E65" s="46"/>
      <c r="F65" s="46"/>
      <c r="G65" s="46"/>
      <c r="H65" s="90">
        <f>IF(B65="","",SUMIFS('Планиране на търсенето (demandP'!$X$2:$X$201,'Планиране на търсенето (demandP'!$B$2:$B$201,B65,'Планиране на търсенето (demandP'!$C$2:$C$201,C65,'Планиране на търсенето (demandP'!$D$2:$D$201,D65,'Планиране на търсенето (demandP'!$G$2:$G$201,E65,'Планиране на търсенето (demandP'!$H$2:$H$201,F65,'Планиране на търсенето (demandP'!$K$2:$K$201,G65))</f>
      </c>
      <c r="I65" s="90">
        <f>IF(B65="","",SUMIFS('Преглед на доставките (supplyRe'!$M$2:$M$201,'Преглед на доставките (supplyRe'!$B$2:$B$201,B65,'Преглед на доставките (supplyRe'!$C$2:$C$201,C65,'Преглед на доставките (supplyRe'!$D$2:$D$201,D65,'Преглед на доставките (supplyRe'!$F$2:$F$201,E65))</f>
      </c>
      <c r="J65" s="90">
        <f>IF(B65="","",SUMIFS('Планиране на търсенето (demandP'!$R$2:$R$201,'Планиране на търсенето (demandP'!$B$2:$B$201,B65,'Планиране на търсенето (demandP'!$C$2:$C$201,C65,'Планиране на търсенето (demandP'!$D$2:$D$201,D65,'Планиране на търсенето (demandP'!$G$2:$G$201,E65,'Планиране на търсенето (demandP'!$H$2:$H$201,F65,'Планиране на търсенето (demandP'!$K$2:$K$201,G65))</f>
      </c>
      <c r="K65" s="90">
        <f>IF(B65="","",SUMIFS('Планиране на търсенето (demandP'!$Y$2:$Y$201,'Планиране на търсенето (demandP'!$B$2:$B$201,B65,'Планиране на търсенето (demandP'!$C$2:$C$201,C65,'Планиране на търсенето (demandP'!$D$2:$D$201,D65,'Планиране на търсенето (demandP'!$G$2:$G$201,E65,'Планиране на търсенето (demandP'!$H$2:$H$201,F65,'Планиране на търсенето (demandP'!$K$2:$K$201,G65))</f>
      </c>
      <c r="L65" s="90">
        <f>IF(B65="","",I65-H65)</f>
      </c>
      <c r="M65" s="91">
        <f>IF(OR(H65="",H65=0),"",L65/H65)</f>
      </c>
      <c r="N65" s="91">
        <f>IF(OR(J65="",J65=0),"",(H65-J65)/J65)</f>
      </c>
      <c r="O65" s="52">
        <f>IF(B65="","",IF(OR(M65&lt;-'Настройки на параметрите (setti'!$B$9,IF(N65="",0,ABS(N65))&gt;'Настройки на параметрите (setti'!$B$8),"エスカレーション必要","実行可能"))</f>
      </c>
      <c r="P65" s="46"/>
      <c r="Q65" s="88">
        <f>IF(B65="","",IF(P65="需要調整",ROUND((H65+J65)/2,0),H65))</f>
      </c>
      <c r="R65" s="88">
        <f>IF(B65="","",IF(P65="供給調整",MAX(I65,H65),I65))</f>
      </c>
      <c r="S65" s="62"/>
      <c r="T65" s="46"/>
      <c r="U65" s="62"/>
      <c r="V65" s="46"/>
    </row>
    <row r="66" ht="20" customHeight="true">
      <c r="A66" s="46"/>
      <c r="B66" s="46"/>
      <c r="C66" s="46"/>
      <c r="D66" s="46"/>
      <c r="E66" s="46"/>
      <c r="F66" s="46"/>
      <c r="G66" s="46"/>
      <c r="H66" s="90">
        <f>IF(B66="","",SUMIFS('Планиране на търсенето (demandP'!$X$2:$X$201,'Планиране на търсенето (demandP'!$B$2:$B$201,B66,'Планиране на търсенето (demandP'!$C$2:$C$201,C66,'Планиране на търсенето (demandP'!$D$2:$D$201,D66,'Планиране на търсенето (demandP'!$G$2:$G$201,E66,'Планиране на търсенето (demandP'!$H$2:$H$201,F66,'Планиране на търсенето (demandP'!$K$2:$K$201,G66))</f>
      </c>
      <c r="I66" s="90">
        <f>IF(B66="","",SUMIFS('Преглед на доставките (supplyRe'!$M$2:$M$201,'Преглед на доставките (supplyRe'!$B$2:$B$201,B66,'Преглед на доставките (supplyRe'!$C$2:$C$201,C66,'Преглед на доставките (supplyRe'!$D$2:$D$201,D66,'Преглед на доставките (supplyRe'!$F$2:$F$201,E66))</f>
      </c>
      <c r="J66" s="90">
        <f>IF(B66="","",SUMIFS('Планиране на търсенето (demandP'!$R$2:$R$201,'Планиране на търсенето (demandP'!$B$2:$B$201,B66,'Планиране на търсенето (demandP'!$C$2:$C$201,C66,'Планиране на търсенето (demandP'!$D$2:$D$201,D66,'Планиране на търсенето (demandP'!$G$2:$G$201,E66,'Планиране на търсенето (demandP'!$H$2:$H$201,F66,'Планиране на търсенето (demandP'!$K$2:$K$201,G66))</f>
      </c>
      <c r="K66" s="90">
        <f>IF(B66="","",SUMIFS('Планиране на търсенето (demandP'!$Y$2:$Y$201,'Планиране на търсенето (demandP'!$B$2:$B$201,B66,'Планиране на търсенето (demandP'!$C$2:$C$201,C66,'Планиране на търсенето (demandP'!$D$2:$D$201,D66,'Планиране на търсенето (demandP'!$G$2:$G$201,E66,'Планиране на търсенето (demandP'!$H$2:$H$201,F66,'Планиране на търсенето (demandP'!$K$2:$K$201,G66))</f>
      </c>
      <c r="L66" s="90">
        <f>IF(B66="","",I66-H66)</f>
      </c>
      <c r="M66" s="91">
        <f>IF(OR(H66="",H66=0),"",L66/H66)</f>
      </c>
      <c r="N66" s="91">
        <f>IF(OR(J66="",J66=0),"",(H66-J66)/J66)</f>
      </c>
      <c r="O66" s="52">
        <f>IF(B66="","",IF(OR(M66&lt;-'Настройки на параметрите (setti'!$B$9,IF(N66="",0,ABS(N66))&gt;'Настройки на параметрите (setti'!$B$8),"エスカレーション必要","実行可能"))</f>
      </c>
      <c r="P66" s="46"/>
      <c r="Q66" s="88">
        <f>IF(B66="","",IF(P66="需要調整",ROUND((H66+J66)/2,0),H66))</f>
      </c>
      <c r="R66" s="88">
        <f>IF(B66="","",IF(P66="供給調整",MAX(I66,H66),I66))</f>
      </c>
      <c r="S66" s="62"/>
      <c r="T66" s="46"/>
      <c r="U66" s="62"/>
      <c r="V66" s="46"/>
    </row>
    <row r="67" ht="20" customHeight="true">
      <c r="A67" s="46"/>
      <c r="B67" s="46"/>
      <c r="C67" s="46"/>
      <c r="D67" s="46"/>
      <c r="E67" s="46"/>
      <c r="F67" s="46"/>
      <c r="G67" s="46"/>
      <c r="H67" s="90">
        <f>IF(B67="","",SUMIFS('Планиране на търсенето (demandP'!$X$2:$X$201,'Планиране на търсенето (demandP'!$B$2:$B$201,B67,'Планиране на търсенето (demandP'!$C$2:$C$201,C67,'Планиране на търсенето (demandP'!$D$2:$D$201,D67,'Планиране на търсенето (demandP'!$G$2:$G$201,E67,'Планиране на търсенето (demandP'!$H$2:$H$201,F67,'Планиране на търсенето (demandP'!$K$2:$K$201,G67))</f>
      </c>
      <c r="I67" s="90">
        <f>IF(B67="","",SUMIFS('Преглед на доставките (supplyRe'!$M$2:$M$201,'Преглед на доставките (supplyRe'!$B$2:$B$201,B67,'Преглед на доставките (supplyRe'!$C$2:$C$201,C67,'Преглед на доставките (supplyRe'!$D$2:$D$201,D67,'Преглед на доставките (supplyRe'!$F$2:$F$201,E67))</f>
      </c>
      <c r="J67" s="90">
        <f>IF(B67="","",SUMIFS('Планиране на търсенето (demandP'!$R$2:$R$201,'Планиране на търсенето (demandP'!$B$2:$B$201,B67,'Планиране на търсенето (demandP'!$C$2:$C$201,C67,'Планиране на търсенето (demandP'!$D$2:$D$201,D67,'Планиране на търсенето (demandP'!$G$2:$G$201,E67,'Планиране на търсенето (demandP'!$H$2:$H$201,F67,'Планиране на търсенето (demandP'!$K$2:$K$201,G67))</f>
      </c>
      <c r="K67" s="90">
        <f>IF(B67="","",SUMIFS('Планиране на търсенето (demandP'!$Y$2:$Y$201,'Планиране на търсенето (demandP'!$B$2:$B$201,B67,'Планиране на търсенето (demandP'!$C$2:$C$201,C67,'Планиране на търсенето (demandP'!$D$2:$D$201,D67,'Планиране на търсенето (demandP'!$G$2:$G$201,E67,'Планиране на търсенето (demandP'!$H$2:$H$201,F67,'Планиране на търсенето (demandP'!$K$2:$K$201,G67))</f>
      </c>
      <c r="L67" s="90">
        <f>IF(B67="","",I67-H67)</f>
      </c>
      <c r="M67" s="91">
        <f>IF(OR(H67="",H67=0),"",L67/H67)</f>
      </c>
      <c r="N67" s="91">
        <f>IF(OR(J67="",J67=0),"",(H67-J67)/J67)</f>
      </c>
      <c r="O67" s="52">
        <f>IF(B67="","",IF(OR(M67&lt;-'Настройки на параметрите (setti'!$B$9,IF(N67="",0,ABS(N67))&gt;'Настройки на параметрите (setti'!$B$8),"エスカレーション必要","実行可能"))</f>
      </c>
      <c r="P67" s="46"/>
      <c r="Q67" s="88">
        <f>IF(B67="","",IF(P67="需要調整",ROUND((H67+J67)/2,0),H67))</f>
      </c>
      <c r="R67" s="88">
        <f>IF(B67="","",IF(P67="供給調整",MAX(I67,H67),I67))</f>
      </c>
      <c r="S67" s="62"/>
      <c r="T67" s="46"/>
      <c r="U67" s="62"/>
      <c r="V67" s="46"/>
    </row>
    <row r="68" ht="20" customHeight="true">
      <c r="A68" s="46"/>
      <c r="B68" s="46"/>
      <c r="C68" s="46"/>
      <c r="D68" s="46"/>
      <c r="E68" s="46"/>
      <c r="F68" s="46"/>
      <c r="G68" s="46"/>
      <c r="H68" s="90">
        <f>IF(B68="","",SUMIFS('Планиране на търсенето (demandP'!$X$2:$X$201,'Планиране на търсенето (demandP'!$B$2:$B$201,B68,'Планиране на търсенето (demandP'!$C$2:$C$201,C68,'Планиране на търсенето (demandP'!$D$2:$D$201,D68,'Планиране на търсенето (demandP'!$G$2:$G$201,E68,'Планиране на търсенето (demandP'!$H$2:$H$201,F68,'Планиране на търсенето (demandP'!$K$2:$K$201,G68))</f>
      </c>
      <c r="I68" s="90">
        <f>IF(B68="","",SUMIFS('Преглед на доставките (supplyRe'!$M$2:$M$201,'Преглед на доставките (supplyRe'!$B$2:$B$201,B68,'Преглед на доставките (supplyRe'!$C$2:$C$201,C68,'Преглед на доставките (supplyRe'!$D$2:$D$201,D68,'Преглед на доставките (supplyRe'!$F$2:$F$201,E68))</f>
      </c>
      <c r="J68" s="90">
        <f>IF(B68="","",SUMIFS('Планиране на търсенето (demandP'!$R$2:$R$201,'Планиране на търсенето (demandP'!$B$2:$B$201,B68,'Планиране на търсенето (demandP'!$C$2:$C$201,C68,'Планиране на търсенето (demandP'!$D$2:$D$201,D68,'Планиране на търсенето (demandP'!$G$2:$G$201,E68,'Планиране на търсенето (demandP'!$H$2:$H$201,F68,'Планиране на търсенето (demandP'!$K$2:$K$201,G68))</f>
      </c>
      <c r="K68" s="90">
        <f>IF(B68="","",SUMIFS('Планиране на търсенето (demandP'!$Y$2:$Y$201,'Планиране на търсенето (demandP'!$B$2:$B$201,B68,'Планиране на търсенето (demandP'!$C$2:$C$201,C68,'Планиране на търсенето (demandP'!$D$2:$D$201,D68,'Планиране на търсенето (demandP'!$G$2:$G$201,E68,'Планиране на търсенето (demandP'!$H$2:$H$201,F68,'Планиране на търсенето (demandP'!$K$2:$K$201,G68))</f>
      </c>
      <c r="L68" s="90">
        <f>IF(B68="","",I68-H68)</f>
      </c>
      <c r="M68" s="91">
        <f>IF(OR(H68="",H68=0),"",L68/H68)</f>
      </c>
      <c r="N68" s="91">
        <f>IF(OR(J68="",J68=0),"",(H68-J68)/J68)</f>
      </c>
      <c r="O68" s="52">
        <f>IF(B68="","",IF(OR(M68&lt;-'Настройки на параметрите (setti'!$B$9,IF(N68="",0,ABS(N68))&gt;'Настройки на параметрите (setti'!$B$8),"エスカレーション必要","実行可能"))</f>
      </c>
      <c r="P68" s="46"/>
      <c r="Q68" s="88">
        <f>IF(B68="","",IF(P68="需要調整",ROUND((H68+J68)/2,0),H68))</f>
      </c>
      <c r="R68" s="88">
        <f>IF(B68="","",IF(P68="供給調整",MAX(I68,H68),I68))</f>
      </c>
      <c r="S68" s="62"/>
      <c r="T68" s="46"/>
      <c r="U68" s="62"/>
      <c r="V68" s="46"/>
    </row>
    <row r="69" ht="20" customHeight="true">
      <c r="A69" s="46"/>
      <c r="B69" s="46"/>
      <c r="C69" s="46"/>
      <c r="D69" s="46"/>
      <c r="E69" s="46"/>
      <c r="F69" s="46"/>
      <c r="G69" s="46"/>
      <c r="H69" s="90">
        <f>IF(B69="","",SUMIFS('Планиране на търсенето (demandP'!$X$2:$X$201,'Планиране на търсенето (demandP'!$B$2:$B$201,B69,'Планиране на търсенето (demandP'!$C$2:$C$201,C69,'Планиране на търсенето (demandP'!$D$2:$D$201,D69,'Планиране на търсенето (demandP'!$G$2:$G$201,E69,'Планиране на търсенето (demandP'!$H$2:$H$201,F69,'Планиране на търсенето (demandP'!$K$2:$K$201,G69))</f>
      </c>
      <c r="I69" s="90">
        <f>IF(B69="","",SUMIFS('Преглед на доставките (supplyRe'!$M$2:$M$201,'Преглед на доставките (supplyRe'!$B$2:$B$201,B69,'Преглед на доставките (supplyRe'!$C$2:$C$201,C69,'Преглед на доставките (supplyRe'!$D$2:$D$201,D69,'Преглед на доставките (supplyRe'!$F$2:$F$201,E69))</f>
      </c>
      <c r="J69" s="90">
        <f>IF(B69="","",SUMIFS('Планиране на търсенето (demandP'!$R$2:$R$201,'Планиране на търсенето (demandP'!$B$2:$B$201,B69,'Планиране на търсенето (demandP'!$C$2:$C$201,C69,'Планиране на търсенето (demandP'!$D$2:$D$201,D69,'Планиране на търсенето (demandP'!$G$2:$G$201,E69,'Планиране на търсенето (demandP'!$H$2:$H$201,F69,'Планиране на търсенето (demandP'!$K$2:$K$201,G69))</f>
      </c>
      <c r="K69" s="90">
        <f>IF(B69="","",SUMIFS('Планиране на търсенето (demandP'!$Y$2:$Y$201,'Планиране на търсенето (demandP'!$B$2:$B$201,B69,'Планиране на търсенето (demandP'!$C$2:$C$201,C69,'Планиране на търсенето (demandP'!$D$2:$D$201,D69,'Планиране на търсенето (demandP'!$G$2:$G$201,E69,'Планиране на търсенето (demandP'!$H$2:$H$201,F69,'Планиране на търсенето (demandP'!$K$2:$K$201,G69))</f>
      </c>
      <c r="L69" s="90">
        <f>IF(B69="","",I69-H69)</f>
      </c>
      <c r="M69" s="91">
        <f>IF(OR(H69="",H69=0),"",L69/H69)</f>
      </c>
      <c r="N69" s="91">
        <f>IF(OR(J69="",J69=0),"",(H69-J69)/J69)</f>
      </c>
      <c r="O69" s="52">
        <f>IF(B69="","",IF(OR(M69&lt;-'Настройки на параметрите (setti'!$B$9,IF(N69="",0,ABS(N69))&gt;'Настройки на параметрите (setti'!$B$8),"エスカレーション必要","実行可能"))</f>
      </c>
      <c r="P69" s="46"/>
      <c r="Q69" s="88">
        <f>IF(B69="","",IF(P69="需要調整",ROUND((H69+J69)/2,0),H69))</f>
      </c>
      <c r="R69" s="88">
        <f>IF(B69="","",IF(P69="供給調整",MAX(I69,H69),I69))</f>
      </c>
      <c r="S69" s="62"/>
      <c r="T69" s="46"/>
      <c r="U69" s="62"/>
      <c r="V69" s="46"/>
    </row>
    <row r="70" ht="20" customHeight="true">
      <c r="A70" s="46"/>
      <c r="B70" s="46"/>
      <c r="C70" s="46"/>
      <c r="D70" s="46"/>
      <c r="E70" s="46"/>
      <c r="F70" s="46"/>
      <c r="G70" s="46"/>
      <c r="H70" s="90">
        <f>IF(B70="","",SUMIFS('Планиране на търсенето (demandP'!$X$2:$X$201,'Планиране на търсенето (demandP'!$B$2:$B$201,B70,'Планиране на търсенето (demandP'!$C$2:$C$201,C70,'Планиране на търсенето (demandP'!$D$2:$D$201,D70,'Планиране на търсенето (demandP'!$G$2:$G$201,E70,'Планиране на търсенето (demandP'!$H$2:$H$201,F70,'Планиране на търсенето (demandP'!$K$2:$K$201,G70))</f>
      </c>
      <c r="I70" s="90">
        <f>IF(B70="","",SUMIFS('Преглед на доставките (supplyRe'!$M$2:$M$201,'Преглед на доставките (supplyRe'!$B$2:$B$201,B70,'Преглед на доставките (supplyRe'!$C$2:$C$201,C70,'Преглед на доставките (supplyRe'!$D$2:$D$201,D70,'Преглед на доставките (supplyRe'!$F$2:$F$201,E70))</f>
      </c>
      <c r="J70" s="90">
        <f>IF(B70="","",SUMIFS('Планиране на търсенето (demandP'!$R$2:$R$201,'Планиране на търсенето (demandP'!$B$2:$B$201,B70,'Планиране на търсенето (demandP'!$C$2:$C$201,C70,'Планиране на търсенето (demandP'!$D$2:$D$201,D70,'Планиране на търсенето (demandP'!$G$2:$G$201,E70,'Планиране на търсенето (demandP'!$H$2:$H$201,F70,'Планиране на търсенето (demandP'!$K$2:$K$201,G70))</f>
      </c>
      <c r="K70" s="90">
        <f>IF(B70="","",SUMIFS('Планиране на търсенето (demandP'!$Y$2:$Y$201,'Планиране на търсенето (demandP'!$B$2:$B$201,B70,'Планиране на търсенето (demandP'!$C$2:$C$201,C70,'Планиране на търсенето (demandP'!$D$2:$D$201,D70,'Планиране на търсенето (demandP'!$G$2:$G$201,E70,'Планиране на търсенето (demandP'!$H$2:$H$201,F70,'Планиране на търсенето (demandP'!$K$2:$K$201,G70))</f>
      </c>
      <c r="L70" s="90">
        <f>IF(B70="","",I70-H70)</f>
      </c>
      <c r="M70" s="91">
        <f>IF(OR(H70="",H70=0),"",L70/H70)</f>
      </c>
      <c r="N70" s="91">
        <f>IF(OR(J70="",J70=0),"",(H70-J70)/J70)</f>
      </c>
      <c r="O70" s="52">
        <f>IF(B70="","",IF(OR(M70&lt;-'Настройки на параметрите (setti'!$B$9,IF(N70="",0,ABS(N70))&gt;'Настройки на параметрите (setti'!$B$8),"エスカレーション必要","実行可能"))</f>
      </c>
      <c r="P70" s="46"/>
      <c r="Q70" s="88">
        <f>IF(B70="","",IF(P70="需要調整",ROUND((H70+J70)/2,0),H70))</f>
      </c>
      <c r="R70" s="88">
        <f>IF(B70="","",IF(P70="供給調整",MAX(I70,H70),I70))</f>
      </c>
      <c r="S70" s="62"/>
      <c r="T70" s="46"/>
      <c r="U70" s="62"/>
      <c r="V70" s="46"/>
    </row>
    <row r="71" ht="20" customHeight="true">
      <c r="A71" s="46"/>
      <c r="B71" s="46"/>
      <c r="C71" s="46"/>
      <c r="D71" s="46"/>
      <c r="E71" s="46"/>
      <c r="F71" s="46"/>
      <c r="G71" s="46"/>
      <c r="H71" s="90">
        <f>IF(B71="","",SUMIFS('Планиране на търсенето (demandP'!$X$2:$X$201,'Планиране на търсенето (demandP'!$B$2:$B$201,B71,'Планиране на търсенето (demandP'!$C$2:$C$201,C71,'Планиране на търсенето (demandP'!$D$2:$D$201,D71,'Планиране на търсенето (demandP'!$G$2:$G$201,E71,'Планиране на търсенето (demandP'!$H$2:$H$201,F71,'Планиране на търсенето (demandP'!$K$2:$K$201,G71))</f>
      </c>
      <c r="I71" s="90">
        <f>IF(B71="","",SUMIFS('Преглед на доставките (supplyRe'!$M$2:$M$201,'Преглед на доставките (supplyRe'!$B$2:$B$201,B71,'Преглед на доставките (supplyRe'!$C$2:$C$201,C71,'Преглед на доставките (supplyRe'!$D$2:$D$201,D71,'Преглед на доставките (supplyRe'!$F$2:$F$201,E71))</f>
      </c>
      <c r="J71" s="90">
        <f>IF(B71="","",SUMIFS('Планиране на търсенето (demandP'!$R$2:$R$201,'Планиране на търсенето (demandP'!$B$2:$B$201,B71,'Планиране на търсенето (demandP'!$C$2:$C$201,C71,'Планиране на търсенето (demandP'!$D$2:$D$201,D71,'Планиране на търсенето (demandP'!$G$2:$G$201,E71,'Планиране на търсенето (demandP'!$H$2:$H$201,F71,'Планиране на търсенето (demandP'!$K$2:$K$201,G71))</f>
      </c>
      <c r="K71" s="90">
        <f>IF(B71="","",SUMIFS('Планиране на търсенето (demandP'!$Y$2:$Y$201,'Планиране на търсенето (demandP'!$B$2:$B$201,B71,'Планиране на търсенето (demandP'!$C$2:$C$201,C71,'Планиране на търсенето (demandP'!$D$2:$D$201,D71,'Планиране на търсенето (demandP'!$G$2:$G$201,E71,'Планиране на търсенето (demandP'!$H$2:$H$201,F71,'Планиране на търсенето (demandP'!$K$2:$K$201,G71))</f>
      </c>
      <c r="L71" s="90">
        <f>IF(B71="","",I71-H71)</f>
      </c>
      <c r="M71" s="91">
        <f>IF(OR(H71="",H71=0),"",L71/H71)</f>
      </c>
      <c r="N71" s="91">
        <f>IF(OR(J71="",J71=0),"",(H71-J71)/J71)</f>
      </c>
      <c r="O71" s="52">
        <f>IF(B71="","",IF(OR(M71&lt;-'Настройки на параметрите (setti'!$B$9,IF(N71="",0,ABS(N71))&gt;'Настройки на параметрите (setti'!$B$8),"エスカレーション必要","実行可能"))</f>
      </c>
      <c r="P71" s="46"/>
      <c r="Q71" s="88">
        <f>IF(B71="","",IF(P71="需要調整",ROUND((H71+J71)/2,0),H71))</f>
      </c>
      <c r="R71" s="88">
        <f>IF(B71="","",IF(P71="供給調整",MAX(I71,H71),I71))</f>
      </c>
      <c r="S71" s="62"/>
      <c r="T71" s="46"/>
      <c r="U71" s="62"/>
      <c r="V71" s="46"/>
    </row>
    <row r="72" ht="20" customHeight="true">
      <c r="A72" s="46"/>
      <c r="B72" s="46"/>
      <c r="C72" s="46"/>
      <c r="D72" s="46"/>
      <c r="E72" s="46"/>
      <c r="F72" s="46"/>
      <c r="G72" s="46"/>
      <c r="H72" s="90">
        <f>IF(B72="","",SUMIFS('Планиране на търсенето (demandP'!$X$2:$X$201,'Планиране на търсенето (demandP'!$B$2:$B$201,B72,'Планиране на търсенето (demandP'!$C$2:$C$201,C72,'Планиране на търсенето (demandP'!$D$2:$D$201,D72,'Планиране на търсенето (demandP'!$G$2:$G$201,E72,'Планиране на търсенето (demandP'!$H$2:$H$201,F72,'Планиране на търсенето (demandP'!$K$2:$K$201,G72))</f>
      </c>
      <c r="I72" s="90">
        <f>IF(B72="","",SUMIFS('Преглед на доставките (supplyRe'!$M$2:$M$201,'Преглед на доставките (supplyRe'!$B$2:$B$201,B72,'Преглед на доставките (supplyRe'!$C$2:$C$201,C72,'Преглед на доставките (supplyRe'!$D$2:$D$201,D72,'Преглед на доставките (supplyRe'!$F$2:$F$201,E72))</f>
      </c>
      <c r="J72" s="90">
        <f>IF(B72="","",SUMIFS('Планиране на търсенето (demandP'!$R$2:$R$201,'Планиране на търсенето (demandP'!$B$2:$B$201,B72,'Планиране на търсенето (demandP'!$C$2:$C$201,C72,'Планиране на търсенето (demandP'!$D$2:$D$201,D72,'Планиране на търсенето (demandP'!$G$2:$G$201,E72,'Планиране на търсенето (demandP'!$H$2:$H$201,F72,'Планиране на търсенето (demandP'!$K$2:$K$201,G72))</f>
      </c>
      <c r="K72" s="90">
        <f>IF(B72="","",SUMIFS('Планиране на търсенето (demandP'!$Y$2:$Y$201,'Планиране на търсенето (demandP'!$B$2:$B$201,B72,'Планиране на търсенето (demandP'!$C$2:$C$201,C72,'Планиране на търсенето (demandP'!$D$2:$D$201,D72,'Планиране на търсенето (demandP'!$G$2:$G$201,E72,'Планиране на търсенето (demandP'!$H$2:$H$201,F72,'Планиране на търсенето (demandP'!$K$2:$K$201,G72))</f>
      </c>
      <c r="L72" s="90">
        <f>IF(B72="","",I72-H72)</f>
      </c>
      <c r="M72" s="91">
        <f>IF(OR(H72="",H72=0),"",L72/H72)</f>
      </c>
      <c r="N72" s="91">
        <f>IF(OR(J72="",J72=0),"",(H72-J72)/J72)</f>
      </c>
      <c r="O72" s="52">
        <f>IF(B72="","",IF(OR(M72&lt;-'Настройки на параметрите (setti'!$B$9,IF(N72="",0,ABS(N72))&gt;'Настройки на параметрите (setti'!$B$8),"エスカレーション必要","実行可能"))</f>
      </c>
      <c r="P72" s="46"/>
      <c r="Q72" s="88">
        <f>IF(B72="","",IF(P72="需要調整",ROUND((H72+J72)/2,0),H72))</f>
      </c>
      <c r="R72" s="88">
        <f>IF(B72="","",IF(P72="供給調整",MAX(I72,H72),I72))</f>
      </c>
      <c r="S72" s="62"/>
      <c r="T72" s="46"/>
      <c r="U72" s="62"/>
      <c r="V72" s="46"/>
    </row>
    <row r="73" ht="20" customHeight="true">
      <c r="A73" s="46"/>
      <c r="B73" s="46"/>
      <c r="C73" s="46"/>
      <c r="D73" s="46"/>
      <c r="E73" s="46"/>
      <c r="F73" s="46"/>
      <c r="G73" s="46"/>
      <c r="H73" s="90">
        <f>IF(B73="","",SUMIFS('Планиране на търсенето (demandP'!$X$2:$X$201,'Планиране на търсенето (demandP'!$B$2:$B$201,B73,'Планиране на търсенето (demandP'!$C$2:$C$201,C73,'Планиране на търсенето (demandP'!$D$2:$D$201,D73,'Планиране на търсенето (demandP'!$G$2:$G$201,E73,'Планиране на търсенето (demandP'!$H$2:$H$201,F73,'Планиране на търсенето (demandP'!$K$2:$K$201,G73))</f>
      </c>
      <c r="I73" s="90">
        <f>IF(B73="","",SUMIFS('Преглед на доставките (supplyRe'!$M$2:$M$201,'Преглед на доставките (supplyRe'!$B$2:$B$201,B73,'Преглед на доставките (supplyRe'!$C$2:$C$201,C73,'Преглед на доставките (supplyRe'!$D$2:$D$201,D73,'Преглед на доставките (supplyRe'!$F$2:$F$201,E73))</f>
      </c>
      <c r="J73" s="90">
        <f>IF(B73="","",SUMIFS('Планиране на търсенето (demandP'!$R$2:$R$201,'Планиране на търсенето (demandP'!$B$2:$B$201,B73,'Планиране на търсенето (demandP'!$C$2:$C$201,C73,'Планиране на търсенето (demandP'!$D$2:$D$201,D73,'Планиране на търсенето (demandP'!$G$2:$G$201,E73,'Планиране на търсенето (demandP'!$H$2:$H$201,F73,'Планиране на търсенето (demandP'!$K$2:$K$201,G73))</f>
      </c>
      <c r="K73" s="90">
        <f>IF(B73="","",SUMIFS('Планиране на търсенето (demandP'!$Y$2:$Y$201,'Планиране на търсенето (demandP'!$B$2:$B$201,B73,'Планиране на търсенето (demandP'!$C$2:$C$201,C73,'Планиране на търсенето (demandP'!$D$2:$D$201,D73,'Планиране на търсенето (demandP'!$G$2:$G$201,E73,'Планиране на търсенето (demandP'!$H$2:$H$201,F73,'Планиране на търсенето (demandP'!$K$2:$K$201,G73))</f>
      </c>
      <c r="L73" s="90">
        <f>IF(B73="","",I73-H73)</f>
      </c>
      <c r="M73" s="91">
        <f>IF(OR(H73="",H73=0),"",L73/H73)</f>
      </c>
      <c r="N73" s="91">
        <f>IF(OR(J73="",J73=0),"",(H73-J73)/J73)</f>
      </c>
      <c r="O73" s="52">
        <f>IF(B73="","",IF(OR(M73&lt;-'Настройки на параметрите (setti'!$B$9,IF(N73="",0,ABS(N73))&gt;'Настройки на параметрите (setti'!$B$8),"エスカレーション必要","実行可能"))</f>
      </c>
      <c r="P73" s="46"/>
      <c r="Q73" s="88">
        <f>IF(B73="","",IF(P73="需要調整",ROUND((H73+J73)/2,0),H73))</f>
      </c>
      <c r="R73" s="88">
        <f>IF(B73="","",IF(P73="供給調整",MAX(I73,H73),I73))</f>
      </c>
      <c r="S73" s="62"/>
      <c r="T73" s="46"/>
      <c r="U73" s="62"/>
      <c r="V73" s="46"/>
    </row>
    <row r="74" ht="20" customHeight="true">
      <c r="A74" s="46"/>
      <c r="B74" s="46"/>
      <c r="C74" s="46"/>
      <c r="D74" s="46"/>
      <c r="E74" s="46"/>
      <c r="F74" s="46"/>
      <c r="G74" s="46"/>
      <c r="H74" s="90">
        <f>IF(B74="","",SUMIFS('Планиране на търсенето (demandP'!$X$2:$X$201,'Планиране на търсенето (demandP'!$B$2:$B$201,B74,'Планиране на търсенето (demandP'!$C$2:$C$201,C74,'Планиране на търсенето (demandP'!$D$2:$D$201,D74,'Планиране на търсенето (demandP'!$G$2:$G$201,E74,'Планиране на търсенето (demandP'!$H$2:$H$201,F74,'Планиране на търсенето (demandP'!$K$2:$K$201,G74))</f>
      </c>
      <c r="I74" s="90">
        <f>IF(B74="","",SUMIFS('Преглед на доставките (supplyRe'!$M$2:$M$201,'Преглед на доставките (supplyRe'!$B$2:$B$201,B74,'Преглед на доставките (supplyRe'!$C$2:$C$201,C74,'Преглед на доставките (supplyRe'!$D$2:$D$201,D74,'Преглед на доставките (supplyRe'!$F$2:$F$201,E74))</f>
      </c>
      <c r="J74" s="90">
        <f>IF(B74="","",SUMIFS('Планиране на търсенето (demandP'!$R$2:$R$201,'Планиране на търсенето (demandP'!$B$2:$B$201,B74,'Планиране на търсенето (demandP'!$C$2:$C$201,C74,'Планиране на търсенето (demandP'!$D$2:$D$201,D74,'Планиране на търсенето (demandP'!$G$2:$G$201,E74,'Планиране на търсенето (demandP'!$H$2:$H$201,F74,'Планиране на търсенето (demandP'!$K$2:$K$201,G74))</f>
      </c>
      <c r="K74" s="90">
        <f>IF(B74="","",SUMIFS('Планиране на търсенето (demandP'!$Y$2:$Y$201,'Планиране на търсенето (demandP'!$B$2:$B$201,B74,'Планиране на търсенето (demandP'!$C$2:$C$201,C74,'Планиране на търсенето (demandP'!$D$2:$D$201,D74,'Планиране на търсенето (demandP'!$G$2:$G$201,E74,'Планиране на търсенето (demandP'!$H$2:$H$201,F74,'Планиране на търсенето (demandP'!$K$2:$K$201,G74))</f>
      </c>
      <c r="L74" s="90">
        <f>IF(B74="","",I74-H74)</f>
      </c>
      <c r="M74" s="91">
        <f>IF(OR(H74="",H74=0),"",L74/H74)</f>
      </c>
      <c r="N74" s="91">
        <f>IF(OR(J74="",J74=0),"",(H74-J74)/J74)</f>
      </c>
      <c r="O74" s="52">
        <f>IF(B74="","",IF(OR(M74&lt;-'Настройки на параметрите (setti'!$B$9,IF(N74="",0,ABS(N74))&gt;'Настройки на параметрите (setti'!$B$8),"エスカレーション必要","実行可能"))</f>
      </c>
      <c r="P74" s="46"/>
      <c r="Q74" s="88">
        <f>IF(B74="","",IF(P74="需要調整",ROUND((H74+J74)/2,0),H74))</f>
      </c>
      <c r="R74" s="88">
        <f>IF(B74="","",IF(P74="供給調整",MAX(I74,H74),I74))</f>
      </c>
      <c r="S74" s="62"/>
      <c r="T74" s="46"/>
      <c r="U74" s="62"/>
      <c r="V74" s="46"/>
    </row>
    <row r="75" ht="20" customHeight="true">
      <c r="A75" s="46"/>
      <c r="B75" s="46"/>
      <c r="C75" s="46"/>
      <c r="D75" s="46"/>
      <c r="E75" s="46"/>
      <c r="F75" s="46"/>
      <c r="G75" s="46"/>
      <c r="H75" s="90">
        <f>IF(B75="","",SUMIFS('Планиране на търсенето (demandP'!$X$2:$X$201,'Планиране на търсенето (demandP'!$B$2:$B$201,B75,'Планиране на търсенето (demandP'!$C$2:$C$201,C75,'Планиране на търсенето (demandP'!$D$2:$D$201,D75,'Планиране на търсенето (demandP'!$G$2:$G$201,E75,'Планиране на търсенето (demandP'!$H$2:$H$201,F75,'Планиране на търсенето (demandP'!$K$2:$K$201,G75))</f>
      </c>
      <c r="I75" s="90">
        <f>IF(B75="","",SUMIFS('Преглед на доставките (supplyRe'!$M$2:$M$201,'Преглед на доставките (supplyRe'!$B$2:$B$201,B75,'Преглед на доставките (supplyRe'!$C$2:$C$201,C75,'Преглед на доставките (supplyRe'!$D$2:$D$201,D75,'Преглед на доставките (supplyRe'!$F$2:$F$201,E75))</f>
      </c>
      <c r="J75" s="90">
        <f>IF(B75="","",SUMIFS('Планиране на търсенето (demandP'!$R$2:$R$201,'Планиране на търсенето (demandP'!$B$2:$B$201,B75,'Планиране на търсенето (demandP'!$C$2:$C$201,C75,'Планиране на търсенето (demandP'!$D$2:$D$201,D75,'Планиране на търсенето (demandP'!$G$2:$G$201,E75,'Планиране на търсенето (demandP'!$H$2:$H$201,F75,'Планиране на търсенето (demandP'!$K$2:$K$201,G75))</f>
      </c>
      <c r="K75" s="90">
        <f>IF(B75="","",SUMIFS('Планиране на търсенето (demandP'!$Y$2:$Y$201,'Планиране на търсенето (demandP'!$B$2:$B$201,B75,'Планиране на търсенето (demandP'!$C$2:$C$201,C75,'Планиране на търсенето (demandP'!$D$2:$D$201,D75,'Планиране на търсенето (demandP'!$G$2:$G$201,E75,'Планиране на търсенето (demandP'!$H$2:$H$201,F75,'Планиране на търсенето (demandP'!$K$2:$K$201,G75))</f>
      </c>
      <c r="L75" s="90">
        <f>IF(B75="","",I75-H75)</f>
      </c>
      <c r="M75" s="91">
        <f>IF(OR(H75="",H75=0),"",L75/H75)</f>
      </c>
      <c r="N75" s="91">
        <f>IF(OR(J75="",J75=0),"",(H75-J75)/J75)</f>
      </c>
      <c r="O75" s="52">
        <f>IF(B75="","",IF(OR(M75&lt;-'Настройки на параметрите (setti'!$B$9,IF(N75="",0,ABS(N75))&gt;'Настройки на параметрите (setti'!$B$8),"エスカレーション必要","実行可能"))</f>
      </c>
      <c r="P75" s="46"/>
      <c r="Q75" s="88">
        <f>IF(B75="","",IF(P75="需要調整",ROUND((H75+J75)/2,0),H75))</f>
      </c>
      <c r="R75" s="88">
        <f>IF(B75="","",IF(P75="供給調整",MAX(I75,H75),I75))</f>
      </c>
      <c r="S75" s="62"/>
      <c r="T75" s="46"/>
      <c r="U75" s="62"/>
      <c r="V75" s="46"/>
    </row>
    <row r="76" ht="20" customHeight="true">
      <c r="A76" s="46"/>
      <c r="B76" s="46"/>
      <c r="C76" s="46"/>
      <c r="D76" s="46"/>
      <c r="E76" s="46"/>
      <c r="F76" s="46"/>
      <c r="G76" s="46"/>
      <c r="H76" s="90">
        <f>IF(B76="","",SUMIFS('Планиране на търсенето (demandP'!$X$2:$X$201,'Планиране на търсенето (demandP'!$B$2:$B$201,B76,'Планиране на търсенето (demandP'!$C$2:$C$201,C76,'Планиране на търсенето (demandP'!$D$2:$D$201,D76,'Планиране на търсенето (demandP'!$G$2:$G$201,E76,'Планиране на търсенето (demandP'!$H$2:$H$201,F76,'Планиране на търсенето (demandP'!$K$2:$K$201,G76))</f>
      </c>
      <c r="I76" s="90">
        <f>IF(B76="","",SUMIFS('Преглед на доставките (supplyRe'!$M$2:$M$201,'Преглед на доставките (supplyRe'!$B$2:$B$201,B76,'Преглед на доставките (supplyRe'!$C$2:$C$201,C76,'Преглед на доставките (supplyRe'!$D$2:$D$201,D76,'Преглед на доставките (supplyRe'!$F$2:$F$201,E76))</f>
      </c>
      <c r="J76" s="90">
        <f>IF(B76="","",SUMIFS('Планиране на търсенето (demandP'!$R$2:$R$201,'Планиране на търсенето (demandP'!$B$2:$B$201,B76,'Планиране на търсенето (demandP'!$C$2:$C$201,C76,'Планиране на търсенето (demandP'!$D$2:$D$201,D76,'Планиране на търсенето (demandP'!$G$2:$G$201,E76,'Планиране на търсенето (demandP'!$H$2:$H$201,F76,'Планиране на търсенето (demandP'!$K$2:$K$201,G76))</f>
      </c>
      <c r="K76" s="90">
        <f>IF(B76="","",SUMIFS('Планиране на търсенето (demandP'!$Y$2:$Y$201,'Планиране на търсенето (demandP'!$B$2:$B$201,B76,'Планиране на търсенето (demandP'!$C$2:$C$201,C76,'Планиране на търсенето (demandP'!$D$2:$D$201,D76,'Планиране на търсенето (demandP'!$G$2:$G$201,E76,'Планиране на търсенето (demandP'!$H$2:$H$201,F76,'Планиране на търсенето (demandP'!$K$2:$K$201,G76))</f>
      </c>
      <c r="L76" s="90">
        <f>IF(B76="","",I76-H76)</f>
      </c>
      <c r="M76" s="91">
        <f>IF(OR(H76="",H76=0),"",L76/H76)</f>
      </c>
      <c r="N76" s="91">
        <f>IF(OR(J76="",J76=0),"",(H76-J76)/J76)</f>
      </c>
      <c r="O76" s="52">
        <f>IF(B76="","",IF(OR(M76&lt;-'Настройки на параметрите (setti'!$B$9,IF(N76="",0,ABS(N76))&gt;'Настройки на параметрите (setti'!$B$8),"エスカレーション必要","実行可能"))</f>
      </c>
      <c r="P76" s="46"/>
      <c r="Q76" s="88">
        <f>IF(B76="","",IF(P76="需要調整",ROUND((H76+J76)/2,0),H76))</f>
      </c>
      <c r="R76" s="88">
        <f>IF(B76="","",IF(P76="供給調整",MAX(I76,H76),I76))</f>
      </c>
      <c r="S76" s="62"/>
      <c r="T76" s="46"/>
      <c r="U76" s="62"/>
      <c r="V76" s="46"/>
    </row>
    <row r="77" ht="20" customHeight="true">
      <c r="A77" s="46"/>
      <c r="B77" s="46"/>
      <c r="C77" s="46"/>
      <c r="D77" s="46"/>
      <c r="E77" s="46"/>
      <c r="F77" s="46"/>
      <c r="G77" s="46"/>
      <c r="H77" s="90">
        <f>IF(B77="","",SUMIFS('Планиране на търсенето (demandP'!$X$2:$X$201,'Планиране на търсенето (demandP'!$B$2:$B$201,B77,'Планиране на търсенето (demandP'!$C$2:$C$201,C77,'Планиране на търсенето (demandP'!$D$2:$D$201,D77,'Планиране на търсенето (demandP'!$G$2:$G$201,E77,'Планиране на търсенето (demandP'!$H$2:$H$201,F77,'Планиране на търсенето (demandP'!$K$2:$K$201,G77))</f>
      </c>
      <c r="I77" s="90">
        <f>IF(B77="","",SUMIFS('Преглед на доставките (supplyRe'!$M$2:$M$201,'Преглед на доставките (supplyRe'!$B$2:$B$201,B77,'Преглед на доставките (supplyRe'!$C$2:$C$201,C77,'Преглед на доставките (supplyRe'!$D$2:$D$201,D77,'Преглед на доставките (supplyRe'!$F$2:$F$201,E77))</f>
      </c>
      <c r="J77" s="90">
        <f>IF(B77="","",SUMIFS('Планиране на търсенето (demandP'!$R$2:$R$201,'Планиране на търсенето (demandP'!$B$2:$B$201,B77,'Планиране на търсенето (demandP'!$C$2:$C$201,C77,'Планиране на търсенето (demandP'!$D$2:$D$201,D77,'Планиране на търсенето (demandP'!$G$2:$G$201,E77,'Планиране на търсенето (demandP'!$H$2:$H$201,F77,'Планиране на търсенето (demandP'!$K$2:$K$201,G77))</f>
      </c>
      <c r="K77" s="90">
        <f>IF(B77="","",SUMIFS('Планиране на търсенето (demandP'!$Y$2:$Y$201,'Планиране на търсенето (demandP'!$B$2:$B$201,B77,'Планиране на търсенето (demandP'!$C$2:$C$201,C77,'Планиране на търсенето (demandP'!$D$2:$D$201,D77,'Планиране на търсенето (demandP'!$G$2:$G$201,E77,'Планиране на търсенето (demandP'!$H$2:$H$201,F77,'Планиране на търсенето (demandP'!$K$2:$K$201,G77))</f>
      </c>
      <c r="L77" s="90">
        <f>IF(B77="","",I77-H77)</f>
      </c>
      <c r="M77" s="91">
        <f>IF(OR(H77="",H77=0),"",L77/H77)</f>
      </c>
      <c r="N77" s="91">
        <f>IF(OR(J77="",J77=0),"",(H77-J77)/J77)</f>
      </c>
      <c r="O77" s="52">
        <f>IF(B77="","",IF(OR(M77&lt;-'Настройки на параметрите (setti'!$B$9,IF(N77="",0,ABS(N77))&gt;'Настройки на параметрите (setti'!$B$8),"エスカレーション必要","実行可能"))</f>
      </c>
      <c r="P77" s="46"/>
      <c r="Q77" s="88">
        <f>IF(B77="","",IF(P77="需要調整",ROUND((H77+J77)/2,0),H77))</f>
      </c>
      <c r="R77" s="88">
        <f>IF(B77="","",IF(P77="供給調整",MAX(I77,H77),I77))</f>
      </c>
      <c r="S77" s="62"/>
      <c r="T77" s="46"/>
      <c r="U77" s="62"/>
      <c r="V77" s="46"/>
    </row>
    <row r="78" ht="20" customHeight="true">
      <c r="A78" s="46"/>
      <c r="B78" s="46"/>
      <c r="C78" s="46"/>
      <c r="D78" s="46"/>
      <c r="E78" s="46"/>
      <c r="F78" s="46"/>
      <c r="G78" s="46"/>
      <c r="H78" s="90">
        <f>IF(B78="","",SUMIFS('Планиране на търсенето (demandP'!$X$2:$X$201,'Планиране на търсенето (demandP'!$B$2:$B$201,B78,'Планиране на търсенето (demandP'!$C$2:$C$201,C78,'Планиране на търсенето (demandP'!$D$2:$D$201,D78,'Планиране на търсенето (demandP'!$G$2:$G$201,E78,'Планиране на търсенето (demandP'!$H$2:$H$201,F78,'Планиране на търсенето (demandP'!$K$2:$K$201,G78))</f>
      </c>
      <c r="I78" s="90">
        <f>IF(B78="","",SUMIFS('Преглед на доставките (supplyRe'!$M$2:$M$201,'Преглед на доставките (supplyRe'!$B$2:$B$201,B78,'Преглед на доставките (supplyRe'!$C$2:$C$201,C78,'Преглед на доставките (supplyRe'!$D$2:$D$201,D78,'Преглед на доставките (supplyRe'!$F$2:$F$201,E78))</f>
      </c>
      <c r="J78" s="90">
        <f>IF(B78="","",SUMIFS('Планиране на търсенето (demandP'!$R$2:$R$201,'Планиране на търсенето (demandP'!$B$2:$B$201,B78,'Планиране на търсенето (demandP'!$C$2:$C$201,C78,'Планиране на търсенето (demandP'!$D$2:$D$201,D78,'Планиране на търсенето (demandP'!$G$2:$G$201,E78,'Планиране на търсенето (demandP'!$H$2:$H$201,F78,'Планиране на търсенето (demandP'!$K$2:$K$201,G78))</f>
      </c>
      <c r="K78" s="90">
        <f>IF(B78="","",SUMIFS('Планиране на търсенето (demandP'!$Y$2:$Y$201,'Планиране на търсенето (demandP'!$B$2:$B$201,B78,'Планиране на търсенето (demandP'!$C$2:$C$201,C78,'Планиране на търсенето (demandP'!$D$2:$D$201,D78,'Планиране на търсенето (demandP'!$G$2:$G$201,E78,'Планиране на търсенето (demandP'!$H$2:$H$201,F78,'Планиране на търсенето (demandP'!$K$2:$K$201,G78))</f>
      </c>
      <c r="L78" s="90">
        <f>IF(B78="","",I78-H78)</f>
      </c>
      <c r="M78" s="91">
        <f>IF(OR(H78="",H78=0),"",L78/H78)</f>
      </c>
      <c r="N78" s="91">
        <f>IF(OR(J78="",J78=0),"",(H78-J78)/J78)</f>
      </c>
      <c r="O78" s="52">
        <f>IF(B78="","",IF(OR(M78&lt;-'Настройки на параметрите (setti'!$B$9,IF(N78="",0,ABS(N78))&gt;'Настройки на параметрите (setti'!$B$8),"エスカレーション必要","実行可能"))</f>
      </c>
      <c r="P78" s="46"/>
      <c r="Q78" s="88">
        <f>IF(B78="","",IF(P78="需要調整",ROUND((H78+J78)/2,0),H78))</f>
      </c>
      <c r="R78" s="88">
        <f>IF(B78="","",IF(P78="供給調整",MAX(I78,H78),I78))</f>
      </c>
      <c r="S78" s="62"/>
      <c r="T78" s="46"/>
      <c r="U78" s="62"/>
      <c r="V78" s="46"/>
    </row>
    <row r="79" ht="20" customHeight="true">
      <c r="A79" s="46"/>
      <c r="B79" s="46"/>
      <c r="C79" s="46"/>
      <c r="D79" s="46"/>
      <c r="E79" s="46"/>
      <c r="F79" s="46"/>
      <c r="G79" s="46"/>
      <c r="H79" s="90">
        <f>IF(B79="","",SUMIFS('Планиране на търсенето (demandP'!$X$2:$X$201,'Планиране на търсенето (demandP'!$B$2:$B$201,B79,'Планиране на търсенето (demandP'!$C$2:$C$201,C79,'Планиране на търсенето (demandP'!$D$2:$D$201,D79,'Планиране на търсенето (demandP'!$G$2:$G$201,E79,'Планиране на търсенето (demandP'!$H$2:$H$201,F79,'Планиране на търсенето (demandP'!$K$2:$K$201,G79))</f>
      </c>
      <c r="I79" s="90">
        <f>IF(B79="","",SUMIFS('Преглед на доставките (supplyRe'!$M$2:$M$201,'Преглед на доставките (supplyRe'!$B$2:$B$201,B79,'Преглед на доставките (supplyRe'!$C$2:$C$201,C79,'Преглед на доставките (supplyRe'!$D$2:$D$201,D79,'Преглед на доставките (supplyRe'!$F$2:$F$201,E79))</f>
      </c>
      <c r="J79" s="90">
        <f>IF(B79="","",SUMIFS('Планиране на търсенето (demandP'!$R$2:$R$201,'Планиране на търсенето (demandP'!$B$2:$B$201,B79,'Планиране на търсенето (demandP'!$C$2:$C$201,C79,'Планиране на търсенето (demandP'!$D$2:$D$201,D79,'Планиране на търсенето (demandP'!$G$2:$G$201,E79,'Планиране на търсенето (demandP'!$H$2:$H$201,F79,'Планиране на търсенето (demandP'!$K$2:$K$201,G79))</f>
      </c>
      <c r="K79" s="90">
        <f>IF(B79="","",SUMIFS('Планиране на търсенето (demandP'!$Y$2:$Y$201,'Планиране на търсенето (demandP'!$B$2:$B$201,B79,'Планиране на търсенето (demandP'!$C$2:$C$201,C79,'Планиране на търсенето (demandP'!$D$2:$D$201,D79,'Планиране на търсенето (demandP'!$G$2:$G$201,E79,'Планиране на търсенето (demandP'!$H$2:$H$201,F79,'Планиране на търсенето (demandP'!$K$2:$K$201,G79))</f>
      </c>
      <c r="L79" s="90">
        <f>IF(B79="","",I79-H79)</f>
      </c>
      <c r="M79" s="91">
        <f>IF(OR(H79="",H79=0),"",L79/H79)</f>
      </c>
      <c r="N79" s="91">
        <f>IF(OR(J79="",J79=0),"",(H79-J79)/J79)</f>
      </c>
      <c r="O79" s="52">
        <f>IF(B79="","",IF(OR(M79&lt;-'Настройки на параметрите (setti'!$B$9,IF(N79="",0,ABS(N79))&gt;'Настройки на параметрите (setti'!$B$8),"エスカレーション必要","実行可能"))</f>
      </c>
      <c r="P79" s="46"/>
      <c r="Q79" s="88">
        <f>IF(B79="","",IF(P79="需要調整",ROUND((H79+J79)/2,0),H79))</f>
      </c>
      <c r="R79" s="88">
        <f>IF(B79="","",IF(P79="供給調整",MAX(I79,H79),I79))</f>
      </c>
      <c r="S79" s="62"/>
      <c r="T79" s="46"/>
      <c r="U79" s="62"/>
      <c r="V79" s="46"/>
    </row>
    <row r="80" ht="20" customHeight="true">
      <c r="A80" s="46"/>
      <c r="B80" s="46"/>
      <c r="C80" s="46"/>
      <c r="D80" s="46"/>
      <c r="E80" s="46"/>
      <c r="F80" s="46"/>
      <c r="G80" s="46"/>
      <c r="H80" s="90">
        <f>IF(B80="","",SUMIFS('Планиране на търсенето (demandP'!$X$2:$X$201,'Планиране на търсенето (demandP'!$B$2:$B$201,B80,'Планиране на търсенето (demandP'!$C$2:$C$201,C80,'Планиране на търсенето (demandP'!$D$2:$D$201,D80,'Планиране на търсенето (demandP'!$G$2:$G$201,E80,'Планиране на търсенето (demandP'!$H$2:$H$201,F80,'Планиране на търсенето (demandP'!$K$2:$K$201,G80))</f>
      </c>
      <c r="I80" s="90">
        <f>IF(B80="","",SUMIFS('Преглед на доставките (supplyRe'!$M$2:$M$201,'Преглед на доставките (supplyRe'!$B$2:$B$201,B80,'Преглед на доставките (supplyRe'!$C$2:$C$201,C80,'Преглед на доставките (supplyRe'!$D$2:$D$201,D80,'Преглед на доставките (supplyRe'!$F$2:$F$201,E80))</f>
      </c>
      <c r="J80" s="90">
        <f>IF(B80="","",SUMIFS('Планиране на търсенето (demandP'!$R$2:$R$201,'Планиране на търсенето (demandP'!$B$2:$B$201,B80,'Планиране на търсенето (demandP'!$C$2:$C$201,C80,'Планиране на търсенето (demandP'!$D$2:$D$201,D80,'Планиране на търсенето (demandP'!$G$2:$G$201,E80,'Планиране на търсенето (demandP'!$H$2:$H$201,F80,'Планиране на търсенето (demandP'!$K$2:$K$201,G80))</f>
      </c>
      <c r="K80" s="90">
        <f>IF(B80="","",SUMIFS('Планиране на търсенето (demandP'!$Y$2:$Y$201,'Планиране на търсенето (demandP'!$B$2:$B$201,B80,'Планиране на търсенето (demandP'!$C$2:$C$201,C80,'Планиране на търсенето (demandP'!$D$2:$D$201,D80,'Планиране на търсенето (demandP'!$G$2:$G$201,E80,'Планиране на търсенето (demandP'!$H$2:$H$201,F80,'Планиране на търсенето (demandP'!$K$2:$K$201,G80))</f>
      </c>
      <c r="L80" s="90">
        <f>IF(B80="","",I80-H80)</f>
      </c>
      <c r="M80" s="91">
        <f>IF(OR(H80="",H80=0),"",L80/H80)</f>
      </c>
      <c r="N80" s="91">
        <f>IF(OR(J80="",J80=0),"",(H80-J80)/J80)</f>
      </c>
      <c r="O80" s="52">
        <f>IF(B80="","",IF(OR(M80&lt;-'Настройки на параметрите (setti'!$B$9,IF(N80="",0,ABS(N80))&gt;'Настройки на параметрите (setti'!$B$8),"エスカレーション必要","実行可能"))</f>
      </c>
      <c r="P80" s="46"/>
      <c r="Q80" s="88">
        <f>IF(B80="","",IF(P80="需要調整",ROUND((H80+J80)/2,0),H80))</f>
      </c>
      <c r="R80" s="88">
        <f>IF(B80="","",IF(P80="供給調整",MAX(I80,H80),I80))</f>
      </c>
      <c r="S80" s="62"/>
      <c r="T80" s="46"/>
      <c r="U80" s="62"/>
      <c r="V80" s="46"/>
    </row>
    <row r="81" ht="20" customHeight="true">
      <c r="A81" s="46"/>
      <c r="B81" s="46"/>
      <c r="C81" s="46"/>
      <c r="D81" s="46"/>
      <c r="E81" s="46"/>
      <c r="F81" s="46"/>
      <c r="G81" s="46"/>
      <c r="H81" s="90">
        <f>IF(B81="","",SUMIFS('Планиране на търсенето (demandP'!$X$2:$X$201,'Планиране на търсенето (demandP'!$B$2:$B$201,B81,'Планиране на търсенето (demandP'!$C$2:$C$201,C81,'Планиране на търсенето (demandP'!$D$2:$D$201,D81,'Планиране на търсенето (demandP'!$G$2:$G$201,E81,'Планиране на търсенето (demandP'!$H$2:$H$201,F81,'Планиране на търсенето (demandP'!$K$2:$K$201,G81))</f>
      </c>
      <c r="I81" s="90">
        <f>IF(B81="","",SUMIFS('Преглед на доставките (supplyRe'!$M$2:$M$201,'Преглед на доставките (supplyRe'!$B$2:$B$201,B81,'Преглед на доставките (supplyRe'!$C$2:$C$201,C81,'Преглед на доставките (supplyRe'!$D$2:$D$201,D81,'Преглед на доставките (supplyRe'!$F$2:$F$201,E81))</f>
      </c>
      <c r="J81" s="90">
        <f>IF(B81="","",SUMIFS('Планиране на търсенето (demandP'!$R$2:$R$201,'Планиране на търсенето (demandP'!$B$2:$B$201,B81,'Планиране на търсенето (demandP'!$C$2:$C$201,C81,'Планиране на търсенето (demandP'!$D$2:$D$201,D81,'Планиране на търсенето (demandP'!$G$2:$G$201,E81,'Планиране на търсенето (demandP'!$H$2:$H$201,F81,'Планиране на търсенето (demandP'!$K$2:$K$201,G81))</f>
      </c>
      <c r="K81" s="90">
        <f>IF(B81="","",SUMIFS('Планиране на търсенето (demandP'!$Y$2:$Y$201,'Планиране на търсенето (demandP'!$B$2:$B$201,B81,'Планиране на търсенето (demandP'!$C$2:$C$201,C81,'Планиране на търсенето (demandP'!$D$2:$D$201,D81,'Планиране на търсенето (demandP'!$G$2:$G$201,E81,'Планиране на търсенето (demandP'!$H$2:$H$201,F81,'Планиране на търсенето (demandP'!$K$2:$K$201,G81))</f>
      </c>
      <c r="L81" s="90">
        <f>IF(B81="","",I81-H81)</f>
      </c>
      <c r="M81" s="91">
        <f>IF(OR(H81="",H81=0),"",L81/H81)</f>
      </c>
      <c r="N81" s="91">
        <f>IF(OR(J81="",J81=0),"",(H81-J81)/J81)</f>
      </c>
      <c r="O81" s="52">
        <f>IF(B81="","",IF(OR(M81&lt;-'Настройки на параметрите (setti'!$B$9,IF(N81="",0,ABS(N81))&gt;'Настройки на параметрите (setti'!$B$8),"エスカレーション必要","実行可能"))</f>
      </c>
      <c r="P81" s="46"/>
      <c r="Q81" s="88">
        <f>IF(B81="","",IF(P81="需要調整",ROUND((H81+J81)/2,0),H81))</f>
      </c>
      <c r="R81" s="88">
        <f>IF(B81="","",IF(P81="供給調整",MAX(I81,H81),I81))</f>
      </c>
      <c r="S81" s="62"/>
      <c r="T81" s="46"/>
      <c r="U81" s="62"/>
      <c r="V81" s="46"/>
    </row>
    <row r="82" ht="20" customHeight="true">
      <c r="A82" s="46"/>
      <c r="B82" s="46"/>
      <c r="C82" s="46"/>
      <c r="D82" s="46"/>
      <c r="E82" s="46"/>
      <c r="F82" s="46"/>
      <c r="G82" s="46"/>
      <c r="H82" s="90">
        <f>IF(B82="","",SUMIFS('Планиране на търсенето (demandP'!$X$2:$X$201,'Планиране на търсенето (demandP'!$B$2:$B$201,B82,'Планиране на търсенето (demandP'!$C$2:$C$201,C82,'Планиране на търсенето (demandP'!$D$2:$D$201,D82,'Планиране на търсенето (demandP'!$G$2:$G$201,E82,'Планиране на търсенето (demandP'!$H$2:$H$201,F82,'Планиране на търсенето (demandP'!$K$2:$K$201,G82))</f>
      </c>
      <c r="I82" s="90">
        <f>IF(B82="","",SUMIFS('Преглед на доставките (supplyRe'!$M$2:$M$201,'Преглед на доставките (supplyRe'!$B$2:$B$201,B82,'Преглед на доставките (supplyRe'!$C$2:$C$201,C82,'Преглед на доставките (supplyRe'!$D$2:$D$201,D82,'Преглед на доставките (supplyRe'!$F$2:$F$201,E82))</f>
      </c>
      <c r="J82" s="90">
        <f>IF(B82="","",SUMIFS('Планиране на търсенето (demandP'!$R$2:$R$201,'Планиране на търсенето (demandP'!$B$2:$B$201,B82,'Планиране на търсенето (demandP'!$C$2:$C$201,C82,'Планиране на търсенето (demandP'!$D$2:$D$201,D82,'Планиране на търсенето (demandP'!$G$2:$G$201,E82,'Планиране на търсенето (demandP'!$H$2:$H$201,F82,'Планиране на търсенето (demandP'!$K$2:$K$201,G82))</f>
      </c>
      <c r="K82" s="90">
        <f>IF(B82="","",SUMIFS('Планиране на търсенето (demandP'!$Y$2:$Y$201,'Планиране на търсенето (demandP'!$B$2:$B$201,B82,'Планиране на търсенето (demandP'!$C$2:$C$201,C82,'Планиране на търсенето (demandP'!$D$2:$D$201,D82,'Планиране на търсенето (demandP'!$G$2:$G$201,E82,'Планиране на търсенето (demandP'!$H$2:$H$201,F82,'Планиране на търсенето (demandP'!$K$2:$K$201,G82))</f>
      </c>
      <c r="L82" s="90">
        <f>IF(B82="","",I82-H82)</f>
      </c>
      <c r="M82" s="91">
        <f>IF(OR(H82="",H82=0),"",L82/H82)</f>
      </c>
      <c r="N82" s="91">
        <f>IF(OR(J82="",J82=0),"",(H82-J82)/J82)</f>
      </c>
      <c r="O82" s="52">
        <f>IF(B82="","",IF(OR(M82&lt;-'Настройки на параметрите (setti'!$B$9,IF(N82="",0,ABS(N82))&gt;'Настройки на параметрите (setti'!$B$8),"エスカレーション必要","実行可能"))</f>
      </c>
      <c r="P82" s="46"/>
      <c r="Q82" s="88">
        <f>IF(B82="","",IF(P82="需要調整",ROUND((H82+J82)/2,0),H82))</f>
      </c>
      <c r="R82" s="88">
        <f>IF(B82="","",IF(P82="供給調整",MAX(I82,H82),I82))</f>
      </c>
      <c r="S82" s="62"/>
      <c r="T82" s="46"/>
      <c r="U82" s="62"/>
      <c r="V82" s="46"/>
    </row>
    <row r="83" ht="20" customHeight="true">
      <c r="A83" s="46"/>
      <c r="B83" s="46"/>
      <c r="C83" s="46"/>
      <c r="D83" s="46"/>
      <c r="E83" s="46"/>
      <c r="F83" s="46"/>
      <c r="G83" s="46"/>
      <c r="H83" s="90">
        <f>IF(B83="","",SUMIFS('Планиране на търсенето (demandP'!$X$2:$X$201,'Планиране на търсенето (demandP'!$B$2:$B$201,B83,'Планиране на търсенето (demandP'!$C$2:$C$201,C83,'Планиране на търсенето (demandP'!$D$2:$D$201,D83,'Планиране на търсенето (demandP'!$G$2:$G$201,E83,'Планиране на търсенето (demandP'!$H$2:$H$201,F83,'Планиране на търсенето (demandP'!$K$2:$K$201,G83))</f>
      </c>
      <c r="I83" s="90">
        <f>IF(B83="","",SUMIFS('Преглед на доставките (supplyRe'!$M$2:$M$201,'Преглед на доставките (supplyRe'!$B$2:$B$201,B83,'Преглед на доставките (supplyRe'!$C$2:$C$201,C83,'Преглед на доставките (supplyRe'!$D$2:$D$201,D83,'Преглед на доставките (supplyRe'!$F$2:$F$201,E83))</f>
      </c>
      <c r="J83" s="90">
        <f>IF(B83="","",SUMIFS('Планиране на търсенето (demandP'!$R$2:$R$201,'Планиране на търсенето (demandP'!$B$2:$B$201,B83,'Планиране на търсенето (demandP'!$C$2:$C$201,C83,'Планиране на търсенето (demandP'!$D$2:$D$201,D83,'Планиране на търсенето (demandP'!$G$2:$G$201,E83,'Планиране на търсенето (demandP'!$H$2:$H$201,F83,'Планиране на търсенето (demandP'!$K$2:$K$201,G83))</f>
      </c>
      <c r="K83" s="90">
        <f>IF(B83="","",SUMIFS('Планиране на търсенето (demandP'!$Y$2:$Y$201,'Планиране на търсенето (demandP'!$B$2:$B$201,B83,'Планиране на търсенето (demandP'!$C$2:$C$201,C83,'Планиране на търсенето (demandP'!$D$2:$D$201,D83,'Планиране на търсенето (demandP'!$G$2:$G$201,E83,'Планиране на търсенето (demandP'!$H$2:$H$201,F83,'Планиране на търсенето (demandP'!$K$2:$K$201,G83))</f>
      </c>
      <c r="L83" s="90">
        <f>IF(B83="","",I83-H83)</f>
      </c>
      <c r="M83" s="91">
        <f>IF(OR(H83="",H83=0),"",L83/H83)</f>
      </c>
      <c r="N83" s="91">
        <f>IF(OR(J83="",J83=0),"",(H83-J83)/J83)</f>
      </c>
      <c r="O83" s="52">
        <f>IF(B83="","",IF(OR(M83&lt;-'Настройки на параметрите (setti'!$B$9,IF(N83="",0,ABS(N83))&gt;'Настройки на параметрите (setti'!$B$8),"エスカレーション必要","実行可能"))</f>
      </c>
      <c r="P83" s="46"/>
      <c r="Q83" s="88">
        <f>IF(B83="","",IF(P83="需要調整",ROUND((H83+J83)/2,0),H83))</f>
      </c>
      <c r="R83" s="88">
        <f>IF(B83="","",IF(P83="供給調整",MAX(I83,H83),I83))</f>
      </c>
      <c r="S83" s="62"/>
      <c r="T83" s="46"/>
      <c r="U83" s="62"/>
      <c r="V83" s="46"/>
    </row>
    <row r="84" ht="20" customHeight="true">
      <c r="A84" s="46"/>
      <c r="B84" s="46"/>
      <c r="C84" s="46"/>
      <c r="D84" s="46"/>
      <c r="E84" s="46"/>
      <c r="F84" s="46"/>
      <c r="G84" s="46"/>
      <c r="H84" s="90">
        <f>IF(B84="","",SUMIFS('Планиране на търсенето (demandP'!$X$2:$X$201,'Планиране на търсенето (demandP'!$B$2:$B$201,B84,'Планиране на търсенето (demandP'!$C$2:$C$201,C84,'Планиране на търсенето (demandP'!$D$2:$D$201,D84,'Планиране на търсенето (demandP'!$G$2:$G$201,E84,'Планиране на търсенето (demandP'!$H$2:$H$201,F84,'Планиране на търсенето (demandP'!$K$2:$K$201,G84))</f>
      </c>
      <c r="I84" s="90">
        <f>IF(B84="","",SUMIFS('Преглед на доставките (supplyRe'!$M$2:$M$201,'Преглед на доставките (supplyRe'!$B$2:$B$201,B84,'Преглед на доставките (supplyRe'!$C$2:$C$201,C84,'Преглед на доставките (supplyRe'!$D$2:$D$201,D84,'Преглед на доставките (supplyRe'!$F$2:$F$201,E84))</f>
      </c>
      <c r="J84" s="90">
        <f>IF(B84="","",SUMIFS('Планиране на търсенето (demandP'!$R$2:$R$201,'Планиране на търсенето (demandP'!$B$2:$B$201,B84,'Планиране на търсенето (demandP'!$C$2:$C$201,C84,'Планиране на търсенето (demandP'!$D$2:$D$201,D84,'Планиране на търсенето (demandP'!$G$2:$G$201,E84,'Планиране на търсенето (demandP'!$H$2:$H$201,F84,'Планиране на търсенето (demandP'!$K$2:$K$201,G84))</f>
      </c>
      <c r="K84" s="90">
        <f>IF(B84="","",SUMIFS('Планиране на търсенето (demandP'!$Y$2:$Y$201,'Планиране на търсенето (demandP'!$B$2:$B$201,B84,'Планиране на търсенето (demandP'!$C$2:$C$201,C84,'Планиране на търсенето (demandP'!$D$2:$D$201,D84,'Планиране на търсенето (demandP'!$G$2:$G$201,E84,'Планиране на търсенето (demandP'!$H$2:$H$201,F84,'Планиране на търсенето (demandP'!$K$2:$K$201,G84))</f>
      </c>
      <c r="L84" s="90">
        <f>IF(B84="","",I84-H84)</f>
      </c>
      <c r="M84" s="91">
        <f>IF(OR(H84="",H84=0),"",L84/H84)</f>
      </c>
      <c r="N84" s="91">
        <f>IF(OR(J84="",J84=0),"",(H84-J84)/J84)</f>
      </c>
      <c r="O84" s="52">
        <f>IF(B84="","",IF(OR(M84&lt;-'Настройки на параметрите (setti'!$B$9,IF(N84="",0,ABS(N84))&gt;'Настройки на параметрите (setti'!$B$8),"エスカレーション必要","実行可能"))</f>
      </c>
      <c r="P84" s="46"/>
      <c r="Q84" s="88">
        <f>IF(B84="","",IF(P84="需要調整",ROUND((H84+J84)/2,0),H84))</f>
      </c>
      <c r="R84" s="88">
        <f>IF(B84="","",IF(P84="供給調整",MAX(I84,H84),I84))</f>
      </c>
      <c r="S84" s="62"/>
      <c r="T84" s="46"/>
      <c r="U84" s="62"/>
      <c r="V84" s="46"/>
    </row>
    <row r="85" ht="20" customHeight="true">
      <c r="A85" s="46"/>
      <c r="B85" s="46"/>
      <c r="C85" s="46"/>
      <c r="D85" s="46"/>
      <c r="E85" s="46"/>
      <c r="F85" s="46"/>
      <c r="G85" s="46"/>
      <c r="H85" s="90">
        <f>IF(B85="","",SUMIFS('Планиране на търсенето (demandP'!$X$2:$X$201,'Планиране на търсенето (demandP'!$B$2:$B$201,B85,'Планиране на търсенето (demandP'!$C$2:$C$201,C85,'Планиране на търсенето (demandP'!$D$2:$D$201,D85,'Планиране на търсенето (demandP'!$G$2:$G$201,E85,'Планиране на търсенето (demandP'!$H$2:$H$201,F85,'Планиране на търсенето (demandP'!$K$2:$K$201,G85))</f>
      </c>
      <c r="I85" s="90">
        <f>IF(B85="","",SUMIFS('Преглед на доставките (supplyRe'!$M$2:$M$201,'Преглед на доставките (supplyRe'!$B$2:$B$201,B85,'Преглед на доставките (supplyRe'!$C$2:$C$201,C85,'Преглед на доставките (supplyRe'!$D$2:$D$201,D85,'Преглед на доставките (supplyRe'!$F$2:$F$201,E85))</f>
      </c>
      <c r="J85" s="90">
        <f>IF(B85="","",SUMIFS('Планиране на търсенето (demandP'!$R$2:$R$201,'Планиране на търсенето (demandP'!$B$2:$B$201,B85,'Планиране на търсенето (demandP'!$C$2:$C$201,C85,'Планиране на търсенето (demandP'!$D$2:$D$201,D85,'Планиране на търсенето (demandP'!$G$2:$G$201,E85,'Планиране на търсенето (demandP'!$H$2:$H$201,F85,'Планиране на търсенето (demandP'!$K$2:$K$201,G85))</f>
      </c>
      <c r="K85" s="90">
        <f>IF(B85="","",SUMIFS('Планиране на търсенето (demandP'!$Y$2:$Y$201,'Планиране на търсенето (demandP'!$B$2:$B$201,B85,'Планиране на търсенето (demandP'!$C$2:$C$201,C85,'Планиране на търсенето (demandP'!$D$2:$D$201,D85,'Планиране на търсенето (demandP'!$G$2:$G$201,E85,'Планиране на търсенето (demandP'!$H$2:$H$201,F85,'Планиране на търсенето (demandP'!$K$2:$K$201,G85))</f>
      </c>
      <c r="L85" s="90">
        <f>IF(B85="","",I85-H85)</f>
      </c>
      <c r="M85" s="91">
        <f>IF(OR(H85="",H85=0),"",L85/H85)</f>
      </c>
      <c r="N85" s="91">
        <f>IF(OR(J85="",J85=0),"",(H85-J85)/J85)</f>
      </c>
      <c r="O85" s="52">
        <f>IF(B85="","",IF(OR(M85&lt;-'Настройки на параметрите (setti'!$B$9,IF(N85="",0,ABS(N85))&gt;'Настройки на параметрите (setti'!$B$8),"エスカレーション必要","実行可能"))</f>
      </c>
      <c r="P85" s="46"/>
      <c r="Q85" s="88">
        <f>IF(B85="","",IF(P85="需要調整",ROUND((H85+J85)/2,0),H85))</f>
      </c>
      <c r="R85" s="88">
        <f>IF(B85="","",IF(P85="供給調整",MAX(I85,H85),I85))</f>
      </c>
      <c r="S85" s="62"/>
      <c r="T85" s="46"/>
      <c r="U85" s="62"/>
      <c r="V85" s="46"/>
    </row>
    <row r="86" ht="20" customHeight="true">
      <c r="A86" s="46"/>
      <c r="B86" s="46"/>
      <c r="C86" s="46"/>
      <c r="D86" s="46"/>
      <c r="E86" s="46"/>
      <c r="F86" s="46"/>
      <c r="G86" s="46"/>
      <c r="H86" s="90">
        <f>IF(B86="","",SUMIFS('Планиране на търсенето (demandP'!$X$2:$X$201,'Планиране на търсенето (demandP'!$B$2:$B$201,B86,'Планиране на търсенето (demandP'!$C$2:$C$201,C86,'Планиране на търсенето (demandP'!$D$2:$D$201,D86,'Планиране на търсенето (demandP'!$G$2:$G$201,E86,'Планиране на търсенето (demandP'!$H$2:$H$201,F86,'Планиране на търсенето (demandP'!$K$2:$K$201,G86))</f>
      </c>
      <c r="I86" s="90">
        <f>IF(B86="","",SUMIFS('Преглед на доставките (supplyRe'!$M$2:$M$201,'Преглед на доставките (supplyRe'!$B$2:$B$201,B86,'Преглед на доставките (supplyRe'!$C$2:$C$201,C86,'Преглед на доставките (supplyRe'!$D$2:$D$201,D86,'Преглед на доставките (supplyRe'!$F$2:$F$201,E86))</f>
      </c>
      <c r="J86" s="90">
        <f>IF(B86="","",SUMIFS('Планиране на търсенето (demandP'!$R$2:$R$201,'Планиране на търсенето (demandP'!$B$2:$B$201,B86,'Планиране на търсенето (demandP'!$C$2:$C$201,C86,'Планиране на търсенето (demandP'!$D$2:$D$201,D86,'Планиране на търсенето (demandP'!$G$2:$G$201,E86,'Планиране на търсенето (demandP'!$H$2:$H$201,F86,'Планиране на търсенето (demandP'!$K$2:$K$201,G86))</f>
      </c>
      <c r="K86" s="90">
        <f>IF(B86="","",SUMIFS('Планиране на търсенето (demandP'!$Y$2:$Y$201,'Планиране на търсенето (demandP'!$B$2:$B$201,B86,'Планиране на търсенето (demandP'!$C$2:$C$201,C86,'Планиране на търсенето (demandP'!$D$2:$D$201,D86,'Планиране на търсенето (demandP'!$G$2:$G$201,E86,'Планиране на търсенето (demandP'!$H$2:$H$201,F86,'Планиране на търсенето (demandP'!$K$2:$K$201,G86))</f>
      </c>
      <c r="L86" s="90">
        <f>IF(B86="","",I86-H86)</f>
      </c>
      <c r="M86" s="91">
        <f>IF(OR(H86="",H86=0),"",L86/H86)</f>
      </c>
      <c r="N86" s="91">
        <f>IF(OR(J86="",J86=0),"",(H86-J86)/J86)</f>
      </c>
      <c r="O86" s="52">
        <f>IF(B86="","",IF(OR(M86&lt;-'Настройки на параметрите (setti'!$B$9,IF(N86="",0,ABS(N86))&gt;'Настройки на параметрите (setti'!$B$8),"エスカレーション必要","実行可能"))</f>
      </c>
      <c r="P86" s="46"/>
      <c r="Q86" s="88">
        <f>IF(B86="","",IF(P86="需要調整",ROUND((H86+J86)/2,0),H86))</f>
      </c>
      <c r="R86" s="88">
        <f>IF(B86="","",IF(P86="供給調整",MAX(I86,H86),I86))</f>
      </c>
      <c r="S86" s="62"/>
      <c r="T86" s="46"/>
      <c r="U86" s="62"/>
      <c r="V86" s="46"/>
    </row>
    <row r="87" ht="20" customHeight="true">
      <c r="A87" s="46"/>
      <c r="B87" s="46"/>
      <c r="C87" s="46"/>
      <c r="D87" s="46"/>
      <c r="E87" s="46"/>
      <c r="F87" s="46"/>
      <c r="G87" s="46"/>
      <c r="H87" s="90">
        <f>IF(B87="","",SUMIFS('Планиране на търсенето (demandP'!$X$2:$X$201,'Планиране на търсенето (demandP'!$B$2:$B$201,B87,'Планиране на търсенето (demandP'!$C$2:$C$201,C87,'Планиране на търсенето (demandP'!$D$2:$D$201,D87,'Планиране на търсенето (demandP'!$G$2:$G$201,E87,'Планиране на търсенето (demandP'!$H$2:$H$201,F87,'Планиране на търсенето (demandP'!$K$2:$K$201,G87))</f>
      </c>
      <c r="I87" s="90">
        <f>IF(B87="","",SUMIFS('Преглед на доставките (supplyRe'!$M$2:$M$201,'Преглед на доставките (supplyRe'!$B$2:$B$201,B87,'Преглед на доставките (supplyRe'!$C$2:$C$201,C87,'Преглед на доставките (supplyRe'!$D$2:$D$201,D87,'Преглед на доставките (supplyRe'!$F$2:$F$201,E87))</f>
      </c>
      <c r="J87" s="90">
        <f>IF(B87="","",SUMIFS('Планиране на търсенето (demandP'!$R$2:$R$201,'Планиране на търсенето (demandP'!$B$2:$B$201,B87,'Планиране на търсенето (demandP'!$C$2:$C$201,C87,'Планиране на търсенето (demandP'!$D$2:$D$201,D87,'Планиране на търсенето (demandP'!$G$2:$G$201,E87,'Планиране на търсенето (demandP'!$H$2:$H$201,F87,'Планиране на търсенето (demandP'!$K$2:$K$201,G87))</f>
      </c>
      <c r="K87" s="90">
        <f>IF(B87="","",SUMIFS('Планиране на търсенето (demandP'!$Y$2:$Y$201,'Планиране на търсенето (demandP'!$B$2:$B$201,B87,'Планиране на търсенето (demandP'!$C$2:$C$201,C87,'Планиране на търсенето (demandP'!$D$2:$D$201,D87,'Планиране на търсенето (demandP'!$G$2:$G$201,E87,'Планиране на търсенето (demandP'!$H$2:$H$201,F87,'Планиране на търсенето (demandP'!$K$2:$K$201,G87))</f>
      </c>
      <c r="L87" s="90">
        <f>IF(B87="","",I87-H87)</f>
      </c>
      <c r="M87" s="91">
        <f>IF(OR(H87="",H87=0),"",L87/H87)</f>
      </c>
      <c r="N87" s="91">
        <f>IF(OR(J87="",J87=0),"",(H87-J87)/J87)</f>
      </c>
      <c r="O87" s="52">
        <f>IF(B87="","",IF(OR(M87&lt;-'Настройки на параметрите (setti'!$B$9,IF(N87="",0,ABS(N87))&gt;'Настройки на параметрите (setti'!$B$8),"エスカレーション必要","実行可能"))</f>
      </c>
      <c r="P87" s="46"/>
      <c r="Q87" s="88">
        <f>IF(B87="","",IF(P87="需要調整",ROUND((H87+J87)/2,0),H87))</f>
      </c>
      <c r="R87" s="88">
        <f>IF(B87="","",IF(P87="供給調整",MAX(I87,H87),I87))</f>
      </c>
      <c r="S87" s="62"/>
      <c r="T87" s="46"/>
      <c r="U87" s="62"/>
      <c r="V87" s="46"/>
    </row>
    <row r="88" ht="20" customHeight="true">
      <c r="A88" s="46"/>
      <c r="B88" s="46"/>
      <c r="C88" s="46"/>
      <c r="D88" s="46"/>
      <c r="E88" s="46"/>
      <c r="F88" s="46"/>
      <c r="G88" s="46"/>
      <c r="H88" s="90">
        <f>IF(B88="","",SUMIFS('Планиране на търсенето (demandP'!$X$2:$X$201,'Планиране на търсенето (demandP'!$B$2:$B$201,B88,'Планиране на търсенето (demandP'!$C$2:$C$201,C88,'Планиране на търсенето (demandP'!$D$2:$D$201,D88,'Планиране на търсенето (demandP'!$G$2:$G$201,E88,'Планиране на търсенето (demandP'!$H$2:$H$201,F88,'Планиране на търсенето (demandP'!$K$2:$K$201,G88))</f>
      </c>
      <c r="I88" s="90">
        <f>IF(B88="","",SUMIFS('Преглед на доставките (supplyRe'!$M$2:$M$201,'Преглед на доставките (supplyRe'!$B$2:$B$201,B88,'Преглед на доставките (supplyRe'!$C$2:$C$201,C88,'Преглед на доставките (supplyRe'!$D$2:$D$201,D88,'Преглед на доставките (supplyRe'!$F$2:$F$201,E88))</f>
      </c>
      <c r="J88" s="90">
        <f>IF(B88="","",SUMIFS('Планиране на търсенето (demandP'!$R$2:$R$201,'Планиране на търсенето (demandP'!$B$2:$B$201,B88,'Планиране на търсенето (demandP'!$C$2:$C$201,C88,'Планиране на търсенето (demandP'!$D$2:$D$201,D88,'Планиране на търсенето (demandP'!$G$2:$G$201,E88,'Планиране на търсенето (demandP'!$H$2:$H$201,F88,'Планиране на търсенето (demandP'!$K$2:$K$201,G88))</f>
      </c>
      <c r="K88" s="90">
        <f>IF(B88="","",SUMIFS('Планиране на търсенето (demandP'!$Y$2:$Y$201,'Планиране на търсенето (demandP'!$B$2:$B$201,B88,'Планиране на търсенето (demandP'!$C$2:$C$201,C88,'Планиране на търсенето (demandP'!$D$2:$D$201,D88,'Планиране на търсенето (demandP'!$G$2:$G$201,E88,'Планиране на търсенето (demandP'!$H$2:$H$201,F88,'Планиране на търсенето (demandP'!$K$2:$K$201,G88))</f>
      </c>
      <c r="L88" s="90">
        <f>IF(B88="","",I88-H88)</f>
      </c>
      <c r="M88" s="91">
        <f>IF(OR(H88="",H88=0),"",L88/H88)</f>
      </c>
      <c r="N88" s="91">
        <f>IF(OR(J88="",J88=0),"",(H88-J88)/J88)</f>
      </c>
      <c r="O88" s="52">
        <f>IF(B88="","",IF(OR(M88&lt;-'Настройки на параметрите (setti'!$B$9,IF(N88="",0,ABS(N88))&gt;'Настройки на параметрите (setti'!$B$8),"エスカレーション必要","実行可能"))</f>
      </c>
      <c r="P88" s="46"/>
      <c r="Q88" s="88">
        <f>IF(B88="","",IF(P88="需要調整",ROUND((H88+J88)/2,0),H88))</f>
      </c>
      <c r="R88" s="88">
        <f>IF(B88="","",IF(P88="供給調整",MAX(I88,H88),I88))</f>
      </c>
      <c r="S88" s="62"/>
      <c r="T88" s="46"/>
      <c r="U88" s="62"/>
      <c r="V88" s="46"/>
    </row>
    <row r="89" ht="20" customHeight="true">
      <c r="A89" s="46"/>
      <c r="B89" s="46"/>
      <c r="C89" s="46"/>
      <c r="D89" s="46"/>
      <c r="E89" s="46"/>
      <c r="F89" s="46"/>
      <c r="G89" s="46"/>
      <c r="H89" s="90">
        <f>IF(B89="","",SUMIFS('Планиране на търсенето (demandP'!$X$2:$X$201,'Планиране на търсенето (demandP'!$B$2:$B$201,B89,'Планиране на търсенето (demandP'!$C$2:$C$201,C89,'Планиране на търсенето (demandP'!$D$2:$D$201,D89,'Планиране на търсенето (demandP'!$G$2:$G$201,E89,'Планиране на търсенето (demandP'!$H$2:$H$201,F89,'Планиране на търсенето (demandP'!$K$2:$K$201,G89))</f>
      </c>
      <c r="I89" s="90">
        <f>IF(B89="","",SUMIFS('Преглед на доставките (supplyRe'!$M$2:$M$201,'Преглед на доставките (supplyRe'!$B$2:$B$201,B89,'Преглед на доставките (supplyRe'!$C$2:$C$201,C89,'Преглед на доставките (supplyRe'!$D$2:$D$201,D89,'Преглед на доставките (supplyRe'!$F$2:$F$201,E89))</f>
      </c>
      <c r="J89" s="90">
        <f>IF(B89="","",SUMIFS('Планиране на търсенето (demandP'!$R$2:$R$201,'Планиране на търсенето (demandP'!$B$2:$B$201,B89,'Планиране на търсенето (demandP'!$C$2:$C$201,C89,'Планиране на търсенето (demandP'!$D$2:$D$201,D89,'Планиране на търсенето (demandP'!$G$2:$G$201,E89,'Планиране на търсенето (demandP'!$H$2:$H$201,F89,'Планиране на търсенето (demandP'!$K$2:$K$201,G89))</f>
      </c>
      <c r="K89" s="90">
        <f>IF(B89="","",SUMIFS('Планиране на търсенето (demandP'!$Y$2:$Y$201,'Планиране на търсенето (demandP'!$B$2:$B$201,B89,'Планиране на търсенето (demandP'!$C$2:$C$201,C89,'Планиране на търсенето (demandP'!$D$2:$D$201,D89,'Планиране на търсенето (demandP'!$G$2:$G$201,E89,'Планиране на търсенето (demandP'!$H$2:$H$201,F89,'Планиране на търсенето (demandP'!$K$2:$K$201,G89))</f>
      </c>
      <c r="L89" s="90">
        <f>IF(B89="","",I89-H89)</f>
      </c>
      <c r="M89" s="91">
        <f>IF(OR(H89="",H89=0),"",L89/H89)</f>
      </c>
      <c r="N89" s="91">
        <f>IF(OR(J89="",J89=0),"",(H89-J89)/J89)</f>
      </c>
      <c r="O89" s="52">
        <f>IF(B89="","",IF(OR(M89&lt;-'Настройки на параметрите (setti'!$B$9,IF(N89="",0,ABS(N89))&gt;'Настройки на параметрите (setti'!$B$8),"エスカレーション必要","実行可能"))</f>
      </c>
      <c r="P89" s="46"/>
      <c r="Q89" s="88">
        <f>IF(B89="","",IF(P89="需要調整",ROUND((H89+J89)/2,0),H89))</f>
      </c>
      <c r="R89" s="88">
        <f>IF(B89="","",IF(P89="供給調整",MAX(I89,H89),I89))</f>
      </c>
      <c r="S89" s="62"/>
      <c r="T89" s="46"/>
      <c r="U89" s="62"/>
      <c r="V89" s="46"/>
    </row>
    <row r="90" ht="20" customHeight="true">
      <c r="A90" s="46"/>
      <c r="B90" s="46"/>
      <c r="C90" s="46"/>
      <c r="D90" s="46"/>
      <c r="E90" s="46"/>
      <c r="F90" s="46"/>
      <c r="G90" s="46"/>
      <c r="H90" s="90">
        <f>IF(B90="","",SUMIFS('Планиране на търсенето (demandP'!$X$2:$X$201,'Планиране на търсенето (demandP'!$B$2:$B$201,B90,'Планиране на търсенето (demandP'!$C$2:$C$201,C90,'Планиране на търсенето (demandP'!$D$2:$D$201,D90,'Планиране на търсенето (demandP'!$G$2:$G$201,E90,'Планиране на търсенето (demandP'!$H$2:$H$201,F90,'Планиране на търсенето (demandP'!$K$2:$K$201,G90))</f>
      </c>
      <c r="I90" s="90">
        <f>IF(B90="","",SUMIFS('Преглед на доставките (supplyRe'!$M$2:$M$201,'Преглед на доставките (supplyRe'!$B$2:$B$201,B90,'Преглед на доставките (supplyRe'!$C$2:$C$201,C90,'Преглед на доставките (supplyRe'!$D$2:$D$201,D90,'Преглед на доставките (supplyRe'!$F$2:$F$201,E90))</f>
      </c>
      <c r="J90" s="90">
        <f>IF(B90="","",SUMIFS('Планиране на търсенето (demandP'!$R$2:$R$201,'Планиране на търсенето (demandP'!$B$2:$B$201,B90,'Планиране на търсенето (demandP'!$C$2:$C$201,C90,'Планиране на търсенето (demandP'!$D$2:$D$201,D90,'Планиране на търсенето (demandP'!$G$2:$G$201,E90,'Планиране на търсенето (demandP'!$H$2:$H$201,F90,'Планиране на търсенето (demandP'!$K$2:$K$201,G90))</f>
      </c>
      <c r="K90" s="90">
        <f>IF(B90="","",SUMIFS('Планиране на търсенето (demandP'!$Y$2:$Y$201,'Планиране на търсенето (demandP'!$B$2:$B$201,B90,'Планиране на търсенето (demandP'!$C$2:$C$201,C90,'Планиране на търсенето (demandP'!$D$2:$D$201,D90,'Планиране на търсенето (demandP'!$G$2:$G$201,E90,'Планиране на търсенето (demandP'!$H$2:$H$201,F90,'Планиране на търсенето (demandP'!$K$2:$K$201,G90))</f>
      </c>
      <c r="L90" s="90">
        <f>IF(B90="","",I90-H90)</f>
      </c>
      <c r="M90" s="91">
        <f>IF(OR(H90="",H90=0),"",L90/H90)</f>
      </c>
      <c r="N90" s="91">
        <f>IF(OR(J90="",J90=0),"",(H90-J90)/J90)</f>
      </c>
      <c r="O90" s="52">
        <f>IF(B90="","",IF(OR(M90&lt;-'Настройки на параметрите (setti'!$B$9,IF(N90="",0,ABS(N90))&gt;'Настройки на параметрите (setti'!$B$8),"エスカレーション必要","実行可能"))</f>
      </c>
      <c r="P90" s="46"/>
      <c r="Q90" s="88">
        <f>IF(B90="","",IF(P90="需要調整",ROUND((H90+J90)/2,0),H90))</f>
      </c>
      <c r="R90" s="88">
        <f>IF(B90="","",IF(P90="供給調整",MAX(I90,H90),I90))</f>
      </c>
      <c r="S90" s="62"/>
      <c r="T90" s="46"/>
      <c r="U90" s="62"/>
      <c r="V90" s="46"/>
    </row>
    <row r="91" ht="20" customHeight="true">
      <c r="A91" s="46"/>
      <c r="B91" s="46"/>
      <c r="C91" s="46"/>
      <c r="D91" s="46"/>
      <c r="E91" s="46"/>
      <c r="F91" s="46"/>
      <c r="G91" s="46"/>
      <c r="H91" s="90">
        <f>IF(B91="","",SUMIFS('Планиране на търсенето (demandP'!$X$2:$X$201,'Планиране на търсенето (demandP'!$B$2:$B$201,B91,'Планиране на търсенето (demandP'!$C$2:$C$201,C91,'Планиране на търсенето (demandP'!$D$2:$D$201,D91,'Планиране на търсенето (demandP'!$G$2:$G$201,E91,'Планиране на търсенето (demandP'!$H$2:$H$201,F91,'Планиране на търсенето (demandP'!$K$2:$K$201,G91))</f>
      </c>
      <c r="I91" s="90">
        <f>IF(B91="","",SUMIFS('Преглед на доставките (supplyRe'!$M$2:$M$201,'Преглед на доставките (supplyRe'!$B$2:$B$201,B91,'Преглед на доставките (supplyRe'!$C$2:$C$201,C91,'Преглед на доставките (supplyRe'!$D$2:$D$201,D91,'Преглед на доставките (supplyRe'!$F$2:$F$201,E91))</f>
      </c>
      <c r="J91" s="90">
        <f>IF(B91="","",SUMIFS('Планиране на търсенето (demandP'!$R$2:$R$201,'Планиране на търсенето (demandP'!$B$2:$B$201,B91,'Планиране на търсенето (demandP'!$C$2:$C$201,C91,'Планиране на търсенето (demandP'!$D$2:$D$201,D91,'Планиране на търсенето (demandP'!$G$2:$G$201,E91,'Планиране на търсенето (demandP'!$H$2:$H$201,F91,'Планиране на търсенето (demandP'!$K$2:$K$201,G91))</f>
      </c>
      <c r="K91" s="90">
        <f>IF(B91="","",SUMIFS('Планиране на търсенето (demandP'!$Y$2:$Y$201,'Планиране на търсенето (demandP'!$B$2:$B$201,B91,'Планиране на търсенето (demandP'!$C$2:$C$201,C91,'Планиране на търсенето (demandP'!$D$2:$D$201,D91,'Планиране на търсенето (demandP'!$G$2:$G$201,E91,'Планиране на търсенето (demandP'!$H$2:$H$201,F91,'Планиране на търсенето (demandP'!$K$2:$K$201,G91))</f>
      </c>
      <c r="L91" s="90">
        <f>IF(B91="","",I91-H91)</f>
      </c>
      <c r="M91" s="91">
        <f>IF(OR(H91="",H91=0),"",L91/H91)</f>
      </c>
      <c r="N91" s="91">
        <f>IF(OR(J91="",J91=0),"",(H91-J91)/J91)</f>
      </c>
      <c r="O91" s="52">
        <f>IF(B91="","",IF(OR(M91&lt;-'Настройки на параметрите (setti'!$B$9,IF(N91="",0,ABS(N91))&gt;'Настройки на параметрите (setti'!$B$8),"エスカレーション必要","実行可能"))</f>
      </c>
      <c r="P91" s="46"/>
      <c r="Q91" s="88">
        <f>IF(B91="","",IF(P91="需要調整",ROUND((H91+J91)/2,0),H91))</f>
      </c>
      <c r="R91" s="88">
        <f>IF(B91="","",IF(P91="供給調整",MAX(I91,H91),I91))</f>
      </c>
      <c r="S91" s="62"/>
      <c r="T91" s="46"/>
      <c r="U91" s="62"/>
      <c r="V91" s="46"/>
    </row>
    <row r="92" ht="20" customHeight="true">
      <c r="A92" s="46"/>
      <c r="B92" s="46"/>
      <c r="C92" s="46"/>
      <c r="D92" s="46"/>
      <c r="E92" s="46"/>
      <c r="F92" s="46"/>
      <c r="G92" s="46"/>
      <c r="H92" s="90">
        <f>IF(B92="","",SUMIFS('Планиране на търсенето (demandP'!$X$2:$X$201,'Планиране на търсенето (demandP'!$B$2:$B$201,B92,'Планиране на търсенето (demandP'!$C$2:$C$201,C92,'Планиране на търсенето (demandP'!$D$2:$D$201,D92,'Планиране на търсенето (demandP'!$G$2:$G$201,E92,'Планиране на търсенето (demandP'!$H$2:$H$201,F92,'Планиране на търсенето (demandP'!$K$2:$K$201,G92))</f>
      </c>
      <c r="I92" s="90">
        <f>IF(B92="","",SUMIFS('Преглед на доставките (supplyRe'!$M$2:$M$201,'Преглед на доставките (supplyRe'!$B$2:$B$201,B92,'Преглед на доставките (supplyRe'!$C$2:$C$201,C92,'Преглед на доставките (supplyRe'!$D$2:$D$201,D92,'Преглед на доставките (supplyRe'!$F$2:$F$201,E92))</f>
      </c>
      <c r="J92" s="90">
        <f>IF(B92="","",SUMIFS('Планиране на търсенето (demandP'!$R$2:$R$201,'Планиране на търсенето (demandP'!$B$2:$B$201,B92,'Планиране на търсенето (demandP'!$C$2:$C$201,C92,'Планиране на търсенето (demandP'!$D$2:$D$201,D92,'Планиране на търсенето (demandP'!$G$2:$G$201,E92,'Планиране на търсенето (demandP'!$H$2:$H$201,F92,'Планиране на търсенето (demandP'!$K$2:$K$201,G92))</f>
      </c>
      <c r="K92" s="90">
        <f>IF(B92="","",SUMIFS('Планиране на търсенето (demandP'!$Y$2:$Y$201,'Планиране на търсенето (demandP'!$B$2:$B$201,B92,'Планиране на търсенето (demandP'!$C$2:$C$201,C92,'Планиране на търсенето (demandP'!$D$2:$D$201,D92,'Планиране на търсенето (demandP'!$G$2:$G$201,E92,'Планиране на търсенето (demandP'!$H$2:$H$201,F92,'Планиране на търсенето (demandP'!$K$2:$K$201,G92))</f>
      </c>
      <c r="L92" s="90">
        <f>IF(B92="","",I92-H92)</f>
      </c>
      <c r="M92" s="91">
        <f>IF(OR(H92="",H92=0),"",L92/H92)</f>
      </c>
      <c r="N92" s="91">
        <f>IF(OR(J92="",J92=0),"",(H92-J92)/J92)</f>
      </c>
      <c r="O92" s="52">
        <f>IF(B92="","",IF(OR(M92&lt;-'Настройки на параметрите (setti'!$B$9,IF(N92="",0,ABS(N92))&gt;'Настройки на параметрите (setti'!$B$8),"エスカレーション必要","実行可能"))</f>
      </c>
      <c r="P92" s="46"/>
      <c r="Q92" s="88">
        <f>IF(B92="","",IF(P92="需要調整",ROUND((H92+J92)/2,0),H92))</f>
      </c>
      <c r="R92" s="88">
        <f>IF(B92="","",IF(P92="供給調整",MAX(I92,H92),I92))</f>
      </c>
      <c r="S92" s="62"/>
      <c r="T92" s="46"/>
      <c r="U92" s="62"/>
      <c r="V92" s="46"/>
    </row>
    <row r="93" ht="20" customHeight="true">
      <c r="A93" s="46"/>
      <c r="B93" s="46"/>
      <c r="C93" s="46"/>
      <c r="D93" s="46"/>
      <c r="E93" s="46"/>
      <c r="F93" s="46"/>
      <c r="G93" s="46"/>
      <c r="H93" s="90">
        <f>IF(B93="","",SUMIFS('Планиране на търсенето (demandP'!$X$2:$X$201,'Планиране на търсенето (demandP'!$B$2:$B$201,B93,'Планиране на търсенето (demandP'!$C$2:$C$201,C93,'Планиране на търсенето (demandP'!$D$2:$D$201,D93,'Планиране на търсенето (demandP'!$G$2:$G$201,E93,'Планиране на търсенето (demandP'!$H$2:$H$201,F93,'Планиране на търсенето (demandP'!$K$2:$K$201,G93))</f>
      </c>
      <c r="I93" s="90">
        <f>IF(B93="","",SUMIFS('Преглед на доставките (supplyRe'!$M$2:$M$201,'Преглед на доставките (supplyRe'!$B$2:$B$201,B93,'Преглед на доставките (supplyRe'!$C$2:$C$201,C93,'Преглед на доставките (supplyRe'!$D$2:$D$201,D93,'Преглед на доставките (supplyRe'!$F$2:$F$201,E93))</f>
      </c>
      <c r="J93" s="90">
        <f>IF(B93="","",SUMIFS('Планиране на търсенето (demandP'!$R$2:$R$201,'Планиране на търсенето (demandP'!$B$2:$B$201,B93,'Планиране на търсенето (demandP'!$C$2:$C$201,C93,'Планиране на търсенето (demandP'!$D$2:$D$201,D93,'Планиране на търсенето (demandP'!$G$2:$G$201,E93,'Планиране на търсенето (demandP'!$H$2:$H$201,F93,'Планиране на търсенето (demandP'!$K$2:$K$201,G93))</f>
      </c>
      <c r="K93" s="90">
        <f>IF(B93="","",SUMIFS('Планиране на търсенето (demandP'!$Y$2:$Y$201,'Планиране на търсенето (demandP'!$B$2:$B$201,B93,'Планиране на търсенето (demandP'!$C$2:$C$201,C93,'Планиране на търсенето (demandP'!$D$2:$D$201,D93,'Планиране на търсенето (demandP'!$G$2:$G$201,E93,'Планиране на търсенето (demandP'!$H$2:$H$201,F93,'Планиране на търсенето (demandP'!$K$2:$K$201,G93))</f>
      </c>
      <c r="L93" s="90">
        <f>IF(B93="","",I93-H93)</f>
      </c>
      <c r="M93" s="91">
        <f>IF(OR(H93="",H93=0),"",L93/H93)</f>
      </c>
      <c r="N93" s="91">
        <f>IF(OR(J93="",J93=0),"",(H93-J93)/J93)</f>
      </c>
      <c r="O93" s="52">
        <f>IF(B93="","",IF(OR(M93&lt;-'Настройки на параметрите (setti'!$B$9,IF(N93="",0,ABS(N93))&gt;'Настройки на параметрите (setti'!$B$8),"エスカレーション必要","実行可能"))</f>
      </c>
      <c r="P93" s="46"/>
      <c r="Q93" s="88">
        <f>IF(B93="","",IF(P93="需要調整",ROUND((H93+J93)/2,0),H93))</f>
      </c>
      <c r="R93" s="88">
        <f>IF(B93="","",IF(P93="供給調整",MAX(I93,H93),I93))</f>
      </c>
      <c r="S93" s="62"/>
      <c r="T93" s="46"/>
      <c r="U93" s="62"/>
      <c r="V93" s="46"/>
    </row>
    <row r="94" ht="20" customHeight="true">
      <c r="A94" s="46"/>
      <c r="B94" s="46"/>
      <c r="C94" s="46"/>
      <c r="D94" s="46"/>
      <c r="E94" s="46"/>
      <c r="F94" s="46"/>
      <c r="G94" s="46"/>
      <c r="H94" s="90">
        <f>IF(B94="","",SUMIFS('Планиране на търсенето (demandP'!$X$2:$X$201,'Планиране на търсенето (demandP'!$B$2:$B$201,B94,'Планиране на търсенето (demandP'!$C$2:$C$201,C94,'Планиране на търсенето (demandP'!$D$2:$D$201,D94,'Планиране на търсенето (demandP'!$G$2:$G$201,E94,'Планиране на търсенето (demandP'!$H$2:$H$201,F94,'Планиране на търсенето (demandP'!$K$2:$K$201,G94))</f>
      </c>
      <c r="I94" s="90">
        <f>IF(B94="","",SUMIFS('Преглед на доставките (supplyRe'!$M$2:$M$201,'Преглед на доставките (supplyRe'!$B$2:$B$201,B94,'Преглед на доставките (supplyRe'!$C$2:$C$201,C94,'Преглед на доставките (supplyRe'!$D$2:$D$201,D94,'Преглед на доставките (supplyRe'!$F$2:$F$201,E94))</f>
      </c>
      <c r="J94" s="90">
        <f>IF(B94="","",SUMIFS('Планиране на търсенето (demandP'!$R$2:$R$201,'Планиране на търсенето (demandP'!$B$2:$B$201,B94,'Планиране на търсенето (demandP'!$C$2:$C$201,C94,'Планиране на търсенето (demandP'!$D$2:$D$201,D94,'Планиране на търсенето (demandP'!$G$2:$G$201,E94,'Планиране на търсенето (demandP'!$H$2:$H$201,F94,'Планиране на търсенето (demandP'!$K$2:$K$201,G94))</f>
      </c>
      <c r="K94" s="90">
        <f>IF(B94="","",SUMIFS('Планиране на търсенето (demandP'!$Y$2:$Y$201,'Планиране на търсенето (demandP'!$B$2:$B$201,B94,'Планиране на търсенето (demandP'!$C$2:$C$201,C94,'Планиране на търсенето (demandP'!$D$2:$D$201,D94,'Планиране на търсенето (demandP'!$G$2:$G$201,E94,'Планиране на търсенето (demandP'!$H$2:$H$201,F94,'Планиране на търсенето (demandP'!$K$2:$K$201,G94))</f>
      </c>
      <c r="L94" s="90">
        <f>IF(B94="","",I94-H94)</f>
      </c>
      <c r="M94" s="91">
        <f>IF(OR(H94="",H94=0),"",L94/H94)</f>
      </c>
      <c r="N94" s="91">
        <f>IF(OR(J94="",J94=0),"",(H94-J94)/J94)</f>
      </c>
      <c r="O94" s="52">
        <f>IF(B94="","",IF(OR(M94&lt;-'Настройки на параметрите (setti'!$B$9,IF(N94="",0,ABS(N94))&gt;'Настройки на параметрите (setti'!$B$8),"エスカレーション必要","実行可能"))</f>
      </c>
      <c r="P94" s="46"/>
      <c r="Q94" s="88">
        <f>IF(B94="","",IF(P94="需要調整",ROUND((H94+J94)/2,0),H94))</f>
      </c>
      <c r="R94" s="88">
        <f>IF(B94="","",IF(P94="供給調整",MAX(I94,H94),I94))</f>
      </c>
      <c r="S94" s="62"/>
      <c r="T94" s="46"/>
      <c r="U94" s="62"/>
      <c r="V94" s="46"/>
    </row>
    <row r="95" ht="20" customHeight="true">
      <c r="A95" s="46"/>
      <c r="B95" s="46"/>
      <c r="C95" s="46"/>
      <c r="D95" s="46"/>
      <c r="E95" s="46"/>
      <c r="F95" s="46"/>
      <c r="G95" s="46"/>
      <c r="H95" s="90">
        <f>IF(B95="","",SUMIFS('Планиране на търсенето (demandP'!$X$2:$X$201,'Планиране на търсенето (demandP'!$B$2:$B$201,B95,'Планиране на търсенето (demandP'!$C$2:$C$201,C95,'Планиране на търсенето (demandP'!$D$2:$D$201,D95,'Планиране на търсенето (demandP'!$G$2:$G$201,E95,'Планиране на търсенето (demandP'!$H$2:$H$201,F95,'Планиране на търсенето (demandP'!$K$2:$K$201,G95))</f>
      </c>
      <c r="I95" s="90">
        <f>IF(B95="","",SUMIFS('Преглед на доставките (supplyRe'!$M$2:$M$201,'Преглед на доставките (supplyRe'!$B$2:$B$201,B95,'Преглед на доставките (supplyRe'!$C$2:$C$201,C95,'Преглед на доставките (supplyRe'!$D$2:$D$201,D95,'Преглед на доставките (supplyRe'!$F$2:$F$201,E95))</f>
      </c>
      <c r="J95" s="90">
        <f>IF(B95="","",SUMIFS('Планиране на търсенето (demandP'!$R$2:$R$201,'Планиране на търсенето (demandP'!$B$2:$B$201,B95,'Планиране на търсенето (demandP'!$C$2:$C$201,C95,'Планиране на търсенето (demandP'!$D$2:$D$201,D95,'Планиране на търсенето (demandP'!$G$2:$G$201,E95,'Планиране на търсенето (demandP'!$H$2:$H$201,F95,'Планиране на търсенето (demandP'!$K$2:$K$201,G95))</f>
      </c>
      <c r="K95" s="90">
        <f>IF(B95="","",SUMIFS('Планиране на търсенето (demandP'!$Y$2:$Y$201,'Планиране на търсенето (demandP'!$B$2:$B$201,B95,'Планиране на търсенето (demandP'!$C$2:$C$201,C95,'Планиране на търсенето (demandP'!$D$2:$D$201,D95,'Планиране на търсенето (demandP'!$G$2:$G$201,E95,'Планиране на търсенето (demandP'!$H$2:$H$201,F95,'Планиране на търсенето (demandP'!$K$2:$K$201,G95))</f>
      </c>
      <c r="L95" s="90">
        <f>IF(B95="","",I95-H95)</f>
      </c>
      <c r="M95" s="91">
        <f>IF(OR(H95="",H95=0),"",L95/H95)</f>
      </c>
      <c r="N95" s="91">
        <f>IF(OR(J95="",J95=0),"",(H95-J95)/J95)</f>
      </c>
      <c r="O95" s="52">
        <f>IF(B95="","",IF(OR(M95&lt;-'Настройки на параметрите (setti'!$B$9,IF(N95="",0,ABS(N95))&gt;'Настройки на параметрите (setti'!$B$8),"エスカレーション必要","実行可能"))</f>
      </c>
      <c r="P95" s="46"/>
      <c r="Q95" s="88">
        <f>IF(B95="","",IF(P95="需要調整",ROUND((H95+J95)/2,0),H95))</f>
      </c>
      <c r="R95" s="88">
        <f>IF(B95="","",IF(P95="供給調整",MAX(I95,H95),I95))</f>
      </c>
      <c r="S95" s="62"/>
      <c r="T95" s="46"/>
      <c r="U95" s="62"/>
      <c r="V95" s="46"/>
    </row>
    <row r="96" ht="20" customHeight="true">
      <c r="A96" s="46"/>
      <c r="B96" s="46"/>
      <c r="C96" s="46"/>
      <c r="D96" s="46"/>
      <c r="E96" s="46"/>
      <c r="F96" s="46"/>
      <c r="G96" s="46"/>
      <c r="H96" s="90">
        <f>IF(B96="","",SUMIFS('Планиране на търсенето (demandP'!$X$2:$X$201,'Планиране на търсенето (demandP'!$B$2:$B$201,B96,'Планиране на търсенето (demandP'!$C$2:$C$201,C96,'Планиране на търсенето (demandP'!$D$2:$D$201,D96,'Планиране на търсенето (demandP'!$G$2:$G$201,E96,'Планиране на търсенето (demandP'!$H$2:$H$201,F96,'Планиране на търсенето (demandP'!$K$2:$K$201,G96))</f>
      </c>
      <c r="I96" s="90">
        <f>IF(B96="","",SUMIFS('Преглед на доставките (supplyRe'!$M$2:$M$201,'Преглед на доставките (supplyRe'!$B$2:$B$201,B96,'Преглед на доставките (supplyRe'!$C$2:$C$201,C96,'Преглед на доставките (supplyRe'!$D$2:$D$201,D96,'Преглед на доставките (supplyRe'!$F$2:$F$201,E96))</f>
      </c>
      <c r="J96" s="90">
        <f>IF(B96="","",SUMIFS('Планиране на търсенето (demandP'!$R$2:$R$201,'Планиране на търсенето (demandP'!$B$2:$B$201,B96,'Планиране на търсенето (demandP'!$C$2:$C$201,C96,'Планиране на търсенето (demandP'!$D$2:$D$201,D96,'Планиране на търсенето (demandP'!$G$2:$G$201,E96,'Планиране на търсенето (demandP'!$H$2:$H$201,F96,'Планиране на търсенето (demandP'!$K$2:$K$201,G96))</f>
      </c>
      <c r="K96" s="90">
        <f>IF(B96="","",SUMIFS('Планиране на търсенето (demandP'!$Y$2:$Y$201,'Планиране на търсенето (demandP'!$B$2:$B$201,B96,'Планиране на търсенето (demandP'!$C$2:$C$201,C96,'Планиране на търсенето (demandP'!$D$2:$D$201,D96,'Планиране на търсенето (demandP'!$G$2:$G$201,E96,'Планиране на търсенето (demandP'!$H$2:$H$201,F96,'Планиране на търсенето (demandP'!$K$2:$K$201,G96))</f>
      </c>
      <c r="L96" s="90">
        <f>IF(B96="","",I96-H96)</f>
      </c>
      <c r="M96" s="91">
        <f>IF(OR(H96="",H96=0),"",L96/H96)</f>
      </c>
      <c r="N96" s="91">
        <f>IF(OR(J96="",J96=0),"",(H96-J96)/J96)</f>
      </c>
      <c r="O96" s="52">
        <f>IF(B96="","",IF(OR(M96&lt;-'Настройки на параметрите (setti'!$B$9,IF(N96="",0,ABS(N96))&gt;'Настройки на параметрите (setti'!$B$8),"エスカレーション必要","実行可能"))</f>
      </c>
      <c r="P96" s="46"/>
      <c r="Q96" s="88">
        <f>IF(B96="","",IF(P96="需要調整",ROUND((H96+J96)/2,0),H96))</f>
      </c>
      <c r="R96" s="88">
        <f>IF(B96="","",IF(P96="供給調整",MAX(I96,H96),I96))</f>
      </c>
      <c r="S96" s="62"/>
      <c r="T96" s="46"/>
      <c r="U96" s="62"/>
      <c r="V96" s="46"/>
    </row>
    <row r="97" ht="20" customHeight="true">
      <c r="A97" s="46"/>
      <c r="B97" s="46"/>
      <c r="C97" s="46"/>
      <c r="D97" s="46"/>
      <c r="E97" s="46"/>
      <c r="F97" s="46"/>
      <c r="G97" s="46"/>
      <c r="H97" s="90">
        <f>IF(B97="","",SUMIFS('Планиране на търсенето (demandP'!$X$2:$X$201,'Планиране на търсенето (demandP'!$B$2:$B$201,B97,'Планиране на търсенето (demandP'!$C$2:$C$201,C97,'Планиране на търсенето (demandP'!$D$2:$D$201,D97,'Планиране на търсенето (demandP'!$G$2:$G$201,E97,'Планиране на търсенето (demandP'!$H$2:$H$201,F97,'Планиране на търсенето (demandP'!$K$2:$K$201,G97))</f>
      </c>
      <c r="I97" s="90">
        <f>IF(B97="","",SUMIFS('Преглед на доставките (supplyRe'!$M$2:$M$201,'Преглед на доставките (supplyRe'!$B$2:$B$201,B97,'Преглед на доставките (supplyRe'!$C$2:$C$201,C97,'Преглед на доставките (supplyRe'!$D$2:$D$201,D97,'Преглед на доставките (supplyRe'!$F$2:$F$201,E97))</f>
      </c>
      <c r="J97" s="90">
        <f>IF(B97="","",SUMIFS('Планиране на търсенето (demandP'!$R$2:$R$201,'Планиране на търсенето (demandP'!$B$2:$B$201,B97,'Планиране на търсенето (demandP'!$C$2:$C$201,C97,'Планиране на търсенето (demandP'!$D$2:$D$201,D97,'Планиране на търсенето (demandP'!$G$2:$G$201,E97,'Планиране на търсенето (demandP'!$H$2:$H$201,F97,'Планиране на търсенето (demandP'!$K$2:$K$201,G97))</f>
      </c>
      <c r="K97" s="90">
        <f>IF(B97="","",SUMIFS('Планиране на търсенето (demandP'!$Y$2:$Y$201,'Планиране на търсенето (demandP'!$B$2:$B$201,B97,'Планиране на търсенето (demandP'!$C$2:$C$201,C97,'Планиране на търсенето (demandP'!$D$2:$D$201,D97,'Планиране на търсенето (demandP'!$G$2:$G$201,E97,'Планиране на търсенето (demandP'!$H$2:$H$201,F97,'Планиране на търсенето (demandP'!$K$2:$K$201,G97))</f>
      </c>
      <c r="L97" s="90">
        <f>IF(B97="","",I97-H97)</f>
      </c>
      <c r="M97" s="91">
        <f>IF(OR(H97="",H97=0),"",L97/H97)</f>
      </c>
      <c r="N97" s="91">
        <f>IF(OR(J97="",J97=0),"",(H97-J97)/J97)</f>
      </c>
      <c r="O97" s="52">
        <f>IF(B97="","",IF(OR(M97&lt;-'Настройки на параметрите (setti'!$B$9,IF(N97="",0,ABS(N97))&gt;'Настройки на параметрите (setti'!$B$8),"エスカレーション必要","実行可能"))</f>
      </c>
      <c r="P97" s="46"/>
      <c r="Q97" s="88">
        <f>IF(B97="","",IF(P97="需要調整",ROUND((H97+J97)/2,0),H97))</f>
      </c>
      <c r="R97" s="88">
        <f>IF(B97="","",IF(P97="供給調整",MAX(I97,H97),I97))</f>
      </c>
      <c r="S97" s="62"/>
      <c r="T97" s="46"/>
      <c r="U97" s="62"/>
      <c r="V97" s="46"/>
    </row>
    <row r="98" ht="20" customHeight="true">
      <c r="A98" s="46"/>
      <c r="B98" s="46"/>
      <c r="C98" s="46"/>
      <c r="D98" s="46"/>
      <c r="E98" s="46"/>
      <c r="F98" s="46"/>
      <c r="G98" s="46"/>
      <c r="H98" s="90">
        <f>IF(B98="","",SUMIFS('Планиране на търсенето (demandP'!$X$2:$X$201,'Планиране на търсенето (demandP'!$B$2:$B$201,B98,'Планиране на търсенето (demandP'!$C$2:$C$201,C98,'Планиране на търсенето (demandP'!$D$2:$D$201,D98,'Планиране на търсенето (demandP'!$G$2:$G$201,E98,'Планиране на търсенето (demandP'!$H$2:$H$201,F98,'Планиране на търсенето (demandP'!$K$2:$K$201,G98))</f>
      </c>
      <c r="I98" s="90">
        <f>IF(B98="","",SUMIFS('Преглед на доставките (supplyRe'!$M$2:$M$201,'Преглед на доставките (supplyRe'!$B$2:$B$201,B98,'Преглед на доставките (supplyRe'!$C$2:$C$201,C98,'Преглед на доставките (supplyRe'!$D$2:$D$201,D98,'Преглед на доставките (supplyRe'!$F$2:$F$201,E98))</f>
      </c>
      <c r="J98" s="90">
        <f>IF(B98="","",SUMIFS('Планиране на търсенето (demandP'!$R$2:$R$201,'Планиране на търсенето (demandP'!$B$2:$B$201,B98,'Планиране на търсенето (demandP'!$C$2:$C$201,C98,'Планиране на търсенето (demandP'!$D$2:$D$201,D98,'Планиране на търсенето (demandP'!$G$2:$G$201,E98,'Планиране на търсенето (demandP'!$H$2:$H$201,F98,'Планиране на търсенето (demandP'!$K$2:$K$201,G98))</f>
      </c>
      <c r="K98" s="90">
        <f>IF(B98="","",SUMIFS('Планиране на търсенето (demandP'!$Y$2:$Y$201,'Планиране на търсенето (demandP'!$B$2:$B$201,B98,'Планиране на търсенето (demandP'!$C$2:$C$201,C98,'Планиране на търсенето (demandP'!$D$2:$D$201,D98,'Планиране на търсенето (demandP'!$G$2:$G$201,E98,'Планиране на търсенето (demandP'!$H$2:$H$201,F98,'Планиране на търсенето (demandP'!$K$2:$K$201,G98))</f>
      </c>
      <c r="L98" s="90">
        <f>IF(B98="","",I98-H98)</f>
      </c>
      <c r="M98" s="91">
        <f>IF(OR(H98="",H98=0),"",L98/H98)</f>
      </c>
      <c r="N98" s="91">
        <f>IF(OR(J98="",J98=0),"",(H98-J98)/J98)</f>
      </c>
      <c r="O98" s="52">
        <f>IF(B98="","",IF(OR(M98&lt;-'Настройки на параметрите (setti'!$B$9,IF(N98="",0,ABS(N98))&gt;'Настройки на параметрите (setti'!$B$8),"エスカレーション必要","実行可能"))</f>
      </c>
      <c r="P98" s="46"/>
      <c r="Q98" s="88">
        <f>IF(B98="","",IF(P98="需要調整",ROUND((H98+J98)/2,0),H98))</f>
      </c>
      <c r="R98" s="88">
        <f>IF(B98="","",IF(P98="供給調整",MAX(I98,H98),I98))</f>
      </c>
      <c r="S98" s="62"/>
      <c r="T98" s="46"/>
      <c r="U98" s="62"/>
      <c r="V98" s="46"/>
    </row>
    <row r="99" ht="20" customHeight="true">
      <c r="A99" s="46"/>
      <c r="B99" s="46"/>
      <c r="C99" s="46"/>
      <c r="D99" s="46"/>
      <c r="E99" s="46"/>
      <c r="F99" s="46"/>
      <c r="G99" s="46"/>
      <c r="H99" s="90">
        <f>IF(B99="","",SUMIFS('Планиране на търсенето (demandP'!$X$2:$X$201,'Планиране на търсенето (demandP'!$B$2:$B$201,B99,'Планиране на търсенето (demandP'!$C$2:$C$201,C99,'Планиране на търсенето (demandP'!$D$2:$D$201,D99,'Планиране на търсенето (demandP'!$G$2:$G$201,E99,'Планиране на търсенето (demandP'!$H$2:$H$201,F99,'Планиране на търсенето (demandP'!$K$2:$K$201,G99))</f>
      </c>
      <c r="I99" s="90">
        <f>IF(B99="","",SUMIFS('Преглед на доставките (supplyRe'!$M$2:$M$201,'Преглед на доставките (supplyRe'!$B$2:$B$201,B99,'Преглед на доставките (supplyRe'!$C$2:$C$201,C99,'Преглед на доставките (supplyRe'!$D$2:$D$201,D99,'Преглед на доставките (supplyRe'!$F$2:$F$201,E99))</f>
      </c>
      <c r="J99" s="90">
        <f>IF(B99="","",SUMIFS('Планиране на търсенето (demandP'!$R$2:$R$201,'Планиране на търсенето (demandP'!$B$2:$B$201,B99,'Планиране на търсенето (demandP'!$C$2:$C$201,C99,'Планиране на търсенето (demandP'!$D$2:$D$201,D99,'Планиране на търсенето (demandP'!$G$2:$G$201,E99,'Планиране на търсенето (demandP'!$H$2:$H$201,F99,'Планиране на търсенето (demandP'!$K$2:$K$201,G99))</f>
      </c>
      <c r="K99" s="90">
        <f>IF(B99="","",SUMIFS('Планиране на търсенето (demandP'!$Y$2:$Y$201,'Планиране на търсенето (demandP'!$B$2:$B$201,B99,'Планиране на търсенето (demandP'!$C$2:$C$201,C99,'Планиране на търсенето (demandP'!$D$2:$D$201,D99,'Планиране на търсенето (demandP'!$G$2:$G$201,E99,'Планиране на търсенето (demandP'!$H$2:$H$201,F99,'Планиране на търсенето (demandP'!$K$2:$K$201,G99))</f>
      </c>
      <c r="L99" s="90">
        <f>IF(B99="","",I99-H99)</f>
      </c>
      <c r="M99" s="91">
        <f>IF(OR(H99="",H99=0),"",L99/H99)</f>
      </c>
      <c r="N99" s="91">
        <f>IF(OR(J99="",J99=0),"",(H99-J99)/J99)</f>
      </c>
      <c r="O99" s="52">
        <f>IF(B99="","",IF(OR(M99&lt;-'Настройки на параметрите (setti'!$B$9,IF(N99="",0,ABS(N99))&gt;'Настройки на параметрите (setti'!$B$8),"エスカレーション必要","実行可能"))</f>
      </c>
      <c r="P99" s="46"/>
      <c r="Q99" s="88">
        <f>IF(B99="","",IF(P99="需要調整",ROUND((H99+J99)/2,0),H99))</f>
      </c>
      <c r="R99" s="88">
        <f>IF(B99="","",IF(P99="供給調整",MAX(I99,H99),I99))</f>
      </c>
      <c r="S99" s="62"/>
      <c r="T99" s="46"/>
      <c r="U99" s="62"/>
      <c r="V99" s="46"/>
    </row>
    <row r="100" ht="20" customHeight="true">
      <c r="A100" s="46"/>
      <c r="B100" s="46"/>
      <c r="C100" s="46"/>
      <c r="D100" s="46"/>
      <c r="E100" s="46"/>
      <c r="F100" s="46"/>
      <c r="G100" s="46"/>
      <c r="H100" s="90">
        <f>IF(B100="","",SUMIFS('Планиране на търсенето (demandP'!$X$2:$X$201,'Планиране на търсенето (demandP'!$B$2:$B$201,B100,'Планиране на търсенето (demandP'!$C$2:$C$201,C100,'Планиране на търсенето (demandP'!$D$2:$D$201,D100,'Планиране на търсенето (demandP'!$G$2:$G$201,E100,'Планиране на търсенето (demandP'!$H$2:$H$201,F100,'Планиране на търсенето (demandP'!$K$2:$K$201,G100))</f>
      </c>
      <c r="I100" s="90">
        <f>IF(B100="","",SUMIFS('Преглед на доставките (supplyRe'!$M$2:$M$201,'Преглед на доставките (supplyRe'!$B$2:$B$201,B100,'Преглед на доставките (supplyRe'!$C$2:$C$201,C100,'Преглед на доставките (supplyRe'!$D$2:$D$201,D100,'Преглед на доставките (supplyRe'!$F$2:$F$201,E100))</f>
      </c>
      <c r="J100" s="90">
        <f>IF(B100="","",SUMIFS('Планиране на търсенето (demandP'!$R$2:$R$201,'Планиране на търсенето (demandP'!$B$2:$B$201,B100,'Планиране на търсенето (demandP'!$C$2:$C$201,C100,'Планиране на търсенето (demandP'!$D$2:$D$201,D100,'Планиране на търсенето (demandP'!$G$2:$G$201,E100,'Планиране на търсенето (demandP'!$H$2:$H$201,F100,'Планиране на търсенето (demandP'!$K$2:$K$201,G100))</f>
      </c>
      <c r="K100" s="90">
        <f>IF(B100="","",SUMIFS('Планиране на търсенето (demandP'!$Y$2:$Y$201,'Планиране на търсенето (demandP'!$B$2:$B$201,B100,'Планиране на търсенето (demandP'!$C$2:$C$201,C100,'Планиране на търсенето (demandP'!$D$2:$D$201,D100,'Планиране на търсенето (demandP'!$G$2:$G$201,E100,'Планиране на търсенето (demandP'!$H$2:$H$201,F100,'Планиране на търсенето (demandP'!$K$2:$K$201,G100))</f>
      </c>
      <c r="L100" s="90">
        <f>IF(B100="","",I100-H100)</f>
      </c>
      <c r="M100" s="91">
        <f>IF(OR(H100="",H100=0),"",L100/H100)</f>
      </c>
      <c r="N100" s="91">
        <f>IF(OR(J100="",J100=0),"",(H100-J100)/J100)</f>
      </c>
      <c r="O100" s="52">
        <f>IF(B100="","",IF(OR(M100&lt;-'Настройки на параметрите (setti'!$B$9,IF(N100="",0,ABS(N100))&gt;'Настройки на параметрите (setti'!$B$8),"エスカレーション必要","実行可能"))</f>
      </c>
      <c r="P100" s="46"/>
      <c r="Q100" s="88">
        <f>IF(B100="","",IF(P100="需要調整",ROUND((H100+J100)/2,0),H100))</f>
      </c>
      <c r="R100" s="88">
        <f>IF(B100="","",IF(P100="供給調整",MAX(I100,H100),I100))</f>
      </c>
      <c r="S100" s="62"/>
      <c r="T100" s="46"/>
      <c r="U100" s="62"/>
      <c r="V100" s="46"/>
    </row>
    <row r="101" ht="20" customHeight="true">
      <c r="A101" s="46"/>
      <c r="B101" s="46"/>
      <c r="C101" s="46"/>
      <c r="D101" s="46"/>
      <c r="E101" s="46"/>
      <c r="F101" s="46"/>
      <c r="G101" s="46"/>
      <c r="H101" s="90">
        <f>IF(B101="","",SUMIFS('Планиране на търсенето (demandP'!$X$2:$X$201,'Планиране на търсенето (demandP'!$B$2:$B$201,B101,'Планиране на търсенето (demandP'!$C$2:$C$201,C101,'Планиране на търсенето (demandP'!$D$2:$D$201,D101,'Планиране на търсенето (demandP'!$G$2:$G$201,E101,'Планиране на търсенето (demandP'!$H$2:$H$201,F101,'Планиране на търсенето (demandP'!$K$2:$K$201,G101))</f>
      </c>
      <c r="I101" s="90">
        <f>IF(B101="","",SUMIFS('Преглед на доставките (supplyRe'!$M$2:$M$201,'Преглед на доставките (supplyRe'!$B$2:$B$201,B101,'Преглед на доставките (supplyRe'!$C$2:$C$201,C101,'Преглед на доставките (supplyRe'!$D$2:$D$201,D101,'Преглед на доставките (supplyRe'!$F$2:$F$201,E101))</f>
      </c>
      <c r="J101" s="90">
        <f>IF(B101="","",SUMIFS('Планиране на търсенето (demandP'!$R$2:$R$201,'Планиране на търсенето (demandP'!$B$2:$B$201,B101,'Планиране на търсенето (demandP'!$C$2:$C$201,C101,'Планиране на търсенето (demandP'!$D$2:$D$201,D101,'Планиране на търсенето (demandP'!$G$2:$G$201,E101,'Планиране на търсенето (demandP'!$H$2:$H$201,F101,'Планиране на търсенето (demandP'!$K$2:$K$201,G101))</f>
      </c>
      <c r="K101" s="90">
        <f>IF(B101="","",SUMIFS('Планиране на търсенето (demandP'!$Y$2:$Y$201,'Планиране на търсенето (demandP'!$B$2:$B$201,B101,'Планиране на търсенето (demandP'!$C$2:$C$201,C101,'Планиране на търсенето (demandP'!$D$2:$D$201,D101,'Планиране на търсенето (demandP'!$G$2:$G$201,E101,'Планиране на търсенето (demandP'!$H$2:$H$201,F101,'Планиране на търсенето (demandP'!$K$2:$K$201,G101))</f>
      </c>
      <c r="L101" s="90">
        <f>IF(B101="","",I101-H101)</f>
      </c>
      <c r="M101" s="91">
        <f>IF(OR(H101="",H101=0),"",L101/H101)</f>
      </c>
      <c r="N101" s="91">
        <f>IF(OR(J101="",J101=0),"",(H101-J101)/J101)</f>
      </c>
      <c r="O101" s="52">
        <f>IF(B101="","",IF(OR(M101&lt;-'Настройки на параметрите (setti'!$B$9,IF(N101="",0,ABS(N101))&gt;'Настройки на параметрите (setti'!$B$8),"エスカレーション必要","実行可能"))</f>
      </c>
      <c r="P101" s="46"/>
      <c r="Q101" s="88">
        <f>IF(B101="","",IF(P101="需要調整",ROUND((H101+J101)/2,0),H101))</f>
      </c>
      <c r="R101" s="88">
        <f>IF(B101="","",IF(P101="供給調整",MAX(I101,H101),I101))</f>
      </c>
      <c r="S101" s="62"/>
      <c r="T101" s="46"/>
      <c r="U101" s="62"/>
      <c r="V101" s="46"/>
    </row>
    <row r="102" ht="20" customHeight="true">
      <c r="A102" s="46"/>
      <c r="B102" s="46"/>
      <c r="C102" s="46"/>
      <c r="D102" s="46"/>
      <c r="E102" s="46"/>
      <c r="F102" s="46"/>
      <c r="G102" s="46"/>
      <c r="H102" s="90">
        <f>IF(B102="","",SUMIFS('Планиране на търсенето (demandP'!$X$2:$X$201,'Планиране на търсенето (demandP'!$B$2:$B$201,B102,'Планиране на търсенето (demandP'!$C$2:$C$201,C102,'Планиране на търсенето (demandP'!$D$2:$D$201,D102,'Планиране на търсенето (demandP'!$G$2:$G$201,E102,'Планиране на търсенето (demandP'!$H$2:$H$201,F102,'Планиране на търсенето (demandP'!$K$2:$K$201,G102))</f>
      </c>
      <c r="I102" s="90">
        <f>IF(B102="","",SUMIFS('Преглед на доставките (supplyRe'!$M$2:$M$201,'Преглед на доставките (supplyRe'!$B$2:$B$201,B102,'Преглед на доставките (supplyRe'!$C$2:$C$201,C102,'Преглед на доставките (supplyRe'!$D$2:$D$201,D102,'Преглед на доставките (supplyRe'!$F$2:$F$201,E102))</f>
      </c>
      <c r="J102" s="90">
        <f>IF(B102="","",SUMIFS('Планиране на търсенето (demandP'!$R$2:$R$201,'Планиране на търсенето (demandP'!$B$2:$B$201,B102,'Планиране на търсенето (demandP'!$C$2:$C$201,C102,'Планиране на търсенето (demandP'!$D$2:$D$201,D102,'Планиране на търсенето (demandP'!$G$2:$G$201,E102,'Планиране на търсенето (demandP'!$H$2:$H$201,F102,'Планиране на търсенето (demandP'!$K$2:$K$201,G102))</f>
      </c>
      <c r="K102" s="90">
        <f>IF(B102="","",SUMIFS('Планиране на търсенето (demandP'!$Y$2:$Y$201,'Планиране на търсенето (demandP'!$B$2:$B$201,B102,'Планиране на търсенето (demandP'!$C$2:$C$201,C102,'Планиране на търсенето (demandP'!$D$2:$D$201,D102,'Планиране на търсенето (demandP'!$G$2:$G$201,E102,'Планиране на търсенето (demandP'!$H$2:$H$201,F102,'Планиране на търсенето (demandP'!$K$2:$K$201,G102))</f>
      </c>
      <c r="L102" s="90">
        <f>IF(B102="","",I102-H102)</f>
      </c>
      <c r="M102" s="91">
        <f>IF(OR(H102="",H102=0),"",L102/H102)</f>
      </c>
      <c r="N102" s="91">
        <f>IF(OR(J102="",J102=0),"",(H102-J102)/J102)</f>
      </c>
      <c r="O102" s="52">
        <f>IF(B102="","",IF(OR(M102&lt;-'Настройки на параметрите (setti'!$B$9,IF(N102="",0,ABS(N102))&gt;'Настройки на параметрите (setti'!$B$8),"エスカレーション必要","実行可能"))</f>
      </c>
      <c r="P102" s="46"/>
      <c r="Q102" s="88">
        <f>IF(B102="","",IF(P102="需要調整",ROUND((H102+J102)/2,0),H102))</f>
      </c>
      <c r="R102" s="88">
        <f>IF(B102="","",IF(P102="供給調整",MAX(I102,H102),I102))</f>
      </c>
      <c r="S102" s="62"/>
      <c r="T102" s="46"/>
      <c r="U102" s="62"/>
      <c r="V102" s="46"/>
    </row>
    <row r="103" ht="20" customHeight="true">
      <c r="A103" s="46"/>
      <c r="B103" s="46"/>
      <c r="C103" s="46"/>
      <c r="D103" s="46"/>
      <c r="E103" s="46"/>
      <c r="F103" s="46"/>
      <c r="G103" s="46"/>
      <c r="H103" s="90">
        <f>IF(B103="","",SUMIFS('Планиране на търсенето (demandP'!$X$2:$X$201,'Планиране на търсенето (demandP'!$B$2:$B$201,B103,'Планиране на търсенето (demandP'!$C$2:$C$201,C103,'Планиране на търсенето (demandP'!$D$2:$D$201,D103,'Планиране на търсенето (demandP'!$G$2:$G$201,E103,'Планиране на търсенето (demandP'!$H$2:$H$201,F103,'Планиране на търсенето (demandP'!$K$2:$K$201,G103))</f>
      </c>
      <c r="I103" s="90">
        <f>IF(B103="","",SUMIFS('Преглед на доставките (supplyRe'!$M$2:$M$201,'Преглед на доставките (supplyRe'!$B$2:$B$201,B103,'Преглед на доставките (supplyRe'!$C$2:$C$201,C103,'Преглед на доставките (supplyRe'!$D$2:$D$201,D103,'Преглед на доставките (supplyRe'!$F$2:$F$201,E103))</f>
      </c>
      <c r="J103" s="90">
        <f>IF(B103="","",SUMIFS('Планиране на търсенето (demandP'!$R$2:$R$201,'Планиране на търсенето (demandP'!$B$2:$B$201,B103,'Планиране на търсенето (demandP'!$C$2:$C$201,C103,'Планиране на търсенето (demandP'!$D$2:$D$201,D103,'Планиране на търсенето (demandP'!$G$2:$G$201,E103,'Планиране на търсенето (demandP'!$H$2:$H$201,F103,'Планиране на търсенето (demandP'!$K$2:$K$201,G103))</f>
      </c>
      <c r="K103" s="90">
        <f>IF(B103="","",SUMIFS('Планиране на търсенето (demandP'!$Y$2:$Y$201,'Планиране на търсенето (demandP'!$B$2:$B$201,B103,'Планиране на търсенето (demandP'!$C$2:$C$201,C103,'Планиране на търсенето (demandP'!$D$2:$D$201,D103,'Планиране на търсенето (demandP'!$G$2:$G$201,E103,'Планиране на търсенето (demandP'!$H$2:$H$201,F103,'Планиране на търсенето (demandP'!$K$2:$K$201,G103))</f>
      </c>
      <c r="L103" s="90">
        <f>IF(B103="","",I103-H103)</f>
      </c>
      <c r="M103" s="91">
        <f>IF(OR(H103="",H103=0),"",L103/H103)</f>
      </c>
      <c r="N103" s="91">
        <f>IF(OR(J103="",J103=0),"",(H103-J103)/J103)</f>
      </c>
      <c r="O103" s="52">
        <f>IF(B103="","",IF(OR(M103&lt;-'Настройки на параметрите (setti'!$B$9,IF(N103="",0,ABS(N103))&gt;'Настройки на параметрите (setti'!$B$8),"エスカレーション必要","実行可能"))</f>
      </c>
      <c r="P103" s="46"/>
      <c r="Q103" s="88">
        <f>IF(B103="","",IF(P103="需要調整",ROUND((H103+J103)/2,0),H103))</f>
      </c>
      <c r="R103" s="88">
        <f>IF(B103="","",IF(P103="供給調整",MAX(I103,H103),I103))</f>
      </c>
      <c r="S103" s="62"/>
      <c r="T103" s="46"/>
      <c r="U103" s="62"/>
      <c r="V103" s="46"/>
    </row>
    <row r="104" ht="20" customHeight="true">
      <c r="A104" s="46"/>
      <c r="B104" s="46"/>
      <c r="C104" s="46"/>
      <c r="D104" s="46"/>
      <c r="E104" s="46"/>
      <c r="F104" s="46"/>
      <c r="G104" s="46"/>
      <c r="H104" s="90">
        <f>IF(B104="","",SUMIFS('Планиране на търсенето (demandP'!$X$2:$X$201,'Планиране на търсенето (demandP'!$B$2:$B$201,B104,'Планиране на търсенето (demandP'!$C$2:$C$201,C104,'Планиране на търсенето (demandP'!$D$2:$D$201,D104,'Планиране на търсенето (demandP'!$G$2:$G$201,E104,'Планиране на търсенето (demandP'!$H$2:$H$201,F104,'Планиране на търсенето (demandP'!$K$2:$K$201,G104))</f>
      </c>
      <c r="I104" s="90">
        <f>IF(B104="","",SUMIFS('Преглед на доставките (supplyRe'!$M$2:$M$201,'Преглед на доставките (supplyRe'!$B$2:$B$201,B104,'Преглед на доставките (supplyRe'!$C$2:$C$201,C104,'Преглед на доставките (supplyRe'!$D$2:$D$201,D104,'Преглед на доставките (supplyRe'!$F$2:$F$201,E104))</f>
      </c>
      <c r="J104" s="90">
        <f>IF(B104="","",SUMIFS('Планиране на търсенето (demandP'!$R$2:$R$201,'Планиране на търсенето (demandP'!$B$2:$B$201,B104,'Планиране на търсенето (demandP'!$C$2:$C$201,C104,'Планиране на търсенето (demandP'!$D$2:$D$201,D104,'Планиране на търсенето (demandP'!$G$2:$G$201,E104,'Планиране на търсенето (demandP'!$H$2:$H$201,F104,'Планиране на търсенето (demandP'!$K$2:$K$201,G104))</f>
      </c>
      <c r="K104" s="90">
        <f>IF(B104="","",SUMIFS('Планиране на търсенето (demandP'!$Y$2:$Y$201,'Планиране на търсенето (demandP'!$B$2:$B$201,B104,'Планиране на търсенето (demandP'!$C$2:$C$201,C104,'Планиране на търсенето (demandP'!$D$2:$D$201,D104,'Планиране на търсенето (demandP'!$G$2:$G$201,E104,'Планиране на търсенето (demandP'!$H$2:$H$201,F104,'Планиране на търсенето (demandP'!$K$2:$K$201,G104))</f>
      </c>
      <c r="L104" s="90">
        <f>IF(B104="","",I104-H104)</f>
      </c>
      <c r="M104" s="91">
        <f>IF(OR(H104="",H104=0),"",L104/H104)</f>
      </c>
      <c r="N104" s="91">
        <f>IF(OR(J104="",J104=0),"",(H104-J104)/J104)</f>
      </c>
      <c r="O104" s="52">
        <f>IF(B104="","",IF(OR(M104&lt;-'Настройки на параметрите (setti'!$B$9,IF(N104="",0,ABS(N104))&gt;'Настройки на параметрите (setti'!$B$8),"エスカレーション必要","実行可能"))</f>
      </c>
      <c r="P104" s="46"/>
      <c r="Q104" s="88">
        <f>IF(B104="","",IF(P104="需要調整",ROUND((H104+J104)/2,0),H104))</f>
      </c>
      <c r="R104" s="88">
        <f>IF(B104="","",IF(P104="供給調整",MAX(I104,H104),I104))</f>
      </c>
      <c r="S104" s="62"/>
      <c r="T104" s="46"/>
      <c r="U104" s="62"/>
      <c r="V104" s="46"/>
    </row>
    <row r="105" ht="20" customHeight="true">
      <c r="A105" s="46"/>
      <c r="B105" s="46"/>
      <c r="C105" s="46"/>
      <c r="D105" s="46"/>
      <c r="E105" s="46"/>
      <c r="F105" s="46"/>
      <c r="G105" s="46"/>
      <c r="H105" s="90">
        <f>IF(B105="","",SUMIFS('Планиране на търсенето (demandP'!$X$2:$X$201,'Планиране на търсенето (demandP'!$B$2:$B$201,B105,'Планиране на търсенето (demandP'!$C$2:$C$201,C105,'Планиране на търсенето (demandP'!$D$2:$D$201,D105,'Планиране на търсенето (demandP'!$G$2:$G$201,E105,'Планиране на търсенето (demandP'!$H$2:$H$201,F105,'Планиране на търсенето (demandP'!$K$2:$K$201,G105))</f>
      </c>
      <c r="I105" s="90">
        <f>IF(B105="","",SUMIFS('Преглед на доставките (supplyRe'!$M$2:$M$201,'Преглед на доставките (supplyRe'!$B$2:$B$201,B105,'Преглед на доставките (supplyRe'!$C$2:$C$201,C105,'Преглед на доставките (supplyRe'!$D$2:$D$201,D105,'Преглед на доставките (supplyRe'!$F$2:$F$201,E105))</f>
      </c>
      <c r="J105" s="90">
        <f>IF(B105="","",SUMIFS('Планиране на търсенето (demandP'!$R$2:$R$201,'Планиране на търсенето (demandP'!$B$2:$B$201,B105,'Планиране на търсенето (demandP'!$C$2:$C$201,C105,'Планиране на търсенето (demandP'!$D$2:$D$201,D105,'Планиране на търсенето (demandP'!$G$2:$G$201,E105,'Планиране на търсенето (demandP'!$H$2:$H$201,F105,'Планиране на търсенето (demandP'!$K$2:$K$201,G105))</f>
      </c>
      <c r="K105" s="90">
        <f>IF(B105="","",SUMIFS('Планиране на търсенето (demandP'!$Y$2:$Y$201,'Планиране на търсенето (demandP'!$B$2:$B$201,B105,'Планиране на търсенето (demandP'!$C$2:$C$201,C105,'Планиране на търсенето (demandP'!$D$2:$D$201,D105,'Планиране на търсенето (demandP'!$G$2:$G$201,E105,'Планиране на търсенето (demandP'!$H$2:$H$201,F105,'Планиране на търсенето (demandP'!$K$2:$K$201,G105))</f>
      </c>
      <c r="L105" s="90">
        <f>IF(B105="","",I105-H105)</f>
      </c>
      <c r="M105" s="91">
        <f>IF(OR(H105="",H105=0),"",L105/H105)</f>
      </c>
      <c r="N105" s="91">
        <f>IF(OR(J105="",J105=0),"",(H105-J105)/J105)</f>
      </c>
      <c r="O105" s="52">
        <f>IF(B105="","",IF(OR(M105&lt;-'Настройки на параметрите (setti'!$B$9,IF(N105="",0,ABS(N105))&gt;'Настройки на параметрите (setti'!$B$8),"エスカレーション必要","実行可能"))</f>
      </c>
      <c r="P105" s="46"/>
      <c r="Q105" s="88">
        <f>IF(B105="","",IF(P105="需要調整",ROUND((H105+J105)/2,0),H105))</f>
      </c>
      <c r="R105" s="88">
        <f>IF(B105="","",IF(P105="供給調整",MAX(I105,H105),I105))</f>
      </c>
      <c r="S105" s="62"/>
      <c r="T105" s="46"/>
      <c r="U105" s="62"/>
      <c r="V105" s="46"/>
    </row>
    <row r="106" ht="20" customHeight="true">
      <c r="A106" s="46"/>
      <c r="B106" s="46"/>
      <c r="C106" s="46"/>
      <c r="D106" s="46"/>
      <c r="E106" s="46"/>
      <c r="F106" s="46"/>
      <c r="G106" s="46"/>
      <c r="H106" s="90">
        <f>IF(B106="","",SUMIFS('Планиране на търсенето (demandP'!$X$2:$X$201,'Планиране на търсенето (demandP'!$B$2:$B$201,B106,'Планиране на търсенето (demandP'!$C$2:$C$201,C106,'Планиране на търсенето (demandP'!$D$2:$D$201,D106,'Планиране на търсенето (demandP'!$G$2:$G$201,E106,'Планиране на търсенето (demandP'!$H$2:$H$201,F106,'Планиране на търсенето (demandP'!$K$2:$K$201,G106))</f>
      </c>
      <c r="I106" s="90">
        <f>IF(B106="","",SUMIFS('Преглед на доставките (supplyRe'!$M$2:$M$201,'Преглед на доставките (supplyRe'!$B$2:$B$201,B106,'Преглед на доставките (supplyRe'!$C$2:$C$201,C106,'Преглед на доставките (supplyRe'!$D$2:$D$201,D106,'Преглед на доставките (supplyRe'!$F$2:$F$201,E106))</f>
      </c>
      <c r="J106" s="90">
        <f>IF(B106="","",SUMIFS('Планиране на търсенето (demandP'!$R$2:$R$201,'Планиране на търсенето (demandP'!$B$2:$B$201,B106,'Планиране на търсенето (demandP'!$C$2:$C$201,C106,'Планиране на търсенето (demandP'!$D$2:$D$201,D106,'Планиране на търсенето (demandP'!$G$2:$G$201,E106,'Планиране на търсенето (demandP'!$H$2:$H$201,F106,'Планиране на търсенето (demandP'!$K$2:$K$201,G106))</f>
      </c>
      <c r="K106" s="90">
        <f>IF(B106="","",SUMIFS('Планиране на търсенето (demandP'!$Y$2:$Y$201,'Планиране на търсенето (demandP'!$B$2:$B$201,B106,'Планиране на търсенето (demandP'!$C$2:$C$201,C106,'Планиране на търсенето (demandP'!$D$2:$D$201,D106,'Планиране на търсенето (demandP'!$G$2:$G$201,E106,'Планиране на търсенето (demandP'!$H$2:$H$201,F106,'Планиране на търсенето (demandP'!$K$2:$K$201,G106))</f>
      </c>
      <c r="L106" s="90">
        <f>IF(B106="","",I106-H106)</f>
      </c>
      <c r="M106" s="91">
        <f>IF(OR(H106="",H106=0),"",L106/H106)</f>
      </c>
      <c r="N106" s="91">
        <f>IF(OR(J106="",J106=0),"",(H106-J106)/J106)</f>
      </c>
      <c r="O106" s="52">
        <f>IF(B106="","",IF(OR(M106&lt;-'Настройки на параметрите (setti'!$B$9,IF(N106="",0,ABS(N106))&gt;'Настройки на параметрите (setti'!$B$8),"エスカレーション必要","実行可能"))</f>
      </c>
      <c r="P106" s="46"/>
      <c r="Q106" s="88">
        <f>IF(B106="","",IF(P106="需要調整",ROUND((H106+J106)/2,0),H106))</f>
      </c>
      <c r="R106" s="88">
        <f>IF(B106="","",IF(P106="供給調整",MAX(I106,H106),I106))</f>
      </c>
      <c r="S106" s="62"/>
      <c r="T106" s="46"/>
      <c r="U106" s="62"/>
      <c r="V106" s="46"/>
    </row>
    <row r="107" ht="20" customHeight="true">
      <c r="A107" s="46"/>
      <c r="B107" s="46"/>
      <c r="C107" s="46"/>
      <c r="D107" s="46"/>
      <c r="E107" s="46"/>
      <c r="F107" s="46"/>
      <c r="G107" s="46"/>
      <c r="H107" s="90">
        <f>IF(B107="","",SUMIFS('Планиране на търсенето (demandP'!$X$2:$X$201,'Планиране на търсенето (demandP'!$B$2:$B$201,B107,'Планиране на търсенето (demandP'!$C$2:$C$201,C107,'Планиране на търсенето (demandP'!$D$2:$D$201,D107,'Планиране на търсенето (demandP'!$G$2:$G$201,E107,'Планиране на търсенето (demandP'!$H$2:$H$201,F107,'Планиране на търсенето (demandP'!$K$2:$K$201,G107))</f>
      </c>
      <c r="I107" s="90">
        <f>IF(B107="","",SUMIFS('Преглед на доставките (supplyRe'!$M$2:$M$201,'Преглед на доставките (supplyRe'!$B$2:$B$201,B107,'Преглед на доставките (supplyRe'!$C$2:$C$201,C107,'Преглед на доставките (supplyRe'!$D$2:$D$201,D107,'Преглед на доставките (supplyRe'!$F$2:$F$201,E107))</f>
      </c>
      <c r="J107" s="90">
        <f>IF(B107="","",SUMIFS('Планиране на търсенето (demandP'!$R$2:$R$201,'Планиране на търсенето (demandP'!$B$2:$B$201,B107,'Планиране на търсенето (demandP'!$C$2:$C$201,C107,'Планиране на търсенето (demandP'!$D$2:$D$201,D107,'Планиране на търсенето (demandP'!$G$2:$G$201,E107,'Планиране на търсенето (demandP'!$H$2:$H$201,F107,'Планиране на търсенето (demandP'!$K$2:$K$201,G107))</f>
      </c>
      <c r="K107" s="90">
        <f>IF(B107="","",SUMIFS('Планиране на търсенето (demandP'!$Y$2:$Y$201,'Планиране на търсенето (demandP'!$B$2:$B$201,B107,'Планиране на търсенето (demandP'!$C$2:$C$201,C107,'Планиране на търсенето (demandP'!$D$2:$D$201,D107,'Планиране на търсенето (demandP'!$G$2:$G$201,E107,'Планиране на търсенето (demandP'!$H$2:$H$201,F107,'Планиране на търсенето (demandP'!$K$2:$K$201,G107))</f>
      </c>
      <c r="L107" s="90">
        <f>IF(B107="","",I107-H107)</f>
      </c>
      <c r="M107" s="91">
        <f>IF(OR(H107="",H107=0),"",L107/H107)</f>
      </c>
      <c r="N107" s="91">
        <f>IF(OR(J107="",J107=0),"",(H107-J107)/J107)</f>
      </c>
      <c r="O107" s="52">
        <f>IF(B107="","",IF(OR(M107&lt;-'Настройки на параметрите (setti'!$B$9,IF(N107="",0,ABS(N107))&gt;'Настройки на параметрите (setti'!$B$8),"エスカレーション必要","実行可能"))</f>
      </c>
      <c r="P107" s="46"/>
      <c r="Q107" s="88">
        <f>IF(B107="","",IF(P107="需要調整",ROUND((H107+J107)/2,0),H107))</f>
      </c>
      <c r="R107" s="88">
        <f>IF(B107="","",IF(P107="供給調整",MAX(I107,H107),I107))</f>
      </c>
      <c r="S107" s="62"/>
      <c r="T107" s="46"/>
      <c r="U107" s="62"/>
      <c r="V107" s="46"/>
    </row>
    <row r="108" ht="20" customHeight="true">
      <c r="A108" s="46"/>
      <c r="B108" s="46"/>
      <c r="C108" s="46"/>
      <c r="D108" s="46"/>
      <c r="E108" s="46"/>
      <c r="F108" s="46"/>
      <c r="G108" s="46"/>
      <c r="H108" s="90">
        <f>IF(B108="","",SUMIFS('Планиране на търсенето (demandP'!$X$2:$X$201,'Планиране на търсенето (demandP'!$B$2:$B$201,B108,'Планиране на търсенето (demandP'!$C$2:$C$201,C108,'Планиране на търсенето (demandP'!$D$2:$D$201,D108,'Планиране на търсенето (demandP'!$G$2:$G$201,E108,'Планиране на търсенето (demandP'!$H$2:$H$201,F108,'Планиране на търсенето (demandP'!$K$2:$K$201,G108))</f>
      </c>
      <c r="I108" s="90">
        <f>IF(B108="","",SUMIFS('Преглед на доставките (supplyRe'!$M$2:$M$201,'Преглед на доставките (supplyRe'!$B$2:$B$201,B108,'Преглед на доставките (supplyRe'!$C$2:$C$201,C108,'Преглед на доставките (supplyRe'!$D$2:$D$201,D108,'Преглед на доставките (supplyRe'!$F$2:$F$201,E108))</f>
      </c>
      <c r="J108" s="90">
        <f>IF(B108="","",SUMIFS('Планиране на търсенето (demandP'!$R$2:$R$201,'Планиране на търсенето (demandP'!$B$2:$B$201,B108,'Планиране на търсенето (demandP'!$C$2:$C$201,C108,'Планиране на търсенето (demandP'!$D$2:$D$201,D108,'Планиране на търсенето (demandP'!$G$2:$G$201,E108,'Планиране на търсенето (demandP'!$H$2:$H$201,F108,'Планиране на търсенето (demandP'!$K$2:$K$201,G108))</f>
      </c>
      <c r="K108" s="90">
        <f>IF(B108="","",SUMIFS('Планиране на търсенето (demandP'!$Y$2:$Y$201,'Планиране на търсенето (demandP'!$B$2:$B$201,B108,'Планиране на търсенето (demandP'!$C$2:$C$201,C108,'Планиране на търсенето (demandP'!$D$2:$D$201,D108,'Планиране на търсенето (demandP'!$G$2:$G$201,E108,'Планиране на търсенето (demandP'!$H$2:$H$201,F108,'Планиране на търсенето (demandP'!$K$2:$K$201,G108))</f>
      </c>
      <c r="L108" s="90">
        <f>IF(B108="","",I108-H108)</f>
      </c>
      <c r="M108" s="91">
        <f>IF(OR(H108="",H108=0),"",L108/H108)</f>
      </c>
      <c r="N108" s="91">
        <f>IF(OR(J108="",J108=0),"",(H108-J108)/J108)</f>
      </c>
      <c r="O108" s="52">
        <f>IF(B108="","",IF(OR(M108&lt;-'Настройки на параметрите (setti'!$B$9,IF(N108="",0,ABS(N108))&gt;'Настройки на параметрите (setti'!$B$8),"エスカレーション必要","実行可能"))</f>
      </c>
      <c r="P108" s="46"/>
      <c r="Q108" s="88">
        <f>IF(B108="","",IF(P108="需要調整",ROUND((H108+J108)/2,0),H108))</f>
      </c>
      <c r="R108" s="88">
        <f>IF(B108="","",IF(P108="供給調整",MAX(I108,H108),I108))</f>
      </c>
      <c r="S108" s="62"/>
      <c r="T108" s="46"/>
      <c r="U108" s="62"/>
      <c r="V108" s="46"/>
    </row>
    <row r="109" ht="20" customHeight="true">
      <c r="A109" s="46"/>
      <c r="B109" s="46"/>
      <c r="C109" s="46"/>
      <c r="D109" s="46"/>
      <c r="E109" s="46"/>
      <c r="F109" s="46"/>
      <c r="G109" s="46"/>
      <c r="H109" s="90">
        <f>IF(B109="","",SUMIFS('Планиране на търсенето (demandP'!$X$2:$X$201,'Планиране на търсенето (demandP'!$B$2:$B$201,B109,'Планиране на търсенето (demandP'!$C$2:$C$201,C109,'Планиране на търсенето (demandP'!$D$2:$D$201,D109,'Планиране на търсенето (demandP'!$G$2:$G$201,E109,'Планиране на търсенето (demandP'!$H$2:$H$201,F109,'Планиране на търсенето (demandP'!$K$2:$K$201,G109))</f>
      </c>
      <c r="I109" s="90">
        <f>IF(B109="","",SUMIFS('Преглед на доставките (supplyRe'!$M$2:$M$201,'Преглед на доставките (supplyRe'!$B$2:$B$201,B109,'Преглед на доставките (supplyRe'!$C$2:$C$201,C109,'Преглед на доставките (supplyRe'!$D$2:$D$201,D109,'Преглед на доставките (supplyRe'!$F$2:$F$201,E109))</f>
      </c>
      <c r="J109" s="90">
        <f>IF(B109="","",SUMIFS('Планиране на търсенето (demandP'!$R$2:$R$201,'Планиране на търсенето (demandP'!$B$2:$B$201,B109,'Планиране на търсенето (demandP'!$C$2:$C$201,C109,'Планиране на търсенето (demandP'!$D$2:$D$201,D109,'Планиране на търсенето (demandP'!$G$2:$G$201,E109,'Планиране на търсенето (demandP'!$H$2:$H$201,F109,'Планиране на търсенето (demandP'!$K$2:$K$201,G109))</f>
      </c>
      <c r="K109" s="90">
        <f>IF(B109="","",SUMIFS('Планиране на търсенето (demandP'!$Y$2:$Y$201,'Планиране на търсенето (demandP'!$B$2:$B$201,B109,'Планиране на търсенето (demandP'!$C$2:$C$201,C109,'Планиране на търсенето (demandP'!$D$2:$D$201,D109,'Планиране на търсенето (demandP'!$G$2:$G$201,E109,'Планиране на търсенето (demandP'!$H$2:$H$201,F109,'Планиране на търсенето (demandP'!$K$2:$K$201,G109))</f>
      </c>
      <c r="L109" s="90">
        <f>IF(B109="","",I109-H109)</f>
      </c>
      <c r="M109" s="91">
        <f>IF(OR(H109="",H109=0),"",L109/H109)</f>
      </c>
      <c r="N109" s="91">
        <f>IF(OR(J109="",J109=0),"",(H109-J109)/J109)</f>
      </c>
      <c r="O109" s="52">
        <f>IF(B109="","",IF(OR(M109&lt;-'Настройки на параметрите (setti'!$B$9,IF(N109="",0,ABS(N109))&gt;'Настройки на параметрите (setti'!$B$8),"エスカレーション必要","実行可能"))</f>
      </c>
      <c r="P109" s="46"/>
      <c r="Q109" s="88">
        <f>IF(B109="","",IF(P109="需要調整",ROUND((H109+J109)/2,0),H109))</f>
      </c>
      <c r="R109" s="88">
        <f>IF(B109="","",IF(P109="供給調整",MAX(I109,H109),I109))</f>
      </c>
      <c r="S109" s="62"/>
      <c r="T109" s="46"/>
      <c r="U109" s="62"/>
      <c r="V109" s="46"/>
    </row>
    <row r="110" ht="20" customHeight="true">
      <c r="A110" s="46"/>
      <c r="B110" s="46"/>
      <c r="C110" s="46"/>
      <c r="D110" s="46"/>
      <c r="E110" s="46"/>
      <c r="F110" s="46"/>
      <c r="G110" s="46"/>
      <c r="H110" s="90">
        <f>IF(B110="","",SUMIFS('Планиране на търсенето (demandP'!$X$2:$X$201,'Планиране на търсенето (demandP'!$B$2:$B$201,B110,'Планиране на търсенето (demandP'!$C$2:$C$201,C110,'Планиране на търсенето (demandP'!$D$2:$D$201,D110,'Планиране на търсенето (demandP'!$G$2:$G$201,E110,'Планиране на търсенето (demandP'!$H$2:$H$201,F110,'Планиране на търсенето (demandP'!$K$2:$K$201,G110))</f>
      </c>
      <c r="I110" s="90">
        <f>IF(B110="","",SUMIFS('Преглед на доставките (supplyRe'!$M$2:$M$201,'Преглед на доставките (supplyRe'!$B$2:$B$201,B110,'Преглед на доставките (supplyRe'!$C$2:$C$201,C110,'Преглед на доставките (supplyRe'!$D$2:$D$201,D110,'Преглед на доставките (supplyRe'!$F$2:$F$201,E110))</f>
      </c>
      <c r="J110" s="90">
        <f>IF(B110="","",SUMIFS('Планиране на търсенето (demandP'!$R$2:$R$201,'Планиране на търсенето (demandP'!$B$2:$B$201,B110,'Планиране на търсенето (demandP'!$C$2:$C$201,C110,'Планиране на търсенето (demandP'!$D$2:$D$201,D110,'Планиране на търсенето (demandP'!$G$2:$G$201,E110,'Планиране на търсенето (demandP'!$H$2:$H$201,F110,'Планиране на търсенето (demandP'!$K$2:$K$201,G110))</f>
      </c>
      <c r="K110" s="90">
        <f>IF(B110="","",SUMIFS('Планиране на търсенето (demandP'!$Y$2:$Y$201,'Планиране на търсенето (demandP'!$B$2:$B$201,B110,'Планиране на търсенето (demandP'!$C$2:$C$201,C110,'Планиране на търсенето (demandP'!$D$2:$D$201,D110,'Планиране на търсенето (demandP'!$G$2:$G$201,E110,'Планиране на търсенето (demandP'!$H$2:$H$201,F110,'Планиране на търсенето (demandP'!$K$2:$K$201,G110))</f>
      </c>
      <c r="L110" s="90">
        <f>IF(B110="","",I110-H110)</f>
      </c>
      <c r="M110" s="91">
        <f>IF(OR(H110="",H110=0),"",L110/H110)</f>
      </c>
      <c r="N110" s="91">
        <f>IF(OR(J110="",J110=0),"",(H110-J110)/J110)</f>
      </c>
      <c r="O110" s="52">
        <f>IF(B110="","",IF(OR(M110&lt;-'Настройки на параметрите (setti'!$B$9,IF(N110="",0,ABS(N110))&gt;'Настройки на параметрите (setti'!$B$8),"エスカレーション必要","実行可能"))</f>
      </c>
      <c r="P110" s="46"/>
      <c r="Q110" s="88">
        <f>IF(B110="","",IF(P110="需要調整",ROUND((H110+J110)/2,0),H110))</f>
      </c>
      <c r="R110" s="88">
        <f>IF(B110="","",IF(P110="供給調整",MAX(I110,H110),I110))</f>
      </c>
      <c r="S110" s="62"/>
      <c r="T110" s="46"/>
      <c r="U110" s="62"/>
      <c r="V110" s="46"/>
    </row>
    <row r="111" ht="20" customHeight="true">
      <c r="A111" s="46"/>
      <c r="B111" s="46"/>
      <c r="C111" s="46"/>
      <c r="D111" s="46"/>
      <c r="E111" s="46"/>
      <c r="F111" s="46"/>
      <c r="G111" s="46"/>
      <c r="H111" s="90">
        <f>IF(B111="","",SUMIFS('Планиране на търсенето (demandP'!$X$2:$X$201,'Планиране на търсенето (demandP'!$B$2:$B$201,B111,'Планиране на търсенето (demandP'!$C$2:$C$201,C111,'Планиране на търсенето (demandP'!$D$2:$D$201,D111,'Планиране на търсенето (demandP'!$G$2:$G$201,E111,'Планиране на търсенето (demandP'!$H$2:$H$201,F111,'Планиране на търсенето (demandP'!$K$2:$K$201,G111))</f>
      </c>
      <c r="I111" s="90">
        <f>IF(B111="","",SUMIFS('Преглед на доставките (supplyRe'!$M$2:$M$201,'Преглед на доставките (supplyRe'!$B$2:$B$201,B111,'Преглед на доставките (supplyRe'!$C$2:$C$201,C111,'Преглед на доставките (supplyRe'!$D$2:$D$201,D111,'Преглед на доставките (supplyRe'!$F$2:$F$201,E111))</f>
      </c>
      <c r="J111" s="90">
        <f>IF(B111="","",SUMIFS('Планиране на търсенето (demandP'!$R$2:$R$201,'Планиране на търсенето (demandP'!$B$2:$B$201,B111,'Планиране на търсенето (demandP'!$C$2:$C$201,C111,'Планиране на търсенето (demandP'!$D$2:$D$201,D111,'Планиране на търсенето (demandP'!$G$2:$G$201,E111,'Планиране на търсенето (demandP'!$H$2:$H$201,F111,'Планиране на търсенето (demandP'!$K$2:$K$201,G111))</f>
      </c>
      <c r="K111" s="90">
        <f>IF(B111="","",SUMIFS('Планиране на търсенето (demandP'!$Y$2:$Y$201,'Планиране на търсенето (demandP'!$B$2:$B$201,B111,'Планиране на търсенето (demandP'!$C$2:$C$201,C111,'Планиране на търсенето (demandP'!$D$2:$D$201,D111,'Планиране на търсенето (demandP'!$G$2:$G$201,E111,'Планиране на търсенето (demandP'!$H$2:$H$201,F111,'Планиране на търсенето (demandP'!$K$2:$K$201,G111))</f>
      </c>
      <c r="L111" s="90">
        <f>IF(B111="","",I111-H111)</f>
      </c>
      <c r="M111" s="91">
        <f>IF(OR(H111="",H111=0),"",L111/H111)</f>
      </c>
      <c r="N111" s="91">
        <f>IF(OR(J111="",J111=0),"",(H111-J111)/J111)</f>
      </c>
      <c r="O111" s="52">
        <f>IF(B111="","",IF(OR(M111&lt;-'Настройки на параметрите (setti'!$B$9,IF(N111="",0,ABS(N111))&gt;'Настройки на параметрите (setti'!$B$8),"エスカレーション必要","実行可能"))</f>
      </c>
      <c r="P111" s="46"/>
      <c r="Q111" s="88">
        <f>IF(B111="","",IF(P111="需要調整",ROUND((H111+J111)/2,0),H111))</f>
      </c>
      <c r="R111" s="88">
        <f>IF(B111="","",IF(P111="供給調整",MAX(I111,H111),I111))</f>
      </c>
      <c r="S111" s="62"/>
      <c r="T111" s="46"/>
      <c r="U111" s="62"/>
      <c r="V111" s="46"/>
    </row>
    <row r="112" ht="20" customHeight="true">
      <c r="A112" s="46"/>
      <c r="B112" s="46"/>
      <c r="C112" s="46"/>
      <c r="D112" s="46"/>
      <c r="E112" s="46"/>
      <c r="F112" s="46"/>
      <c r="G112" s="46"/>
      <c r="H112" s="90">
        <f>IF(B112="","",SUMIFS('Планиране на търсенето (demandP'!$X$2:$X$201,'Планиране на търсенето (demandP'!$B$2:$B$201,B112,'Планиране на търсенето (demandP'!$C$2:$C$201,C112,'Планиране на търсенето (demandP'!$D$2:$D$201,D112,'Планиране на търсенето (demandP'!$G$2:$G$201,E112,'Планиране на търсенето (demandP'!$H$2:$H$201,F112,'Планиране на търсенето (demandP'!$K$2:$K$201,G112))</f>
      </c>
      <c r="I112" s="90">
        <f>IF(B112="","",SUMIFS('Преглед на доставките (supplyRe'!$M$2:$M$201,'Преглед на доставките (supplyRe'!$B$2:$B$201,B112,'Преглед на доставките (supplyRe'!$C$2:$C$201,C112,'Преглед на доставките (supplyRe'!$D$2:$D$201,D112,'Преглед на доставките (supplyRe'!$F$2:$F$201,E112))</f>
      </c>
      <c r="J112" s="90">
        <f>IF(B112="","",SUMIFS('Планиране на търсенето (demandP'!$R$2:$R$201,'Планиране на търсенето (demandP'!$B$2:$B$201,B112,'Планиране на търсенето (demandP'!$C$2:$C$201,C112,'Планиране на търсенето (demandP'!$D$2:$D$201,D112,'Планиране на търсенето (demandP'!$G$2:$G$201,E112,'Планиране на търсенето (demandP'!$H$2:$H$201,F112,'Планиране на търсенето (demandP'!$K$2:$K$201,G112))</f>
      </c>
      <c r="K112" s="90">
        <f>IF(B112="","",SUMIFS('Планиране на търсенето (demandP'!$Y$2:$Y$201,'Планиране на търсенето (demandP'!$B$2:$B$201,B112,'Планиране на търсенето (demandP'!$C$2:$C$201,C112,'Планиране на търсенето (demandP'!$D$2:$D$201,D112,'Планиране на търсенето (demandP'!$G$2:$G$201,E112,'Планиране на търсенето (demandP'!$H$2:$H$201,F112,'Планиране на търсенето (demandP'!$K$2:$K$201,G112))</f>
      </c>
      <c r="L112" s="90">
        <f>IF(B112="","",I112-H112)</f>
      </c>
      <c r="M112" s="91">
        <f>IF(OR(H112="",H112=0),"",L112/H112)</f>
      </c>
      <c r="N112" s="91">
        <f>IF(OR(J112="",J112=0),"",(H112-J112)/J112)</f>
      </c>
      <c r="O112" s="52">
        <f>IF(B112="","",IF(OR(M112&lt;-'Настройки на параметрите (setti'!$B$9,IF(N112="",0,ABS(N112))&gt;'Настройки на параметрите (setti'!$B$8),"エスカレーション必要","実行可能"))</f>
      </c>
      <c r="P112" s="46"/>
      <c r="Q112" s="88">
        <f>IF(B112="","",IF(P112="需要調整",ROUND((H112+J112)/2,0),H112))</f>
      </c>
      <c r="R112" s="88">
        <f>IF(B112="","",IF(P112="供給調整",MAX(I112,H112),I112))</f>
      </c>
      <c r="S112" s="62"/>
      <c r="T112" s="46"/>
      <c r="U112" s="62"/>
      <c r="V112" s="46"/>
    </row>
    <row r="113" ht="20" customHeight="true">
      <c r="A113" s="46"/>
      <c r="B113" s="46"/>
      <c r="C113" s="46"/>
      <c r="D113" s="46"/>
      <c r="E113" s="46"/>
      <c r="F113" s="46"/>
      <c r="G113" s="46"/>
      <c r="H113" s="90">
        <f>IF(B113="","",SUMIFS('Планиране на търсенето (demandP'!$X$2:$X$201,'Планиране на търсенето (demandP'!$B$2:$B$201,B113,'Планиране на търсенето (demandP'!$C$2:$C$201,C113,'Планиране на търсенето (demandP'!$D$2:$D$201,D113,'Планиране на търсенето (demandP'!$G$2:$G$201,E113,'Планиране на търсенето (demandP'!$H$2:$H$201,F113,'Планиране на търсенето (demandP'!$K$2:$K$201,G113))</f>
      </c>
      <c r="I113" s="90">
        <f>IF(B113="","",SUMIFS('Преглед на доставките (supplyRe'!$M$2:$M$201,'Преглед на доставките (supplyRe'!$B$2:$B$201,B113,'Преглед на доставките (supplyRe'!$C$2:$C$201,C113,'Преглед на доставките (supplyRe'!$D$2:$D$201,D113,'Преглед на доставките (supplyRe'!$F$2:$F$201,E113))</f>
      </c>
      <c r="J113" s="90">
        <f>IF(B113="","",SUMIFS('Планиране на търсенето (demandP'!$R$2:$R$201,'Планиране на търсенето (demandP'!$B$2:$B$201,B113,'Планиране на търсенето (demandP'!$C$2:$C$201,C113,'Планиране на търсенето (demandP'!$D$2:$D$201,D113,'Планиране на търсенето (demandP'!$G$2:$G$201,E113,'Планиране на търсенето (demandP'!$H$2:$H$201,F113,'Планиране на търсенето (demandP'!$K$2:$K$201,G113))</f>
      </c>
      <c r="K113" s="90">
        <f>IF(B113="","",SUMIFS('Планиране на търсенето (demandP'!$Y$2:$Y$201,'Планиране на търсенето (demandP'!$B$2:$B$201,B113,'Планиране на търсенето (demandP'!$C$2:$C$201,C113,'Планиране на търсенето (demandP'!$D$2:$D$201,D113,'Планиране на търсенето (demandP'!$G$2:$G$201,E113,'Планиране на търсенето (demandP'!$H$2:$H$201,F113,'Планиране на търсенето (demandP'!$K$2:$K$201,G113))</f>
      </c>
      <c r="L113" s="90">
        <f>IF(B113="","",I113-H113)</f>
      </c>
      <c r="M113" s="91">
        <f>IF(OR(H113="",H113=0),"",L113/H113)</f>
      </c>
      <c r="N113" s="91">
        <f>IF(OR(J113="",J113=0),"",(H113-J113)/J113)</f>
      </c>
      <c r="O113" s="52">
        <f>IF(B113="","",IF(OR(M113&lt;-'Настройки на параметрите (setti'!$B$9,IF(N113="",0,ABS(N113))&gt;'Настройки на параметрите (setti'!$B$8),"エスカレーション必要","実行可能"))</f>
      </c>
      <c r="P113" s="46"/>
      <c r="Q113" s="88">
        <f>IF(B113="","",IF(P113="需要調整",ROUND((H113+J113)/2,0),H113))</f>
      </c>
      <c r="R113" s="88">
        <f>IF(B113="","",IF(P113="供給調整",MAX(I113,H113),I113))</f>
      </c>
      <c r="S113" s="62"/>
      <c r="T113" s="46"/>
      <c r="U113" s="62"/>
      <c r="V113" s="46"/>
    </row>
    <row r="114" ht="20" customHeight="true">
      <c r="A114" s="46"/>
      <c r="B114" s="46"/>
      <c r="C114" s="46"/>
      <c r="D114" s="46"/>
      <c r="E114" s="46"/>
      <c r="F114" s="46"/>
      <c r="G114" s="46"/>
      <c r="H114" s="90">
        <f>IF(B114="","",SUMIFS('Планиране на търсенето (demandP'!$X$2:$X$201,'Планиране на търсенето (demandP'!$B$2:$B$201,B114,'Планиране на търсенето (demandP'!$C$2:$C$201,C114,'Планиране на търсенето (demandP'!$D$2:$D$201,D114,'Планиране на търсенето (demandP'!$G$2:$G$201,E114,'Планиране на търсенето (demandP'!$H$2:$H$201,F114,'Планиране на търсенето (demandP'!$K$2:$K$201,G114))</f>
      </c>
      <c r="I114" s="90">
        <f>IF(B114="","",SUMIFS('Преглед на доставките (supplyRe'!$M$2:$M$201,'Преглед на доставките (supplyRe'!$B$2:$B$201,B114,'Преглед на доставките (supplyRe'!$C$2:$C$201,C114,'Преглед на доставките (supplyRe'!$D$2:$D$201,D114,'Преглед на доставките (supplyRe'!$F$2:$F$201,E114))</f>
      </c>
      <c r="J114" s="90">
        <f>IF(B114="","",SUMIFS('Планиране на търсенето (demandP'!$R$2:$R$201,'Планиране на търсенето (demandP'!$B$2:$B$201,B114,'Планиране на търсенето (demandP'!$C$2:$C$201,C114,'Планиране на търсенето (demandP'!$D$2:$D$201,D114,'Планиране на търсенето (demandP'!$G$2:$G$201,E114,'Планиране на търсенето (demandP'!$H$2:$H$201,F114,'Планиране на търсенето (demandP'!$K$2:$K$201,G114))</f>
      </c>
      <c r="K114" s="90">
        <f>IF(B114="","",SUMIFS('Планиране на търсенето (demandP'!$Y$2:$Y$201,'Планиране на търсенето (demandP'!$B$2:$B$201,B114,'Планиране на търсенето (demandP'!$C$2:$C$201,C114,'Планиране на търсенето (demandP'!$D$2:$D$201,D114,'Планиране на търсенето (demandP'!$G$2:$G$201,E114,'Планиране на търсенето (demandP'!$H$2:$H$201,F114,'Планиране на търсенето (demandP'!$K$2:$K$201,G114))</f>
      </c>
      <c r="L114" s="90">
        <f>IF(B114="","",I114-H114)</f>
      </c>
      <c r="M114" s="91">
        <f>IF(OR(H114="",H114=0),"",L114/H114)</f>
      </c>
      <c r="N114" s="91">
        <f>IF(OR(J114="",J114=0),"",(H114-J114)/J114)</f>
      </c>
      <c r="O114" s="52">
        <f>IF(B114="","",IF(OR(M114&lt;-'Настройки на параметрите (setti'!$B$9,IF(N114="",0,ABS(N114))&gt;'Настройки на параметрите (setti'!$B$8),"エスカレーション必要","実行可能"))</f>
      </c>
      <c r="P114" s="46"/>
      <c r="Q114" s="88">
        <f>IF(B114="","",IF(P114="需要調整",ROUND((H114+J114)/2,0),H114))</f>
      </c>
      <c r="R114" s="88">
        <f>IF(B114="","",IF(P114="供給調整",MAX(I114,H114),I114))</f>
      </c>
      <c r="S114" s="62"/>
      <c r="T114" s="46"/>
      <c r="U114" s="62"/>
      <c r="V114" s="46"/>
    </row>
    <row r="115" ht="20" customHeight="true">
      <c r="A115" s="46"/>
      <c r="B115" s="46"/>
      <c r="C115" s="46"/>
      <c r="D115" s="46"/>
      <c r="E115" s="46"/>
      <c r="F115" s="46"/>
      <c r="G115" s="46"/>
      <c r="H115" s="90">
        <f>IF(B115="","",SUMIFS('Планиране на търсенето (demandP'!$X$2:$X$201,'Планиране на търсенето (demandP'!$B$2:$B$201,B115,'Планиране на търсенето (demandP'!$C$2:$C$201,C115,'Планиране на търсенето (demandP'!$D$2:$D$201,D115,'Планиране на търсенето (demandP'!$G$2:$G$201,E115,'Планиране на търсенето (demandP'!$H$2:$H$201,F115,'Планиране на търсенето (demandP'!$K$2:$K$201,G115))</f>
      </c>
      <c r="I115" s="90">
        <f>IF(B115="","",SUMIFS('Преглед на доставките (supplyRe'!$M$2:$M$201,'Преглед на доставките (supplyRe'!$B$2:$B$201,B115,'Преглед на доставките (supplyRe'!$C$2:$C$201,C115,'Преглед на доставките (supplyRe'!$D$2:$D$201,D115,'Преглед на доставките (supplyRe'!$F$2:$F$201,E115))</f>
      </c>
      <c r="J115" s="90">
        <f>IF(B115="","",SUMIFS('Планиране на търсенето (demandP'!$R$2:$R$201,'Планиране на търсенето (demandP'!$B$2:$B$201,B115,'Планиране на търсенето (demandP'!$C$2:$C$201,C115,'Планиране на търсенето (demandP'!$D$2:$D$201,D115,'Планиране на търсенето (demandP'!$G$2:$G$201,E115,'Планиране на търсенето (demandP'!$H$2:$H$201,F115,'Планиране на търсенето (demandP'!$K$2:$K$201,G115))</f>
      </c>
      <c r="K115" s="90">
        <f>IF(B115="","",SUMIFS('Планиране на търсенето (demandP'!$Y$2:$Y$201,'Планиране на търсенето (demandP'!$B$2:$B$201,B115,'Планиране на търсенето (demandP'!$C$2:$C$201,C115,'Планиране на търсенето (demandP'!$D$2:$D$201,D115,'Планиране на търсенето (demandP'!$G$2:$G$201,E115,'Планиране на търсенето (demandP'!$H$2:$H$201,F115,'Планиране на търсенето (demandP'!$K$2:$K$201,G115))</f>
      </c>
      <c r="L115" s="90">
        <f>IF(B115="","",I115-H115)</f>
      </c>
      <c r="M115" s="91">
        <f>IF(OR(H115="",H115=0),"",L115/H115)</f>
      </c>
      <c r="N115" s="91">
        <f>IF(OR(J115="",J115=0),"",(H115-J115)/J115)</f>
      </c>
      <c r="O115" s="52">
        <f>IF(B115="","",IF(OR(M115&lt;-'Настройки на параметрите (setti'!$B$9,IF(N115="",0,ABS(N115))&gt;'Настройки на параметрите (setti'!$B$8),"エスカレーション必要","実行可能"))</f>
      </c>
      <c r="P115" s="46"/>
      <c r="Q115" s="88">
        <f>IF(B115="","",IF(P115="需要調整",ROUND((H115+J115)/2,0),H115))</f>
      </c>
      <c r="R115" s="88">
        <f>IF(B115="","",IF(P115="供給調整",MAX(I115,H115),I115))</f>
      </c>
      <c r="S115" s="62"/>
      <c r="T115" s="46"/>
      <c r="U115" s="62"/>
      <c r="V115" s="46"/>
    </row>
    <row r="116" ht="20" customHeight="true">
      <c r="A116" s="46"/>
      <c r="B116" s="46"/>
      <c r="C116" s="46"/>
      <c r="D116" s="46"/>
      <c r="E116" s="46"/>
      <c r="F116" s="46"/>
      <c r="G116" s="46"/>
      <c r="H116" s="90">
        <f>IF(B116="","",SUMIFS('Планиране на търсенето (demandP'!$X$2:$X$201,'Планиране на търсенето (demandP'!$B$2:$B$201,B116,'Планиране на търсенето (demandP'!$C$2:$C$201,C116,'Планиране на търсенето (demandP'!$D$2:$D$201,D116,'Планиране на търсенето (demandP'!$G$2:$G$201,E116,'Планиране на търсенето (demandP'!$H$2:$H$201,F116,'Планиране на търсенето (demandP'!$K$2:$K$201,G116))</f>
      </c>
      <c r="I116" s="90">
        <f>IF(B116="","",SUMIFS('Преглед на доставките (supplyRe'!$M$2:$M$201,'Преглед на доставките (supplyRe'!$B$2:$B$201,B116,'Преглед на доставките (supplyRe'!$C$2:$C$201,C116,'Преглед на доставките (supplyRe'!$D$2:$D$201,D116,'Преглед на доставките (supplyRe'!$F$2:$F$201,E116))</f>
      </c>
      <c r="J116" s="90">
        <f>IF(B116="","",SUMIFS('Планиране на търсенето (demandP'!$R$2:$R$201,'Планиране на търсенето (demandP'!$B$2:$B$201,B116,'Планиране на търсенето (demandP'!$C$2:$C$201,C116,'Планиране на търсенето (demandP'!$D$2:$D$201,D116,'Планиране на търсенето (demandP'!$G$2:$G$201,E116,'Планиране на търсенето (demandP'!$H$2:$H$201,F116,'Планиране на търсенето (demandP'!$K$2:$K$201,G116))</f>
      </c>
      <c r="K116" s="90">
        <f>IF(B116="","",SUMIFS('Планиране на търсенето (demandP'!$Y$2:$Y$201,'Планиране на търсенето (demandP'!$B$2:$B$201,B116,'Планиране на търсенето (demandP'!$C$2:$C$201,C116,'Планиране на търсенето (demandP'!$D$2:$D$201,D116,'Планиране на търсенето (demandP'!$G$2:$G$201,E116,'Планиране на търсенето (demandP'!$H$2:$H$201,F116,'Планиране на търсенето (demandP'!$K$2:$K$201,G116))</f>
      </c>
      <c r="L116" s="90">
        <f>IF(B116="","",I116-H116)</f>
      </c>
      <c r="M116" s="91">
        <f>IF(OR(H116="",H116=0),"",L116/H116)</f>
      </c>
      <c r="N116" s="91">
        <f>IF(OR(J116="",J116=0),"",(H116-J116)/J116)</f>
      </c>
      <c r="O116" s="52">
        <f>IF(B116="","",IF(OR(M116&lt;-'Настройки на параметрите (setti'!$B$9,IF(N116="",0,ABS(N116))&gt;'Настройки на параметрите (setti'!$B$8),"エスカレーション必要","実行可能"))</f>
      </c>
      <c r="P116" s="46"/>
      <c r="Q116" s="88">
        <f>IF(B116="","",IF(P116="需要調整",ROUND((H116+J116)/2,0),H116))</f>
      </c>
      <c r="R116" s="88">
        <f>IF(B116="","",IF(P116="供給調整",MAX(I116,H116),I116))</f>
      </c>
      <c r="S116" s="62"/>
      <c r="T116" s="46"/>
      <c r="U116" s="62"/>
      <c r="V116" s="46"/>
    </row>
    <row r="117" ht="20" customHeight="true">
      <c r="A117" s="46"/>
      <c r="B117" s="46"/>
      <c r="C117" s="46"/>
      <c r="D117" s="46"/>
      <c r="E117" s="46"/>
      <c r="F117" s="46"/>
      <c r="G117" s="46"/>
      <c r="H117" s="90">
        <f>IF(B117="","",SUMIFS('Планиране на търсенето (demandP'!$X$2:$X$201,'Планиране на търсенето (demandP'!$B$2:$B$201,B117,'Планиране на търсенето (demandP'!$C$2:$C$201,C117,'Планиране на търсенето (demandP'!$D$2:$D$201,D117,'Планиране на търсенето (demandP'!$G$2:$G$201,E117,'Планиране на търсенето (demandP'!$H$2:$H$201,F117,'Планиране на търсенето (demandP'!$K$2:$K$201,G117))</f>
      </c>
      <c r="I117" s="90">
        <f>IF(B117="","",SUMIFS('Преглед на доставките (supplyRe'!$M$2:$M$201,'Преглед на доставките (supplyRe'!$B$2:$B$201,B117,'Преглед на доставките (supplyRe'!$C$2:$C$201,C117,'Преглед на доставките (supplyRe'!$D$2:$D$201,D117,'Преглед на доставките (supplyRe'!$F$2:$F$201,E117))</f>
      </c>
      <c r="J117" s="90">
        <f>IF(B117="","",SUMIFS('Планиране на търсенето (demandP'!$R$2:$R$201,'Планиране на търсенето (demandP'!$B$2:$B$201,B117,'Планиране на търсенето (demandP'!$C$2:$C$201,C117,'Планиране на търсенето (demandP'!$D$2:$D$201,D117,'Планиране на търсенето (demandP'!$G$2:$G$201,E117,'Планиране на търсенето (demandP'!$H$2:$H$201,F117,'Планиране на търсенето (demandP'!$K$2:$K$201,G117))</f>
      </c>
      <c r="K117" s="90">
        <f>IF(B117="","",SUMIFS('Планиране на търсенето (demandP'!$Y$2:$Y$201,'Планиране на търсенето (demandP'!$B$2:$B$201,B117,'Планиране на търсенето (demandP'!$C$2:$C$201,C117,'Планиране на търсенето (demandP'!$D$2:$D$201,D117,'Планиране на търсенето (demandP'!$G$2:$G$201,E117,'Планиране на търсенето (demandP'!$H$2:$H$201,F117,'Планиране на търсенето (demandP'!$K$2:$K$201,G117))</f>
      </c>
      <c r="L117" s="90">
        <f>IF(B117="","",I117-H117)</f>
      </c>
      <c r="M117" s="91">
        <f>IF(OR(H117="",H117=0),"",L117/H117)</f>
      </c>
      <c r="N117" s="91">
        <f>IF(OR(J117="",J117=0),"",(H117-J117)/J117)</f>
      </c>
      <c r="O117" s="52">
        <f>IF(B117="","",IF(OR(M117&lt;-'Настройки на параметрите (setti'!$B$9,IF(N117="",0,ABS(N117))&gt;'Настройки на параметрите (setti'!$B$8),"エスカレーション必要","実行可能"))</f>
      </c>
      <c r="P117" s="46"/>
      <c r="Q117" s="88">
        <f>IF(B117="","",IF(P117="需要調整",ROUND((H117+J117)/2,0),H117))</f>
      </c>
      <c r="R117" s="88">
        <f>IF(B117="","",IF(P117="供給調整",MAX(I117,H117),I117))</f>
      </c>
      <c r="S117" s="62"/>
      <c r="T117" s="46"/>
      <c r="U117" s="62"/>
      <c r="V117" s="46"/>
    </row>
    <row r="118" ht="20" customHeight="true">
      <c r="A118" s="46"/>
      <c r="B118" s="46"/>
      <c r="C118" s="46"/>
      <c r="D118" s="46"/>
      <c r="E118" s="46"/>
      <c r="F118" s="46"/>
      <c r="G118" s="46"/>
      <c r="H118" s="90">
        <f>IF(B118="","",SUMIFS('Планиране на търсенето (demandP'!$X$2:$X$201,'Планиране на търсенето (demandP'!$B$2:$B$201,B118,'Планиране на търсенето (demandP'!$C$2:$C$201,C118,'Планиране на търсенето (demandP'!$D$2:$D$201,D118,'Планиране на търсенето (demandP'!$G$2:$G$201,E118,'Планиране на търсенето (demandP'!$H$2:$H$201,F118,'Планиране на търсенето (demandP'!$K$2:$K$201,G118))</f>
      </c>
      <c r="I118" s="90">
        <f>IF(B118="","",SUMIFS('Преглед на доставките (supplyRe'!$M$2:$M$201,'Преглед на доставките (supplyRe'!$B$2:$B$201,B118,'Преглед на доставките (supplyRe'!$C$2:$C$201,C118,'Преглед на доставките (supplyRe'!$D$2:$D$201,D118,'Преглед на доставките (supplyRe'!$F$2:$F$201,E118))</f>
      </c>
      <c r="J118" s="90">
        <f>IF(B118="","",SUMIFS('Планиране на търсенето (demandP'!$R$2:$R$201,'Планиране на търсенето (demandP'!$B$2:$B$201,B118,'Планиране на търсенето (demandP'!$C$2:$C$201,C118,'Планиране на търсенето (demandP'!$D$2:$D$201,D118,'Планиране на търсенето (demandP'!$G$2:$G$201,E118,'Планиране на търсенето (demandP'!$H$2:$H$201,F118,'Планиране на търсенето (demandP'!$K$2:$K$201,G118))</f>
      </c>
      <c r="K118" s="90">
        <f>IF(B118="","",SUMIFS('Планиране на търсенето (demandP'!$Y$2:$Y$201,'Планиране на търсенето (demandP'!$B$2:$B$201,B118,'Планиране на търсенето (demandP'!$C$2:$C$201,C118,'Планиране на търсенето (demandP'!$D$2:$D$201,D118,'Планиране на търсенето (demandP'!$G$2:$G$201,E118,'Планиране на търсенето (demandP'!$H$2:$H$201,F118,'Планиране на търсенето (demandP'!$K$2:$K$201,G118))</f>
      </c>
      <c r="L118" s="90">
        <f>IF(B118="","",I118-H118)</f>
      </c>
      <c r="M118" s="91">
        <f>IF(OR(H118="",H118=0),"",L118/H118)</f>
      </c>
      <c r="N118" s="91">
        <f>IF(OR(J118="",J118=0),"",(H118-J118)/J118)</f>
      </c>
      <c r="O118" s="52">
        <f>IF(B118="","",IF(OR(M118&lt;-'Настройки на параметрите (setti'!$B$9,IF(N118="",0,ABS(N118))&gt;'Настройки на параметрите (setti'!$B$8),"エスカレーション必要","実行可能"))</f>
      </c>
      <c r="P118" s="46"/>
      <c r="Q118" s="88">
        <f>IF(B118="","",IF(P118="需要調整",ROUND((H118+J118)/2,0),H118))</f>
      </c>
      <c r="R118" s="88">
        <f>IF(B118="","",IF(P118="供給調整",MAX(I118,H118),I118))</f>
      </c>
      <c r="S118" s="62"/>
      <c r="T118" s="46"/>
      <c r="U118" s="62"/>
      <c r="V118" s="46"/>
    </row>
    <row r="119" ht="20" customHeight="true">
      <c r="A119" s="46"/>
      <c r="B119" s="46"/>
      <c r="C119" s="46"/>
      <c r="D119" s="46"/>
      <c r="E119" s="46"/>
      <c r="F119" s="46"/>
      <c r="G119" s="46"/>
      <c r="H119" s="90">
        <f>IF(B119="","",SUMIFS('Планиране на търсенето (demandP'!$X$2:$X$201,'Планиране на търсенето (demandP'!$B$2:$B$201,B119,'Планиране на търсенето (demandP'!$C$2:$C$201,C119,'Планиране на търсенето (demandP'!$D$2:$D$201,D119,'Планиране на търсенето (demandP'!$G$2:$G$201,E119,'Планиране на търсенето (demandP'!$H$2:$H$201,F119,'Планиране на търсенето (demandP'!$K$2:$K$201,G119))</f>
      </c>
      <c r="I119" s="90">
        <f>IF(B119="","",SUMIFS('Преглед на доставките (supplyRe'!$M$2:$M$201,'Преглед на доставките (supplyRe'!$B$2:$B$201,B119,'Преглед на доставките (supplyRe'!$C$2:$C$201,C119,'Преглед на доставките (supplyRe'!$D$2:$D$201,D119,'Преглед на доставките (supplyRe'!$F$2:$F$201,E119))</f>
      </c>
      <c r="J119" s="90">
        <f>IF(B119="","",SUMIFS('Планиране на търсенето (demandP'!$R$2:$R$201,'Планиране на търсенето (demandP'!$B$2:$B$201,B119,'Планиране на търсенето (demandP'!$C$2:$C$201,C119,'Планиране на търсенето (demandP'!$D$2:$D$201,D119,'Планиране на търсенето (demandP'!$G$2:$G$201,E119,'Планиране на търсенето (demandP'!$H$2:$H$201,F119,'Планиране на търсенето (demandP'!$K$2:$K$201,G119))</f>
      </c>
      <c r="K119" s="90">
        <f>IF(B119="","",SUMIFS('Планиране на търсенето (demandP'!$Y$2:$Y$201,'Планиране на търсенето (demandP'!$B$2:$B$201,B119,'Планиране на търсенето (demandP'!$C$2:$C$201,C119,'Планиране на търсенето (demandP'!$D$2:$D$201,D119,'Планиране на търсенето (demandP'!$G$2:$G$201,E119,'Планиране на търсенето (demandP'!$H$2:$H$201,F119,'Планиране на търсенето (demandP'!$K$2:$K$201,G119))</f>
      </c>
      <c r="L119" s="90">
        <f>IF(B119="","",I119-H119)</f>
      </c>
      <c r="M119" s="91">
        <f>IF(OR(H119="",H119=0),"",L119/H119)</f>
      </c>
      <c r="N119" s="91">
        <f>IF(OR(J119="",J119=0),"",(H119-J119)/J119)</f>
      </c>
      <c r="O119" s="52">
        <f>IF(B119="","",IF(OR(M119&lt;-'Настройки на параметрите (setti'!$B$9,IF(N119="",0,ABS(N119))&gt;'Настройки на параметрите (setti'!$B$8),"エスカレーション必要","実行可能"))</f>
      </c>
      <c r="P119" s="46"/>
      <c r="Q119" s="88">
        <f>IF(B119="","",IF(P119="需要調整",ROUND((H119+J119)/2,0),H119))</f>
      </c>
      <c r="R119" s="88">
        <f>IF(B119="","",IF(P119="供給調整",MAX(I119,H119),I119))</f>
      </c>
      <c r="S119" s="62"/>
      <c r="T119" s="46"/>
      <c r="U119" s="62"/>
      <c r="V119" s="46"/>
    </row>
    <row r="120" ht="20" customHeight="true">
      <c r="A120" s="46"/>
      <c r="B120" s="46"/>
      <c r="C120" s="46"/>
      <c r="D120" s="46"/>
      <c r="E120" s="46"/>
      <c r="F120" s="46"/>
      <c r="G120" s="46"/>
      <c r="H120" s="90">
        <f>IF(B120="","",SUMIFS('Планиране на търсенето (demandP'!$X$2:$X$201,'Планиране на търсенето (demandP'!$B$2:$B$201,B120,'Планиране на търсенето (demandP'!$C$2:$C$201,C120,'Планиране на търсенето (demandP'!$D$2:$D$201,D120,'Планиране на търсенето (demandP'!$G$2:$G$201,E120,'Планиране на търсенето (demandP'!$H$2:$H$201,F120,'Планиране на търсенето (demandP'!$K$2:$K$201,G120))</f>
      </c>
      <c r="I120" s="90">
        <f>IF(B120="","",SUMIFS('Преглед на доставките (supplyRe'!$M$2:$M$201,'Преглед на доставките (supplyRe'!$B$2:$B$201,B120,'Преглед на доставките (supplyRe'!$C$2:$C$201,C120,'Преглед на доставките (supplyRe'!$D$2:$D$201,D120,'Преглед на доставките (supplyRe'!$F$2:$F$201,E120))</f>
      </c>
      <c r="J120" s="90">
        <f>IF(B120="","",SUMIFS('Планиране на търсенето (demandP'!$R$2:$R$201,'Планиране на търсенето (demandP'!$B$2:$B$201,B120,'Планиране на търсенето (demandP'!$C$2:$C$201,C120,'Планиране на търсенето (demandP'!$D$2:$D$201,D120,'Планиране на търсенето (demandP'!$G$2:$G$201,E120,'Планиране на търсенето (demandP'!$H$2:$H$201,F120,'Планиране на търсенето (demandP'!$K$2:$K$201,G120))</f>
      </c>
      <c r="K120" s="90">
        <f>IF(B120="","",SUMIFS('Планиране на търсенето (demandP'!$Y$2:$Y$201,'Планиране на търсенето (demandP'!$B$2:$B$201,B120,'Планиране на търсенето (demandP'!$C$2:$C$201,C120,'Планиране на търсенето (demandP'!$D$2:$D$201,D120,'Планиране на търсенето (demandP'!$G$2:$G$201,E120,'Планиране на търсенето (demandP'!$H$2:$H$201,F120,'Планиране на търсенето (demandP'!$K$2:$K$201,G120))</f>
      </c>
      <c r="L120" s="90">
        <f>IF(B120="","",I120-H120)</f>
      </c>
      <c r="M120" s="91">
        <f>IF(OR(H120="",H120=0),"",L120/H120)</f>
      </c>
      <c r="N120" s="91">
        <f>IF(OR(J120="",J120=0),"",(H120-J120)/J120)</f>
      </c>
      <c r="O120" s="52">
        <f>IF(B120="","",IF(OR(M120&lt;-'Настройки на параметрите (setti'!$B$9,IF(N120="",0,ABS(N120))&gt;'Настройки на параметрите (setti'!$B$8),"エスカレーション必要","実行可能"))</f>
      </c>
      <c r="P120" s="46"/>
      <c r="Q120" s="88">
        <f>IF(B120="","",IF(P120="需要調整",ROUND((H120+J120)/2,0),H120))</f>
      </c>
      <c r="R120" s="88">
        <f>IF(B120="","",IF(P120="供給調整",MAX(I120,H120),I120))</f>
      </c>
      <c r="S120" s="62"/>
      <c r="T120" s="46"/>
      <c r="U120" s="62"/>
      <c r="V120" s="46"/>
    </row>
    <row r="121" ht="20" customHeight="true">
      <c r="A121" s="46"/>
      <c r="B121" s="46"/>
      <c r="C121" s="46"/>
      <c r="D121" s="46"/>
      <c r="E121" s="46"/>
      <c r="F121" s="46"/>
      <c r="G121" s="46"/>
      <c r="H121" s="90">
        <f>IF(B121="","",SUMIFS('Планиране на търсенето (demandP'!$X$2:$X$201,'Планиране на търсенето (demandP'!$B$2:$B$201,B121,'Планиране на търсенето (demandP'!$C$2:$C$201,C121,'Планиране на търсенето (demandP'!$D$2:$D$201,D121,'Планиране на търсенето (demandP'!$G$2:$G$201,E121,'Планиране на търсенето (demandP'!$H$2:$H$201,F121,'Планиране на търсенето (demandP'!$K$2:$K$201,G121))</f>
      </c>
      <c r="I121" s="90">
        <f>IF(B121="","",SUMIFS('Преглед на доставките (supplyRe'!$M$2:$M$201,'Преглед на доставките (supplyRe'!$B$2:$B$201,B121,'Преглед на доставките (supplyRe'!$C$2:$C$201,C121,'Преглед на доставките (supplyRe'!$D$2:$D$201,D121,'Преглед на доставките (supplyRe'!$F$2:$F$201,E121))</f>
      </c>
      <c r="J121" s="90">
        <f>IF(B121="","",SUMIFS('Планиране на търсенето (demandP'!$R$2:$R$201,'Планиране на търсенето (demandP'!$B$2:$B$201,B121,'Планиране на търсенето (demandP'!$C$2:$C$201,C121,'Планиране на търсенето (demandP'!$D$2:$D$201,D121,'Планиране на търсенето (demandP'!$G$2:$G$201,E121,'Планиране на търсенето (demandP'!$H$2:$H$201,F121,'Планиране на търсенето (demandP'!$K$2:$K$201,G121))</f>
      </c>
      <c r="K121" s="90">
        <f>IF(B121="","",SUMIFS('Планиране на търсенето (demandP'!$Y$2:$Y$201,'Планиране на търсенето (demandP'!$B$2:$B$201,B121,'Планиране на търсенето (demandP'!$C$2:$C$201,C121,'Планиране на търсенето (demandP'!$D$2:$D$201,D121,'Планиране на търсенето (demandP'!$G$2:$G$201,E121,'Планиране на търсенето (demandP'!$H$2:$H$201,F121,'Планиране на търсенето (demandP'!$K$2:$K$201,G121))</f>
      </c>
      <c r="L121" s="90">
        <f>IF(B121="","",I121-H121)</f>
      </c>
      <c r="M121" s="91">
        <f>IF(OR(H121="",H121=0),"",L121/H121)</f>
      </c>
      <c r="N121" s="91">
        <f>IF(OR(J121="",J121=0),"",(H121-J121)/J121)</f>
      </c>
      <c r="O121" s="52">
        <f>IF(B121="","",IF(OR(M121&lt;-'Настройки на параметрите (setti'!$B$9,IF(N121="",0,ABS(N121))&gt;'Настройки на параметрите (setti'!$B$8),"エスカレーション必要","実行可能"))</f>
      </c>
      <c r="P121" s="46"/>
      <c r="Q121" s="88">
        <f>IF(B121="","",IF(P121="需要調整",ROUND((H121+J121)/2,0),H121))</f>
      </c>
      <c r="R121" s="88">
        <f>IF(B121="","",IF(P121="供給調整",MAX(I121,H121),I121))</f>
      </c>
      <c r="S121" s="62"/>
      <c r="T121" s="46"/>
      <c r="U121" s="62"/>
      <c r="V121" s="46"/>
    </row>
    <row r="122" ht="20" customHeight="true">
      <c r="A122" s="46"/>
      <c r="B122" s="46"/>
      <c r="C122" s="46"/>
      <c r="D122" s="46"/>
      <c r="E122" s="46"/>
      <c r="F122" s="46"/>
      <c r="G122" s="46"/>
      <c r="H122" s="90">
        <f>IF(B122="","",SUMIFS('Планиране на търсенето (demandP'!$X$2:$X$201,'Планиране на търсенето (demandP'!$B$2:$B$201,B122,'Планиране на търсенето (demandP'!$C$2:$C$201,C122,'Планиране на търсенето (demandP'!$D$2:$D$201,D122,'Планиране на търсенето (demandP'!$G$2:$G$201,E122,'Планиране на търсенето (demandP'!$H$2:$H$201,F122,'Планиране на търсенето (demandP'!$K$2:$K$201,G122))</f>
      </c>
      <c r="I122" s="90">
        <f>IF(B122="","",SUMIFS('Преглед на доставките (supplyRe'!$M$2:$M$201,'Преглед на доставките (supplyRe'!$B$2:$B$201,B122,'Преглед на доставките (supplyRe'!$C$2:$C$201,C122,'Преглед на доставките (supplyRe'!$D$2:$D$201,D122,'Преглед на доставките (supplyRe'!$F$2:$F$201,E122))</f>
      </c>
      <c r="J122" s="90">
        <f>IF(B122="","",SUMIFS('Планиране на търсенето (demandP'!$R$2:$R$201,'Планиране на търсенето (demandP'!$B$2:$B$201,B122,'Планиране на търсенето (demandP'!$C$2:$C$201,C122,'Планиране на търсенето (demandP'!$D$2:$D$201,D122,'Планиране на търсенето (demandP'!$G$2:$G$201,E122,'Планиране на търсенето (demandP'!$H$2:$H$201,F122,'Планиране на търсенето (demandP'!$K$2:$K$201,G122))</f>
      </c>
      <c r="K122" s="90">
        <f>IF(B122="","",SUMIFS('Планиране на търсенето (demandP'!$Y$2:$Y$201,'Планиране на търсенето (demandP'!$B$2:$B$201,B122,'Планиране на търсенето (demandP'!$C$2:$C$201,C122,'Планиране на търсенето (demandP'!$D$2:$D$201,D122,'Планиране на търсенето (demandP'!$G$2:$G$201,E122,'Планиране на търсенето (demandP'!$H$2:$H$201,F122,'Планиране на търсенето (demandP'!$K$2:$K$201,G122))</f>
      </c>
      <c r="L122" s="90">
        <f>IF(B122="","",I122-H122)</f>
      </c>
      <c r="M122" s="91">
        <f>IF(OR(H122="",H122=0),"",L122/H122)</f>
      </c>
      <c r="N122" s="91">
        <f>IF(OR(J122="",J122=0),"",(H122-J122)/J122)</f>
      </c>
      <c r="O122" s="52">
        <f>IF(B122="","",IF(OR(M122&lt;-'Настройки на параметрите (setti'!$B$9,IF(N122="",0,ABS(N122))&gt;'Настройки на параметрите (setti'!$B$8),"エスカレーション必要","実行可能"))</f>
      </c>
      <c r="P122" s="46"/>
      <c r="Q122" s="88">
        <f>IF(B122="","",IF(P122="需要調整",ROUND((H122+J122)/2,0),H122))</f>
      </c>
      <c r="R122" s="88">
        <f>IF(B122="","",IF(P122="供給調整",MAX(I122,H122),I122))</f>
      </c>
      <c r="S122" s="62"/>
      <c r="T122" s="46"/>
      <c r="U122" s="62"/>
      <c r="V122" s="46"/>
    </row>
    <row r="123" ht="20" customHeight="true">
      <c r="A123" s="46"/>
      <c r="B123" s="46"/>
      <c r="C123" s="46"/>
      <c r="D123" s="46"/>
      <c r="E123" s="46"/>
      <c r="F123" s="46"/>
      <c r="G123" s="46"/>
      <c r="H123" s="90">
        <f>IF(B123="","",SUMIFS('Планиране на търсенето (demandP'!$X$2:$X$201,'Планиране на търсенето (demandP'!$B$2:$B$201,B123,'Планиране на търсенето (demandP'!$C$2:$C$201,C123,'Планиране на търсенето (demandP'!$D$2:$D$201,D123,'Планиране на търсенето (demandP'!$G$2:$G$201,E123,'Планиране на търсенето (demandP'!$H$2:$H$201,F123,'Планиране на търсенето (demandP'!$K$2:$K$201,G123))</f>
      </c>
      <c r="I123" s="90">
        <f>IF(B123="","",SUMIFS('Преглед на доставките (supplyRe'!$M$2:$M$201,'Преглед на доставките (supplyRe'!$B$2:$B$201,B123,'Преглед на доставките (supplyRe'!$C$2:$C$201,C123,'Преглед на доставките (supplyRe'!$D$2:$D$201,D123,'Преглед на доставките (supplyRe'!$F$2:$F$201,E123))</f>
      </c>
      <c r="J123" s="90">
        <f>IF(B123="","",SUMIFS('Планиране на търсенето (demandP'!$R$2:$R$201,'Планиране на търсенето (demandP'!$B$2:$B$201,B123,'Планиране на търсенето (demandP'!$C$2:$C$201,C123,'Планиране на търсенето (demandP'!$D$2:$D$201,D123,'Планиране на търсенето (demandP'!$G$2:$G$201,E123,'Планиране на търсенето (demandP'!$H$2:$H$201,F123,'Планиране на търсенето (demandP'!$K$2:$K$201,G123))</f>
      </c>
      <c r="K123" s="90">
        <f>IF(B123="","",SUMIFS('Планиране на търсенето (demandP'!$Y$2:$Y$201,'Планиране на търсенето (demandP'!$B$2:$B$201,B123,'Планиране на търсенето (demandP'!$C$2:$C$201,C123,'Планиране на търсенето (demandP'!$D$2:$D$201,D123,'Планиране на търсенето (demandP'!$G$2:$G$201,E123,'Планиране на търсенето (demandP'!$H$2:$H$201,F123,'Планиране на търсенето (demandP'!$K$2:$K$201,G123))</f>
      </c>
      <c r="L123" s="90">
        <f>IF(B123="","",I123-H123)</f>
      </c>
      <c r="M123" s="91">
        <f>IF(OR(H123="",H123=0),"",L123/H123)</f>
      </c>
      <c r="N123" s="91">
        <f>IF(OR(J123="",J123=0),"",(H123-J123)/J123)</f>
      </c>
      <c r="O123" s="52">
        <f>IF(B123="","",IF(OR(M123&lt;-'Настройки на параметрите (setti'!$B$9,IF(N123="",0,ABS(N123))&gt;'Настройки на параметрите (setti'!$B$8),"エスカレーション必要","実行可能"))</f>
      </c>
      <c r="P123" s="46"/>
      <c r="Q123" s="88">
        <f>IF(B123="","",IF(P123="需要調整",ROUND((H123+J123)/2,0),H123))</f>
      </c>
      <c r="R123" s="88">
        <f>IF(B123="","",IF(P123="供給調整",MAX(I123,H123),I123))</f>
      </c>
      <c r="S123" s="62"/>
      <c r="T123" s="46"/>
      <c r="U123" s="62"/>
      <c r="V123" s="46"/>
    </row>
    <row r="124" ht="20" customHeight="true">
      <c r="A124" s="46"/>
      <c r="B124" s="46"/>
      <c r="C124" s="46"/>
      <c r="D124" s="46"/>
      <c r="E124" s="46"/>
      <c r="F124" s="46"/>
      <c r="G124" s="46"/>
      <c r="H124" s="90">
        <f>IF(B124="","",SUMIFS('Планиране на търсенето (demandP'!$X$2:$X$201,'Планиране на търсенето (demandP'!$B$2:$B$201,B124,'Планиране на търсенето (demandP'!$C$2:$C$201,C124,'Планиране на търсенето (demandP'!$D$2:$D$201,D124,'Планиране на търсенето (demandP'!$G$2:$G$201,E124,'Планиране на търсенето (demandP'!$H$2:$H$201,F124,'Планиране на търсенето (demandP'!$K$2:$K$201,G124))</f>
      </c>
      <c r="I124" s="90">
        <f>IF(B124="","",SUMIFS('Преглед на доставките (supplyRe'!$M$2:$M$201,'Преглед на доставките (supplyRe'!$B$2:$B$201,B124,'Преглед на доставките (supplyRe'!$C$2:$C$201,C124,'Преглед на доставките (supplyRe'!$D$2:$D$201,D124,'Преглед на доставките (supplyRe'!$F$2:$F$201,E124))</f>
      </c>
      <c r="J124" s="90">
        <f>IF(B124="","",SUMIFS('Планиране на търсенето (demandP'!$R$2:$R$201,'Планиране на търсенето (demandP'!$B$2:$B$201,B124,'Планиране на търсенето (demandP'!$C$2:$C$201,C124,'Планиране на търсенето (demandP'!$D$2:$D$201,D124,'Планиране на търсенето (demandP'!$G$2:$G$201,E124,'Планиране на търсенето (demandP'!$H$2:$H$201,F124,'Планиране на търсенето (demandP'!$K$2:$K$201,G124))</f>
      </c>
      <c r="K124" s="90">
        <f>IF(B124="","",SUMIFS('Планиране на търсенето (demandP'!$Y$2:$Y$201,'Планиране на търсенето (demandP'!$B$2:$B$201,B124,'Планиране на търсенето (demandP'!$C$2:$C$201,C124,'Планиране на търсенето (demandP'!$D$2:$D$201,D124,'Планиране на търсенето (demandP'!$G$2:$G$201,E124,'Планиране на търсенето (demandP'!$H$2:$H$201,F124,'Планиране на търсенето (demandP'!$K$2:$K$201,G124))</f>
      </c>
      <c r="L124" s="90">
        <f>IF(B124="","",I124-H124)</f>
      </c>
      <c r="M124" s="91">
        <f>IF(OR(H124="",H124=0),"",L124/H124)</f>
      </c>
      <c r="N124" s="91">
        <f>IF(OR(J124="",J124=0),"",(H124-J124)/J124)</f>
      </c>
      <c r="O124" s="52">
        <f>IF(B124="","",IF(OR(M124&lt;-'Настройки на параметрите (setti'!$B$9,IF(N124="",0,ABS(N124))&gt;'Настройки на параметрите (setti'!$B$8),"エスカレーション必要","実行可能"))</f>
      </c>
      <c r="P124" s="46"/>
      <c r="Q124" s="88">
        <f>IF(B124="","",IF(P124="需要調整",ROUND((H124+J124)/2,0),H124))</f>
      </c>
      <c r="R124" s="88">
        <f>IF(B124="","",IF(P124="供給調整",MAX(I124,H124),I124))</f>
      </c>
      <c r="S124" s="62"/>
      <c r="T124" s="46"/>
      <c r="U124" s="62"/>
      <c r="V124" s="46"/>
    </row>
    <row r="125" ht="20" customHeight="true">
      <c r="A125" s="46"/>
      <c r="B125" s="46"/>
      <c r="C125" s="46"/>
      <c r="D125" s="46"/>
      <c r="E125" s="46"/>
      <c r="F125" s="46"/>
      <c r="G125" s="46"/>
      <c r="H125" s="90">
        <f>IF(B125="","",SUMIFS('Планиране на търсенето (demandP'!$X$2:$X$201,'Планиране на търсенето (demandP'!$B$2:$B$201,B125,'Планиране на търсенето (demandP'!$C$2:$C$201,C125,'Планиране на търсенето (demandP'!$D$2:$D$201,D125,'Планиране на търсенето (demandP'!$G$2:$G$201,E125,'Планиране на търсенето (demandP'!$H$2:$H$201,F125,'Планиране на търсенето (demandP'!$K$2:$K$201,G125))</f>
      </c>
      <c r="I125" s="90">
        <f>IF(B125="","",SUMIFS('Преглед на доставките (supplyRe'!$M$2:$M$201,'Преглед на доставките (supplyRe'!$B$2:$B$201,B125,'Преглед на доставките (supplyRe'!$C$2:$C$201,C125,'Преглед на доставките (supplyRe'!$D$2:$D$201,D125,'Преглед на доставките (supplyRe'!$F$2:$F$201,E125))</f>
      </c>
      <c r="J125" s="90">
        <f>IF(B125="","",SUMIFS('Планиране на търсенето (demandP'!$R$2:$R$201,'Планиране на търсенето (demandP'!$B$2:$B$201,B125,'Планиране на търсенето (demandP'!$C$2:$C$201,C125,'Планиране на търсенето (demandP'!$D$2:$D$201,D125,'Планиране на търсенето (demandP'!$G$2:$G$201,E125,'Планиране на търсенето (demandP'!$H$2:$H$201,F125,'Планиране на търсенето (demandP'!$K$2:$K$201,G125))</f>
      </c>
      <c r="K125" s="90">
        <f>IF(B125="","",SUMIFS('Планиране на търсенето (demandP'!$Y$2:$Y$201,'Планиране на търсенето (demandP'!$B$2:$B$201,B125,'Планиране на търсенето (demandP'!$C$2:$C$201,C125,'Планиране на търсенето (demandP'!$D$2:$D$201,D125,'Планиране на търсенето (demandP'!$G$2:$G$201,E125,'Планиране на търсенето (demandP'!$H$2:$H$201,F125,'Планиране на търсенето (demandP'!$K$2:$K$201,G125))</f>
      </c>
      <c r="L125" s="90">
        <f>IF(B125="","",I125-H125)</f>
      </c>
      <c r="M125" s="91">
        <f>IF(OR(H125="",H125=0),"",L125/H125)</f>
      </c>
      <c r="N125" s="91">
        <f>IF(OR(J125="",J125=0),"",(H125-J125)/J125)</f>
      </c>
      <c r="O125" s="52">
        <f>IF(B125="","",IF(OR(M125&lt;-'Настройки на параметрите (setti'!$B$9,IF(N125="",0,ABS(N125))&gt;'Настройки на параметрите (setti'!$B$8),"エスカレーション必要","実行可能"))</f>
      </c>
      <c r="P125" s="46"/>
      <c r="Q125" s="88">
        <f>IF(B125="","",IF(P125="需要調整",ROUND((H125+J125)/2,0),H125))</f>
      </c>
      <c r="R125" s="88">
        <f>IF(B125="","",IF(P125="供給調整",MAX(I125,H125),I125))</f>
      </c>
      <c r="S125" s="62"/>
      <c r="T125" s="46"/>
      <c r="U125" s="62"/>
      <c r="V125" s="46"/>
    </row>
    <row r="126" ht="20" customHeight="true">
      <c r="A126" s="46"/>
      <c r="B126" s="46"/>
      <c r="C126" s="46"/>
      <c r="D126" s="46"/>
      <c r="E126" s="46"/>
      <c r="F126" s="46"/>
      <c r="G126" s="46"/>
      <c r="H126" s="90">
        <f>IF(B126="","",SUMIFS('Планиране на търсенето (demandP'!$X$2:$X$201,'Планиране на търсенето (demandP'!$B$2:$B$201,B126,'Планиране на търсенето (demandP'!$C$2:$C$201,C126,'Планиране на търсенето (demandP'!$D$2:$D$201,D126,'Планиране на търсенето (demandP'!$G$2:$G$201,E126,'Планиране на търсенето (demandP'!$H$2:$H$201,F126,'Планиране на търсенето (demandP'!$K$2:$K$201,G126))</f>
      </c>
      <c r="I126" s="90">
        <f>IF(B126="","",SUMIFS('Преглед на доставките (supplyRe'!$M$2:$M$201,'Преглед на доставките (supplyRe'!$B$2:$B$201,B126,'Преглед на доставките (supplyRe'!$C$2:$C$201,C126,'Преглед на доставките (supplyRe'!$D$2:$D$201,D126,'Преглед на доставките (supplyRe'!$F$2:$F$201,E126))</f>
      </c>
      <c r="J126" s="90">
        <f>IF(B126="","",SUMIFS('Планиране на търсенето (demandP'!$R$2:$R$201,'Планиране на търсенето (demandP'!$B$2:$B$201,B126,'Планиране на търсенето (demandP'!$C$2:$C$201,C126,'Планиране на търсенето (demandP'!$D$2:$D$201,D126,'Планиране на търсенето (demandP'!$G$2:$G$201,E126,'Планиране на търсенето (demandP'!$H$2:$H$201,F126,'Планиране на търсенето (demandP'!$K$2:$K$201,G126))</f>
      </c>
      <c r="K126" s="90">
        <f>IF(B126="","",SUMIFS('Планиране на търсенето (demandP'!$Y$2:$Y$201,'Планиране на търсенето (demandP'!$B$2:$B$201,B126,'Планиране на търсенето (demandP'!$C$2:$C$201,C126,'Планиране на търсенето (demandP'!$D$2:$D$201,D126,'Планиране на търсенето (demandP'!$G$2:$G$201,E126,'Планиране на търсенето (demandP'!$H$2:$H$201,F126,'Планиране на търсенето (demandP'!$K$2:$K$201,G126))</f>
      </c>
      <c r="L126" s="90">
        <f>IF(B126="","",I126-H126)</f>
      </c>
      <c r="M126" s="91">
        <f>IF(OR(H126="",H126=0),"",L126/H126)</f>
      </c>
      <c r="N126" s="91">
        <f>IF(OR(J126="",J126=0),"",(H126-J126)/J126)</f>
      </c>
      <c r="O126" s="52">
        <f>IF(B126="","",IF(OR(M126&lt;-'Настройки на параметрите (setti'!$B$9,IF(N126="",0,ABS(N126))&gt;'Настройки на параметрите (setti'!$B$8),"エスカレーション必要","実行可能"))</f>
      </c>
      <c r="P126" s="46"/>
      <c r="Q126" s="88">
        <f>IF(B126="","",IF(P126="需要調整",ROUND((H126+J126)/2,0),H126))</f>
      </c>
      <c r="R126" s="88">
        <f>IF(B126="","",IF(P126="供給調整",MAX(I126,H126),I126))</f>
      </c>
      <c r="S126" s="62"/>
      <c r="T126" s="46"/>
      <c r="U126" s="62"/>
      <c r="V126" s="46"/>
    </row>
    <row r="127" ht="20" customHeight="true">
      <c r="A127" s="46"/>
      <c r="B127" s="46"/>
      <c r="C127" s="46"/>
      <c r="D127" s="46"/>
      <c r="E127" s="46"/>
      <c r="F127" s="46"/>
      <c r="G127" s="46"/>
      <c r="H127" s="90">
        <f>IF(B127="","",SUMIFS('Планиране на търсенето (demandP'!$X$2:$X$201,'Планиране на търсенето (demandP'!$B$2:$B$201,B127,'Планиране на търсенето (demandP'!$C$2:$C$201,C127,'Планиране на търсенето (demandP'!$D$2:$D$201,D127,'Планиране на търсенето (demandP'!$G$2:$G$201,E127,'Планиране на търсенето (demandP'!$H$2:$H$201,F127,'Планиране на търсенето (demandP'!$K$2:$K$201,G127))</f>
      </c>
      <c r="I127" s="90">
        <f>IF(B127="","",SUMIFS('Преглед на доставките (supplyRe'!$M$2:$M$201,'Преглед на доставките (supplyRe'!$B$2:$B$201,B127,'Преглед на доставките (supplyRe'!$C$2:$C$201,C127,'Преглед на доставките (supplyRe'!$D$2:$D$201,D127,'Преглед на доставките (supplyRe'!$F$2:$F$201,E127))</f>
      </c>
      <c r="J127" s="90">
        <f>IF(B127="","",SUMIFS('Планиране на търсенето (demandP'!$R$2:$R$201,'Планиране на търсенето (demandP'!$B$2:$B$201,B127,'Планиране на търсенето (demandP'!$C$2:$C$201,C127,'Планиране на търсенето (demandP'!$D$2:$D$201,D127,'Планиране на търсенето (demandP'!$G$2:$G$201,E127,'Планиране на търсенето (demandP'!$H$2:$H$201,F127,'Планиране на търсенето (demandP'!$K$2:$K$201,G127))</f>
      </c>
      <c r="K127" s="90">
        <f>IF(B127="","",SUMIFS('Планиране на търсенето (demandP'!$Y$2:$Y$201,'Планиране на търсенето (demandP'!$B$2:$B$201,B127,'Планиране на търсенето (demandP'!$C$2:$C$201,C127,'Планиране на търсенето (demandP'!$D$2:$D$201,D127,'Планиране на търсенето (demandP'!$G$2:$G$201,E127,'Планиране на търсенето (demandP'!$H$2:$H$201,F127,'Планиране на търсенето (demandP'!$K$2:$K$201,G127))</f>
      </c>
      <c r="L127" s="90">
        <f>IF(B127="","",I127-H127)</f>
      </c>
      <c r="M127" s="91">
        <f>IF(OR(H127="",H127=0),"",L127/H127)</f>
      </c>
      <c r="N127" s="91">
        <f>IF(OR(J127="",J127=0),"",(H127-J127)/J127)</f>
      </c>
      <c r="O127" s="52">
        <f>IF(B127="","",IF(OR(M127&lt;-'Настройки на параметрите (setti'!$B$9,IF(N127="",0,ABS(N127))&gt;'Настройки на параметрите (setti'!$B$8),"エスカレーション必要","実行可能"))</f>
      </c>
      <c r="P127" s="46"/>
      <c r="Q127" s="88">
        <f>IF(B127="","",IF(P127="需要調整",ROUND((H127+J127)/2,0),H127))</f>
      </c>
      <c r="R127" s="88">
        <f>IF(B127="","",IF(P127="供給調整",MAX(I127,H127),I127))</f>
      </c>
      <c r="S127" s="62"/>
      <c r="T127" s="46"/>
      <c r="U127" s="62"/>
      <c r="V127" s="46"/>
    </row>
    <row r="128" ht="20" customHeight="true">
      <c r="A128" s="46"/>
      <c r="B128" s="46"/>
      <c r="C128" s="46"/>
      <c r="D128" s="46"/>
      <c r="E128" s="46"/>
      <c r="F128" s="46"/>
      <c r="G128" s="46"/>
      <c r="H128" s="90">
        <f>IF(B128="","",SUMIFS('Планиране на търсенето (demandP'!$X$2:$X$201,'Планиране на търсенето (demandP'!$B$2:$B$201,B128,'Планиране на търсенето (demandP'!$C$2:$C$201,C128,'Планиране на търсенето (demandP'!$D$2:$D$201,D128,'Планиране на търсенето (demandP'!$G$2:$G$201,E128,'Планиране на търсенето (demandP'!$H$2:$H$201,F128,'Планиране на търсенето (demandP'!$K$2:$K$201,G128))</f>
      </c>
      <c r="I128" s="90">
        <f>IF(B128="","",SUMIFS('Преглед на доставките (supplyRe'!$M$2:$M$201,'Преглед на доставките (supplyRe'!$B$2:$B$201,B128,'Преглед на доставките (supplyRe'!$C$2:$C$201,C128,'Преглед на доставките (supplyRe'!$D$2:$D$201,D128,'Преглед на доставките (supplyRe'!$F$2:$F$201,E128))</f>
      </c>
      <c r="J128" s="90">
        <f>IF(B128="","",SUMIFS('Планиране на търсенето (demandP'!$R$2:$R$201,'Планиране на търсенето (demandP'!$B$2:$B$201,B128,'Планиране на търсенето (demandP'!$C$2:$C$201,C128,'Планиране на търсенето (demandP'!$D$2:$D$201,D128,'Планиране на търсенето (demandP'!$G$2:$G$201,E128,'Планиране на търсенето (demandP'!$H$2:$H$201,F128,'Планиране на търсенето (demandP'!$K$2:$K$201,G128))</f>
      </c>
      <c r="K128" s="90">
        <f>IF(B128="","",SUMIFS('Планиране на търсенето (demandP'!$Y$2:$Y$201,'Планиране на търсенето (demandP'!$B$2:$B$201,B128,'Планиране на търсенето (demandP'!$C$2:$C$201,C128,'Планиране на търсенето (demandP'!$D$2:$D$201,D128,'Планиране на търсенето (demandP'!$G$2:$G$201,E128,'Планиране на търсенето (demandP'!$H$2:$H$201,F128,'Планиране на търсенето (demandP'!$K$2:$K$201,G128))</f>
      </c>
      <c r="L128" s="90">
        <f>IF(B128="","",I128-H128)</f>
      </c>
      <c r="M128" s="91">
        <f>IF(OR(H128="",H128=0),"",L128/H128)</f>
      </c>
      <c r="N128" s="91">
        <f>IF(OR(J128="",J128=0),"",(H128-J128)/J128)</f>
      </c>
      <c r="O128" s="52">
        <f>IF(B128="","",IF(OR(M128&lt;-'Настройки на параметрите (setti'!$B$9,IF(N128="",0,ABS(N128))&gt;'Настройки на параметрите (setti'!$B$8),"エスカレーション必要","実行可能"))</f>
      </c>
      <c r="P128" s="46"/>
      <c r="Q128" s="88">
        <f>IF(B128="","",IF(P128="需要調整",ROUND((H128+J128)/2,0),H128))</f>
      </c>
      <c r="R128" s="88">
        <f>IF(B128="","",IF(P128="供給調整",MAX(I128,H128),I128))</f>
      </c>
      <c r="S128" s="62"/>
      <c r="T128" s="46"/>
      <c r="U128" s="62"/>
      <c r="V128" s="46"/>
    </row>
    <row r="129" ht="20" customHeight="true">
      <c r="A129" s="46"/>
      <c r="B129" s="46"/>
      <c r="C129" s="46"/>
      <c r="D129" s="46"/>
      <c r="E129" s="46"/>
      <c r="F129" s="46"/>
      <c r="G129" s="46"/>
      <c r="H129" s="90">
        <f>IF(B129="","",SUMIFS('Планиране на търсенето (demandP'!$X$2:$X$201,'Планиране на търсенето (demandP'!$B$2:$B$201,B129,'Планиране на търсенето (demandP'!$C$2:$C$201,C129,'Планиране на търсенето (demandP'!$D$2:$D$201,D129,'Планиране на търсенето (demandP'!$G$2:$G$201,E129,'Планиране на търсенето (demandP'!$H$2:$H$201,F129,'Планиране на търсенето (demandP'!$K$2:$K$201,G129))</f>
      </c>
      <c r="I129" s="90">
        <f>IF(B129="","",SUMIFS('Преглед на доставките (supplyRe'!$M$2:$M$201,'Преглед на доставките (supplyRe'!$B$2:$B$201,B129,'Преглед на доставките (supplyRe'!$C$2:$C$201,C129,'Преглед на доставките (supplyRe'!$D$2:$D$201,D129,'Преглед на доставките (supplyRe'!$F$2:$F$201,E129))</f>
      </c>
      <c r="J129" s="90">
        <f>IF(B129="","",SUMIFS('Планиране на търсенето (demandP'!$R$2:$R$201,'Планиране на търсенето (demandP'!$B$2:$B$201,B129,'Планиране на търсенето (demandP'!$C$2:$C$201,C129,'Планиране на търсенето (demandP'!$D$2:$D$201,D129,'Планиране на търсенето (demandP'!$G$2:$G$201,E129,'Планиране на търсенето (demandP'!$H$2:$H$201,F129,'Планиране на търсенето (demandP'!$K$2:$K$201,G129))</f>
      </c>
      <c r="K129" s="90">
        <f>IF(B129="","",SUMIFS('Планиране на търсенето (demandP'!$Y$2:$Y$201,'Планиране на търсенето (demandP'!$B$2:$B$201,B129,'Планиране на търсенето (demandP'!$C$2:$C$201,C129,'Планиране на търсенето (demandP'!$D$2:$D$201,D129,'Планиране на търсенето (demandP'!$G$2:$G$201,E129,'Планиране на търсенето (demandP'!$H$2:$H$201,F129,'Планиране на търсенето (demandP'!$K$2:$K$201,G129))</f>
      </c>
      <c r="L129" s="90">
        <f>IF(B129="","",I129-H129)</f>
      </c>
      <c r="M129" s="91">
        <f>IF(OR(H129="",H129=0),"",L129/H129)</f>
      </c>
      <c r="N129" s="91">
        <f>IF(OR(J129="",J129=0),"",(H129-J129)/J129)</f>
      </c>
      <c r="O129" s="52">
        <f>IF(B129="","",IF(OR(M129&lt;-'Настройки на параметрите (setti'!$B$9,IF(N129="",0,ABS(N129))&gt;'Настройки на параметрите (setti'!$B$8),"エスカレーション必要","実行可能"))</f>
      </c>
      <c r="P129" s="46"/>
      <c r="Q129" s="88">
        <f>IF(B129="","",IF(P129="需要調整",ROUND((H129+J129)/2,0),H129))</f>
      </c>
      <c r="R129" s="88">
        <f>IF(B129="","",IF(P129="供給調整",MAX(I129,H129),I129))</f>
      </c>
      <c r="S129" s="62"/>
      <c r="T129" s="46"/>
      <c r="U129" s="62"/>
      <c r="V129" s="46"/>
    </row>
    <row r="130" ht="20" customHeight="true">
      <c r="A130" s="46"/>
      <c r="B130" s="46"/>
      <c r="C130" s="46"/>
      <c r="D130" s="46"/>
      <c r="E130" s="46"/>
      <c r="F130" s="46"/>
      <c r="G130" s="46"/>
      <c r="H130" s="90">
        <f>IF(B130="","",SUMIFS('Планиране на търсенето (demandP'!$X$2:$X$201,'Планиране на търсенето (demandP'!$B$2:$B$201,B130,'Планиране на търсенето (demandP'!$C$2:$C$201,C130,'Планиране на търсенето (demandP'!$D$2:$D$201,D130,'Планиране на търсенето (demandP'!$G$2:$G$201,E130,'Планиране на търсенето (demandP'!$H$2:$H$201,F130,'Планиране на търсенето (demandP'!$K$2:$K$201,G130))</f>
      </c>
      <c r="I130" s="90">
        <f>IF(B130="","",SUMIFS('Преглед на доставките (supplyRe'!$M$2:$M$201,'Преглед на доставките (supplyRe'!$B$2:$B$201,B130,'Преглед на доставките (supplyRe'!$C$2:$C$201,C130,'Преглед на доставките (supplyRe'!$D$2:$D$201,D130,'Преглед на доставките (supplyRe'!$F$2:$F$201,E130))</f>
      </c>
      <c r="J130" s="90">
        <f>IF(B130="","",SUMIFS('Планиране на търсенето (demandP'!$R$2:$R$201,'Планиране на търсенето (demandP'!$B$2:$B$201,B130,'Планиране на търсенето (demandP'!$C$2:$C$201,C130,'Планиране на търсенето (demandP'!$D$2:$D$201,D130,'Планиране на търсенето (demandP'!$G$2:$G$201,E130,'Планиране на търсенето (demandP'!$H$2:$H$201,F130,'Планиране на търсенето (demandP'!$K$2:$K$201,G130))</f>
      </c>
      <c r="K130" s="90">
        <f>IF(B130="","",SUMIFS('Планиране на търсенето (demandP'!$Y$2:$Y$201,'Планиране на търсенето (demandP'!$B$2:$B$201,B130,'Планиране на търсенето (demandP'!$C$2:$C$201,C130,'Планиране на търсенето (demandP'!$D$2:$D$201,D130,'Планиране на търсенето (demandP'!$G$2:$G$201,E130,'Планиране на търсенето (demandP'!$H$2:$H$201,F130,'Планиране на търсенето (demandP'!$K$2:$K$201,G130))</f>
      </c>
      <c r="L130" s="90">
        <f>IF(B130="","",I130-H130)</f>
      </c>
      <c r="M130" s="91">
        <f>IF(OR(H130="",H130=0),"",L130/H130)</f>
      </c>
      <c r="N130" s="91">
        <f>IF(OR(J130="",J130=0),"",(H130-J130)/J130)</f>
      </c>
      <c r="O130" s="52">
        <f>IF(B130="","",IF(OR(M130&lt;-'Настройки на параметрите (setti'!$B$9,IF(N130="",0,ABS(N130))&gt;'Настройки на параметрите (setti'!$B$8),"エスカレーション必要","実行可能"))</f>
      </c>
      <c r="P130" s="46"/>
      <c r="Q130" s="88">
        <f>IF(B130="","",IF(P130="需要調整",ROUND((H130+J130)/2,0),H130))</f>
      </c>
      <c r="R130" s="88">
        <f>IF(B130="","",IF(P130="供給調整",MAX(I130,H130),I130))</f>
      </c>
      <c r="S130" s="62"/>
      <c r="T130" s="46"/>
      <c r="U130" s="62"/>
      <c r="V130" s="46"/>
    </row>
    <row r="131" ht="20" customHeight="true">
      <c r="A131" s="46"/>
      <c r="B131" s="46"/>
      <c r="C131" s="46"/>
      <c r="D131" s="46"/>
      <c r="E131" s="46"/>
      <c r="F131" s="46"/>
      <c r="G131" s="46"/>
      <c r="H131" s="90">
        <f>IF(B131="","",SUMIFS('Планиране на търсенето (demandP'!$X$2:$X$201,'Планиране на търсенето (demandP'!$B$2:$B$201,B131,'Планиране на търсенето (demandP'!$C$2:$C$201,C131,'Планиране на търсенето (demandP'!$D$2:$D$201,D131,'Планиране на търсенето (demandP'!$G$2:$G$201,E131,'Планиране на търсенето (demandP'!$H$2:$H$201,F131,'Планиране на търсенето (demandP'!$K$2:$K$201,G131))</f>
      </c>
      <c r="I131" s="90">
        <f>IF(B131="","",SUMIFS('Преглед на доставките (supplyRe'!$M$2:$M$201,'Преглед на доставките (supplyRe'!$B$2:$B$201,B131,'Преглед на доставките (supplyRe'!$C$2:$C$201,C131,'Преглед на доставките (supplyRe'!$D$2:$D$201,D131,'Преглед на доставките (supplyRe'!$F$2:$F$201,E131))</f>
      </c>
      <c r="J131" s="90">
        <f>IF(B131="","",SUMIFS('Планиране на търсенето (demandP'!$R$2:$R$201,'Планиране на търсенето (demandP'!$B$2:$B$201,B131,'Планиране на търсенето (demandP'!$C$2:$C$201,C131,'Планиране на търсенето (demandP'!$D$2:$D$201,D131,'Планиране на търсенето (demandP'!$G$2:$G$201,E131,'Планиране на търсенето (demandP'!$H$2:$H$201,F131,'Планиране на търсенето (demandP'!$K$2:$K$201,G131))</f>
      </c>
      <c r="K131" s="90">
        <f>IF(B131="","",SUMIFS('Планиране на търсенето (demandP'!$Y$2:$Y$201,'Планиране на търсенето (demandP'!$B$2:$B$201,B131,'Планиране на търсенето (demandP'!$C$2:$C$201,C131,'Планиране на търсенето (demandP'!$D$2:$D$201,D131,'Планиране на търсенето (demandP'!$G$2:$G$201,E131,'Планиране на търсенето (demandP'!$H$2:$H$201,F131,'Планиране на търсенето (demandP'!$K$2:$K$201,G131))</f>
      </c>
      <c r="L131" s="90">
        <f>IF(B131="","",I131-H131)</f>
      </c>
      <c r="M131" s="91">
        <f>IF(OR(H131="",H131=0),"",L131/H131)</f>
      </c>
      <c r="N131" s="91">
        <f>IF(OR(J131="",J131=0),"",(H131-J131)/J131)</f>
      </c>
      <c r="O131" s="52">
        <f>IF(B131="","",IF(OR(M131&lt;-'Настройки на параметрите (setti'!$B$9,IF(N131="",0,ABS(N131))&gt;'Настройки на параметрите (setti'!$B$8),"エスカレーション必要","実行可能"))</f>
      </c>
      <c r="P131" s="46"/>
      <c r="Q131" s="88">
        <f>IF(B131="","",IF(P131="需要調整",ROUND((H131+J131)/2,0),H131))</f>
      </c>
      <c r="R131" s="88">
        <f>IF(B131="","",IF(P131="供給調整",MAX(I131,H131),I131))</f>
      </c>
      <c r="S131" s="62"/>
      <c r="T131" s="46"/>
      <c r="U131" s="62"/>
      <c r="V131" s="46"/>
    </row>
    <row r="132" ht="20" customHeight="true">
      <c r="A132" s="46"/>
      <c r="B132" s="46"/>
      <c r="C132" s="46"/>
      <c r="D132" s="46"/>
      <c r="E132" s="46"/>
      <c r="F132" s="46"/>
      <c r="G132" s="46"/>
      <c r="H132" s="90">
        <f>IF(B132="","",SUMIFS('Планиране на търсенето (demandP'!$X$2:$X$201,'Планиране на търсенето (demandP'!$B$2:$B$201,B132,'Планиране на търсенето (demandP'!$C$2:$C$201,C132,'Планиране на търсенето (demandP'!$D$2:$D$201,D132,'Планиране на търсенето (demandP'!$G$2:$G$201,E132,'Планиране на търсенето (demandP'!$H$2:$H$201,F132,'Планиране на търсенето (demandP'!$K$2:$K$201,G132))</f>
      </c>
      <c r="I132" s="90">
        <f>IF(B132="","",SUMIFS('Преглед на доставките (supplyRe'!$M$2:$M$201,'Преглед на доставките (supplyRe'!$B$2:$B$201,B132,'Преглед на доставките (supplyRe'!$C$2:$C$201,C132,'Преглед на доставките (supplyRe'!$D$2:$D$201,D132,'Преглед на доставките (supplyRe'!$F$2:$F$201,E132))</f>
      </c>
      <c r="J132" s="90">
        <f>IF(B132="","",SUMIFS('Планиране на търсенето (demandP'!$R$2:$R$201,'Планиране на търсенето (demandP'!$B$2:$B$201,B132,'Планиране на търсенето (demandP'!$C$2:$C$201,C132,'Планиране на търсенето (demandP'!$D$2:$D$201,D132,'Планиране на търсенето (demandP'!$G$2:$G$201,E132,'Планиране на търсенето (demandP'!$H$2:$H$201,F132,'Планиране на търсенето (demandP'!$K$2:$K$201,G132))</f>
      </c>
      <c r="K132" s="90">
        <f>IF(B132="","",SUMIFS('Планиране на търсенето (demandP'!$Y$2:$Y$201,'Планиране на търсенето (demandP'!$B$2:$B$201,B132,'Планиране на търсенето (demandP'!$C$2:$C$201,C132,'Планиране на търсенето (demandP'!$D$2:$D$201,D132,'Планиране на търсенето (demandP'!$G$2:$G$201,E132,'Планиране на търсенето (demandP'!$H$2:$H$201,F132,'Планиране на търсенето (demandP'!$K$2:$K$201,G132))</f>
      </c>
      <c r="L132" s="90">
        <f>IF(B132="","",I132-H132)</f>
      </c>
      <c r="M132" s="91">
        <f>IF(OR(H132="",H132=0),"",L132/H132)</f>
      </c>
      <c r="N132" s="91">
        <f>IF(OR(J132="",J132=0),"",(H132-J132)/J132)</f>
      </c>
      <c r="O132" s="52">
        <f>IF(B132="","",IF(OR(M132&lt;-'Настройки на параметрите (setti'!$B$9,IF(N132="",0,ABS(N132))&gt;'Настройки на параметрите (setti'!$B$8),"エスカレーション必要","実行可能"))</f>
      </c>
      <c r="P132" s="46"/>
      <c r="Q132" s="88">
        <f>IF(B132="","",IF(P132="需要調整",ROUND((H132+J132)/2,0),H132))</f>
      </c>
      <c r="R132" s="88">
        <f>IF(B132="","",IF(P132="供給調整",MAX(I132,H132),I132))</f>
      </c>
      <c r="S132" s="62"/>
      <c r="T132" s="46"/>
      <c r="U132" s="62"/>
      <c r="V132" s="46"/>
    </row>
    <row r="133" ht="20" customHeight="true">
      <c r="A133" s="46"/>
      <c r="B133" s="46"/>
      <c r="C133" s="46"/>
      <c r="D133" s="46"/>
      <c r="E133" s="46"/>
      <c r="F133" s="46"/>
      <c r="G133" s="46"/>
      <c r="H133" s="90">
        <f>IF(B133="","",SUMIFS('Планиране на търсенето (demandP'!$X$2:$X$201,'Планиране на търсенето (demandP'!$B$2:$B$201,B133,'Планиране на търсенето (demandP'!$C$2:$C$201,C133,'Планиране на търсенето (demandP'!$D$2:$D$201,D133,'Планиране на търсенето (demandP'!$G$2:$G$201,E133,'Планиране на търсенето (demandP'!$H$2:$H$201,F133,'Планиране на търсенето (demandP'!$K$2:$K$201,G133))</f>
      </c>
      <c r="I133" s="90">
        <f>IF(B133="","",SUMIFS('Преглед на доставките (supplyRe'!$M$2:$M$201,'Преглед на доставките (supplyRe'!$B$2:$B$201,B133,'Преглед на доставките (supplyRe'!$C$2:$C$201,C133,'Преглед на доставките (supplyRe'!$D$2:$D$201,D133,'Преглед на доставките (supplyRe'!$F$2:$F$201,E133))</f>
      </c>
      <c r="J133" s="90">
        <f>IF(B133="","",SUMIFS('Планиране на търсенето (demandP'!$R$2:$R$201,'Планиране на търсенето (demandP'!$B$2:$B$201,B133,'Планиране на търсенето (demandP'!$C$2:$C$201,C133,'Планиране на търсенето (demandP'!$D$2:$D$201,D133,'Планиране на търсенето (demandP'!$G$2:$G$201,E133,'Планиране на търсенето (demandP'!$H$2:$H$201,F133,'Планиране на търсенето (demandP'!$K$2:$K$201,G133))</f>
      </c>
      <c r="K133" s="90">
        <f>IF(B133="","",SUMIFS('Планиране на търсенето (demandP'!$Y$2:$Y$201,'Планиране на търсенето (demandP'!$B$2:$B$201,B133,'Планиране на търсенето (demandP'!$C$2:$C$201,C133,'Планиране на търсенето (demandP'!$D$2:$D$201,D133,'Планиране на търсенето (demandP'!$G$2:$G$201,E133,'Планиране на търсенето (demandP'!$H$2:$H$201,F133,'Планиране на търсенето (demandP'!$K$2:$K$201,G133))</f>
      </c>
      <c r="L133" s="90">
        <f>IF(B133="","",I133-H133)</f>
      </c>
      <c r="M133" s="91">
        <f>IF(OR(H133="",H133=0),"",L133/H133)</f>
      </c>
      <c r="N133" s="91">
        <f>IF(OR(J133="",J133=0),"",(H133-J133)/J133)</f>
      </c>
      <c r="O133" s="52">
        <f>IF(B133="","",IF(OR(M133&lt;-'Настройки на параметрите (setti'!$B$9,IF(N133="",0,ABS(N133))&gt;'Настройки на параметрите (setti'!$B$8),"エスカレーション必要","実行可能"))</f>
      </c>
      <c r="P133" s="46"/>
      <c r="Q133" s="88">
        <f>IF(B133="","",IF(P133="需要調整",ROUND((H133+J133)/2,0),H133))</f>
      </c>
      <c r="R133" s="88">
        <f>IF(B133="","",IF(P133="供給調整",MAX(I133,H133),I133))</f>
      </c>
      <c r="S133" s="62"/>
      <c r="T133" s="46"/>
      <c r="U133" s="62"/>
      <c r="V133" s="46"/>
    </row>
    <row r="134" ht="20" customHeight="true">
      <c r="A134" s="46"/>
      <c r="B134" s="46"/>
      <c r="C134" s="46"/>
      <c r="D134" s="46"/>
      <c r="E134" s="46"/>
      <c r="F134" s="46"/>
      <c r="G134" s="46"/>
      <c r="H134" s="90">
        <f>IF(B134="","",SUMIFS('Планиране на търсенето (demandP'!$X$2:$X$201,'Планиране на търсенето (demandP'!$B$2:$B$201,B134,'Планиране на търсенето (demandP'!$C$2:$C$201,C134,'Планиране на търсенето (demandP'!$D$2:$D$201,D134,'Планиране на търсенето (demandP'!$G$2:$G$201,E134,'Планиране на търсенето (demandP'!$H$2:$H$201,F134,'Планиране на търсенето (demandP'!$K$2:$K$201,G134))</f>
      </c>
      <c r="I134" s="90">
        <f>IF(B134="","",SUMIFS('Преглед на доставките (supplyRe'!$M$2:$M$201,'Преглед на доставките (supplyRe'!$B$2:$B$201,B134,'Преглед на доставките (supplyRe'!$C$2:$C$201,C134,'Преглед на доставките (supplyRe'!$D$2:$D$201,D134,'Преглед на доставките (supplyRe'!$F$2:$F$201,E134))</f>
      </c>
      <c r="J134" s="90">
        <f>IF(B134="","",SUMIFS('Планиране на търсенето (demandP'!$R$2:$R$201,'Планиране на търсенето (demandP'!$B$2:$B$201,B134,'Планиране на търсенето (demandP'!$C$2:$C$201,C134,'Планиране на търсенето (demandP'!$D$2:$D$201,D134,'Планиране на търсенето (demandP'!$G$2:$G$201,E134,'Планиране на търсенето (demandP'!$H$2:$H$201,F134,'Планиране на търсенето (demandP'!$K$2:$K$201,G134))</f>
      </c>
      <c r="K134" s="90">
        <f>IF(B134="","",SUMIFS('Планиране на търсенето (demandP'!$Y$2:$Y$201,'Планиране на търсенето (demandP'!$B$2:$B$201,B134,'Планиране на търсенето (demandP'!$C$2:$C$201,C134,'Планиране на търсенето (demandP'!$D$2:$D$201,D134,'Планиране на търсенето (demandP'!$G$2:$G$201,E134,'Планиране на търсенето (demandP'!$H$2:$H$201,F134,'Планиране на търсенето (demandP'!$K$2:$K$201,G134))</f>
      </c>
      <c r="L134" s="90">
        <f>IF(B134="","",I134-H134)</f>
      </c>
      <c r="M134" s="91">
        <f>IF(OR(H134="",H134=0),"",L134/H134)</f>
      </c>
      <c r="N134" s="91">
        <f>IF(OR(J134="",J134=0),"",(H134-J134)/J134)</f>
      </c>
      <c r="O134" s="52">
        <f>IF(B134="","",IF(OR(M134&lt;-'Настройки на параметрите (setti'!$B$9,IF(N134="",0,ABS(N134))&gt;'Настройки на параметрите (setti'!$B$8),"エスカレーション必要","実行可能"))</f>
      </c>
      <c r="P134" s="46"/>
      <c r="Q134" s="88">
        <f>IF(B134="","",IF(P134="需要調整",ROUND((H134+J134)/2,0),H134))</f>
      </c>
      <c r="R134" s="88">
        <f>IF(B134="","",IF(P134="供給調整",MAX(I134,H134),I134))</f>
      </c>
      <c r="S134" s="62"/>
      <c r="T134" s="46"/>
      <c r="U134" s="62"/>
      <c r="V134" s="46"/>
    </row>
    <row r="135" ht="20" customHeight="true">
      <c r="A135" s="46"/>
      <c r="B135" s="46"/>
      <c r="C135" s="46"/>
      <c r="D135" s="46"/>
      <c r="E135" s="46"/>
      <c r="F135" s="46"/>
      <c r="G135" s="46"/>
      <c r="H135" s="90">
        <f>IF(B135="","",SUMIFS('Планиране на търсенето (demandP'!$X$2:$X$201,'Планиране на търсенето (demandP'!$B$2:$B$201,B135,'Планиране на търсенето (demandP'!$C$2:$C$201,C135,'Планиране на търсенето (demandP'!$D$2:$D$201,D135,'Планиране на търсенето (demandP'!$G$2:$G$201,E135,'Планиране на търсенето (demandP'!$H$2:$H$201,F135,'Планиране на търсенето (demandP'!$K$2:$K$201,G135))</f>
      </c>
      <c r="I135" s="90">
        <f>IF(B135="","",SUMIFS('Преглед на доставките (supplyRe'!$M$2:$M$201,'Преглед на доставките (supplyRe'!$B$2:$B$201,B135,'Преглед на доставките (supplyRe'!$C$2:$C$201,C135,'Преглед на доставките (supplyRe'!$D$2:$D$201,D135,'Преглед на доставките (supplyRe'!$F$2:$F$201,E135))</f>
      </c>
      <c r="J135" s="90">
        <f>IF(B135="","",SUMIFS('Планиране на търсенето (demandP'!$R$2:$R$201,'Планиране на търсенето (demandP'!$B$2:$B$201,B135,'Планиране на търсенето (demandP'!$C$2:$C$201,C135,'Планиране на търсенето (demandP'!$D$2:$D$201,D135,'Планиране на търсенето (demandP'!$G$2:$G$201,E135,'Планиране на търсенето (demandP'!$H$2:$H$201,F135,'Планиране на търсенето (demandP'!$K$2:$K$201,G135))</f>
      </c>
      <c r="K135" s="90">
        <f>IF(B135="","",SUMIFS('Планиране на търсенето (demandP'!$Y$2:$Y$201,'Планиране на търсенето (demandP'!$B$2:$B$201,B135,'Планиране на търсенето (demandP'!$C$2:$C$201,C135,'Планиране на търсенето (demandP'!$D$2:$D$201,D135,'Планиране на търсенето (demandP'!$G$2:$G$201,E135,'Планиране на търсенето (demandP'!$H$2:$H$201,F135,'Планиране на търсенето (demandP'!$K$2:$K$201,G135))</f>
      </c>
      <c r="L135" s="90">
        <f>IF(B135="","",I135-H135)</f>
      </c>
      <c r="M135" s="91">
        <f>IF(OR(H135="",H135=0),"",L135/H135)</f>
      </c>
      <c r="N135" s="91">
        <f>IF(OR(J135="",J135=0),"",(H135-J135)/J135)</f>
      </c>
      <c r="O135" s="52">
        <f>IF(B135="","",IF(OR(M135&lt;-'Настройки на параметрите (setti'!$B$9,IF(N135="",0,ABS(N135))&gt;'Настройки на параметрите (setti'!$B$8),"エスカレーション必要","実行可能"))</f>
      </c>
      <c r="P135" s="46"/>
      <c r="Q135" s="88">
        <f>IF(B135="","",IF(P135="需要調整",ROUND((H135+J135)/2,0),H135))</f>
      </c>
      <c r="R135" s="88">
        <f>IF(B135="","",IF(P135="供給調整",MAX(I135,H135),I135))</f>
      </c>
      <c r="S135" s="62"/>
      <c r="T135" s="46"/>
      <c r="U135" s="62"/>
      <c r="V135" s="46"/>
    </row>
    <row r="136" ht="20" customHeight="true">
      <c r="A136" s="46"/>
      <c r="B136" s="46"/>
      <c r="C136" s="46"/>
      <c r="D136" s="46"/>
      <c r="E136" s="46"/>
      <c r="F136" s="46"/>
      <c r="G136" s="46"/>
      <c r="H136" s="90">
        <f>IF(B136="","",SUMIFS('Планиране на търсенето (demandP'!$X$2:$X$201,'Планиране на търсенето (demandP'!$B$2:$B$201,B136,'Планиране на търсенето (demandP'!$C$2:$C$201,C136,'Планиране на търсенето (demandP'!$D$2:$D$201,D136,'Планиране на търсенето (demandP'!$G$2:$G$201,E136,'Планиране на търсенето (demandP'!$H$2:$H$201,F136,'Планиране на търсенето (demandP'!$K$2:$K$201,G136))</f>
      </c>
      <c r="I136" s="90">
        <f>IF(B136="","",SUMIFS('Преглед на доставките (supplyRe'!$M$2:$M$201,'Преглед на доставките (supplyRe'!$B$2:$B$201,B136,'Преглед на доставките (supplyRe'!$C$2:$C$201,C136,'Преглед на доставките (supplyRe'!$D$2:$D$201,D136,'Преглед на доставките (supplyRe'!$F$2:$F$201,E136))</f>
      </c>
      <c r="J136" s="90">
        <f>IF(B136="","",SUMIFS('Планиране на търсенето (demandP'!$R$2:$R$201,'Планиране на търсенето (demandP'!$B$2:$B$201,B136,'Планиране на търсенето (demandP'!$C$2:$C$201,C136,'Планиране на търсенето (demandP'!$D$2:$D$201,D136,'Планиране на търсенето (demandP'!$G$2:$G$201,E136,'Планиране на търсенето (demandP'!$H$2:$H$201,F136,'Планиране на търсенето (demandP'!$K$2:$K$201,G136))</f>
      </c>
      <c r="K136" s="90">
        <f>IF(B136="","",SUMIFS('Планиране на търсенето (demandP'!$Y$2:$Y$201,'Планиране на търсенето (demandP'!$B$2:$B$201,B136,'Планиране на търсенето (demandP'!$C$2:$C$201,C136,'Планиране на търсенето (demandP'!$D$2:$D$201,D136,'Планиране на търсенето (demandP'!$G$2:$G$201,E136,'Планиране на търсенето (demandP'!$H$2:$H$201,F136,'Планиране на търсенето (demandP'!$K$2:$K$201,G136))</f>
      </c>
      <c r="L136" s="90">
        <f>IF(B136="","",I136-H136)</f>
      </c>
      <c r="M136" s="91">
        <f>IF(OR(H136="",H136=0),"",L136/H136)</f>
      </c>
      <c r="N136" s="91">
        <f>IF(OR(J136="",J136=0),"",(H136-J136)/J136)</f>
      </c>
      <c r="O136" s="52">
        <f>IF(B136="","",IF(OR(M136&lt;-'Настройки на параметрите (setti'!$B$9,IF(N136="",0,ABS(N136))&gt;'Настройки на параметрите (setti'!$B$8),"エスカレーション必要","実行可能"))</f>
      </c>
      <c r="P136" s="46"/>
      <c r="Q136" s="88">
        <f>IF(B136="","",IF(P136="需要調整",ROUND((H136+J136)/2,0),H136))</f>
      </c>
      <c r="R136" s="88">
        <f>IF(B136="","",IF(P136="供給調整",MAX(I136,H136),I136))</f>
      </c>
      <c r="S136" s="62"/>
      <c r="T136" s="46"/>
      <c r="U136" s="62"/>
      <c r="V136" s="46"/>
    </row>
    <row r="137" ht="20" customHeight="true">
      <c r="A137" s="46"/>
      <c r="B137" s="46"/>
      <c r="C137" s="46"/>
      <c r="D137" s="46"/>
      <c r="E137" s="46"/>
      <c r="F137" s="46"/>
      <c r="G137" s="46"/>
      <c r="H137" s="90">
        <f>IF(B137="","",SUMIFS('Планиране на търсенето (demandP'!$X$2:$X$201,'Планиране на търсенето (demandP'!$B$2:$B$201,B137,'Планиране на търсенето (demandP'!$C$2:$C$201,C137,'Планиране на търсенето (demandP'!$D$2:$D$201,D137,'Планиране на търсенето (demandP'!$G$2:$G$201,E137,'Планиране на търсенето (demandP'!$H$2:$H$201,F137,'Планиране на търсенето (demandP'!$K$2:$K$201,G137))</f>
      </c>
      <c r="I137" s="90">
        <f>IF(B137="","",SUMIFS('Преглед на доставките (supplyRe'!$M$2:$M$201,'Преглед на доставките (supplyRe'!$B$2:$B$201,B137,'Преглед на доставките (supplyRe'!$C$2:$C$201,C137,'Преглед на доставките (supplyRe'!$D$2:$D$201,D137,'Преглед на доставките (supplyRe'!$F$2:$F$201,E137))</f>
      </c>
      <c r="J137" s="90">
        <f>IF(B137="","",SUMIFS('Планиране на търсенето (demandP'!$R$2:$R$201,'Планиране на търсенето (demandP'!$B$2:$B$201,B137,'Планиране на търсенето (demandP'!$C$2:$C$201,C137,'Планиране на търсенето (demandP'!$D$2:$D$201,D137,'Планиране на търсенето (demandP'!$G$2:$G$201,E137,'Планиране на търсенето (demandP'!$H$2:$H$201,F137,'Планиране на търсенето (demandP'!$K$2:$K$201,G137))</f>
      </c>
      <c r="K137" s="90">
        <f>IF(B137="","",SUMIFS('Планиране на търсенето (demandP'!$Y$2:$Y$201,'Планиране на търсенето (demandP'!$B$2:$B$201,B137,'Планиране на търсенето (demandP'!$C$2:$C$201,C137,'Планиране на търсенето (demandP'!$D$2:$D$201,D137,'Планиране на търсенето (demandP'!$G$2:$G$201,E137,'Планиране на търсенето (demandP'!$H$2:$H$201,F137,'Планиране на търсенето (demandP'!$K$2:$K$201,G137))</f>
      </c>
      <c r="L137" s="90">
        <f>IF(B137="","",I137-H137)</f>
      </c>
      <c r="M137" s="91">
        <f>IF(OR(H137="",H137=0),"",L137/H137)</f>
      </c>
      <c r="N137" s="91">
        <f>IF(OR(J137="",J137=0),"",(H137-J137)/J137)</f>
      </c>
      <c r="O137" s="52">
        <f>IF(B137="","",IF(OR(M137&lt;-'Настройки на параметрите (setti'!$B$9,IF(N137="",0,ABS(N137))&gt;'Настройки на параметрите (setti'!$B$8),"エスカレーション必要","実行可能"))</f>
      </c>
      <c r="P137" s="46"/>
      <c r="Q137" s="88">
        <f>IF(B137="","",IF(P137="需要調整",ROUND((H137+J137)/2,0),H137))</f>
      </c>
      <c r="R137" s="88">
        <f>IF(B137="","",IF(P137="供給調整",MAX(I137,H137),I137))</f>
      </c>
      <c r="S137" s="62"/>
      <c r="T137" s="46"/>
      <c r="U137" s="62"/>
      <c r="V137" s="46"/>
    </row>
    <row r="138" ht="20" customHeight="true">
      <c r="A138" s="46"/>
      <c r="B138" s="46"/>
      <c r="C138" s="46"/>
      <c r="D138" s="46"/>
      <c r="E138" s="46"/>
      <c r="F138" s="46"/>
      <c r="G138" s="46"/>
      <c r="H138" s="90">
        <f>IF(B138="","",SUMIFS('Планиране на търсенето (demandP'!$X$2:$X$201,'Планиране на търсенето (demandP'!$B$2:$B$201,B138,'Планиране на търсенето (demandP'!$C$2:$C$201,C138,'Планиране на търсенето (demandP'!$D$2:$D$201,D138,'Планиране на търсенето (demandP'!$G$2:$G$201,E138,'Планиране на търсенето (demandP'!$H$2:$H$201,F138,'Планиране на търсенето (demandP'!$K$2:$K$201,G138))</f>
      </c>
      <c r="I138" s="90">
        <f>IF(B138="","",SUMIFS('Преглед на доставките (supplyRe'!$M$2:$M$201,'Преглед на доставките (supplyRe'!$B$2:$B$201,B138,'Преглед на доставките (supplyRe'!$C$2:$C$201,C138,'Преглед на доставките (supplyRe'!$D$2:$D$201,D138,'Преглед на доставките (supplyRe'!$F$2:$F$201,E138))</f>
      </c>
      <c r="J138" s="90">
        <f>IF(B138="","",SUMIFS('Планиране на търсенето (demandP'!$R$2:$R$201,'Планиране на търсенето (demandP'!$B$2:$B$201,B138,'Планиране на търсенето (demandP'!$C$2:$C$201,C138,'Планиране на търсенето (demandP'!$D$2:$D$201,D138,'Планиране на търсенето (demandP'!$G$2:$G$201,E138,'Планиране на търсенето (demandP'!$H$2:$H$201,F138,'Планиране на търсенето (demandP'!$K$2:$K$201,G138))</f>
      </c>
      <c r="K138" s="90">
        <f>IF(B138="","",SUMIFS('Планиране на търсенето (demandP'!$Y$2:$Y$201,'Планиране на търсенето (demandP'!$B$2:$B$201,B138,'Планиране на търсенето (demandP'!$C$2:$C$201,C138,'Планиране на търсенето (demandP'!$D$2:$D$201,D138,'Планиране на търсенето (demandP'!$G$2:$G$201,E138,'Планиране на търсенето (demandP'!$H$2:$H$201,F138,'Планиране на търсенето (demandP'!$K$2:$K$201,G138))</f>
      </c>
      <c r="L138" s="90">
        <f>IF(B138="","",I138-H138)</f>
      </c>
      <c r="M138" s="91">
        <f>IF(OR(H138="",H138=0),"",L138/H138)</f>
      </c>
      <c r="N138" s="91">
        <f>IF(OR(J138="",J138=0),"",(H138-J138)/J138)</f>
      </c>
      <c r="O138" s="52">
        <f>IF(B138="","",IF(OR(M138&lt;-'Настройки на параметрите (setti'!$B$9,IF(N138="",0,ABS(N138))&gt;'Настройки на параметрите (setti'!$B$8),"エスカレーション必要","実行可能"))</f>
      </c>
      <c r="P138" s="46"/>
      <c r="Q138" s="88">
        <f>IF(B138="","",IF(P138="需要調整",ROUND((H138+J138)/2,0),H138))</f>
      </c>
      <c r="R138" s="88">
        <f>IF(B138="","",IF(P138="供給調整",MAX(I138,H138),I138))</f>
      </c>
      <c r="S138" s="62"/>
      <c r="T138" s="46"/>
      <c r="U138" s="62"/>
      <c r="V138" s="46"/>
    </row>
    <row r="139" ht="20" customHeight="true">
      <c r="A139" s="46"/>
      <c r="B139" s="46"/>
      <c r="C139" s="46"/>
      <c r="D139" s="46"/>
      <c r="E139" s="46"/>
      <c r="F139" s="46"/>
      <c r="G139" s="46"/>
      <c r="H139" s="90">
        <f>IF(B139="","",SUMIFS('Планиране на търсенето (demandP'!$X$2:$X$201,'Планиране на търсенето (demandP'!$B$2:$B$201,B139,'Планиране на търсенето (demandP'!$C$2:$C$201,C139,'Планиране на търсенето (demandP'!$D$2:$D$201,D139,'Планиране на търсенето (demandP'!$G$2:$G$201,E139,'Планиране на търсенето (demandP'!$H$2:$H$201,F139,'Планиране на търсенето (demandP'!$K$2:$K$201,G139))</f>
      </c>
      <c r="I139" s="90">
        <f>IF(B139="","",SUMIFS('Преглед на доставките (supplyRe'!$M$2:$M$201,'Преглед на доставките (supplyRe'!$B$2:$B$201,B139,'Преглед на доставките (supplyRe'!$C$2:$C$201,C139,'Преглед на доставките (supplyRe'!$D$2:$D$201,D139,'Преглед на доставките (supplyRe'!$F$2:$F$201,E139))</f>
      </c>
      <c r="J139" s="90">
        <f>IF(B139="","",SUMIFS('Планиране на търсенето (demandP'!$R$2:$R$201,'Планиране на търсенето (demandP'!$B$2:$B$201,B139,'Планиране на търсенето (demandP'!$C$2:$C$201,C139,'Планиране на търсенето (demandP'!$D$2:$D$201,D139,'Планиране на търсенето (demandP'!$G$2:$G$201,E139,'Планиране на търсенето (demandP'!$H$2:$H$201,F139,'Планиране на търсенето (demandP'!$K$2:$K$201,G139))</f>
      </c>
      <c r="K139" s="90">
        <f>IF(B139="","",SUMIFS('Планиране на търсенето (demandP'!$Y$2:$Y$201,'Планиране на търсенето (demandP'!$B$2:$B$201,B139,'Планиране на търсенето (demandP'!$C$2:$C$201,C139,'Планиране на търсенето (demandP'!$D$2:$D$201,D139,'Планиране на търсенето (demandP'!$G$2:$G$201,E139,'Планиране на търсенето (demandP'!$H$2:$H$201,F139,'Планиране на търсенето (demandP'!$K$2:$K$201,G139))</f>
      </c>
      <c r="L139" s="90">
        <f>IF(B139="","",I139-H139)</f>
      </c>
      <c r="M139" s="91">
        <f>IF(OR(H139="",H139=0),"",L139/H139)</f>
      </c>
      <c r="N139" s="91">
        <f>IF(OR(J139="",J139=0),"",(H139-J139)/J139)</f>
      </c>
      <c r="O139" s="52">
        <f>IF(B139="","",IF(OR(M139&lt;-'Настройки на параметрите (setti'!$B$9,IF(N139="",0,ABS(N139))&gt;'Настройки на параметрите (setti'!$B$8),"エスカレーション必要","実行可能"))</f>
      </c>
      <c r="P139" s="46"/>
      <c r="Q139" s="88">
        <f>IF(B139="","",IF(P139="需要調整",ROUND((H139+J139)/2,0),H139))</f>
      </c>
      <c r="R139" s="88">
        <f>IF(B139="","",IF(P139="供給調整",MAX(I139,H139),I139))</f>
      </c>
      <c r="S139" s="62"/>
      <c r="T139" s="46"/>
      <c r="U139" s="62"/>
      <c r="V139" s="46"/>
    </row>
    <row r="140" ht="20" customHeight="true">
      <c r="A140" s="46"/>
      <c r="B140" s="46"/>
      <c r="C140" s="46"/>
      <c r="D140" s="46"/>
      <c r="E140" s="46"/>
      <c r="F140" s="46"/>
      <c r="G140" s="46"/>
      <c r="H140" s="90">
        <f>IF(B140="","",SUMIFS('Планиране на търсенето (demandP'!$X$2:$X$201,'Планиране на търсенето (demandP'!$B$2:$B$201,B140,'Планиране на търсенето (demandP'!$C$2:$C$201,C140,'Планиране на търсенето (demandP'!$D$2:$D$201,D140,'Планиране на търсенето (demandP'!$G$2:$G$201,E140,'Планиране на търсенето (demandP'!$H$2:$H$201,F140,'Планиране на търсенето (demandP'!$K$2:$K$201,G140))</f>
      </c>
      <c r="I140" s="90">
        <f>IF(B140="","",SUMIFS('Преглед на доставките (supplyRe'!$M$2:$M$201,'Преглед на доставките (supplyRe'!$B$2:$B$201,B140,'Преглед на доставките (supplyRe'!$C$2:$C$201,C140,'Преглед на доставките (supplyRe'!$D$2:$D$201,D140,'Преглед на доставките (supplyRe'!$F$2:$F$201,E140))</f>
      </c>
      <c r="J140" s="90">
        <f>IF(B140="","",SUMIFS('Планиране на търсенето (demandP'!$R$2:$R$201,'Планиране на търсенето (demandP'!$B$2:$B$201,B140,'Планиране на търсенето (demandP'!$C$2:$C$201,C140,'Планиране на търсенето (demandP'!$D$2:$D$201,D140,'Планиране на търсенето (demandP'!$G$2:$G$201,E140,'Планиране на търсенето (demandP'!$H$2:$H$201,F140,'Планиране на търсенето (demandP'!$K$2:$K$201,G140))</f>
      </c>
      <c r="K140" s="90">
        <f>IF(B140="","",SUMIFS('Планиране на търсенето (demandP'!$Y$2:$Y$201,'Планиране на търсенето (demandP'!$B$2:$B$201,B140,'Планиране на търсенето (demandP'!$C$2:$C$201,C140,'Планиране на търсенето (demandP'!$D$2:$D$201,D140,'Планиране на търсенето (demandP'!$G$2:$G$201,E140,'Планиране на търсенето (demandP'!$H$2:$H$201,F140,'Планиране на търсенето (demandP'!$K$2:$K$201,G140))</f>
      </c>
      <c r="L140" s="90">
        <f>IF(B140="","",I140-H140)</f>
      </c>
      <c r="M140" s="91">
        <f>IF(OR(H140="",H140=0),"",L140/H140)</f>
      </c>
      <c r="N140" s="91">
        <f>IF(OR(J140="",J140=0),"",(H140-J140)/J140)</f>
      </c>
      <c r="O140" s="52">
        <f>IF(B140="","",IF(OR(M140&lt;-'Настройки на параметрите (setti'!$B$9,IF(N140="",0,ABS(N140))&gt;'Настройки на параметрите (setti'!$B$8),"エスカレーション必要","実行可能"))</f>
      </c>
      <c r="P140" s="46"/>
      <c r="Q140" s="88">
        <f>IF(B140="","",IF(P140="需要調整",ROUND((H140+J140)/2,0),H140))</f>
      </c>
      <c r="R140" s="88">
        <f>IF(B140="","",IF(P140="供給調整",MAX(I140,H140),I140))</f>
      </c>
      <c r="S140" s="62"/>
      <c r="T140" s="46"/>
      <c r="U140" s="62"/>
      <c r="V140" s="46"/>
    </row>
    <row r="141" ht="20" customHeight="true">
      <c r="A141" s="46"/>
      <c r="B141" s="46"/>
      <c r="C141" s="46"/>
      <c r="D141" s="46"/>
      <c r="E141" s="46"/>
      <c r="F141" s="46"/>
      <c r="G141" s="46"/>
      <c r="H141" s="90">
        <f>IF(B141="","",SUMIFS('Планиране на търсенето (demandP'!$X$2:$X$201,'Планиране на търсенето (demandP'!$B$2:$B$201,B141,'Планиране на търсенето (demandP'!$C$2:$C$201,C141,'Планиране на търсенето (demandP'!$D$2:$D$201,D141,'Планиране на търсенето (demandP'!$G$2:$G$201,E141,'Планиране на търсенето (demandP'!$H$2:$H$201,F141,'Планиране на търсенето (demandP'!$K$2:$K$201,G141))</f>
      </c>
      <c r="I141" s="90">
        <f>IF(B141="","",SUMIFS('Преглед на доставките (supplyRe'!$M$2:$M$201,'Преглед на доставките (supplyRe'!$B$2:$B$201,B141,'Преглед на доставките (supplyRe'!$C$2:$C$201,C141,'Преглед на доставките (supplyRe'!$D$2:$D$201,D141,'Преглед на доставките (supplyRe'!$F$2:$F$201,E141))</f>
      </c>
      <c r="J141" s="90">
        <f>IF(B141="","",SUMIFS('Планиране на търсенето (demandP'!$R$2:$R$201,'Планиране на търсенето (demandP'!$B$2:$B$201,B141,'Планиране на търсенето (demandP'!$C$2:$C$201,C141,'Планиране на търсенето (demandP'!$D$2:$D$201,D141,'Планиране на търсенето (demandP'!$G$2:$G$201,E141,'Планиране на търсенето (demandP'!$H$2:$H$201,F141,'Планиране на търсенето (demandP'!$K$2:$K$201,G141))</f>
      </c>
      <c r="K141" s="90">
        <f>IF(B141="","",SUMIFS('Планиране на търсенето (demandP'!$Y$2:$Y$201,'Планиране на търсенето (demandP'!$B$2:$B$201,B141,'Планиране на търсенето (demandP'!$C$2:$C$201,C141,'Планиране на търсенето (demandP'!$D$2:$D$201,D141,'Планиране на търсенето (demandP'!$G$2:$G$201,E141,'Планиране на търсенето (demandP'!$H$2:$H$201,F141,'Планиране на търсенето (demandP'!$K$2:$K$201,G141))</f>
      </c>
      <c r="L141" s="90">
        <f>IF(B141="","",I141-H141)</f>
      </c>
      <c r="M141" s="91">
        <f>IF(OR(H141="",H141=0),"",L141/H141)</f>
      </c>
      <c r="N141" s="91">
        <f>IF(OR(J141="",J141=0),"",(H141-J141)/J141)</f>
      </c>
      <c r="O141" s="52">
        <f>IF(B141="","",IF(OR(M141&lt;-'Настройки на параметрите (setti'!$B$9,IF(N141="",0,ABS(N141))&gt;'Настройки на параметрите (setti'!$B$8),"エスカレーション必要","実行可能"))</f>
      </c>
      <c r="P141" s="46"/>
      <c r="Q141" s="88">
        <f>IF(B141="","",IF(P141="需要調整",ROUND((H141+J141)/2,0),H141))</f>
      </c>
      <c r="R141" s="88">
        <f>IF(B141="","",IF(P141="供給調整",MAX(I141,H141),I141))</f>
      </c>
      <c r="S141" s="62"/>
      <c r="T141" s="46"/>
      <c r="U141" s="62"/>
      <c r="V141" s="46"/>
    </row>
    <row r="142" ht="20" customHeight="true">
      <c r="A142" s="46"/>
      <c r="B142" s="46"/>
      <c r="C142" s="46"/>
      <c r="D142" s="46"/>
      <c r="E142" s="46"/>
      <c r="F142" s="46"/>
      <c r="G142" s="46"/>
      <c r="H142" s="90">
        <f>IF(B142="","",SUMIFS('Планиране на търсенето (demandP'!$X$2:$X$201,'Планиране на търсенето (demandP'!$B$2:$B$201,B142,'Планиране на търсенето (demandP'!$C$2:$C$201,C142,'Планиране на търсенето (demandP'!$D$2:$D$201,D142,'Планиране на търсенето (demandP'!$G$2:$G$201,E142,'Планиране на търсенето (demandP'!$H$2:$H$201,F142,'Планиране на търсенето (demandP'!$K$2:$K$201,G142))</f>
      </c>
      <c r="I142" s="90">
        <f>IF(B142="","",SUMIFS('Преглед на доставките (supplyRe'!$M$2:$M$201,'Преглед на доставките (supplyRe'!$B$2:$B$201,B142,'Преглед на доставките (supplyRe'!$C$2:$C$201,C142,'Преглед на доставките (supplyRe'!$D$2:$D$201,D142,'Преглед на доставките (supplyRe'!$F$2:$F$201,E142))</f>
      </c>
      <c r="J142" s="90">
        <f>IF(B142="","",SUMIFS('Планиране на търсенето (demandP'!$R$2:$R$201,'Планиране на търсенето (demandP'!$B$2:$B$201,B142,'Планиране на търсенето (demandP'!$C$2:$C$201,C142,'Планиране на търсенето (demandP'!$D$2:$D$201,D142,'Планиране на търсенето (demandP'!$G$2:$G$201,E142,'Планиране на търсенето (demandP'!$H$2:$H$201,F142,'Планиране на търсенето (demandP'!$K$2:$K$201,G142))</f>
      </c>
      <c r="K142" s="90">
        <f>IF(B142="","",SUMIFS('Планиране на търсенето (demandP'!$Y$2:$Y$201,'Планиране на търсенето (demandP'!$B$2:$B$201,B142,'Планиране на търсенето (demandP'!$C$2:$C$201,C142,'Планиране на търсенето (demandP'!$D$2:$D$201,D142,'Планиране на търсенето (demandP'!$G$2:$G$201,E142,'Планиране на търсенето (demandP'!$H$2:$H$201,F142,'Планиране на търсенето (demandP'!$K$2:$K$201,G142))</f>
      </c>
      <c r="L142" s="90">
        <f>IF(B142="","",I142-H142)</f>
      </c>
      <c r="M142" s="91">
        <f>IF(OR(H142="",H142=0),"",L142/H142)</f>
      </c>
      <c r="N142" s="91">
        <f>IF(OR(J142="",J142=0),"",(H142-J142)/J142)</f>
      </c>
      <c r="O142" s="52">
        <f>IF(B142="","",IF(OR(M142&lt;-'Настройки на параметрите (setti'!$B$9,IF(N142="",0,ABS(N142))&gt;'Настройки на параметрите (setti'!$B$8),"エスカレーション必要","実行可能"))</f>
      </c>
      <c r="P142" s="46"/>
      <c r="Q142" s="88">
        <f>IF(B142="","",IF(P142="需要調整",ROUND((H142+J142)/2,0),H142))</f>
      </c>
      <c r="R142" s="88">
        <f>IF(B142="","",IF(P142="供給調整",MAX(I142,H142),I142))</f>
      </c>
      <c r="S142" s="62"/>
      <c r="T142" s="46"/>
      <c r="U142" s="62"/>
      <c r="V142" s="46"/>
    </row>
    <row r="143" ht="20" customHeight="true">
      <c r="A143" s="46"/>
      <c r="B143" s="46"/>
      <c r="C143" s="46"/>
      <c r="D143" s="46"/>
      <c r="E143" s="46"/>
      <c r="F143" s="46"/>
      <c r="G143" s="46"/>
      <c r="H143" s="90">
        <f>IF(B143="","",SUMIFS('Планиране на търсенето (demandP'!$X$2:$X$201,'Планиране на търсенето (demandP'!$B$2:$B$201,B143,'Планиране на търсенето (demandP'!$C$2:$C$201,C143,'Планиране на търсенето (demandP'!$D$2:$D$201,D143,'Планиране на търсенето (demandP'!$G$2:$G$201,E143,'Планиране на търсенето (demandP'!$H$2:$H$201,F143,'Планиране на търсенето (demandP'!$K$2:$K$201,G143))</f>
      </c>
      <c r="I143" s="90">
        <f>IF(B143="","",SUMIFS('Преглед на доставките (supplyRe'!$M$2:$M$201,'Преглед на доставките (supplyRe'!$B$2:$B$201,B143,'Преглед на доставките (supplyRe'!$C$2:$C$201,C143,'Преглед на доставките (supplyRe'!$D$2:$D$201,D143,'Преглед на доставките (supplyRe'!$F$2:$F$201,E143))</f>
      </c>
      <c r="J143" s="90">
        <f>IF(B143="","",SUMIFS('Планиране на търсенето (demandP'!$R$2:$R$201,'Планиране на търсенето (demandP'!$B$2:$B$201,B143,'Планиране на търсенето (demandP'!$C$2:$C$201,C143,'Планиране на търсенето (demandP'!$D$2:$D$201,D143,'Планиране на търсенето (demandP'!$G$2:$G$201,E143,'Планиране на търсенето (demandP'!$H$2:$H$201,F143,'Планиране на търсенето (demandP'!$K$2:$K$201,G143))</f>
      </c>
      <c r="K143" s="90">
        <f>IF(B143="","",SUMIFS('Планиране на търсенето (demandP'!$Y$2:$Y$201,'Планиране на търсенето (demandP'!$B$2:$B$201,B143,'Планиране на търсенето (demandP'!$C$2:$C$201,C143,'Планиране на търсенето (demandP'!$D$2:$D$201,D143,'Планиране на търсенето (demandP'!$G$2:$G$201,E143,'Планиране на търсенето (demandP'!$H$2:$H$201,F143,'Планиране на търсенето (demandP'!$K$2:$K$201,G143))</f>
      </c>
      <c r="L143" s="90">
        <f>IF(B143="","",I143-H143)</f>
      </c>
      <c r="M143" s="91">
        <f>IF(OR(H143="",H143=0),"",L143/H143)</f>
      </c>
      <c r="N143" s="91">
        <f>IF(OR(J143="",J143=0),"",(H143-J143)/J143)</f>
      </c>
      <c r="O143" s="52">
        <f>IF(B143="","",IF(OR(M143&lt;-'Настройки на параметрите (setti'!$B$9,IF(N143="",0,ABS(N143))&gt;'Настройки на параметрите (setti'!$B$8),"エスカレーション必要","実行可能"))</f>
      </c>
      <c r="P143" s="46"/>
      <c r="Q143" s="88">
        <f>IF(B143="","",IF(P143="需要調整",ROUND((H143+J143)/2,0),H143))</f>
      </c>
      <c r="R143" s="88">
        <f>IF(B143="","",IF(P143="供給調整",MAX(I143,H143),I143))</f>
      </c>
      <c r="S143" s="62"/>
      <c r="T143" s="46"/>
      <c r="U143" s="62"/>
      <c r="V143" s="46"/>
    </row>
    <row r="144" ht="20" customHeight="true">
      <c r="A144" s="46"/>
      <c r="B144" s="46"/>
      <c r="C144" s="46"/>
      <c r="D144" s="46"/>
      <c r="E144" s="46"/>
      <c r="F144" s="46"/>
      <c r="G144" s="46"/>
      <c r="H144" s="90">
        <f>IF(B144="","",SUMIFS('Планиране на търсенето (demandP'!$X$2:$X$201,'Планиране на търсенето (demandP'!$B$2:$B$201,B144,'Планиране на търсенето (demandP'!$C$2:$C$201,C144,'Планиране на търсенето (demandP'!$D$2:$D$201,D144,'Планиране на търсенето (demandP'!$G$2:$G$201,E144,'Планиране на търсенето (demandP'!$H$2:$H$201,F144,'Планиране на търсенето (demandP'!$K$2:$K$201,G144))</f>
      </c>
      <c r="I144" s="90">
        <f>IF(B144="","",SUMIFS('Преглед на доставките (supplyRe'!$M$2:$M$201,'Преглед на доставките (supplyRe'!$B$2:$B$201,B144,'Преглед на доставките (supplyRe'!$C$2:$C$201,C144,'Преглед на доставките (supplyRe'!$D$2:$D$201,D144,'Преглед на доставките (supplyRe'!$F$2:$F$201,E144))</f>
      </c>
      <c r="J144" s="90">
        <f>IF(B144="","",SUMIFS('Планиране на търсенето (demandP'!$R$2:$R$201,'Планиране на търсенето (demandP'!$B$2:$B$201,B144,'Планиране на търсенето (demandP'!$C$2:$C$201,C144,'Планиране на търсенето (demandP'!$D$2:$D$201,D144,'Планиране на търсенето (demandP'!$G$2:$G$201,E144,'Планиране на търсенето (demandP'!$H$2:$H$201,F144,'Планиране на търсенето (demandP'!$K$2:$K$201,G144))</f>
      </c>
      <c r="K144" s="90">
        <f>IF(B144="","",SUMIFS('Планиране на търсенето (demandP'!$Y$2:$Y$201,'Планиране на търсенето (demandP'!$B$2:$B$201,B144,'Планиране на търсенето (demandP'!$C$2:$C$201,C144,'Планиране на търсенето (demandP'!$D$2:$D$201,D144,'Планиране на търсенето (demandP'!$G$2:$G$201,E144,'Планиране на търсенето (demandP'!$H$2:$H$201,F144,'Планиране на търсенето (demandP'!$K$2:$K$201,G144))</f>
      </c>
      <c r="L144" s="90">
        <f>IF(B144="","",I144-H144)</f>
      </c>
      <c r="M144" s="91">
        <f>IF(OR(H144="",H144=0),"",L144/H144)</f>
      </c>
      <c r="N144" s="91">
        <f>IF(OR(J144="",J144=0),"",(H144-J144)/J144)</f>
      </c>
      <c r="O144" s="52">
        <f>IF(B144="","",IF(OR(M144&lt;-'Настройки на параметрите (setti'!$B$9,IF(N144="",0,ABS(N144))&gt;'Настройки на параметрите (setti'!$B$8),"エスカレーション必要","実行可能"))</f>
      </c>
      <c r="P144" s="46"/>
      <c r="Q144" s="88">
        <f>IF(B144="","",IF(P144="需要調整",ROUND((H144+J144)/2,0),H144))</f>
      </c>
      <c r="R144" s="88">
        <f>IF(B144="","",IF(P144="供給調整",MAX(I144,H144),I144))</f>
      </c>
      <c r="S144" s="62"/>
      <c r="T144" s="46"/>
      <c r="U144" s="62"/>
      <c r="V144" s="46"/>
    </row>
    <row r="145" ht="20" customHeight="true">
      <c r="A145" s="46"/>
      <c r="B145" s="46"/>
      <c r="C145" s="46"/>
      <c r="D145" s="46"/>
      <c r="E145" s="46"/>
      <c r="F145" s="46"/>
      <c r="G145" s="46"/>
      <c r="H145" s="90">
        <f>IF(B145="","",SUMIFS('Планиране на търсенето (demandP'!$X$2:$X$201,'Планиране на търсенето (demandP'!$B$2:$B$201,B145,'Планиране на търсенето (demandP'!$C$2:$C$201,C145,'Планиране на търсенето (demandP'!$D$2:$D$201,D145,'Планиране на търсенето (demandP'!$G$2:$G$201,E145,'Планиране на търсенето (demandP'!$H$2:$H$201,F145,'Планиране на търсенето (demandP'!$K$2:$K$201,G145))</f>
      </c>
      <c r="I145" s="90">
        <f>IF(B145="","",SUMIFS('Преглед на доставките (supplyRe'!$M$2:$M$201,'Преглед на доставките (supplyRe'!$B$2:$B$201,B145,'Преглед на доставките (supplyRe'!$C$2:$C$201,C145,'Преглед на доставките (supplyRe'!$D$2:$D$201,D145,'Преглед на доставките (supplyRe'!$F$2:$F$201,E145))</f>
      </c>
      <c r="J145" s="90">
        <f>IF(B145="","",SUMIFS('Планиране на търсенето (demandP'!$R$2:$R$201,'Планиране на търсенето (demandP'!$B$2:$B$201,B145,'Планиране на търсенето (demandP'!$C$2:$C$201,C145,'Планиране на търсенето (demandP'!$D$2:$D$201,D145,'Планиране на търсенето (demandP'!$G$2:$G$201,E145,'Планиране на търсенето (demandP'!$H$2:$H$201,F145,'Планиране на търсенето (demandP'!$K$2:$K$201,G145))</f>
      </c>
      <c r="K145" s="90">
        <f>IF(B145="","",SUMIFS('Планиране на търсенето (demandP'!$Y$2:$Y$201,'Планиране на търсенето (demandP'!$B$2:$B$201,B145,'Планиране на търсенето (demandP'!$C$2:$C$201,C145,'Планиране на търсенето (demandP'!$D$2:$D$201,D145,'Планиране на търсенето (demandP'!$G$2:$G$201,E145,'Планиране на търсенето (demandP'!$H$2:$H$201,F145,'Планиране на търсенето (demandP'!$K$2:$K$201,G145))</f>
      </c>
      <c r="L145" s="90">
        <f>IF(B145="","",I145-H145)</f>
      </c>
      <c r="M145" s="91">
        <f>IF(OR(H145="",H145=0),"",L145/H145)</f>
      </c>
      <c r="N145" s="91">
        <f>IF(OR(J145="",J145=0),"",(H145-J145)/J145)</f>
      </c>
      <c r="O145" s="52">
        <f>IF(B145="","",IF(OR(M145&lt;-'Настройки на параметрите (setti'!$B$9,IF(N145="",0,ABS(N145))&gt;'Настройки на параметрите (setti'!$B$8),"エスカレーション必要","実行可能"))</f>
      </c>
      <c r="P145" s="46"/>
      <c r="Q145" s="88">
        <f>IF(B145="","",IF(P145="需要調整",ROUND((H145+J145)/2,0),H145))</f>
      </c>
      <c r="R145" s="88">
        <f>IF(B145="","",IF(P145="供給調整",MAX(I145,H145),I145))</f>
      </c>
      <c r="S145" s="62"/>
      <c r="T145" s="46"/>
      <c r="U145" s="62"/>
      <c r="V145" s="46"/>
    </row>
    <row r="146" ht="20" customHeight="true">
      <c r="A146" s="46"/>
      <c r="B146" s="46"/>
      <c r="C146" s="46"/>
      <c r="D146" s="46"/>
      <c r="E146" s="46"/>
      <c r="F146" s="46"/>
      <c r="G146" s="46"/>
      <c r="H146" s="90">
        <f>IF(B146="","",SUMIFS('Планиране на търсенето (demandP'!$X$2:$X$201,'Планиране на търсенето (demandP'!$B$2:$B$201,B146,'Планиране на търсенето (demandP'!$C$2:$C$201,C146,'Планиране на търсенето (demandP'!$D$2:$D$201,D146,'Планиране на търсенето (demandP'!$G$2:$G$201,E146,'Планиране на търсенето (demandP'!$H$2:$H$201,F146,'Планиране на търсенето (demandP'!$K$2:$K$201,G146))</f>
      </c>
      <c r="I146" s="90">
        <f>IF(B146="","",SUMIFS('Преглед на доставките (supplyRe'!$M$2:$M$201,'Преглед на доставките (supplyRe'!$B$2:$B$201,B146,'Преглед на доставките (supplyRe'!$C$2:$C$201,C146,'Преглед на доставките (supplyRe'!$D$2:$D$201,D146,'Преглед на доставките (supplyRe'!$F$2:$F$201,E146))</f>
      </c>
      <c r="J146" s="90">
        <f>IF(B146="","",SUMIFS('Планиране на търсенето (demandP'!$R$2:$R$201,'Планиране на търсенето (demandP'!$B$2:$B$201,B146,'Планиране на търсенето (demandP'!$C$2:$C$201,C146,'Планиране на търсенето (demandP'!$D$2:$D$201,D146,'Планиране на търсенето (demandP'!$G$2:$G$201,E146,'Планиране на търсенето (demandP'!$H$2:$H$201,F146,'Планиране на търсенето (demandP'!$K$2:$K$201,G146))</f>
      </c>
      <c r="K146" s="90">
        <f>IF(B146="","",SUMIFS('Планиране на търсенето (demandP'!$Y$2:$Y$201,'Планиране на търсенето (demandP'!$B$2:$B$201,B146,'Планиране на търсенето (demandP'!$C$2:$C$201,C146,'Планиране на търсенето (demandP'!$D$2:$D$201,D146,'Планиране на търсенето (demandP'!$G$2:$G$201,E146,'Планиране на търсенето (demandP'!$H$2:$H$201,F146,'Планиране на търсенето (demandP'!$K$2:$K$201,G146))</f>
      </c>
      <c r="L146" s="90">
        <f>IF(B146="","",I146-H146)</f>
      </c>
      <c r="M146" s="91">
        <f>IF(OR(H146="",H146=0),"",L146/H146)</f>
      </c>
      <c r="N146" s="91">
        <f>IF(OR(J146="",J146=0),"",(H146-J146)/J146)</f>
      </c>
      <c r="O146" s="52">
        <f>IF(B146="","",IF(OR(M146&lt;-'Настройки на параметрите (setti'!$B$9,IF(N146="",0,ABS(N146))&gt;'Настройки на параметрите (setti'!$B$8),"エスカレーション必要","実行可能"))</f>
      </c>
      <c r="P146" s="46"/>
      <c r="Q146" s="88">
        <f>IF(B146="","",IF(P146="需要調整",ROUND((H146+J146)/2,0),H146))</f>
      </c>
      <c r="R146" s="88">
        <f>IF(B146="","",IF(P146="供給調整",MAX(I146,H146),I146))</f>
      </c>
      <c r="S146" s="62"/>
      <c r="T146" s="46"/>
      <c r="U146" s="62"/>
      <c r="V146" s="46"/>
    </row>
    <row r="147" ht="20" customHeight="true">
      <c r="A147" s="46"/>
      <c r="B147" s="46"/>
      <c r="C147" s="46"/>
      <c r="D147" s="46"/>
      <c r="E147" s="46"/>
      <c r="F147" s="46"/>
      <c r="G147" s="46"/>
      <c r="H147" s="90">
        <f>IF(B147="","",SUMIFS('Планиране на търсенето (demandP'!$X$2:$X$201,'Планиране на търсенето (demandP'!$B$2:$B$201,B147,'Планиране на търсенето (demandP'!$C$2:$C$201,C147,'Планиране на търсенето (demandP'!$D$2:$D$201,D147,'Планиране на търсенето (demandP'!$G$2:$G$201,E147,'Планиране на търсенето (demandP'!$H$2:$H$201,F147,'Планиране на търсенето (demandP'!$K$2:$K$201,G147))</f>
      </c>
      <c r="I147" s="90">
        <f>IF(B147="","",SUMIFS('Преглед на доставките (supplyRe'!$M$2:$M$201,'Преглед на доставките (supplyRe'!$B$2:$B$201,B147,'Преглед на доставките (supplyRe'!$C$2:$C$201,C147,'Преглед на доставките (supplyRe'!$D$2:$D$201,D147,'Преглед на доставките (supplyRe'!$F$2:$F$201,E147))</f>
      </c>
      <c r="J147" s="90">
        <f>IF(B147="","",SUMIFS('Планиране на търсенето (demandP'!$R$2:$R$201,'Планиране на търсенето (demandP'!$B$2:$B$201,B147,'Планиране на търсенето (demandP'!$C$2:$C$201,C147,'Планиране на търсенето (demandP'!$D$2:$D$201,D147,'Планиране на търсенето (demandP'!$G$2:$G$201,E147,'Планиране на търсенето (demandP'!$H$2:$H$201,F147,'Планиране на търсенето (demandP'!$K$2:$K$201,G147))</f>
      </c>
      <c r="K147" s="90">
        <f>IF(B147="","",SUMIFS('Планиране на търсенето (demandP'!$Y$2:$Y$201,'Планиране на търсенето (demandP'!$B$2:$B$201,B147,'Планиране на търсенето (demandP'!$C$2:$C$201,C147,'Планиране на търсенето (demandP'!$D$2:$D$201,D147,'Планиране на търсенето (demandP'!$G$2:$G$201,E147,'Планиране на търсенето (demandP'!$H$2:$H$201,F147,'Планиране на търсенето (demandP'!$K$2:$K$201,G147))</f>
      </c>
      <c r="L147" s="90">
        <f>IF(B147="","",I147-H147)</f>
      </c>
      <c r="M147" s="91">
        <f>IF(OR(H147="",H147=0),"",L147/H147)</f>
      </c>
      <c r="N147" s="91">
        <f>IF(OR(J147="",J147=0),"",(H147-J147)/J147)</f>
      </c>
      <c r="O147" s="52">
        <f>IF(B147="","",IF(OR(M147&lt;-'Настройки на параметрите (setti'!$B$9,IF(N147="",0,ABS(N147))&gt;'Настройки на параметрите (setti'!$B$8),"エスカレーション必要","実行可能"))</f>
      </c>
      <c r="P147" s="46"/>
      <c r="Q147" s="88">
        <f>IF(B147="","",IF(P147="需要調整",ROUND((H147+J147)/2,0),H147))</f>
      </c>
      <c r="R147" s="88">
        <f>IF(B147="","",IF(P147="供給調整",MAX(I147,H147),I147))</f>
      </c>
      <c r="S147" s="62"/>
      <c r="T147" s="46"/>
      <c r="U147" s="62"/>
      <c r="V147" s="46"/>
    </row>
    <row r="148" ht="20" customHeight="true">
      <c r="A148" s="46"/>
      <c r="B148" s="46"/>
      <c r="C148" s="46"/>
      <c r="D148" s="46"/>
      <c r="E148" s="46"/>
      <c r="F148" s="46"/>
      <c r="G148" s="46"/>
      <c r="H148" s="90">
        <f>IF(B148="","",SUMIFS('Планиране на търсенето (demandP'!$X$2:$X$201,'Планиране на търсенето (demandP'!$B$2:$B$201,B148,'Планиране на търсенето (demandP'!$C$2:$C$201,C148,'Планиране на търсенето (demandP'!$D$2:$D$201,D148,'Планиране на търсенето (demandP'!$G$2:$G$201,E148,'Планиране на търсенето (demandP'!$H$2:$H$201,F148,'Планиране на търсенето (demandP'!$K$2:$K$201,G148))</f>
      </c>
      <c r="I148" s="90">
        <f>IF(B148="","",SUMIFS('Преглед на доставките (supplyRe'!$M$2:$M$201,'Преглед на доставките (supplyRe'!$B$2:$B$201,B148,'Преглед на доставките (supplyRe'!$C$2:$C$201,C148,'Преглед на доставките (supplyRe'!$D$2:$D$201,D148,'Преглед на доставките (supplyRe'!$F$2:$F$201,E148))</f>
      </c>
      <c r="J148" s="90">
        <f>IF(B148="","",SUMIFS('Планиране на търсенето (demandP'!$R$2:$R$201,'Планиране на търсенето (demandP'!$B$2:$B$201,B148,'Планиране на търсенето (demandP'!$C$2:$C$201,C148,'Планиране на търсенето (demandP'!$D$2:$D$201,D148,'Планиране на търсенето (demandP'!$G$2:$G$201,E148,'Планиране на търсенето (demandP'!$H$2:$H$201,F148,'Планиране на търсенето (demandP'!$K$2:$K$201,G148))</f>
      </c>
      <c r="K148" s="90">
        <f>IF(B148="","",SUMIFS('Планиране на търсенето (demandP'!$Y$2:$Y$201,'Планиране на търсенето (demandP'!$B$2:$B$201,B148,'Планиране на търсенето (demandP'!$C$2:$C$201,C148,'Планиране на търсенето (demandP'!$D$2:$D$201,D148,'Планиране на търсенето (demandP'!$G$2:$G$201,E148,'Планиране на търсенето (demandP'!$H$2:$H$201,F148,'Планиране на търсенето (demandP'!$K$2:$K$201,G148))</f>
      </c>
      <c r="L148" s="90">
        <f>IF(B148="","",I148-H148)</f>
      </c>
      <c r="M148" s="91">
        <f>IF(OR(H148="",H148=0),"",L148/H148)</f>
      </c>
      <c r="N148" s="91">
        <f>IF(OR(J148="",J148=0),"",(H148-J148)/J148)</f>
      </c>
      <c r="O148" s="52">
        <f>IF(B148="","",IF(OR(M148&lt;-'Настройки на параметрите (setti'!$B$9,IF(N148="",0,ABS(N148))&gt;'Настройки на параметрите (setti'!$B$8),"エスカレーション必要","実行可能"))</f>
      </c>
      <c r="P148" s="46"/>
      <c r="Q148" s="88">
        <f>IF(B148="","",IF(P148="需要調整",ROUND((H148+J148)/2,0),H148))</f>
      </c>
      <c r="R148" s="88">
        <f>IF(B148="","",IF(P148="供給調整",MAX(I148,H148),I148))</f>
      </c>
      <c r="S148" s="62"/>
      <c r="T148" s="46"/>
      <c r="U148" s="62"/>
      <c r="V148" s="46"/>
    </row>
    <row r="149" ht="20" customHeight="true">
      <c r="A149" s="46"/>
      <c r="B149" s="46"/>
      <c r="C149" s="46"/>
      <c r="D149" s="46"/>
      <c r="E149" s="46"/>
      <c r="F149" s="46"/>
      <c r="G149" s="46"/>
      <c r="H149" s="90">
        <f>IF(B149="","",SUMIFS('Планиране на търсенето (demandP'!$X$2:$X$201,'Планиране на търсенето (demandP'!$B$2:$B$201,B149,'Планиране на търсенето (demandP'!$C$2:$C$201,C149,'Планиране на търсенето (demandP'!$D$2:$D$201,D149,'Планиране на търсенето (demandP'!$G$2:$G$201,E149,'Планиране на търсенето (demandP'!$H$2:$H$201,F149,'Планиране на търсенето (demandP'!$K$2:$K$201,G149))</f>
      </c>
      <c r="I149" s="90">
        <f>IF(B149="","",SUMIFS('Преглед на доставките (supplyRe'!$M$2:$M$201,'Преглед на доставките (supplyRe'!$B$2:$B$201,B149,'Преглед на доставките (supplyRe'!$C$2:$C$201,C149,'Преглед на доставките (supplyRe'!$D$2:$D$201,D149,'Преглед на доставките (supplyRe'!$F$2:$F$201,E149))</f>
      </c>
      <c r="J149" s="90">
        <f>IF(B149="","",SUMIFS('Планиране на търсенето (demandP'!$R$2:$R$201,'Планиране на търсенето (demandP'!$B$2:$B$201,B149,'Планиране на търсенето (demandP'!$C$2:$C$201,C149,'Планиране на търсенето (demandP'!$D$2:$D$201,D149,'Планиране на търсенето (demandP'!$G$2:$G$201,E149,'Планиране на търсенето (demandP'!$H$2:$H$201,F149,'Планиране на търсенето (demandP'!$K$2:$K$201,G149))</f>
      </c>
      <c r="K149" s="90">
        <f>IF(B149="","",SUMIFS('Планиране на търсенето (demandP'!$Y$2:$Y$201,'Планиране на търсенето (demandP'!$B$2:$B$201,B149,'Планиране на търсенето (demandP'!$C$2:$C$201,C149,'Планиране на търсенето (demandP'!$D$2:$D$201,D149,'Планиране на търсенето (demandP'!$G$2:$G$201,E149,'Планиране на търсенето (demandP'!$H$2:$H$201,F149,'Планиране на търсенето (demandP'!$K$2:$K$201,G149))</f>
      </c>
      <c r="L149" s="90">
        <f>IF(B149="","",I149-H149)</f>
      </c>
      <c r="M149" s="91">
        <f>IF(OR(H149="",H149=0),"",L149/H149)</f>
      </c>
      <c r="N149" s="91">
        <f>IF(OR(J149="",J149=0),"",(H149-J149)/J149)</f>
      </c>
      <c r="O149" s="52">
        <f>IF(B149="","",IF(OR(M149&lt;-'Настройки на параметрите (setti'!$B$9,IF(N149="",0,ABS(N149))&gt;'Настройки на параметрите (setti'!$B$8),"エスカレーション必要","実行可能"))</f>
      </c>
      <c r="P149" s="46"/>
      <c r="Q149" s="88">
        <f>IF(B149="","",IF(P149="需要調整",ROUND((H149+J149)/2,0),H149))</f>
      </c>
      <c r="R149" s="88">
        <f>IF(B149="","",IF(P149="供給調整",MAX(I149,H149),I149))</f>
      </c>
      <c r="S149" s="62"/>
      <c r="T149" s="46"/>
      <c r="U149" s="62"/>
      <c r="V149" s="46"/>
    </row>
    <row r="150" ht="20" customHeight="true">
      <c r="A150" s="46"/>
      <c r="B150" s="46"/>
      <c r="C150" s="46"/>
      <c r="D150" s="46"/>
      <c r="E150" s="46"/>
      <c r="F150" s="46"/>
      <c r="G150" s="46"/>
      <c r="H150" s="90">
        <f>IF(B150="","",SUMIFS('Планиране на търсенето (demandP'!$X$2:$X$201,'Планиране на търсенето (demandP'!$B$2:$B$201,B150,'Планиране на търсенето (demandP'!$C$2:$C$201,C150,'Планиране на търсенето (demandP'!$D$2:$D$201,D150,'Планиране на търсенето (demandP'!$G$2:$G$201,E150,'Планиране на търсенето (demandP'!$H$2:$H$201,F150,'Планиране на търсенето (demandP'!$K$2:$K$201,G150))</f>
      </c>
      <c r="I150" s="90">
        <f>IF(B150="","",SUMIFS('Преглед на доставките (supplyRe'!$M$2:$M$201,'Преглед на доставките (supplyRe'!$B$2:$B$201,B150,'Преглед на доставките (supplyRe'!$C$2:$C$201,C150,'Преглед на доставките (supplyRe'!$D$2:$D$201,D150,'Преглед на доставките (supplyRe'!$F$2:$F$201,E150))</f>
      </c>
      <c r="J150" s="90">
        <f>IF(B150="","",SUMIFS('Планиране на търсенето (demandP'!$R$2:$R$201,'Планиране на търсенето (demandP'!$B$2:$B$201,B150,'Планиране на търсенето (demandP'!$C$2:$C$201,C150,'Планиране на търсенето (demandP'!$D$2:$D$201,D150,'Планиране на търсенето (demandP'!$G$2:$G$201,E150,'Планиране на търсенето (demandP'!$H$2:$H$201,F150,'Планиране на търсенето (demandP'!$K$2:$K$201,G150))</f>
      </c>
      <c r="K150" s="90">
        <f>IF(B150="","",SUMIFS('Планиране на търсенето (demandP'!$Y$2:$Y$201,'Планиране на търсенето (demandP'!$B$2:$B$201,B150,'Планиране на търсенето (demandP'!$C$2:$C$201,C150,'Планиране на търсенето (demandP'!$D$2:$D$201,D150,'Планиране на търсенето (demandP'!$G$2:$G$201,E150,'Планиране на търсенето (demandP'!$H$2:$H$201,F150,'Планиране на търсенето (demandP'!$K$2:$K$201,G150))</f>
      </c>
      <c r="L150" s="90">
        <f>IF(B150="","",I150-H150)</f>
      </c>
      <c r="M150" s="91">
        <f>IF(OR(H150="",H150=0),"",L150/H150)</f>
      </c>
      <c r="N150" s="91">
        <f>IF(OR(J150="",J150=0),"",(H150-J150)/J150)</f>
      </c>
      <c r="O150" s="52">
        <f>IF(B150="","",IF(OR(M150&lt;-'Настройки на параметрите (setti'!$B$9,IF(N150="",0,ABS(N150))&gt;'Настройки на параметрите (setti'!$B$8),"エスカレーション必要","実行可能"))</f>
      </c>
      <c r="P150" s="46"/>
      <c r="Q150" s="88">
        <f>IF(B150="","",IF(P150="需要調整",ROUND((H150+J150)/2,0),H150))</f>
      </c>
      <c r="R150" s="88">
        <f>IF(B150="","",IF(P150="供給調整",MAX(I150,H150),I150))</f>
      </c>
      <c r="S150" s="62"/>
      <c r="T150" s="46"/>
      <c r="U150" s="62"/>
      <c r="V150" s="46"/>
    </row>
    <row r="151" ht="20" customHeight="true">
      <c r="A151" s="46"/>
      <c r="B151" s="46"/>
      <c r="C151" s="46"/>
      <c r="D151" s="46"/>
      <c r="E151" s="46"/>
      <c r="F151" s="46"/>
      <c r="G151" s="46"/>
      <c r="H151" s="90">
        <f>IF(B151="","",SUMIFS('Планиране на търсенето (demandP'!$X$2:$X$201,'Планиране на търсенето (demandP'!$B$2:$B$201,B151,'Планиране на търсенето (demandP'!$C$2:$C$201,C151,'Планиране на търсенето (demandP'!$D$2:$D$201,D151,'Планиране на търсенето (demandP'!$G$2:$G$201,E151,'Планиране на търсенето (demandP'!$H$2:$H$201,F151,'Планиране на търсенето (demandP'!$K$2:$K$201,G151))</f>
      </c>
      <c r="I151" s="90">
        <f>IF(B151="","",SUMIFS('Преглед на доставките (supplyRe'!$M$2:$M$201,'Преглед на доставките (supplyRe'!$B$2:$B$201,B151,'Преглед на доставките (supplyRe'!$C$2:$C$201,C151,'Преглед на доставките (supplyRe'!$D$2:$D$201,D151,'Преглед на доставките (supplyRe'!$F$2:$F$201,E151))</f>
      </c>
      <c r="J151" s="90">
        <f>IF(B151="","",SUMIFS('Планиране на търсенето (demandP'!$R$2:$R$201,'Планиране на търсенето (demandP'!$B$2:$B$201,B151,'Планиране на търсенето (demandP'!$C$2:$C$201,C151,'Планиране на търсенето (demandP'!$D$2:$D$201,D151,'Планиране на търсенето (demandP'!$G$2:$G$201,E151,'Планиране на търсенето (demandP'!$H$2:$H$201,F151,'Планиране на търсенето (demandP'!$K$2:$K$201,G151))</f>
      </c>
      <c r="K151" s="90">
        <f>IF(B151="","",SUMIFS('Планиране на търсенето (demandP'!$Y$2:$Y$201,'Планиране на търсенето (demandP'!$B$2:$B$201,B151,'Планиране на търсенето (demandP'!$C$2:$C$201,C151,'Планиране на търсенето (demandP'!$D$2:$D$201,D151,'Планиране на търсенето (demandP'!$G$2:$G$201,E151,'Планиране на търсенето (demandP'!$H$2:$H$201,F151,'Планиране на търсенето (demandP'!$K$2:$K$201,G151))</f>
      </c>
      <c r="L151" s="90">
        <f>IF(B151="","",I151-H151)</f>
      </c>
      <c r="M151" s="91">
        <f>IF(OR(H151="",H151=0),"",L151/H151)</f>
      </c>
      <c r="N151" s="91">
        <f>IF(OR(J151="",J151=0),"",(H151-J151)/J151)</f>
      </c>
      <c r="O151" s="52">
        <f>IF(B151="","",IF(OR(M151&lt;-'Настройки на параметрите (setti'!$B$9,IF(N151="",0,ABS(N151))&gt;'Настройки на параметрите (setti'!$B$8),"エスカレーション必要","実行可能"))</f>
      </c>
      <c r="P151" s="46"/>
      <c r="Q151" s="88">
        <f>IF(B151="","",IF(P151="需要調整",ROUND((H151+J151)/2,0),H151))</f>
      </c>
      <c r="R151" s="88">
        <f>IF(B151="","",IF(P151="供給調整",MAX(I151,H151),I151))</f>
      </c>
      <c r="S151" s="62"/>
      <c r="T151" s="46"/>
      <c r="U151" s="62"/>
      <c r="V151" s="46"/>
    </row>
    <row r="152" ht="20" customHeight="true">
      <c r="A152" s="46"/>
      <c r="B152" s="46"/>
      <c r="C152" s="46"/>
      <c r="D152" s="46"/>
      <c r="E152" s="46"/>
      <c r="F152" s="46"/>
      <c r="G152" s="46"/>
      <c r="H152" s="90">
        <f>IF(B152="","",SUMIFS('Планиране на търсенето (demandP'!$X$2:$X$201,'Планиране на търсенето (demandP'!$B$2:$B$201,B152,'Планиране на търсенето (demandP'!$C$2:$C$201,C152,'Планиране на търсенето (demandP'!$D$2:$D$201,D152,'Планиране на търсенето (demandP'!$G$2:$G$201,E152,'Планиране на търсенето (demandP'!$H$2:$H$201,F152,'Планиране на търсенето (demandP'!$K$2:$K$201,G152))</f>
      </c>
      <c r="I152" s="90">
        <f>IF(B152="","",SUMIFS('Преглед на доставките (supplyRe'!$M$2:$M$201,'Преглед на доставките (supplyRe'!$B$2:$B$201,B152,'Преглед на доставките (supplyRe'!$C$2:$C$201,C152,'Преглед на доставките (supplyRe'!$D$2:$D$201,D152,'Преглед на доставките (supplyRe'!$F$2:$F$201,E152))</f>
      </c>
      <c r="J152" s="90">
        <f>IF(B152="","",SUMIFS('Планиране на търсенето (demandP'!$R$2:$R$201,'Планиране на търсенето (demandP'!$B$2:$B$201,B152,'Планиране на търсенето (demandP'!$C$2:$C$201,C152,'Планиране на търсенето (demandP'!$D$2:$D$201,D152,'Планиране на търсенето (demandP'!$G$2:$G$201,E152,'Планиране на търсенето (demandP'!$H$2:$H$201,F152,'Планиране на търсенето (demandP'!$K$2:$K$201,G152))</f>
      </c>
      <c r="K152" s="90">
        <f>IF(B152="","",SUMIFS('Планиране на търсенето (demandP'!$Y$2:$Y$201,'Планиране на търсенето (demandP'!$B$2:$B$201,B152,'Планиране на търсенето (demandP'!$C$2:$C$201,C152,'Планиране на търсенето (demandP'!$D$2:$D$201,D152,'Планиране на търсенето (demandP'!$G$2:$G$201,E152,'Планиране на търсенето (demandP'!$H$2:$H$201,F152,'Планиране на търсенето (demandP'!$K$2:$K$201,G152))</f>
      </c>
      <c r="L152" s="90">
        <f>IF(B152="","",I152-H152)</f>
      </c>
      <c r="M152" s="91">
        <f>IF(OR(H152="",H152=0),"",L152/H152)</f>
      </c>
      <c r="N152" s="91">
        <f>IF(OR(J152="",J152=0),"",(H152-J152)/J152)</f>
      </c>
      <c r="O152" s="52">
        <f>IF(B152="","",IF(OR(M152&lt;-'Настройки на параметрите (setti'!$B$9,IF(N152="",0,ABS(N152))&gt;'Настройки на параметрите (setti'!$B$8),"エスカレーション必要","実行可能"))</f>
      </c>
      <c r="P152" s="46"/>
      <c r="Q152" s="88">
        <f>IF(B152="","",IF(P152="需要調整",ROUND((H152+J152)/2,0),H152))</f>
      </c>
      <c r="R152" s="88">
        <f>IF(B152="","",IF(P152="供給調整",MAX(I152,H152),I152))</f>
      </c>
      <c r="S152" s="62"/>
      <c r="T152" s="46"/>
      <c r="U152" s="62"/>
      <c r="V152" s="46"/>
    </row>
    <row r="153" ht="20" customHeight="true">
      <c r="A153" s="46"/>
      <c r="B153" s="46"/>
      <c r="C153" s="46"/>
      <c r="D153" s="46"/>
      <c r="E153" s="46"/>
      <c r="F153" s="46"/>
      <c r="G153" s="46"/>
      <c r="H153" s="90">
        <f>IF(B153="","",SUMIFS('Планиране на търсенето (demandP'!$X$2:$X$201,'Планиране на търсенето (demandP'!$B$2:$B$201,B153,'Планиране на търсенето (demandP'!$C$2:$C$201,C153,'Планиране на търсенето (demandP'!$D$2:$D$201,D153,'Планиране на търсенето (demandP'!$G$2:$G$201,E153,'Планиране на търсенето (demandP'!$H$2:$H$201,F153,'Планиране на търсенето (demandP'!$K$2:$K$201,G153))</f>
      </c>
      <c r="I153" s="90">
        <f>IF(B153="","",SUMIFS('Преглед на доставките (supplyRe'!$M$2:$M$201,'Преглед на доставките (supplyRe'!$B$2:$B$201,B153,'Преглед на доставките (supplyRe'!$C$2:$C$201,C153,'Преглед на доставките (supplyRe'!$D$2:$D$201,D153,'Преглед на доставките (supplyRe'!$F$2:$F$201,E153))</f>
      </c>
      <c r="J153" s="90">
        <f>IF(B153="","",SUMIFS('Планиране на търсенето (demandP'!$R$2:$R$201,'Планиране на търсенето (demandP'!$B$2:$B$201,B153,'Планиране на търсенето (demandP'!$C$2:$C$201,C153,'Планиране на търсенето (demandP'!$D$2:$D$201,D153,'Планиране на търсенето (demandP'!$G$2:$G$201,E153,'Планиране на търсенето (demandP'!$H$2:$H$201,F153,'Планиране на търсенето (demandP'!$K$2:$K$201,G153))</f>
      </c>
      <c r="K153" s="90">
        <f>IF(B153="","",SUMIFS('Планиране на търсенето (demandP'!$Y$2:$Y$201,'Планиране на търсенето (demandP'!$B$2:$B$201,B153,'Планиране на търсенето (demandP'!$C$2:$C$201,C153,'Планиране на търсенето (demandP'!$D$2:$D$201,D153,'Планиране на търсенето (demandP'!$G$2:$G$201,E153,'Планиране на търсенето (demandP'!$H$2:$H$201,F153,'Планиране на търсенето (demandP'!$K$2:$K$201,G153))</f>
      </c>
      <c r="L153" s="90">
        <f>IF(B153="","",I153-H153)</f>
      </c>
      <c r="M153" s="91">
        <f>IF(OR(H153="",H153=0),"",L153/H153)</f>
      </c>
      <c r="N153" s="91">
        <f>IF(OR(J153="",J153=0),"",(H153-J153)/J153)</f>
      </c>
      <c r="O153" s="52">
        <f>IF(B153="","",IF(OR(M153&lt;-'Настройки на параметрите (setti'!$B$9,IF(N153="",0,ABS(N153))&gt;'Настройки на параметрите (setti'!$B$8),"エスカレーション必要","実行可能"))</f>
      </c>
      <c r="P153" s="46"/>
      <c r="Q153" s="88">
        <f>IF(B153="","",IF(P153="需要調整",ROUND((H153+J153)/2,0),H153))</f>
      </c>
      <c r="R153" s="88">
        <f>IF(B153="","",IF(P153="供給調整",MAX(I153,H153),I153))</f>
      </c>
      <c r="S153" s="62"/>
      <c r="T153" s="46"/>
      <c r="U153" s="62"/>
      <c r="V153" s="46"/>
    </row>
    <row r="154" ht="20" customHeight="true">
      <c r="A154" s="46"/>
      <c r="B154" s="46"/>
      <c r="C154" s="46"/>
      <c r="D154" s="46"/>
      <c r="E154" s="46"/>
      <c r="F154" s="46"/>
      <c r="G154" s="46"/>
      <c r="H154" s="90">
        <f>IF(B154="","",SUMIFS('Планиране на търсенето (demandP'!$X$2:$X$201,'Планиране на търсенето (demandP'!$B$2:$B$201,B154,'Планиране на търсенето (demandP'!$C$2:$C$201,C154,'Планиране на търсенето (demandP'!$D$2:$D$201,D154,'Планиране на търсенето (demandP'!$G$2:$G$201,E154,'Планиране на търсенето (demandP'!$H$2:$H$201,F154,'Планиране на търсенето (demandP'!$K$2:$K$201,G154))</f>
      </c>
      <c r="I154" s="90">
        <f>IF(B154="","",SUMIFS('Преглед на доставките (supplyRe'!$M$2:$M$201,'Преглед на доставките (supplyRe'!$B$2:$B$201,B154,'Преглед на доставките (supplyRe'!$C$2:$C$201,C154,'Преглед на доставките (supplyRe'!$D$2:$D$201,D154,'Преглед на доставките (supplyRe'!$F$2:$F$201,E154))</f>
      </c>
      <c r="J154" s="90">
        <f>IF(B154="","",SUMIFS('Планиране на търсенето (demandP'!$R$2:$R$201,'Планиране на търсенето (demandP'!$B$2:$B$201,B154,'Планиране на търсенето (demandP'!$C$2:$C$201,C154,'Планиране на търсенето (demandP'!$D$2:$D$201,D154,'Планиране на търсенето (demandP'!$G$2:$G$201,E154,'Планиране на търсенето (demandP'!$H$2:$H$201,F154,'Планиране на търсенето (demandP'!$K$2:$K$201,G154))</f>
      </c>
      <c r="K154" s="90">
        <f>IF(B154="","",SUMIFS('Планиране на търсенето (demandP'!$Y$2:$Y$201,'Планиране на търсенето (demandP'!$B$2:$B$201,B154,'Планиране на търсенето (demandP'!$C$2:$C$201,C154,'Планиране на търсенето (demandP'!$D$2:$D$201,D154,'Планиране на търсенето (demandP'!$G$2:$G$201,E154,'Планиране на търсенето (demandP'!$H$2:$H$201,F154,'Планиране на търсенето (demandP'!$K$2:$K$201,G154))</f>
      </c>
      <c r="L154" s="90">
        <f>IF(B154="","",I154-H154)</f>
      </c>
      <c r="M154" s="91">
        <f>IF(OR(H154="",H154=0),"",L154/H154)</f>
      </c>
      <c r="N154" s="91">
        <f>IF(OR(J154="",J154=0),"",(H154-J154)/J154)</f>
      </c>
      <c r="O154" s="52">
        <f>IF(B154="","",IF(OR(M154&lt;-'Настройки на параметрите (setti'!$B$9,IF(N154="",0,ABS(N154))&gt;'Настройки на параметрите (setti'!$B$8),"エスカレーション必要","実行可能"))</f>
      </c>
      <c r="P154" s="46"/>
      <c r="Q154" s="88">
        <f>IF(B154="","",IF(P154="需要調整",ROUND((H154+J154)/2,0),H154))</f>
      </c>
      <c r="R154" s="88">
        <f>IF(B154="","",IF(P154="供給調整",MAX(I154,H154),I154))</f>
      </c>
      <c r="S154" s="62"/>
      <c r="T154" s="46"/>
      <c r="U154" s="62"/>
      <c r="V154" s="46"/>
    </row>
    <row r="155" ht="20" customHeight="true">
      <c r="A155" s="46"/>
      <c r="B155" s="46"/>
      <c r="C155" s="46"/>
      <c r="D155" s="46"/>
      <c r="E155" s="46"/>
      <c r="F155" s="46"/>
      <c r="G155" s="46"/>
      <c r="H155" s="90">
        <f>IF(B155="","",SUMIFS('Планиране на търсенето (demandP'!$X$2:$X$201,'Планиране на търсенето (demandP'!$B$2:$B$201,B155,'Планиране на търсенето (demandP'!$C$2:$C$201,C155,'Планиране на търсенето (demandP'!$D$2:$D$201,D155,'Планиране на търсенето (demandP'!$G$2:$G$201,E155,'Планиране на търсенето (demandP'!$H$2:$H$201,F155,'Планиране на търсенето (demandP'!$K$2:$K$201,G155))</f>
      </c>
      <c r="I155" s="90">
        <f>IF(B155="","",SUMIFS('Преглед на доставките (supplyRe'!$M$2:$M$201,'Преглед на доставките (supplyRe'!$B$2:$B$201,B155,'Преглед на доставките (supplyRe'!$C$2:$C$201,C155,'Преглед на доставките (supplyRe'!$D$2:$D$201,D155,'Преглед на доставките (supplyRe'!$F$2:$F$201,E155))</f>
      </c>
      <c r="J155" s="90">
        <f>IF(B155="","",SUMIFS('Планиране на търсенето (demandP'!$R$2:$R$201,'Планиране на търсенето (demandP'!$B$2:$B$201,B155,'Планиране на търсенето (demandP'!$C$2:$C$201,C155,'Планиране на търсенето (demandP'!$D$2:$D$201,D155,'Планиране на търсенето (demandP'!$G$2:$G$201,E155,'Планиране на търсенето (demandP'!$H$2:$H$201,F155,'Планиране на търсенето (demandP'!$K$2:$K$201,G155))</f>
      </c>
      <c r="K155" s="90">
        <f>IF(B155="","",SUMIFS('Планиране на търсенето (demandP'!$Y$2:$Y$201,'Планиране на търсенето (demandP'!$B$2:$B$201,B155,'Планиране на търсенето (demandP'!$C$2:$C$201,C155,'Планиране на търсенето (demandP'!$D$2:$D$201,D155,'Планиране на търсенето (demandP'!$G$2:$G$201,E155,'Планиране на търсенето (demandP'!$H$2:$H$201,F155,'Планиране на търсенето (demandP'!$K$2:$K$201,G155))</f>
      </c>
      <c r="L155" s="90">
        <f>IF(B155="","",I155-H155)</f>
      </c>
      <c r="M155" s="91">
        <f>IF(OR(H155="",H155=0),"",L155/H155)</f>
      </c>
      <c r="N155" s="91">
        <f>IF(OR(J155="",J155=0),"",(H155-J155)/J155)</f>
      </c>
      <c r="O155" s="52">
        <f>IF(B155="","",IF(OR(M155&lt;-'Настройки на параметрите (setti'!$B$9,IF(N155="",0,ABS(N155))&gt;'Настройки на параметрите (setti'!$B$8),"エスカレーション必要","実行可能"))</f>
      </c>
      <c r="P155" s="46"/>
      <c r="Q155" s="88">
        <f>IF(B155="","",IF(P155="需要調整",ROUND((H155+J155)/2,0),H155))</f>
      </c>
      <c r="R155" s="88">
        <f>IF(B155="","",IF(P155="供給調整",MAX(I155,H155),I155))</f>
      </c>
      <c r="S155" s="62"/>
      <c r="T155" s="46"/>
      <c r="U155" s="62"/>
      <c r="V155" s="46"/>
    </row>
    <row r="156" ht="20" customHeight="true">
      <c r="A156" s="46"/>
      <c r="B156" s="46"/>
      <c r="C156" s="46"/>
      <c r="D156" s="46"/>
      <c r="E156" s="46"/>
      <c r="F156" s="46"/>
      <c r="G156" s="46"/>
      <c r="H156" s="90">
        <f>IF(B156="","",SUMIFS('Планиране на търсенето (demandP'!$X$2:$X$201,'Планиране на търсенето (demandP'!$B$2:$B$201,B156,'Планиране на търсенето (demandP'!$C$2:$C$201,C156,'Планиране на търсенето (demandP'!$D$2:$D$201,D156,'Планиране на търсенето (demandP'!$G$2:$G$201,E156,'Планиране на търсенето (demandP'!$H$2:$H$201,F156,'Планиране на търсенето (demandP'!$K$2:$K$201,G156))</f>
      </c>
      <c r="I156" s="90">
        <f>IF(B156="","",SUMIFS('Преглед на доставките (supplyRe'!$M$2:$M$201,'Преглед на доставките (supplyRe'!$B$2:$B$201,B156,'Преглед на доставките (supplyRe'!$C$2:$C$201,C156,'Преглед на доставките (supplyRe'!$D$2:$D$201,D156,'Преглед на доставките (supplyRe'!$F$2:$F$201,E156))</f>
      </c>
      <c r="J156" s="90">
        <f>IF(B156="","",SUMIFS('Планиране на търсенето (demandP'!$R$2:$R$201,'Планиране на търсенето (demandP'!$B$2:$B$201,B156,'Планиране на търсенето (demandP'!$C$2:$C$201,C156,'Планиране на търсенето (demandP'!$D$2:$D$201,D156,'Планиране на търсенето (demandP'!$G$2:$G$201,E156,'Планиране на търсенето (demandP'!$H$2:$H$201,F156,'Планиране на търсенето (demandP'!$K$2:$K$201,G156))</f>
      </c>
      <c r="K156" s="90">
        <f>IF(B156="","",SUMIFS('Планиране на търсенето (demandP'!$Y$2:$Y$201,'Планиране на търсенето (demandP'!$B$2:$B$201,B156,'Планиране на търсенето (demandP'!$C$2:$C$201,C156,'Планиране на търсенето (demandP'!$D$2:$D$201,D156,'Планиране на търсенето (demandP'!$G$2:$G$201,E156,'Планиране на търсенето (demandP'!$H$2:$H$201,F156,'Планиране на търсенето (demandP'!$K$2:$K$201,G156))</f>
      </c>
      <c r="L156" s="90">
        <f>IF(B156="","",I156-H156)</f>
      </c>
      <c r="M156" s="91">
        <f>IF(OR(H156="",H156=0),"",L156/H156)</f>
      </c>
      <c r="N156" s="91">
        <f>IF(OR(J156="",J156=0),"",(H156-J156)/J156)</f>
      </c>
      <c r="O156" s="52">
        <f>IF(B156="","",IF(OR(M156&lt;-'Настройки на параметрите (setti'!$B$9,IF(N156="",0,ABS(N156))&gt;'Настройки на параметрите (setti'!$B$8),"エスカレーション必要","実行可能"))</f>
      </c>
      <c r="P156" s="46"/>
      <c r="Q156" s="88">
        <f>IF(B156="","",IF(P156="需要調整",ROUND((H156+J156)/2,0),H156))</f>
      </c>
      <c r="R156" s="88">
        <f>IF(B156="","",IF(P156="供給調整",MAX(I156,H156),I156))</f>
      </c>
      <c r="S156" s="62"/>
      <c r="T156" s="46"/>
      <c r="U156" s="62"/>
      <c r="V156" s="46"/>
    </row>
    <row r="157" ht="20" customHeight="true">
      <c r="A157" s="46"/>
      <c r="B157" s="46"/>
      <c r="C157" s="46"/>
      <c r="D157" s="46"/>
      <c r="E157" s="46"/>
      <c r="F157" s="46"/>
      <c r="G157" s="46"/>
      <c r="H157" s="90">
        <f>IF(B157="","",SUMIFS('Планиране на търсенето (demandP'!$X$2:$X$201,'Планиране на търсенето (demandP'!$B$2:$B$201,B157,'Планиране на търсенето (demandP'!$C$2:$C$201,C157,'Планиране на търсенето (demandP'!$D$2:$D$201,D157,'Планиране на търсенето (demandP'!$G$2:$G$201,E157,'Планиране на търсенето (demandP'!$H$2:$H$201,F157,'Планиране на търсенето (demandP'!$K$2:$K$201,G157))</f>
      </c>
      <c r="I157" s="90">
        <f>IF(B157="","",SUMIFS('Преглед на доставките (supplyRe'!$M$2:$M$201,'Преглед на доставките (supplyRe'!$B$2:$B$201,B157,'Преглед на доставките (supplyRe'!$C$2:$C$201,C157,'Преглед на доставките (supplyRe'!$D$2:$D$201,D157,'Преглед на доставките (supplyRe'!$F$2:$F$201,E157))</f>
      </c>
      <c r="J157" s="90">
        <f>IF(B157="","",SUMIFS('Планиране на търсенето (demandP'!$R$2:$R$201,'Планиране на търсенето (demandP'!$B$2:$B$201,B157,'Планиране на търсенето (demandP'!$C$2:$C$201,C157,'Планиране на търсенето (demandP'!$D$2:$D$201,D157,'Планиране на търсенето (demandP'!$G$2:$G$201,E157,'Планиране на търсенето (demandP'!$H$2:$H$201,F157,'Планиране на търсенето (demandP'!$K$2:$K$201,G157))</f>
      </c>
      <c r="K157" s="90">
        <f>IF(B157="","",SUMIFS('Планиране на търсенето (demandP'!$Y$2:$Y$201,'Планиране на търсенето (demandP'!$B$2:$B$201,B157,'Планиране на търсенето (demandP'!$C$2:$C$201,C157,'Планиране на търсенето (demandP'!$D$2:$D$201,D157,'Планиране на търсенето (demandP'!$G$2:$G$201,E157,'Планиране на търсенето (demandP'!$H$2:$H$201,F157,'Планиране на търсенето (demandP'!$K$2:$K$201,G157))</f>
      </c>
      <c r="L157" s="90">
        <f>IF(B157="","",I157-H157)</f>
      </c>
      <c r="M157" s="91">
        <f>IF(OR(H157="",H157=0),"",L157/H157)</f>
      </c>
      <c r="N157" s="91">
        <f>IF(OR(J157="",J157=0),"",(H157-J157)/J157)</f>
      </c>
      <c r="O157" s="52">
        <f>IF(B157="","",IF(OR(M157&lt;-'Настройки на параметрите (setti'!$B$9,IF(N157="",0,ABS(N157))&gt;'Настройки на параметрите (setti'!$B$8),"エスカレーション必要","実行可能"))</f>
      </c>
      <c r="P157" s="46"/>
      <c r="Q157" s="88">
        <f>IF(B157="","",IF(P157="需要調整",ROUND((H157+J157)/2,0),H157))</f>
      </c>
      <c r="R157" s="88">
        <f>IF(B157="","",IF(P157="供給調整",MAX(I157,H157),I157))</f>
      </c>
      <c r="S157" s="62"/>
      <c r="T157" s="46"/>
      <c r="U157" s="62"/>
      <c r="V157" s="46"/>
    </row>
    <row r="158" ht="20" customHeight="true">
      <c r="A158" s="46"/>
      <c r="B158" s="46"/>
      <c r="C158" s="46"/>
      <c r="D158" s="46"/>
      <c r="E158" s="46"/>
      <c r="F158" s="46"/>
      <c r="G158" s="46"/>
      <c r="H158" s="90">
        <f>IF(B158="","",SUMIFS('Планиране на търсенето (demandP'!$X$2:$X$201,'Планиране на търсенето (demandP'!$B$2:$B$201,B158,'Планиране на търсенето (demandP'!$C$2:$C$201,C158,'Планиране на търсенето (demandP'!$D$2:$D$201,D158,'Планиране на търсенето (demandP'!$G$2:$G$201,E158,'Планиране на търсенето (demandP'!$H$2:$H$201,F158,'Планиране на търсенето (demandP'!$K$2:$K$201,G158))</f>
      </c>
      <c r="I158" s="90">
        <f>IF(B158="","",SUMIFS('Преглед на доставките (supplyRe'!$M$2:$M$201,'Преглед на доставките (supplyRe'!$B$2:$B$201,B158,'Преглед на доставките (supplyRe'!$C$2:$C$201,C158,'Преглед на доставките (supplyRe'!$D$2:$D$201,D158,'Преглед на доставките (supplyRe'!$F$2:$F$201,E158))</f>
      </c>
      <c r="J158" s="90">
        <f>IF(B158="","",SUMIFS('Планиране на търсенето (demandP'!$R$2:$R$201,'Планиране на търсенето (demandP'!$B$2:$B$201,B158,'Планиране на търсенето (demandP'!$C$2:$C$201,C158,'Планиране на търсенето (demandP'!$D$2:$D$201,D158,'Планиране на търсенето (demandP'!$G$2:$G$201,E158,'Планиране на търсенето (demandP'!$H$2:$H$201,F158,'Планиране на търсенето (demandP'!$K$2:$K$201,G158))</f>
      </c>
      <c r="K158" s="90">
        <f>IF(B158="","",SUMIFS('Планиране на търсенето (demandP'!$Y$2:$Y$201,'Планиране на търсенето (demandP'!$B$2:$B$201,B158,'Планиране на търсенето (demandP'!$C$2:$C$201,C158,'Планиране на търсенето (demandP'!$D$2:$D$201,D158,'Планиране на търсенето (demandP'!$G$2:$G$201,E158,'Планиране на търсенето (demandP'!$H$2:$H$201,F158,'Планиране на търсенето (demandP'!$K$2:$K$201,G158))</f>
      </c>
      <c r="L158" s="90">
        <f>IF(B158="","",I158-H158)</f>
      </c>
      <c r="M158" s="91">
        <f>IF(OR(H158="",H158=0),"",L158/H158)</f>
      </c>
      <c r="N158" s="91">
        <f>IF(OR(J158="",J158=0),"",(H158-J158)/J158)</f>
      </c>
      <c r="O158" s="52">
        <f>IF(B158="","",IF(OR(M158&lt;-'Настройки на параметрите (setti'!$B$9,IF(N158="",0,ABS(N158))&gt;'Настройки на параметрите (setti'!$B$8),"エスカレーション必要","実行可能"))</f>
      </c>
      <c r="P158" s="46"/>
      <c r="Q158" s="88">
        <f>IF(B158="","",IF(P158="需要調整",ROUND((H158+J158)/2,0),H158))</f>
      </c>
      <c r="R158" s="88">
        <f>IF(B158="","",IF(P158="供給調整",MAX(I158,H158),I158))</f>
      </c>
      <c r="S158" s="62"/>
      <c r="T158" s="46"/>
      <c r="U158" s="62"/>
      <c r="V158" s="46"/>
    </row>
    <row r="159" ht="20" customHeight="true">
      <c r="A159" s="46"/>
      <c r="B159" s="46"/>
      <c r="C159" s="46"/>
      <c r="D159" s="46"/>
      <c r="E159" s="46"/>
      <c r="F159" s="46"/>
      <c r="G159" s="46"/>
      <c r="H159" s="90">
        <f>IF(B159="","",SUMIFS('Планиране на търсенето (demandP'!$X$2:$X$201,'Планиране на търсенето (demandP'!$B$2:$B$201,B159,'Планиране на търсенето (demandP'!$C$2:$C$201,C159,'Планиране на търсенето (demandP'!$D$2:$D$201,D159,'Планиране на търсенето (demandP'!$G$2:$G$201,E159,'Планиране на търсенето (demandP'!$H$2:$H$201,F159,'Планиране на търсенето (demandP'!$K$2:$K$201,G159))</f>
      </c>
      <c r="I159" s="90">
        <f>IF(B159="","",SUMIFS('Преглед на доставките (supplyRe'!$M$2:$M$201,'Преглед на доставките (supplyRe'!$B$2:$B$201,B159,'Преглед на доставките (supplyRe'!$C$2:$C$201,C159,'Преглед на доставките (supplyRe'!$D$2:$D$201,D159,'Преглед на доставките (supplyRe'!$F$2:$F$201,E159))</f>
      </c>
      <c r="J159" s="90">
        <f>IF(B159="","",SUMIFS('Планиране на търсенето (demandP'!$R$2:$R$201,'Планиране на търсенето (demandP'!$B$2:$B$201,B159,'Планиране на търсенето (demandP'!$C$2:$C$201,C159,'Планиране на търсенето (demandP'!$D$2:$D$201,D159,'Планиране на търсенето (demandP'!$G$2:$G$201,E159,'Планиране на търсенето (demandP'!$H$2:$H$201,F159,'Планиране на търсенето (demandP'!$K$2:$K$201,G159))</f>
      </c>
      <c r="K159" s="90">
        <f>IF(B159="","",SUMIFS('Планиране на търсенето (demandP'!$Y$2:$Y$201,'Планиране на търсенето (demandP'!$B$2:$B$201,B159,'Планиране на търсенето (demandP'!$C$2:$C$201,C159,'Планиране на търсенето (demandP'!$D$2:$D$201,D159,'Планиране на търсенето (demandP'!$G$2:$G$201,E159,'Планиране на търсенето (demandP'!$H$2:$H$201,F159,'Планиране на търсенето (demandP'!$K$2:$K$201,G159))</f>
      </c>
      <c r="L159" s="90">
        <f>IF(B159="","",I159-H159)</f>
      </c>
      <c r="M159" s="91">
        <f>IF(OR(H159="",H159=0),"",L159/H159)</f>
      </c>
      <c r="N159" s="91">
        <f>IF(OR(J159="",J159=0),"",(H159-J159)/J159)</f>
      </c>
      <c r="O159" s="52">
        <f>IF(B159="","",IF(OR(M159&lt;-'Настройки на параметрите (setti'!$B$9,IF(N159="",0,ABS(N159))&gt;'Настройки на параметрите (setti'!$B$8),"エスカレーション必要","実行可能"))</f>
      </c>
      <c r="P159" s="46"/>
      <c r="Q159" s="88">
        <f>IF(B159="","",IF(P159="需要調整",ROUND((H159+J159)/2,0),H159))</f>
      </c>
      <c r="R159" s="88">
        <f>IF(B159="","",IF(P159="供給調整",MAX(I159,H159),I159))</f>
      </c>
      <c r="S159" s="62"/>
      <c r="T159" s="46"/>
      <c r="U159" s="62"/>
      <c r="V159" s="46"/>
    </row>
    <row r="160" ht="20" customHeight="true">
      <c r="A160" s="46"/>
      <c r="B160" s="46"/>
      <c r="C160" s="46"/>
      <c r="D160" s="46"/>
      <c r="E160" s="46"/>
      <c r="F160" s="46"/>
      <c r="G160" s="46"/>
      <c r="H160" s="90">
        <f>IF(B160="","",SUMIFS('Планиране на търсенето (demandP'!$X$2:$X$201,'Планиране на търсенето (demandP'!$B$2:$B$201,B160,'Планиране на търсенето (demandP'!$C$2:$C$201,C160,'Планиране на търсенето (demandP'!$D$2:$D$201,D160,'Планиране на търсенето (demandP'!$G$2:$G$201,E160,'Планиране на търсенето (demandP'!$H$2:$H$201,F160,'Планиране на търсенето (demandP'!$K$2:$K$201,G160))</f>
      </c>
      <c r="I160" s="90">
        <f>IF(B160="","",SUMIFS('Преглед на доставките (supplyRe'!$M$2:$M$201,'Преглед на доставките (supplyRe'!$B$2:$B$201,B160,'Преглед на доставките (supplyRe'!$C$2:$C$201,C160,'Преглед на доставките (supplyRe'!$D$2:$D$201,D160,'Преглед на доставките (supplyRe'!$F$2:$F$201,E160))</f>
      </c>
      <c r="J160" s="90">
        <f>IF(B160="","",SUMIFS('Планиране на търсенето (demandP'!$R$2:$R$201,'Планиране на търсенето (demandP'!$B$2:$B$201,B160,'Планиране на търсенето (demandP'!$C$2:$C$201,C160,'Планиране на търсенето (demandP'!$D$2:$D$201,D160,'Планиране на търсенето (demandP'!$G$2:$G$201,E160,'Планиране на търсенето (demandP'!$H$2:$H$201,F160,'Планиране на търсенето (demandP'!$K$2:$K$201,G160))</f>
      </c>
      <c r="K160" s="90">
        <f>IF(B160="","",SUMIFS('Планиране на търсенето (demandP'!$Y$2:$Y$201,'Планиране на търсенето (demandP'!$B$2:$B$201,B160,'Планиране на търсенето (demandP'!$C$2:$C$201,C160,'Планиране на търсенето (demandP'!$D$2:$D$201,D160,'Планиране на търсенето (demandP'!$G$2:$G$201,E160,'Планиране на търсенето (demandP'!$H$2:$H$201,F160,'Планиране на търсенето (demandP'!$K$2:$K$201,G160))</f>
      </c>
      <c r="L160" s="90">
        <f>IF(B160="","",I160-H160)</f>
      </c>
      <c r="M160" s="91">
        <f>IF(OR(H160="",H160=0),"",L160/H160)</f>
      </c>
      <c r="N160" s="91">
        <f>IF(OR(J160="",J160=0),"",(H160-J160)/J160)</f>
      </c>
      <c r="O160" s="52">
        <f>IF(B160="","",IF(OR(M160&lt;-'Настройки на параметрите (setti'!$B$9,IF(N160="",0,ABS(N160))&gt;'Настройки на параметрите (setti'!$B$8),"エスカレーション必要","実行可能"))</f>
      </c>
      <c r="P160" s="46"/>
      <c r="Q160" s="88">
        <f>IF(B160="","",IF(P160="需要調整",ROUND((H160+J160)/2,0),H160))</f>
      </c>
      <c r="R160" s="88">
        <f>IF(B160="","",IF(P160="供給調整",MAX(I160,H160),I160))</f>
      </c>
      <c r="S160" s="62"/>
      <c r="T160" s="46"/>
      <c r="U160" s="62"/>
      <c r="V160" s="46"/>
    </row>
    <row r="161" ht="20" customHeight="true">
      <c r="A161" s="46"/>
      <c r="B161" s="46"/>
      <c r="C161" s="46"/>
      <c r="D161" s="46"/>
      <c r="E161" s="46"/>
      <c r="F161" s="46"/>
      <c r="G161" s="46"/>
      <c r="H161" s="90">
        <f>IF(B161="","",SUMIFS('Планиране на търсенето (demandP'!$X$2:$X$201,'Планиране на търсенето (demandP'!$B$2:$B$201,B161,'Планиране на търсенето (demandP'!$C$2:$C$201,C161,'Планиране на търсенето (demandP'!$D$2:$D$201,D161,'Планиране на търсенето (demandP'!$G$2:$G$201,E161,'Планиране на търсенето (demandP'!$H$2:$H$201,F161,'Планиране на търсенето (demandP'!$K$2:$K$201,G161))</f>
      </c>
      <c r="I161" s="90">
        <f>IF(B161="","",SUMIFS('Преглед на доставките (supplyRe'!$M$2:$M$201,'Преглед на доставките (supplyRe'!$B$2:$B$201,B161,'Преглед на доставките (supplyRe'!$C$2:$C$201,C161,'Преглед на доставките (supplyRe'!$D$2:$D$201,D161,'Преглед на доставките (supplyRe'!$F$2:$F$201,E161))</f>
      </c>
      <c r="J161" s="90">
        <f>IF(B161="","",SUMIFS('Планиране на търсенето (demandP'!$R$2:$R$201,'Планиране на търсенето (demandP'!$B$2:$B$201,B161,'Планиране на търсенето (demandP'!$C$2:$C$201,C161,'Планиране на търсенето (demandP'!$D$2:$D$201,D161,'Планиране на търсенето (demandP'!$G$2:$G$201,E161,'Планиране на търсенето (demandP'!$H$2:$H$201,F161,'Планиране на търсенето (demandP'!$K$2:$K$201,G161))</f>
      </c>
      <c r="K161" s="90">
        <f>IF(B161="","",SUMIFS('Планиране на търсенето (demandP'!$Y$2:$Y$201,'Планиране на търсенето (demandP'!$B$2:$B$201,B161,'Планиране на търсенето (demandP'!$C$2:$C$201,C161,'Планиране на търсенето (demandP'!$D$2:$D$201,D161,'Планиране на търсенето (demandP'!$G$2:$G$201,E161,'Планиране на търсенето (demandP'!$H$2:$H$201,F161,'Планиране на търсенето (demandP'!$K$2:$K$201,G161))</f>
      </c>
      <c r="L161" s="90">
        <f>IF(B161="","",I161-H161)</f>
      </c>
      <c r="M161" s="91">
        <f>IF(OR(H161="",H161=0),"",L161/H161)</f>
      </c>
      <c r="N161" s="91">
        <f>IF(OR(J161="",J161=0),"",(H161-J161)/J161)</f>
      </c>
      <c r="O161" s="52">
        <f>IF(B161="","",IF(OR(M161&lt;-'Настройки на параметрите (setti'!$B$9,IF(N161="",0,ABS(N161))&gt;'Настройки на параметрите (setti'!$B$8),"エスカレーション必要","実行可能"))</f>
      </c>
      <c r="P161" s="46"/>
      <c r="Q161" s="88">
        <f>IF(B161="","",IF(P161="需要調整",ROUND((H161+J161)/2,0),H161))</f>
      </c>
      <c r="R161" s="88">
        <f>IF(B161="","",IF(P161="供給調整",MAX(I161,H161),I161))</f>
      </c>
      <c r="S161" s="62"/>
      <c r="T161" s="46"/>
      <c r="U161" s="62"/>
      <c r="V161" s="46"/>
    </row>
    <row r="162" ht="20" customHeight="true">
      <c r="A162" s="46"/>
      <c r="B162" s="46"/>
      <c r="C162" s="46"/>
      <c r="D162" s="46"/>
      <c r="E162" s="46"/>
      <c r="F162" s="46"/>
      <c r="G162" s="46"/>
      <c r="H162" s="90">
        <f>IF(B162="","",SUMIFS('Планиране на търсенето (demandP'!$X$2:$X$201,'Планиране на търсенето (demandP'!$B$2:$B$201,B162,'Планиране на търсенето (demandP'!$C$2:$C$201,C162,'Планиране на търсенето (demandP'!$D$2:$D$201,D162,'Планиране на търсенето (demandP'!$G$2:$G$201,E162,'Планиране на търсенето (demandP'!$H$2:$H$201,F162,'Планиране на търсенето (demandP'!$K$2:$K$201,G162))</f>
      </c>
      <c r="I162" s="90">
        <f>IF(B162="","",SUMIFS('Преглед на доставките (supplyRe'!$M$2:$M$201,'Преглед на доставките (supplyRe'!$B$2:$B$201,B162,'Преглед на доставките (supplyRe'!$C$2:$C$201,C162,'Преглед на доставките (supplyRe'!$D$2:$D$201,D162,'Преглед на доставките (supplyRe'!$F$2:$F$201,E162))</f>
      </c>
      <c r="J162" s="90">
        <f>IF(B162="","",SUMIFS('Планиране на търсенето (demandP'!$R$2:$R$201,'Планиране на търсенето (demandP'!$B$2:$B$201,B162,'Планиране на търсенето (demandP'!$C$2:$C$201,C162,'Планиране на търсенето (demandP'!$D$2:$D$201,D162,'Планиране на търсенето (demandP'!$G$2:$G$201,E162,'Планиране на търсенето (demandP'!$H$2:$H$201,F162,'Планиране на търсенето (demandP'!$K$2:$K$201,G162))</f>
      </c>
      <c r="K162" s="90">
        <f>IF(B162="","",SUMIFS('Планиране на търсенето (demandP'!$Y$2:$Y$201,'Планиране на търсенето (demandP'!$B$2:$B$201,B162,'Планиране на търсенето (demandP'!$C$2:$C$201,C162,'Планиране на търсенето (demandP'!$D$2:$D$201,D162,'Планиране на търсенето (demandP'!$G$2:$G$201,E162,'Планиране на търсенето (demandP'!$H$2:$H$201,F162,'Планиране на търсенето (demandP'!$K$2:$K$201,G162))</f>
      </c>
      <c r="L162" s="90">
        <f>IF(B162="","",I162-H162)</f>
      </c>
      <c r="M162" s="91">
        <f>IF(OR(H162="",H162=0),"",L162/H162)</f>
      </c>
      <c r="N162" s="91">
        <f>IF(OR(J162="",J162=0),"",(H162-J162)/J162)</f>
      </c>
      <c r="O162" s="52">
        <f>IF(B162="","",IF(OR(M162&lt;-'Настройки на параметрите (setti'!$B$9,IF(N162="",0,ABS(N162))&gt;'Настройки на параметрите (setti'!$B$8),"エスカレーション必要","実行可能"))</f>
      </c>
      <c r="P162" s="46"/>
      <c r="Q162" s="88">
        <f>IF(B162="","",IF(P162="需要調整",ROUND((H162+J162)/2,0),H162))</f>
      </c>
      <c r="R162" s="88">
        <f>IF(B162="","",IF(P162="供給調整",MAX(I162,H162),I162))</f>
      </c>
      <c r="S162" s="62"/>
      <c r="T162" s="46"/>
      <c r="U162" s="62"/>
      <c r="V162" s="46"/>
    </row>
    <row r="163" ht="20" customHeight="true">
      <c r="A163" s="46"/>
      <c r="B163" s="46"/>
      <c r="C163" s="46"/>
      <c r="D163" s="46"/>
      <c r="E163" s="46"/>
      <c r="F163" s="46"/>
      <c r="G163" s="46"/>
      <c r="H163" s="90">
        <f>IF(B163="","",SUMIFS('Планиране на търсенето (demandP'!$X$2:$X$201,'Планиране на търсенето (demandP'!$B$2:$B$201,B163,'Планиране на търсенето (demandP'!$C$2:$C$201,C163,'Планиране на търсенето (demandP'!$D$2:$D$201,D163,'Планиране на търсенето (demandP'!$G$2:$G$201,E163,'Планиране на търсенето (demandP'!$H$2:$H$201,F163,'Планиране на търсенето (demandP'!$K$2:$K$201,G163))</f>
      </c>
      <c r="I163" s="90">
        <f>IF(B163="","",SUMIFS('Преглед на доставките (supplyRe'!$M$2:$M$201,'Преглед на доставките (supplyRe'!$B$2:$B$201,B163,'Преглед на доставките (supplyRe'!$C$2:$C$201,C163,'Преглед на доставките (supplyRe'!$D$2:$D$201,D163,'Преглед на доставките (supplyRe'!$F$2:$F$201,E163))</f>
      </c>
      <c r="J163" s="90">
        <f>IF(B163="","",SUMIFS('Планиране на търсенето (demandP'!$R$2:$R$201,'Планиране на търсенето (demandP'!$B$2:$B$201,B163,'Планиране на търсенето (demandP'!$C$2:$C$201,C163,'Планиране на търсенето (demandP'!$D$2:$D$201,D163,'Планиране на търсенето (demandP'!$G$2:$G$201,E163,'Планиране на търсенето (demandP'!$H$2:$H$201,F163,'Планиране на търсенето (demandP'!$K$2:$K$201,G163))</f>
      </c>
      <c r="K163" s="90">
        <f>IF(B163="","",SUMIFS('Планиране на търсенето (demandP'!$Y$2:$Y$201,'Планиране на търсенето (demandP'!$B$2:$B$201,B163,'Планиране на търсенето (demandP'!$C$2:$C$201,C163,'Планиране на търсенето (demandP'!$D$2:$D$201,D163,'Планиране на търсенето (demandP'!$G$2:$G$201,E163,'Планиране на търсенето (demandP'!$H$2:$H$201,F163,'Планиране на търсенето (demandP'!$K$2:$K$201,G163))</f>
      </c>
      <c r="L163" s="90">
        <f>IF(B163="","",I163-H163)</f>
      </c>
      <c r="M163" s="91">
        <f>IF(OR(H163="",H163=0),"",L163/H163)</f>
      </c>
      <c r="N163" s="91">
        <f>IF(OR(J163="",J163=0),"",(H163-J163)/J163)</f>
      </c>
      <c r="O163" s="52">
        <f>IF(B163="","",IF(OR(M163&lt;-'Настройки на параметрите (setti'!$B$9,IF(N163="",0,ABS(N163))&gt;'Настройки на параметрите (setti'!$B$8),"エスカレーション必要","実行可能"))</f>
      </c>
      <c r="P163" s="46"/>
      <c r="Q163" s="88">
        <f>IF(B163="","",IF(P163="需要調整",ROUND((H163+J163)/2,0),H163))</f>
      </c>
      <c r="R163" s="88">
        <f>IF(B163="","",IF(P163="供給調整",MAX(I163,H163),I163))</f>
      </c>
      <c r="S163" s="62"/>
      <c r="T163" s="46"/>
      <c r="U163" s="62"/>
      <c r="V163" s="46"/>
    </row>
    <row r="164" ht="20" customHeight="true">
      <c r="A164" s="46"/>
      <c r="B164" s="46"/>
      <c r="C164" s="46"/>
      <c r="D164" s="46"/>
      <c r="E164" s="46"/>
      <c r="F164" s="46"/>
      <c r="G164" s="46"/>
      <c r="H164" s="90">
        <f>IF(B164="","",SUMIFS('Планиране на търсенето (demandP'!$X$2:$X$201,'Планиране на търсенето (demandP'!$B$2:$B$201,B164,'Планиране на търсенето (demandP'!$C$2:$C$201,C164,'Планиране на търсенето (demandP'!$D$2:$D$201,D164,'Планиране на търсенето (demandP'!$G$2:$G$201,E164,'Планиране на търсенето (demandP'!$H$2:$H$201,F164,'Планиране на търсенето (demandP'!$K$2:$K$201,G164))</f>
      </c>
      <c r="I164" s="90">
        <f>IF(B164="","",SUMIFS('Преглед на доставките (supplyRe'!$M$2:$M$201,'Преглед на доставките (supplyRe'!$B$2:$B$201,B164,'Преглед на доставките (supplyRe'!$C$2:$C$201,C164,'Преглед на доставките (supplyRe'!$D$2:$D$201,D164,'Преглед на доставките (supplyRe'!$F$2:$F$201,E164))</f>
      </c>
      <c r="J164" s="90">
        <f>IF(B164="","",SUMIFS('Планиране на търсенето (demandP'!$R$2:$R$201,'Планиране на търсенето (demandP'!$B$2:$B$201,B164,'Планиране на търсенето (demandP'!$C$2:$C$201,C164,'Планиране на търсенето (demandP'!$D$2:$D$201,D164,'Планиране на търсенето (demandP'!$G$2:$G$201,E164,'Планиране на търсенето (demandP'!$H$2:$H$201,F164,'Планиране на търсенето (demandP'!$K$2:$K$201,G164))</f>
      </c>
      <c r="K164" s="90">
        <f>IF(B164="","",SUMIFS('Планиране на търсенето (demandP'!$Y$2:$Y$201,'Планиране на търсенето (demandP'!$B$2:$B$201,B164,'Планиране на търсенето (demandP'!$C$2:$C$201,C164,'Планиране на търсенето (demandP'!$D$2:$D$201,D164,'Планиране на търсенето (demandP'!$G$2:$G$201,E164,'Планиране на търсенето (demandP'!$H$2:$H$201,F164,'Планиране на търсенето (demandP'!$K$2:$K$201,G164))</f>
      </c>
      <c r="L164" s="90">
        <f>IF(B164="","",I164-H164)</f>
      </c>
      <c r="M164" s="91">
        <f>IF(OR(H164="",H164=0),"",L164/H164)</f>
      </c>
      <c r="N164" s="91">
        <f>IF(OR(J164="",J164=0),"",(H164-J164)/J164)</f>
      </c>
      <c r="O164" s="52">
        <f>IF(B164="","",IF(OR(M164&lt;-'Настройки на параметрите (setti'!$B$9,IF(N164="",0,ABS(N164))&gt;'Настройки на параметрите (setti'!$B$8),"エスカレーション必要","実行可能"))</f>
      </c>
      <c r="P164" s="46"/>
      <c r="Q164" s="88">
        <f>IF(B164="","",IF(P164="需要調整",ROUND((H164+J164)/2,0),H164))</f>
      </c>
      <c r="R164" s="88">
        <f>IF(B164="","",IF(P164="供給調整",MAX(I164,H164),I164))</f>
      </c>
      <c r="S164" s="62"/>
      <c r="T164" s="46"/>
      <c r="U164" s="62"/>
      <c r="V164" s="46"/>
    </row>
    <row r="165" ht="20" customHeight="true">
      <c r="A165" s="46"/>
      <c r="B165" s="46"/>
      <c r="C165" s="46"/>
      <c r="D165" s="46"/>
      <c r="E165" s="46"/>
      <c r="F165" s="46"/>
      <c r="G165" s="46"/>
      <c r="H165" s="90">
        <f>IF(B165="","",SUMIFS('Планиране на търсенето (demandP'!$X$2:$X$201,'Планиране на търсенето (demandP'!$B$2:$B$201,B165,'Планиране на търсенето (demandP'!$C$2:$C$201,C165,'Планиране на търсенето (demandP'!$D$2:$D$201,D165,'Планиране на търсенето (demandP'!$G$2:$G$201,E165,'Планиране на търсенето (demandP'!$H$2:$H$201,F165,'Планиране на търсенето (demandP'!$K$2:$K$201,G165))</f>
      </c>
      <c r="I165" s="90">
        <f>IF(B165="","",SUMIFS('Преглед на доставките (supplyRe'!$M$2:$M$201,'Преглед на доставките (supplyRe'!$B$2:$B$201,B165,'Преглед на доставките (supplyRe'!$C$2:$C$201,C165,'Преглед на доставките (supplyRe'!$D$2:$D$201,D165,'Преглед на доставките (supplyRe'!$F$2:$F$201,E165))</f>
      </c>
      <c r="J165" s="90">
        <f>IF(B165="","",SUMIFS('Планиране на търсенето (demandP'!$R$2:$R$201,'Планиране на търсенето (demandP'!$B$2:$B$201,B165,'Планиране на търсенето (demandP'!$C$2:$C$201,C165,'Планиране на търсенето (demandP'!$D$2:$D$201,D165,'Планиране на търсенето (demandP'!$G$2:$G$201,E165,'Планиране на търсенето (demandP'!$H$2:$H$201,F165,'Планиране на търсенето (demandP'!$K$2:$K$201,G165))</f>
      </c>
      <c r="K165" s="90">
        <f>IF(B165="","",SUMIFS('Планиране на търсенето (demandP'!$Y$2:$Y$201,'Планиране на търсенето (demandP'!$B$2:$B$201,B165,'Планиране на търсенето (demandP'!$C$2:$C$201,C165,'Планиране на търсенето (demandP'!$D$2:$D$201,D165,'Планиране на търсенето (demandP'!$G$2:$G$201,E165,'Планиране на търсенето (demandP'!$H$2:$H$201,F165,'Планиране на търсенето (demandP'!$K$2:$K$201,G165))</f>
      </c>
      <c r="L165" s="90">
        <f>IF(B165="","",I165-H165)</f>
      </c>
      <c r="M165" s="91">
        <f>IF(OR(H165="",H165=0),"",L165/H165)</f>
      </c>
      <c r="N165" s="91">
        <f>IF(OR(J165="",J165=0),"",(H165-J165)/J165)</f>
      </c>
      <c r="O165" s="52">
        <f>IF(B165="","",IF(OR(M165&lt;-'Настройки на параметрите (setti'!$B$9,IF(N165="",0,ABS(N165))&gt;'Настройки на параметрите (setti'!$B$8),"エスカレーション必要","実行可能"))</f>
      </c>
      <c r="P165" s="46"/>
      <c r="Q165" s="88">
        <f>IF(B165="","",IF(P165="需要調整",ROUND((H165+J165)/2,0),H165))</f>
      </c>
      <c r="R165" s="88">
        <f>IF(B165="","",IF(P165="供給調整",MAX(I165,H165),I165))</f>
      </c>
      <c r="S165" s="62"/>
      <c r="T165" s="46"/>
      <c r="U165" s="62"/>
      <c r="V165" s="46"/>
    </row>
    <row r="166" ht="20" customHeight="true">
      <c r="A166" s="46"/>
      <c r="B166" s="46"/>
      <c r="C166" s="46"/>
      <c r="D166" s="46"/>
      <c r="E166" s="46"/>
      <c r="F166" s="46"/>
      <c r="G166" s="46"/>
      <c r="H166" s="90">
        <f>IF(B166="","",SUMIFS('Планиране на търсенето (demandP'!$X$2:$X$201,'Планиране на търсенето (demandP'!$B$2:$B$201,B166,'Планиране на търсенето (demandP'!$C$2:$C$201,C166,'Планиране на търсенето (demandP'!$D$2:$D$201,D166,'Планиране на търсенето (demandP'!$G$2:$G$201,E166,'Планиране на търсенето (demandP'!$H$2:$H$201,F166,'Планиране на търсенето (demandP'!$K$2:$K$201,G166))</f>
      </c>
      <c r="I166" s="90">
        <f>IF(B166="","",SUMIFS('Преглед на доставките (supplyRe'!$M$2:$M$201,'Преглед на доставките (supplyRe'!$B$2:$B$201,B166,'Преглед на доставките (supplyRe'!$C$2:$C$201,C166,'Преглед на доставките (supplyRe'!$D$2:$D$201,D166,'Преглед на доставките (supplyRe'!$F$2:$F$201,E166))</f>
      </c>
      <c r="J166" s="90">
        <f>IF(B166="","",SUMIFS('Планиране на търсенето (demandP'!$R$2:$R$201,'Планиране на търсенето (demandP'!$B$2:$B$201,B166,'Планиране на търсенето (demandP'!$C$2:$C$201,C166,'Планиране на търсенето (demandP'!$D$2:$D$201,D166,'Планиране на търсенето (demandP'!$G$2:$G$201,E166,'Планиране на търсенето (demandP'!$H$2:$H$201,F166,'Планиране на търсенето (demandP'!$K$2:$K$201,G166))</f>
      </c>
      <c r="K166" s="90">
        <f>IF(B166="","",SUMIFS('Планиране на търсенето (demandP'!$Y$2:$Y$201,'Планиране на търсенето (demandP'!$B$2:$B$201,B166,'Планиране на търсенето (demandP'!$C$2:$C$201,C166,'Планиране на търсенето (demandP'!$D$2:$D$201,D166,'Планиране на търсенето (demandP'!$G$2:$G$201,E166,'Планиране на търсенето (demandP'!$H$2:$H$201,F166,'Планиране на търсенето (demandP'!$K$2:$K$201,G166))</f>
      </c>
      <c r="L166" s="90">
        <f>IF(B166="","",I166-H166)</f>
      </c>
      <c r="M166" s="91">
        <f>IF(OR(H166="",H166=0),"",L166/H166)</f>
      </c>
      <c r="N166" s="91">
        <f>IF(OR(J166="",J166=0),"",(H166-J166)/J166)</f>
      </c>
      <c r="O166" s="52">
        <f>IF(B166="","",IF(OR(M166&lt;-'Настройки на параметрите (setti'!$B$9,IF(N166="",0,ABS(N166))&gt;'Настройки на параметрите (setti'!$B$8),"エスカレーション必要","実行可能"))</f>
      </c>
      <c r="P166" s="46"/>
      <c r="Q166" s="88">
        <f>IF(B166="","",IF(P166="需要調整",ROUND((H166+J166)/2,0),H166))</f>
      </c>
      <c r="R166" s="88">
        <f>IF(B166="","",IF(P166="供給調整",MAX(I166,H166),I166))</f>
      </c>
      <c r="S166" s="62"/>
      <c r="T166" s="46"/>
      <c r="U166" s="62"/>
      <c r="V166" s="46"/>
    </row>
    <row r="167" ht="20" customHeight="true">
      <c r="A167" s="46"/>
      <c r="B167" s="46"/>
      <c r="C167" s="46"/>
      <c r="D167" s="46"/>
      <c r="E167" s="46"/>
      <c r="F167" s="46"/>
      <c r="G167" s="46"/>
      <c r="H167" s="90">
        <f>IF(B167="","",SUMIFS('Планиране на търсенето (demandP'!$X$2:$X$201,'Планиране на търсенето (demandP'!$B$2:$B$201,B167,'Планиране на търсенето (demandP'!$C$2:$C$201,C167,'Планиране на търсенето (demandP'!$D$2:$D$201,D167,'Планиране на търсенето (demandP'!$G$2:$G$201,E167,'Планиране на търсенето (demandP'!$H$2:$H$201,F167,'Планиране на търсенето (demandP'!$K$2:$K$201,G167))</f>
      </c>
      <c r="I167" s="90">
        <f>IF(B167="","",SUMIFS('Преглед на доставките (supplyRe'!$M$2:$M$201,'Преглед на доставките (supplyRe'!$B$2:$B$201,B167,'Преглед на доставките (supplyRe'!$C$2:$C$201,C167,'Преглед на доставките (supplyRe'!$D$2:$D$201,D167,'Преглед на доставките (supplyRe'!$F$2:$F$201,E167))</f>
      </c>
      <c r="J167" s="90">
        <f>IF(B167="","",SUMIFS('Планиране на търсенето (demandP'!$R$2:$R$201,'Планиране на търсенето (demandP'!$B$2:$B$201,B167,'Планиране на търсенето (demandP'!$C$2:$C$201,C167,'Планиране на търсенето (demandP'!$D$2:$D$201,D167,'Планиране на търсенето (demandP'!$G$2:$G$201,E167,'Планиране на търсенето (demandP'!$H$2:$H$201,F167,'Планиране на търсенето (demandP'!$K$2:$K$201,G167))</f>
      </c>
      <c r="K167" s="90">
        <f>IF(B167="","",SUMIFS('Планиране на търсенето (demandP'!$Y$2:$Y$201,'Планиране на търсенето (demandP'!$B$2:$B$201,B167,'Планиране на търсенето (demandP'!$C$2:$C$201,C167,'Планиране на търсенето (demandP'!$D$2:$D$201,D167,'Планиране на търсенето (demandP'!$G$2:$G$201,E167,'Планиране на търсенето (demandP'!$H$2:$H$201,F167,'Планиране на търсенето (demandP'!$K$2:$K$201,G167))</f>
      </c>
      <c r="L167" s="90">
        <f>IF(B167="","",I167-H167)</f>
      </c>
      <c r="M167" s="91">
        <f>IF(OR(H167="",H167=0),"",L167/H167)</f>
      </c>
      <c r="N167" s="91">
        <f>IF(OR(J167="",J167=0),"",(H167-J167)/J167)</f>
      </c>
      <c r="O167" s="52">
        <f>IF(B167="","",IF(OR(M167&lt;-'Настройки на параметрите (setti'!$B$9,IF(N167="",0,ABS(N167))&gt;'Настройки на параметрите (setti'!$B$8),"エスカレーション必要","実行可能"))</f>
      </c>
      <c r="P167" s="46"/>
      <c r="Q167" s="88">
        <f>IF(B167="","",IF(P167="需要調整",ROUND((H167+J167)/2,0),H167))</f>
      </c>
      <c r="R167" s="88">
        <f>IF(B167="","",IF(P167="供給調整",MAX(I167,H167),I167))</f>
      </c>
      <c r="S167" s="62"/>
      <c r="T167" s="46"/>
      <c r="U167" s="62"/>
      <c r="V167" s="46"/>
    </row>
    <row r="168" ht="20" customHeight="true">
      <c r="A168" s="46"/>
      <c r="B168" s="46"/>
      <c r="C168" s="46"/>
      <c r="D168" s="46"/>
      <c r="E168" s="46"/>
      <c r="F168" s="46"/>
      <c r="G168" s="46"/>
      <c r="H168" s="90">
        <f>IF(B168="","",SUMIFS('Планиране на търсенето (demandP'!$X$2:$X$201,'Планиране на търсенето (demandP'!$B$2:$B$201,B168,'Планиране на търсенето (demandP'!$C$2:$C$201,C168,'Планиране на търсенето (demandP'!$D$2:$D$201,D168,'Планиране на търсенето (demandP'!$G$2:$G$201,E168,'Планиране на търсенето (demandP'!$H$2:$H$201,F168,'Планиране на търсенето (demandP'!$K$2:$K$201,G168))</f>
      </c>
      <c r="I168" s="90">
        <f>IF(B168="","",SUMIFS('Преглед на доставките (supplyRe'!$M$2:$M$201,'Преглед на доставките (supplyRe'!$B$2:$B$201,B168,'Преглед на доставките (supplyRe'!$C$2:$C$201,C168,'Преглед на доставките (supplyRe'!$D$2:$D$201,D168,'Преглед на доставките (supplyRe'!$F$2:$F$201,E168))</f>
      </c>
      <c r="J168" s="90">
        <f>IF(B168="","",SUMIFS('Планиране на търсенето (demandP'!$R$2:$R$201,'Планиране на търсенето (demandP'!$B$2:$B$201,B168,'Планиране на търсенето (demandP'!$C$2:$C$201,C168,'Планиране на търсенето (demandP'!$D$2:$D$201,D168,'Планиране на търсенето (demandP'!$G$2:$G$201,E168,'Планиране на търсенето (demandP'!$H$2:$H$201,F168,'Планиране на търсенето (demandP'!$K$2:$K$201,G168))</f>
      </c>
      <c r="K168" s="90">
        <f>IF(B168="","",SUMIFS('Планиране на търсенето (demandP'!$Y$2:$Y$201,'Планиране на търсенето (demandP'!$B$2:$B$201,B168,'Планиране на търсенето (demandP'!$C$2:$C$201,C168,'Планиране на търсенето (demandP'!$D$2:$D$201,D168,'Планиране на търсенето (demandP'!$G$2:$G$201,E168,'Планиране на търсенето (demandP'!$H$2:$H$201,F168,'Планиране на търсенето (demandP'!$K$2:$K$201,G168))</f>
      </c>
      <c r="L168" s="90">
        <f>IF(B168="","",I168-H168)</f>
      </c>
      <c r="M168" s="91">
        <f>IF(OR(H168="",H168=0),"",L168/H168)</f>
      </c>
      <c r="N168" s="91">
        <f>IF(OR(J168="",J168=0),"",(H168-J168)/J168)</f>
      </c>
      <c r="O168" s="52">
        <f>IF(B168="","",IF(OR(M168&lt;-'Настройки на параметрите (setti'!$B$9,IF(N168="",0,ABS(N168))&gt;'Настройки на параметрите (setti'!$B$8),"エスカレーション必要","実行可能"))</f>
      </c>
      <c r="P168" s="46"/>
      <c r="Q168" s="88">
        <f>IF(B168="","",IF(P168="需要調整",ROUND((H168+J168)/2,0),H168))</f>
      </c>
      <c r="R168" s="88">
        <f>IF(B168="","",IF(P168="供給調整",MAX(I168,H168),I168))</f>
      </c>
      <c r="S168" s="62"/>
      <c r="T168" s="46"/>
      <c r="U168" s="62"/>
      <c r="V168" s="46"/>
    </row>
    <row r="169" ht="20" customHeight="true">
      <c r="A169" s="46"/>
      <c r="B169" s="46"/>
      <c r="C169" s="46"/>
      <c r="D169" s="46"/>
      <c r="E169" s="46"/>
      <c r="F169" s="46"/>
      <c r="G169" s="46"/>
      <c r="H169" s="90">
        <f>IF(B169="","",SUMIFS('Планиране на търсенето (demandP'!$X$2:$X$201,'Планиране на търсенето (demandP'!$B$2:$B$201,B169,'Планиране на търсенето (demandP'!$C$2:$C$201,C169,'Планиране на търсенето (demandP'!$D$2:$D$201,D169,'Планиране на търсенето (demandP'!$G$2:$G$201,E169,'Планиране на търсенето (demandP'!$H$2:$H$201,F169,'Планиране на търсенето (demandP'!$K$2:$K$201,G169))</f>
      </c>
      <c r="I169" s="90">
        <f>IF(B169="","",SUMIFS('Преглед на доставките (supplyRe'!$M$2:$M$201,'Преглед на доставките (supplyRe'!$B$2:$B$201,B169,'Преглед на доставките (supplyRe'!$C$2:$C$201,C169,'Преглед на доставките (supplyRe'!$D$2:$D$201,D169,'Преглед на доставките (supplyRe'!$F$2:$F$201,E169))</f>
      </c>
      <c r="J169" s="90">
        <f>IF(B169="","",SUMIFS('Планиране на търсенето (demandP'!$R$2:$R$201,'Планиране на търсенето (demandP'!$B$2:$B$201,B169,'Планиране на търсенето (demandP'!$C$2:$C$201,C169,'Планиране на търсенето (demandP'!$D$2:$D$201,D169,'Планиране на търсенето (demandP'!$G$2:$G$201,E169,'Планиране на търсенето (demandP'!$H$2:$H$201,F169,'Планиране на търсенето (demandP'!$K$2:$K$201,G169))</f>
      </c>
      <c r="K169" s="90">
        <f>IF(B169="","",SUMIFS('Планиране на търсенето (demandP'!$Y$2:$Y$201,'Планиране на търсенето (demandP'!$B$2:$B$201,B169,'Планиране на търсенето (demandP'!$C$2:$C$201,C169,'Планиране на търсенето (demandP'!$D$2:$D$201,D169,'Планиране на търсенето (demandP'!$G$2:$G$201,E169,'Планиране на търсенето (demandP'!$H$2:$H$201,F169,'Планиране на търсенето (demandP'!$K$2:$K$201,G169))</f>
      </c>
      <c r="L169" s="90">
        <f>IF(B169="","",I169-H169)</f>
      </c>
      <c r="M169" s="91">
        <f>IF(OR(H169="",H169=0),"",L169/H169)</f>
      </c>
      <c r="N169" s="91">
        <f>IF(OR(J169="",J169=0),"",(H169-J169)/J169)</f>
      </c>
      <c r="O169" s="52">
        <f>IF(B169="","",IF(OR(M169&lt;-'Настройки на параметрите (setti'!$B$9,IF(N169="",0,ABS(N169))&gt;'Настройки на параметрите (setti'!$B$8),"エスカレーション必要","実行可能"))</f>
      </c>
      <c r="P169" s="46"/>
      <c r="Q169" s="88">
        <f>IF(B169="","",IF(P169="需要調整",ROUND((H169+J169)/2,0),H169))</f>
      </c>
      <c r="R169" s="88">
        <f>IF(B169="","",IF(P169="供給調整",MAX(I169,H169),I169))</f>
      </c>
      <c r="S169" s="62"/>
      <c r="T169" s="46"/>
      <c r="U169" s="62"/>
      <c r="V169" s="46"/>
    </row>
    <row r="170" ht="20" customHeight="true">
      <c r="A170" s="46"/>
      <c r="B170" s="46"/>
      <c r="C170" s="46"/>
      <c r="D170" s="46"/>
      <c r="E170" s="46"/>
      <c r="F170" s="46"/>
      <c r="G170" s="46"/>
      <c r="H170" s="90">
        <f>IF(B170="","",SUMIFS('Планиране на търсенето (demandP'!$X$2:$X$201,'Планиране на търсенето (demandP'!$B$2:$B$201,B170,'Планиране на търсенето (demandP'!$C$2:$C$201,C170,'Планиране на търсенето (demandP'!$D$2:$D$201,D170,'Планиране на търсенето (demandP'!$G$2:$G$201,E170,'Планиране на търсенето (demandP'!$H$2:$H$201,F170,'Планиране на търсенето (demandP'!$K$2:$K$201,G170))</f>
      </c>
      <c r="I170" s="90">
        <f>IF(B170="","",SUMIFS('Преглед на доставките (supplyRe'!$M$2:$M$201,'Преглед на доставките (supplyRe'!$B$2:$B$201,B170,'Преглед на доставките (supplyRe'!$C$2:$C$201,C170,'Преглед на доставките (supplyRe'!$D$2:$D$201,D170,'Преглед на доставките (supplyRe'!$F$2:$F$201,E170))</f>
      </c>
      <c r="J170" s="90">
        <f>IF(B170="","",SUMIFS('Планиране на търсенето (demandP'!$R$2:$R$201,'Планиране на търсенето (demandP'!$B$2:$B$201,B170,'Планиране на търсенето (demandP'!$C$2:$C$201,C170,'Планиране на търсенето (demandP'!$D$2:$D$201,D170,'Планиране на търсенето (demandP'!$G$2:$G$201,E170,'Планиране на търсенето (demandP'!$H$2:$H$201,F170,'Планиране на търсенето (demandP'!$K$2:$K$201,G170))</f>
      </c>
      <c r="K170" s="90">
        <f>IF(B170="","",SUMIFS('Планиране на търсенето (demandP'!$Y$2:$Y$201,'Планиране на търсенето (demandP'!$B$2:$B$201,B170,'Планиране на търсенето (demandP'!$C$2:$C$201,C170,'Планиране на търсенето (demandP'!$D$2:$D$201,D170,'Планиране на търсенето (demandP'!$G$2:$G$201,E170,'Планиране на търсенето (demandP'!$H$2:$H$201,F170,'Планиране на търсенето (demandP'!$K$2:$K$201,G170))</f>
      </c>
      <c r="L170" s="90">
        <f>IF(B170="","",I170-H170)</f>
      </c>
      <c r="M170" s="91">
        <f>IF(OR(H170="",H170=0),"",L170/H170)</f>
      </c>
      <c r="N170" s="91">
        <f>IF(OR(J170="",J170=0),"",(H170-J170)/J170)</f>
      </c>
      <c r="O170" s="52">
        <f>IF(B170="","",IF(OR(M170&lt;-'Настройки на параметрите (setti'!$B$9,IF(N170="",0,ABS(N170))&gt;'Настройки на параметрите (setti'!$B$8),"エスカレーション必要","実行可能"))</f>
      </c>
      <c r="P170" s="46"/>
      <c r="Q170" s="88">
        <f>IF(B170="","",IF(P170="需要調整",ROUND((H170+J170)/2,0),H170))</f>
      </c>
      <c r="R170" s="88">
        <f>IF(B170="","",IF(P170="供給調整",MAX(I170,H170),I170))</f>
      </c>
      <c r="S170" s="62"/>
      <c r="T170" s="46"/>
      <c r="U170" s="62"/>
      <c r="V170" s="46"/>
    </row>
    <row r="171" ht="20" customHeight="true">
      <c r="A171" s="46"/>
      <c r="B171" s="46"/>
      <c r="C171" s="46"/>
      <c r="D171" s="46"/>
      <c r="E171" s="46"/>
      <c r="F171" s="46"/>
      <c r="G171" s="46"/>
      <c r="H171" s="90">
        <f>IF(B171="","",SUMIFS('Планиране на търсенето (demandP'!$X$2:$X$201,'Планиране на търсенето (demandP'!$B$2:$B$201,B171,'Планиране на търсенето (demandP'!$C$2:$C$201,C171,'Планиране на търсенето (demandP'!$D$2:$D$201,D171,'Планиране на търсенето (demandP'!$G$2:$G$201,E171,'Планиране на търсенето (demandP'!$H$2:$H$201,F171,'Планиране на търсенето (demandP'!$K$2:$K$201,G171))</f>
      </c>
      <c r="I171" s="90">
        <f>IF(B171="","",SUMIFS('Преглед на доставките (supplyRe'!$M$2:$M$201,'Преглед на доставките (supplyRe'!$B$2:$B$201,B171,'Преглед на доставките (supplyRe'!$C$2:$C$201,C171,'Преглед на доставките (supplyRe'!$D$2:$D$201,D171,'Преглед на доставките (supplyRe'!$F$2:$F$201,E171))</f>
      </c>
      <c r="J171" s="90">
        <f>IF(B171="","",SUMIFS('Планиране на търсенето (demandP'!$R$2:$R$201,'Планиране на търсенето (demandP'!$B$2:$B$201,B171,'Планиране на търсенето (demandP'!$C$2:$C$201,C171,'Планиране на търсенето (demandP'!$D$2:$D$201,D171,'Планиране на търсенето (demandP'!$G$2:$G$201,E171,'Планиране на търсенето (demandP'!$H$2:$H$201,F171,'Планиране на търсенето (demandP'!$K$2:$K$201,G171))</f>
      </c>
      <c r="K171" s="90">
        <f>IF(B171="","",SUMIFS('Планиране на търсенето (demandP'!$Y$2:$Y$201,'Планиране на търсенето (demandP'!$B$2:$B$201,B171,'Планиране на търсенето (demandP'!$C$2:$C$201,C171,'Планиране на търсенето (demandP'!$D$2:$D$201,D171,'Планиране на търсенето (demandP'!$G$2:$G$201,E171,'Планиране на търсенето (demandP'!$H$2:$H$201,F171,'Планиране на търсенето (demandP'!$K$2:$K$201,G171))</f>
      </c>
      <c r="L171" s="90">
        <f>IF(B171="","",I171-H171)</f>
      </c>
      <c r="M171" s="91">
        <f>IF(OR(H171="",H171=0),"",L171/H171)</f>
      </c>
      <c r="N171" s="91">
        <f>IF(OR(J171="",J171=0),"",(H171-J171)/J171)</f>
      </c>
      <c r="O171" s="52">
        <f>IF(B171="","",IF(OR(M171&lt;-'Настройки на параметрите (setti'!$B$9,IF(N171="",0,ABS(N171))&gt;'Настройки на параметрите (setti'!$B$8),"エスカレーション必要","実行可能"))</f>
      </c>
      <c r="P171" s="46"/>
      <c r="Q171" s="88">
        <f>IF(B171="","",IF(P171="需要調整",ROUND((H171+J171)/2,0),H171))</f>
      </c>
      <c r="R171" s="88">
        <f>IF(B171="","",IF(P171="供給調整",MAX(I171,H171),I171))</f>
      </c>
      <c r="S171" s="62"/>
      <c r="T171" s="46"/>
      <c r="U171" s="62"/>
      <c r="V171" s="46"/>
    </row>
    <row r="172" ht="20" customHeight="true">
      <c r="A172" s="46"/>
      <c r="B172" s="46"/>
      <c r="C172" s="46"/>
      <c r="D172" s="46"/>
      <c r="E172" s="46"/>
      <c r="F172" s="46"/>
      <c r="G172" s="46"/>
      <c r="H172" s="90">
        <f>IF(B172="","",SUMIFS('Планиране на търсенето (demandP'!$X$2:$X$201,'Планиране на търсенето (demandP'!$B$2:$B$201,B172,'Планиране на търсенето (demandP'!$C$2:$C$201,C172,'Планиране на търсенето (demandP'!$D$2:$D$201,D172,'Планиране на търсенето (demandP'!$G$2:$G$201,E172,'Планиране на търсенето (demandP'!$H$2:$H$201,F172,'Планиране на търсенето (demandP'!$K$2:$K$201,G172))</f>
      </c>
      <c r="I172" s="90">
        <f>IF(B172="","",SUMIFS('Преглед на доставките (supplyRe'!$M$2:$M$201,'Преглед на доставките (supplyRe'!$B$2:$B$201,B172,'Преглед на доставките (supplyRe'!$C$2:$C$201,C172,'Преглед на доставките (supplyRe'!$D$2:$D$201,D172,'Преглед на доставките (supplyRe'!$F$2:$F$201,E172))</f>
      </c>
      <c r="J172" s="90">
        <f>IF(B172="","",SUMIFS('Планиране на търсенето (demandP'!$R$2:$R$201,'Планиране на търсенето (demandP'!$B$2:$B$201,B172,'Планиране на търсенето (demandP'!$C$2:$C$201,C172,'Планиране на търсенето (demandP'!$D$2:$D$201,D172,'Планиране на търсенето (demandP'!$G$2:$G$201,E172,'Планиране на търсенето (demandP'!$H$2:$H$201,F172,'Планиране на търсенето (demandP'!$K$2:$K$201,G172))</f>
      </c>
      <c r="K172" s="90">
        <f>IF(B172="","",SUMIFS('Планиране на търсенето (demandP'!$Y$2:$Y$201,'Планиране на търсенето (demandP'!$B$2:$B$201,B172,'Планиране на търсенето (demandP'!$C$2:$C$201,C172,'Планиране на търсенето (demandP'!$D$2:$D$201,D172,'Планиране на търсенето (demandP'!$G$2:$G$201,E172,'Планиране на търсенето (demandP'!$H$2:$H$201,F172,'Планиране на търсенето (demandP'!$K$2:$K$201,G172))</f>
      </c>
      <c r="L172" s="90">
        <f>IF(B172="","",I172-H172)</f>
      </c>
      <c r="M172" s="91">
        <f>IF(OR(H172="",H172=0),"",L172/H172)</f>
      </c>
      <c r="N172" s="91">
        <f>IF(OR(J172="",J172=0),"",(H172-J172)/J172)</f>
      </c>
      <c r="O172" s="52">
        <f>IF(B172="","",IF(OR(M172&lt;-'Настройки на параметрите (setti'!$B$9,IF(N172="",0,ABS(N172))&gt;'Настройки на параметрите (setti'!$B$8),"エスカレーション必要","実行可能"))</f>
      </c>
      <c r="P172" s="46"/>
      <c r="Q172" s="88">
        <f>IF(B172="","",IF(P172="需要調整",ROUND((H172+J172)/2,0),H172))</f>
      </c>
      <c r="R172" s="88">
        <f>IF(B172="","",IF(P172="供給調整",MAX(I172,H172),I172))</f>
      </c>
      <c r="S172" s="62"/>
      <c r="T172" s="46"/>
      <c r="U172" s="62"/>
      <c r="V172" s="46"/>
    </row>
    <row r="173" ht="20" customHeight="true">
      <c r="A173" s="46"/>
      <c r="B173" s="46"/>
      <c r="C173" s="46"/>
      <c r="D173" s="46"/>
      <c r="E173" s="46"/>
      <c r="F173" s="46"/>
      <c r="G173" s="46"/>
      <c r="H173" s="90">
        <f>IF(B173="","",SUMIFS('Планиране на търсенето (demandP'!$X$2:$X$201,'Планиране на търсенето (demandP'!$B$2:$B$201,B173,'Планиране на търсенето (demandP'!$C$2:$C$201,C173,'Планиране на търсенето (demandP'!$D$2:$D$201,D173,'Планиране на търсенето (demandP'!$G$2:$G$201,E173,'Планиране на търсенето (demandP'!$H$2:$H$201,F173,'Планиране на търсенето (demandP'!$K$2:$K$201,G173))</f>
      </c>
      <c r="I173" s="90">
        <f>IF(B173="","",SUMIFS('Преглед на доставките (supplyRe'!$M$2:$M$201,'Преглед на доставките (supplyRe'!$B$2:$B$201,B173,'Преглед на доставките (supplyRe'!$C$2:$C$201,C173,'Преглед на доставките (supplyRe'!$D$2:$D$201,D173,'Преглед на доставките (supplyRe'!$F$2:$F$201,E173))</f>
      </c>
      <c r="J173" s="90">
        <f>IF(B173="","",SUMIFS('Планиране на търсенето (demandP'!$R$2:$R$201,'Планиране на търсенето (demandP'!$B$2:$B$201,B173,'Планиране на търсенето (demandP'!$C$2:$C$201,C173,'Планиране на търсенето (demandP'!$D$2:$D$201,D173,'Планиране на търсенето (demandP'!$G$2:$G$201,E173,'Планиране на търсенето (demandP'!$H$2:$H$201,F173,'Планиране на търсенето (demandP'!$K$2:$K$201,G173))</f>
      </c>
      <c r="K173" s="90">
        <f>IF(B173="","",SUMIFS('Планиране на търсенето (demandP'!$Y$2:$Y$201,'Планиране на търсенето (demandP'!$B$2:$B$201,B173,'Планиране на търсенето (demandP'!$C$2:$C$201,C173,'Планиране на търсенето (demandP'!$D$2:$D$201,D173,'Планиране на търсенето (demandP'!$G$2:$G$201,E173,'Планиране на търсенето (demandP'!$H$2:$H$201,F173,'Планиране на търсенето (demandP'!$K$2:$K$201,G173))</f>
      </c>
      <c r="L173" s="90">
        <f>IF(B173="","",I173-H173)</f>
      </c>
      <c r="M173" s="91">
        <f>IF(OR(H173="",H173=0),"",L173/H173)</f>
      </c>
      <c r="N173" s="91">
        <f>IF(OR(J173="",J173=0),"",(H173-J173)/J173)</f>
      </c>
      <c r="O173" s="52">
        <f>IF(B173="","",IF(OR(M173&lt;-'Настройки на параметрите (setti'!$B$9,IF(N173="",0,ABS(N173))&gt;'Настройки на параметрите (setti'!$B$8),"エスカレーション必要","実行可能"))</f>
      </c>
      <c r="P173" s="46"/>
      <c r="Q173" s="88">
        <f>IF(B173="","",IF(P173="需要調整",ROUND((H173+J173)/2,0),H173))</f>
      </c>
      <c r="R173" s="88">
        <f>IF(B173="","",IF(P173="供給調整",MAX(I173,H173),I173))</f>
      </c>
      <c r="S173" s="62"/>
      <c r="T173" s="46"/>
      <c r="U173" s="62"/>
      <c r="V173" s="46"/>
    </row>
    <row r="174" ht="20" customHeight="true">
      <c r="A174" s="46"/>
      <c r="B174" s="46"/>
      <c r="C174" s="46"/>
      <c r="D174" s="46"/>
      <c r="E174" s="46"/>
      <c r="F174" s="46"/>
      <c r="G174" s="46"/>
      <c r="H174" s="90">
        <f>IF(B174="","",SUMIFS('Планиране на търсенето (demandP'!$X$2:$X$201,'Планиране на търсенето (demandP'!$B$2:$B$201,B174,'Планиране на търсенето (demandP'!$C$2:$C$201,C174,'Планиране на търсенето (demandP'!$D$2:$D$201,D174,'Планиране на търсенето (demandP'!$G$2:$G$201,E174,'Планиране на търсенето (demandP'!$H$2:$H$201,F174,'Планиране на търсенето (demandP'!$K$2:$K$201,G174))</f>
      </c>
      <c r="I174" s="90">
        <f>IF(B174="","",SUMIFS('Преглед на доставките (supplyRe'!$M$2:$M$201,'Преглед на доставките (supplyRe'!$B$2:$B$201,B174,'Преглед на доставките (supplyRe'!$C$2:$C$201,C174,'Преглед на доставките (supplyRe'!$D$2:$D$201,D174,'Преглед на доставките (supplyRe'!$F$2:$F$201,E174))</f>
      </c>
      <c r="J174" s="90">
        <f>IF(B174="","",SUMIFS('Планиране на търсенето (demandP'!$R$2:$R$201,'Планиране на търсенето (demandP'!$B$2:$B$201,B174,'Планиране на търсенето (demandP'!$C$2:$C$201,C174,'Планиране на търсенето (demandP'!$D$2:$D$201,D174,'Планиране на търсенето (demandP'!$G$2:$G$201,E174,'Планиране на търсенето (demandP'!$H$2:$H$201,F174,'Планиране на търсенето (demandP'!$K$2:$K$201,G174))</f>
      </c>
      <c r="K174" s="90">
        <f>IF(B174="","",SUMIFS('Планиране на търсенето (demandP'!$Y$2:$Y$201,'Планиране на търсенето (demandP'!$B$2:$B$201,B174,'Планиране на търсенето (demandP'!$C$2:$C$201,C174,'Планиране на търсенето (demandP'!$D$2:$D$201,D174,'Планиране на търсенето (demandP'!$G$2:$G$201,E174,'Планиране на търсенето (demandP'!$H$2:$H$201,F174,'Планиране на търсенето (demandP'!$K$2:$K$201,G174))</f>
      </c>
      <c r="L174" s="90">
        <f>IF(B174="","",I174-H174)</f>
      </c>
      <c r="M174" s="91">
        <f>IF(OR(H174="",H174=0),"",L174/H174)</f>
      </c>
      <c r="N174" s="91">
        <f>IF(OR(J174="",J174=0),"",(H174-J174)/J174)</f>
      </c>
      <c r="O174" s="52">
        <f>IF(B174="","",IF(OR(M174&lt;-'Настройки на параметрите (setti'!$B$9,IF(N174="",0,ABS(N174))&gt;'Настройки на параметрите (setti'!$B$8),"エスカレーション必要","実行可能"))</f>
      </c>
      <c r="P174" s="46"/>
      <c r="Q174" s="88">
        <f>IF(B174="","",IF(P174="需要調整",ROUND((H174+J174)/2,0),H174))</f>
      </c>
      <c r="R174" s="88">
        <f>IF(B174="","",IF(P174="供給調整",MAX(I174,H174),I174))</f>
      </c>
      <c r="S174" s="62"/>
      <c r="T174" s="46"/>
      <c r="U174" s="62"/>
      <c r="V174" s="46"/>
    </row>
    <row r="175" ht="20" customHeight="true">
      <c r="A175" s="46"/>
      <c r="B175" s="46"/>
      <c r="C175" s="46"/>
      <c r="D175" s="46"/>
      <c r="E175" s="46"/>
      <c r="F175" s="46"/>
      <c r="G175" s="46"/>
      <c r="H175" s="90">
        <f>IF(B175="","",SUMIFS('Планиране на търсенето (demandP'!$X$2:$X$201,'Планиране на търсенето (demandP'!$B$2:$B$201,B175,'Планиране на търсенето (demandP'!$C$2:$C$201,C175,'Планиране на търсенето (demandP'!$D$2:$D$201,D175,'Планиране на търсенето (demandP'!$G$2:$G$201,E175,'Планиране на търсенето (demandP'!$H$2:$H$201,F175,'Планиране на търсенето (demandP'!$K$2:$K$201,G175))</f>
      </c>
      <c r="I175" s="90">
        <f>IF(B175="","",SUMIFS('Преглед на доставките (supplyRe'!$M$2:$M$201,'Преглед на доставките (supplyRe'!$B$2:$B$201,B175,'Преглед на доставките (supplyRe'!$C$2:$C$201,C175,'Преглед на доставките (supplyRe'!$D$2:$D$201,D175,'Преглед на доставките (supplyRe'!$F$2:$F$201,E175))</f>
      </c>
      <c r="J175" s="90">
        <f>IF(B175="","",SUMIFS('Планиране на търсенето (demandP'!$R$2:$R$201,'Планиране на търсенето (demandP'!$B$2:$B$201,B175,'Планиране на търсенето (demandP'!$C$2:$C$201,C175,'Планиране на търсенето (demandP'!$D$2:$D$201,D175,'Планиране на търсенето (demandP'!$G$2:$G$201,E175,'Планиране на търсенето (demandP'!$H$2:$H$201,F175,'Планиране на търсенето (demandP'!$K$2:$K$201,G175))</f>
      </c>
      <c r="K175" s="90">
        <f>IF(B175="","",SUMIFS('Планиране на търсенето (demandP'!$Y$2:$Y$201,'Планиране на търсенето (demandP'!$B$2:$B$201,B175,'Планиране на търсенето (demandP'!$C$2:$C$201,C175,'Планиране на търсенето (demandP'!$D$2:$D$201,D175,'Планиране на търсенето (demandP'!$G$2:$G$201,E175,'Планиране на търсенето (demandP'!$H$2:$H$201,F175,'Планиране на търсенето (demandP'!$K$2:$K$201,G175))</f>
      </c>
      <c r="L175" s="90">
        <f>IF(B175="","",I175-H175)</f>
      </c>
      <c r="M175" s="91">
        <f>IF(OR(H175="",H175=0),"",L175/H175)</f>
      </c>
      <c r="N175" s="91">
        <f>IF(OR(J175="",J175=0),"",(H175-J175)/J175)</f>
      </c>
      <c r="O175" s="52">
        <f>IF(B175="","",IF(OR(M175&lt;-'Настройки на параметрите (setti'!$B$9,IF(N175="",0,ABS(N175))&gt;'Настройки на параметрите (setti'!$B$8),"エスカレーション必要","実行可能"))</f>
      </c>
      <c r="P175" s="46"/>
      <c r="Q175" s="88">
        <f>IF(B175="","",IF(P175="需要調整",ROUND((H175+J175)/2,0),H175))</f>
      </c>
      <c r="R175" s="88">
        <f>IF(B175="","",IF(P175="供給調整",MAX(I175,H175),I175))</f>
      </c>
      <c r="S175" s="62"/>
      <c r="T175" s="46"/>
      <c r="U175" s="62"/>
      <c r="V175" s="46"/>
    </row>
    <row r="176" ht="20" customHeight="true">
      <c r="A176" s="46"/>
      <c r="B176" s="46"/>
      <c r="C176" s="46"/>
      <c r="D176" s="46"/>
      <c r="E176" s="46"/>
      <c r="F176" s="46"/>
      <c r="G176" s="46"/>
      <c r="H176" s="90">
        <f>IF(B176="","",SUMIFS('Планиране на търсенето (demandP'!$X$2:$X$201,'Планиране на търсенето (demandP'!$B$2:$B$201,B176,'Планиране на търсенето (demandP'!$C$2:$C$201,C176,'Планиране на търсенето (demandP'!$D$2:$D$201,D176,'Планиране на търсенето (demandP'!$G$2:$G$201,E176,'Планиране на търсенето (demandP'!$H$2:$H$201,F176,'Планиране на търсенето (demandP'!$K$2:$K$201,G176))</f>
      </c>
      <c r="I176" s="90">
        <f>IF(B176="","",SUMIFS('Преглед на доставките (supplyRe'!$M$2:$M$201,'Преглед на доставките (supplyRe'!$B$2:$B$201,B176,'Преглед на доставките (supplyRe'!$C$2:$C$201,C176,'Преглед на доставките (supplyRe'!$D$2:$D$201,D176,'Преглед на доставките (supplyRe'!$F$2:$F$201,E176))</f>
      </c>
      <c r="J176" s="90">
        <f>IF(B176="","",SUMIFS('Планиране на търсенето (demandP'!$R$2:$R$201,'Планиране на търсенето (demandP'!$B$2:$B$201,B176,'Планиране на търсенето (demandP'!$C$2:$C$201,C176,'Планиране на търсенето (demandP'!$D$2:$D$201,D176,'Планиране на търсенето (demandP'!$G$2:$G$201,E176,'Планиране на търсенето (demandP'!$H$2:$H$201,F176,'Планиране на търсенето (demandP'!$K$2:$K$201,G176))</f>
      </c>
      <c r="K176" s="90">
        <f>IF(B176="","",SUMIFS('Планиране на търсенето (demandP'!$Y$2:$Y$201,'Планиране на търсенето (demandP'!$B$2:$B$201,B176,'Планиране на търсенето (demandP'!$C$2:$C$201,C176,'Планиране на търсенето (demandP'!$D$2:$D$201,D176,'Планиране на търсенето (demandP'!$G$2:$G$201,E176,'Планиране на търсенето (demandP'!$H$2:$H$201,F176,'Планиране на търсенето (demandP'!$K$2:$K$201,G176))</f>
      </c>
      <c r="L176" s="90">
        <f>IF(B176="","",I176-H176)</f>
      </c>
      <c r="M176" s="91">
        <f>IF(OR(H176="",H176=0),"",L176/H176)</f>
      </c>
      <c r="N176" s="91">
        <f>IF(OR(J176="",J176=0),"",(H176-J176)/J176)</f>
      </c>
      <c r="O176" s="52">
        <f>IF(B176="","",IF(OR(M176&lt;-'Настройки на параметрите (setti'!$B$9,IF(N176="",0,ABS(N176))&gt;'Настройки на параметрите (setti'!$B$8),"エスカレーション必要","実行可能"))</f>
      </c>
      <c r="P176" s="46"/>
      <c r="Q176" s="88">
        <f>IF(B176="","",IF(P176="需要調整",ROUND((H176+J176)/2,0),H176))</f>
      </c>
      <c r="R176" s="88">
        <f>IF(B176="","",IF(P176="供給調整",MAX(I176,H176),I176))</f>
      </c>
      <c r="S176" s="62"/>
      <c r="T176" s="46"/>
      <c r="U176" s="62"/>
      <c r="V176" s="46"/>
    </row>
    <row r="177" ht="20" customHeight="true">
      <c r="A177" s="46"/>
      <c r="B177" s="46"/>
      <c r="C177" s="46"/>
      <c r="D177" s="46"/>
      <c r="E177" s="46"/>
      <c r="F177" s="46"/>
      <c r="G177" s="46"/>
      <c r="H177" s="90">
        <f>IF(B177="","",SUMIFS('Планиране на търсенето (demandP'!$X$2:$X$201,'Планиране на търсенето (demandP'!$B$2:$B$201,B177,'Планиране на търсенето (demandP'!$C$2:$C$201,C177,'Планиране на търсенето (demandP'!$D$2:$D$201,D177,'Планиране на търсенето (demandP'!$G$2:$G$201,E177,'Планиране на търсенето (demandP'!$H$2:$H$201,F177,'Планиране на търсенето (demandP'!$K$2:$K$201,G177))</f>
      </c>
      <c r="I177" s="90">
        <f>IF(B177="","",SUMIFS('Преглед на доставките (supplyRe'!$M$2:$M$201,'Преглед на доставките (supplyRe'!$B$2:$B$201,B177,'Преглед на доставките (supplyRe'!$C$2:$C$201,C177,'Преглед на доставките (supplyRe'!$D$2:$D$201,D177,'Преглед на доставките (supplyRe'!$F$2:$F$201,E177))</f>
      </c>
      <c r="J177" s="90">
        <f>IF(B177="","",SUMIFS('Планиране на търсенето (demandP'!$R$2:$R$201,'Планиране на търсенето (demandP'!$B$2:$B$201,B177,'Планиране на търсенето (demandP'!$C$2:$C$201,C177,'Планиране на търсенето (demandP'!$D$2:$D$201,D177,'Планиране на търсенето (demandP'!$G$2:$G$201,E177,'Планиране на търсенето (demandP'!$H$2:$H$201,F177,'Планиране на търсенето (demandP'!$K$2:$K$201,G177))</f>
      </c>
      <c r="K177" s="90">
        <f>IF(B177="","",SUMIFS('Планиране на търсенето (demandP'!$Y$2:$Y$201,'Планиране на търсенето (demandP'!$B$2:$B$201,B177,'Планиране на търсенето (demandP'!$C$2:$C$201,C177,'Планиране на търсенето (demandP'!$D$2:$D$201,D177,'Планиране на търсенето (demandP'!$G$2:$G$201,E177,'Планиране на търсенето (demandP'!$H$2:$H$201,F177,'Планиране на търсенето (demandP'!$K$2:$K$201,G177))</f>
      </c>
      <c r="L177" s="90">
        <f>IF(B177="","",I177-H177)</f>
      </c>
      <c r="M177" s="91">
        <f>IF(OR(H177="",H177=0),"",L177/H177)</f>
      </c>
      <c r="N177" s="91">
        <f>IF(OR(J177="",J177=0),"",(H177-J177)/J177)</f>
      </c>
      <c r="O177" s="52">
        <f>IF(B177="","",IF(OR(M177&lt;-'Настройки на параметрите (setti'!$B$9,IF(N177="",0,ABS(N177))&gt;'Настройки на параметрите (setti'!$B$8),"エスカレーション必要","実行可能"))</f>
      </c>
      <c r="P177" s="46"/>
      <c r="Q177" s="88">
        <f>IF(B177="","",IF(P177="需要調整",ROUND((H177+J177)/2,0),H177))</f>
      </c>
      <c r="R177" s="88">
        <f>IF(B177="","",IF(P177="供給調整",MAX(I177,H177),I177))</f>
      </c>
      <c r="S177" s="62"/>
      <c r="T177" s="46"/>
      <c r="U177" s="62"/>
      <c r="V177" s="46"/>
    </row>
    <row r="178" ht="20" customHeight="true">
      <c r="A178" s="46"/>
      <c r="B178" s="46"/>
      <c r="C178" s="46"/>
      <c r="D178" s="46"/>
      <c r="E178" s="46"/>
      <c r="F178" s="46"/>
      <c r="G178" s="46"/>
      <c r="H178" s="90">
        <f>IF(B178="","",SUMIFS('Планиране на търсенето (demandP'!$X$2:$X$201,'Планиране на търсенето (demandP'!$B$2:$B$201,B178,'Планиране на търсенето (demandP'!$C$2:$C$201,C178,'Планиране на търсенето (demandP'!$D$2:$D$201,D178,'Планиране на търсенето (demandP'!$G$2:$G$201,E178,'Планиране на търсенето (demandP'!$H$2:$H$201,F178,'Планиране на търсенето (demandP'!$K$2:$K$201,G178))</f>
      </c>
      <c r="I178" s="90">
        <f>IF(B178="","",SUMIFS('Преглед на доставките (supplyRe'!$M$2:$M$201,'Преглед на доставките (supplyRe'!$B$2:$B$201,B178,'Преглед на доставките (supplyRe'!$C$2:$C$201,C178,'Преглед на доставките (supplyRe'!$D$2:$D$201,D178,'Преглед на доставките (supplyRe'!$F$2:$F$201,E178))</f>
      </c>
      <c r="J178" s="90">
        <f>IF(B178="","",SUMIFS('Планиране на търсенето (demandP'!$R$2:$R$201,'Планиране на търсенето (demandP'!$B$2:$B$201,B178,'Планиране на търсенето (demandP'!$C$2:$C$201,C178,'Планиране на търсенето (demandP'!$D$2:$D$201,D178,'Планиране на търсенето (demandP'!$G$2:$G$201,E178,'Планиране на търсенето (demandP'!$H$2:$H$201,F178,'Планиране на търсенето (demandP'!$K$2:$K$201,G178))</f>
      </c>
      <c r="K178" s="90">
        <f>IF(B178="","",SUMIFS('Планиране на търсенето (demandP'!$Y$2:$Y$201,'Планиране на търсенето (demandP'!$B$2:$B$201,B178,'Планиране на търсенето (demandP'!$C$2:$C$201,C178,'Планиране на търсенето (demandP'!$D$2:$D$201,D178,'Планиране на търсенето (demandP'!$G$2:$G$201,E178,'Планиране на търсенето (demandP'!$H$2:$H$201,F178,'Планиране на търсенето (demandP'!$K$2:$K$201,G178))</f>
      </c>
      <c r="L178" s="90">
        <f>IF(B178="","",I178-H178)</f>
      </c>
      <c r="M178" s="91">
        <f>IF(OR(H178="",H178=0),"",L178/H178)</f>
      </c>
      <c r="N178" s="91">
        <f>IF(OR(J178="",J178=0),"",(H178-J178)/J178)</f>
      </c>
      <c r="O178" s="52">
        <f>IF(B178="","",IF(OR(M178&lt;-'Настройки на параметрите (setti'!$B$9,IF(N178="",0,ABS(N178))&gt;'Настройки на параметрите (setti'!$B$8),"エスカレーション必要","実行可能"))</f>
      </c>
      <c r="P178" s="46"/>
      <c r="Q178" s="88">
        <f>IF(B178="","",IF(P178="需要調整",ROUND((H178+J178)/2,0),H178))</f>
      </c>
      <c r="R178" s="88">
        <f>IF(B178="","",IF(P178="供給調整",MAX(I178,H178),I178))</f>
      </c>
      <c r="S178" s="62"/>
      <c r="T178" s="46"/>
      <c r="U178" s="62"/>
      <c r="V178" s="46"/>
    </row>
    <row r="179" ht="20" customHeight="true">
      <c r="A179" s="46"/>
      <c r="B179" s="46"/>
      <c r="C179" s="46"/>
      <c r="D179" s="46"/>
      <c r="E179" s="46"/>
      <c r="F179" s="46"/>
      <c r="G179" s="46"/>
      <c r="H179" s="90">
        <f>IF(B179="","",SUMIFS('Планиране на търсенето (demandP'!$X$2:$X$201,'Планиране на търсенето (demandP'!$B$2:$B$201,B179,'Планиране на търсенето (demandP'!$C$2:$C$201,C179,'Планиране на търсенето (demandP'!$D$2:$D$201,D179,'Планиране на търсенето (demandP'!$G$2:$G$201,E179,'Планиране на търсенето (demandP'!$H$2:$H$201,F179,'Планиране на търсенето (demandP'!$K$2:$K$201,G179))</f>
      </c>
      <c r="I179" s="90">
        <f>IF(B179="","",SUMIFS('Преглед на доставките (supplyRe'!$M$2:$M$201,'Преглед на доставките (supplyRe'!$B$2:$B$201,B179,'Преглед на доставките (supplyRe'!$C$2:$C$201,C179,'Преглед на доставките (supplyRe'!$D$2:$D$201,D179,'Преглед на доставките (supplyRe'!$F$2:$F$201,E179))</f>
      </c>
      <c r="J179" s="90">
        <f>IF(B179="","",SUMIFS('Планиране на търсенето (demandP'!$R$2:$R$201,'Планиране на търсенето (demandP'!$B$2:$B$201,B179,'Планиране на търсенето (demandP'!$C$2:$C$201,C179,'Планиране на търсенето (demandP'!$D$2:$D$201,D179,'Планиране на търсенето (demandP'!$G$2:$G$201,E179,'Планиране на търсенето (demandP'!$H$2:$H$201,F179,'Планиране на търсенето (demandP'!$K$2:$K$201,G179))</f>
      </c>
      <c r="K179" s="90">
        <f>IF(B179="","",SUMIFS('Планиране на търсенето (demandP'!$Y$2:$Y$201,'Планиране на търсенето (demandP'!$B$2:$B$201,B179,'Планиране на търсенето (demandP'!$C$2:$C$201,C179,'Планиране на търсенето (demandP'!$D$2:$D$201,D179,'Планиране на търсенето (demandP'!$G$2:$G$201,E179,'Планиране на търсенето (demandP'!$H$2:$H$201,F179,'Планиране на търсенето (demandP'!$K$2:$K$201,G179))</f>
      </c>
      <c r="L179" s="90">
        <f>IF(B179="","",I179-H179)</f>
      </c>
      <c r="M179" s="91">
        <f>IF(OR(H179="",H179=0),"",L179/H179)</f>
      </c>
      <c r="N179" s="91">
        <f>IF(OR(J179="",J179=0),"",(H179-J179)/J179)</f>
      </c>
      <c r="O179" s="52">
        <f>IF(B179="","",IF(OR(M179&lt;-'Настройки на параметрите (setti'!$B$9,IF(N179="",0,ABS(N179))&gt;'Настройки на параметрите (setti'!$B$8),"エスカレーション必要","実行可能"))</f>
      </c>
      <c r="P179" s="46"/>
      <c r="Q179" s="88">
        <f>IF(B179="","",IF(P179="需要調整",ROUND((H179+J179)/2,0),H179))</f>
      </c>
      <c r="R179" s="88">
        <f>IF(B179="","",IF(P179="供給調整",MAX(I179,H179),I179))</f>
      </c>
      <c r="S179" s="62"/>
      <c r="T179" s="46"/>
      <c r="U179" s="62"/>
      <c r="V179" s="46"/>
    </row>
    <row r="180" ht="20" customHeight="true">
      <c r="A180" s="46"/>
      <c r="B180" s="46"/>
      <c r="C180" s="46"/>
      <c r="D180" s="46"/>
      <c r="E180" s="46"/>
      <c r="F180" s="46"/>
      <c r="G180" s="46"/>
      <c r="H180" s="90">
        <f>IF(B180="","",SUMIFS('Планиране на търсенето (demandP'!$X$2:$X$201,'Планиране на търсенето (demandP'!$B$2:$B$201,B180,'Планиране на търсенето (demandP'!$C$2:$C$201,C180,'Планиране на търсенето (demandP'!$D$2:$D$201,D180,'Планиране на търсенето (demandP'!$G$2:$G$201,E180,'Планиране на търсенето (demandP'!$H$2:$H$201,F180,'Планиране на търсенето (demandP'!$K$2:$K$201,G180))</f>
      </c>
      <c r="I180" s="90">
        <f>IF(B180="","",SUMIFS('Преглед на доставките (supplyRe'!$M$2:$M$201,'Преглед на доставките (supplyRe'!$B$2:$B$201,B180,'Преглед на доставките (supplyRe'!$C$2:$C$201,C180,'Преглед на доставките (supplyRe'!$D$2:$D$201,D180,'Преглед на доставките (supplyRe'!$F$2:$F$201,E180))</f>
      </c>
      <c r="J180" s="90">
        <f>IF(B180="","",SUMIFS('Планиране на търсенето (demandP'!$R$2:$R$201,'Планиране на търсенето (demandP'!$B$2:$B$201,B180,'Планиране на търсенето (demandP'!$C$2:$C$201,C180,'Планиране на търсенето (demandP'!$D$2:$D$201,D180,'Планиране на търсенето (demandP'!$G$2:$G$201,E180,'Планиране на търсенето (demandP'!$H$2:$H$201,F180,'Планиране на търсенето (demandP'!$K$2:$K$201,G180))</f>
      </c>
      <c r="K180" s="90">
        <f>IF(B180="","",SUMIFS('Планиране на търсенето (demandP'!$Y$2:$Y$201,'Планиране на търсенето (demandP'!$B$2:$B$201,B180,'Планиране на търсенето (demandP'!$C$2:$C$201,C180,'Планиране на търсенето (demandP'!$D$2:$D$201,D180,'Планиране на търсенето (demandP'!$G$2:$G$201,E180,'Планиране на търсенето (demandP'!$H$2:$H$201,F180,'Планиране на търсенето (demandP'!$K$2:$K$201,G180))</f>
      </c>
      <c r="L180" s="90">
        <f>IF(B180="","",I180-H180)</f>
      </c>
      <c r="M180" s="91">
        <f>IF(OR(H180="",H180=0),"",L180/H180)</f>
      </c>
      <c r="N180" s="91">
        <f>IF(OR(J180="",J180=0),"",(H180-J180)/J180)</f>
      </c>
      <c r="O180" s="52">
        <f>IF(B180="","",IF(OR(M180&lt;-'Настройки на параметрите (setti'!$B$9,IF(N180="",0,ABS(N180))&gt;'Настройки на параметрите (setti'!$B$8),"エスカレーション必要","実行可能"))</f>
      </c>
      <c r="P180" s="46"/>
      <c r="Q180" s="88">
        <f>IF(B180="","",IF(P180="需要調整",ROUND((H180+J180)/2,0),H180))</f>
      </c>
      <c r="R180" s="88">
        <f>IF(B180="","",IF(P180="供給調整",MAX(I180,H180),I180))</f>
      </c>
      <c r="S180" s="62"/>
      <c r="T180" s="46"/>
      <c r="U180" s="62"/>
      <c r="V180" s="46"/>
    </row>
    <row r="181" ht="20" customHeight="true">
      <c r="A181" s="46"/>
      <c r="B181" s="46"/>
      <c r="C181" s="46"/>
      <c r="D181" s="46"/>
      <c r="E181" s="46"/>
      <c r="F181" s="46"/>
      <c r="G181" s="46"/>
      <c r="H181" s="90">
        <f>IF(B181="","",SUMIFS('Планиране на търсенето (demandP'!$X$2:$X$201,'Планиране на търсенето (demandP'!$B$2:$B$201,B181,'Планиране на търсенето (demandP'!$C$2:$C$201,C181,'Планиране на търсенето (demandP'!$D$2:$D$201,D181,'Планиране на търсенето (demandP'!$G$2:$G$201,E181,'Планиране на търсенето (demandP'!$H$2:$H$201,F181,'Планиране на търсенето (demandP'!$K$2:$K$201,G181))</f>
      </c>
      <c r="I181" s="90">
        <f>IF(B181="","",SUMIFS('Преглед на доставките (supplyRe'!$M$2:$M$201,'Преглед на доставките (supplyRe'!$B$2:$B$201,B181,'Преглед на доставките (supplyRe'!$C$2:$C$201,C181,'Преглед на доставките (supplyRe'!$D$2:$D$201,D181,'Преглед на доставките (supplyRe'!$F$2:$F$201,E181))</f>
      </c>
      <c r="J181" s="90">
        <f>IF(B181="","",SUMIFS('Планиране на търсенето (demandP'!$R$2:$R$201,'Планиране на търсенето (demandP'!$B$2:$B$201,B181,'Планиране на търсенето (demandP'!$C$2:$C$201,C181,'Планиране на търсенето (demandP'!$D$2:$D$201,D181,'Планиране на търсенето (demandP'!$G$2:$G$201,E181,'Планиране на търсенето (demandP'!$H$2:$H$201,F181,'Планиране на търсенето (demandP'!$K$2:$K$201,G181))</f>
      </c>
      <c r="K181" s="90">
        <f>IF(B181="","",SUMIFS('Планиране на търсенето (demandP'!$Y$2:$Y$201,'Планиране на търсенето (demandP'!$B$2:$B$201,B181,'Планиране на търсенето (demandP'!$C$2:$C$201,C181,'Планиране на търсенето (demandP'!$D$2:$D$201,D181,'Планиране на търсенето (demandP'!$G$2:$G$201,E181,'Планиране на търсенето (demandP'!$H$2:$H$201,F181,'Планиране на търсенето (demandP'!$K$2:$K$201,G181))</f>
      </c>
      <c r="L181" s="90">
        <f>IF(B181="","",I181-H181)</f>
      </c>
      <c r="M181" s="91">
        <f>IF(OR(H181="",H181=0),"",L181/H181)</f>
      </c>
      <c r="N181" s="91">
        <f>IF(OR(J181="",J181=0),"",(H181-J181)/J181)</f>
      </c>
      <c r="O181" s="52">
        <f>IF(B181="","",IF(OR(M181&lt;-'Настройки на параметрите (setti'!$B$9,IF(N181="",0,ABS(N181))&gt;'Настройки на параметрите (setti'!$B$8),"エスカレーション必要","実行可能"))</f>
      </c>
      <c r="P181" s="46"/>
      <c r="Q181" s="88">
        <f>IF(B181="","",IF(P181="需要調整",ROUND((H181+J181)/2,0),H181))</f>
      </c>
      <c r="R181" s="88">
        <f>IF(B181="","",IF(P181="供給調整",MAX(I181,H181),I181))</f>
      </c>
      <c r="S181" s="62"/>
      <c r="T181" s="46"/>
      <c r="U181" s="62"/>
      <c r="V181" s="46"/>
    </row>
    <row r="182" ht="20" customHeight="true">
      <c r="A182" s="46"/>
      <c r="B182" s="46"/>
      <c r="C182" s="46"/>
      <c r="D182" s="46"/>
      <c r="E182" s="46"/>
      <c r="F182" s="46"/>
      <c r="G182" s="46"/>
      <c r="H182" s="90">
        <f>IF(B182="","",SUMIFS('Планиране на търсенето (demandP'!$X$2:$X$201,'Планиране на търсенето (demandP'!$B$2:$B$201,B182,'Планиране на търсенето (demandP'!$C$2:$C$201,C182,'Планиране на търсенето (demandP'!$D$2:$D$201,D182,'Планиране на търсенето (demandP'!$G$2:$G$201,E182,'Планиране на търсенето (demandP'!$H$2:$H$201,F182,'Планиране на търсенето (demandP'!$K$2:$K$201,G182))</f>
      </c>
      <c r="I182" s="90">
        <f>IF(B182="","",SUMIFS('Преглед на доставките (supplyRe'!$M$2:$M$201,'Преглед на доставките (supplyRe'!$B$2:$B$201,B182,'Преглед на доставките (supplyRe'!$C$2:$C$201,C182,'Преглед на доставките (supplyRe'!$D$2:$D$201,D182,'Преглед на доставките (supplyRe'!$F$2:$F$201,E182))</f>
      </c>
      <c r="J182" s="90">
        <f>IF(B182="","",SUMIFS('Планиране на търсенето (demandP'!$R$2:$R$201,'Планиране на търсенето (demandP'!$B$2:$B$201,B182,'Планиране на търсенето (demandP'!$C$2:$C$201,C182,'Планиране на търсенето (demandP'!$D$2:$D$201,D182,'Планиране на търсенето (demandP'!$G$2:$G$201,E182,'Планиране на търсенето (demandP'!$H$2:$H$201,F182,'Планиране на търсенето (demandP'!$K$2:$K$201,G182))</f>
      </c>
      <c r="K182" s="90">
        <f>IF(B182="","",SUMIFS('Планиране на търсенето (demandP'!$Y$2:$Y$201,'Планиране на търсенето (demandP'!$B$2:$B$201,B182,'Планиране на търсенето (demandP'!$C$2:$C$201,C182,'Планиране на търсенето (demandP'!$D$2:$D$201,D182,'Планиране на търсенето (demandP'!$G$2:$G$201,E182,'Планиране на търсенето (demandP'!$H$2:$H$201,F182,'Планиране на търсенето (demandP'!$K$2:$K$201,G182))</f>
      </c>
      <c r="L182" s="90">
        <f>IF(B182="","",I182-H182)</f>
      </c>
      <c r="M182" s="91">
        <f>IF(OR(H182="",H182=0),"",L182/H182)</f>
      </c>
      <c r="N182" s="91">
        <f>IF(OR(J182="",J182=0),"",(H182-J182)/J182)</f>
      </c>
      <c r="O182" s="52">
        <f>IF(B182="","",IF(OR(M182&lt;-'Настройки на параметрите (setti'!$B$9,IF(N182="",0,ABS(N182))&gt;'Настройки на параметрите (setti'!$B$8),"エスカレーション必要","実行可能"))</f>
      </c>
      <c r="P182" s="46"/>
      <c r="Q182" s="88">
        <f>IF(B182="","",IF(P182="需要調整",ROUND((H182+J182)/2,0),H182))</f>
      </c>
      <c r="R182" s="88">
        <f>IF(B182="","",IF(P182="供給調整",MAX(I182,H182),I182))</f>
      </c>
      <c r="S182" s="62"/>
      <c r="T182" s="46"/>
      <c r="U182" s="62"/>
      <c r="V182" s="46"/>
    </row>
    <row r="183" ht="20" customHeight="true">
      <c r="A183" s="46"/>
      <c r="B183" s="46"/>
      <c r="C183" s="46"/>
      <c r="D183" s="46"/>
      <c r="E183" s="46"/>
      <c r="F183" s="46"/>
      <c r="G183" s="46"/>
      <c r="H183" s="90">
        <f>IF(B183="","",SUMIFS('Планиране на търсенето (demandP'!$X$2:$X$201,'Планиране на търсенето (demandP'!$B$2:$B$201,B183,'Планиране на търсенето (demandP'!$C$2:$C$201,C183,'Планиране на търсенето (demandP'!$D$2:$D$201,D183,'Планиране на търсенето (demandP'!$G$2:$G$201,E183,'Планиране на търсенето (demandP'!$H$2:$H$201,F183,'Планиране на търсенето (demandP'!$K$2:$K$201,G183))</f>
      </c>
      <c r="I183" s="90">
        <f>IF(B183="","",SUMIFS('Преглед на доставките (supplyRe'!$M$2:$M$201,'Преглед на доставките (supplyRe'!$B$2:$B$201,B183,'Преглед на доставките (supplyRe'!$C$2:$C$201,C183,'Преглед на доставките (supplyRe'!$D$2:$D$201,D183,'Преглед на доставките (supplyRe'!$F$2:$F$201,E183))</f>
      </c>
      <c r="J183" s="90">
        <f>IF(B183="","",SUMIFS('Планиране на търсенето (demandP'!$R$2:$R$201,'Планиране на търсенето (demandP'!$B$2:$B$201,B183,'Планиране на търсенето (demandP'!$C$2:$C$201,C183,'Планиране на търсенето (demandP'!$D$2:$D$201,D183,'Планиране на търсенето (demandP'!$G$2:$G$201,E183,'Планиране на търсенето (demandP'!$H$2:$H$201,F183,'Планиране на търсенето (demandP'!$K$2:$K$201,G183))</f>
      </c>
      <c r="K183" s="90">
        <f>IF(B183="","",SUMIFS('Планиране на търсенето (demandP'!$Y$2:$Y$201,'Планиране на търсенето (demandP'!$B$2:$B$201,B183,'Планиране на търсенето (demandP'!$C$2:$C$201,C183,'Планиране на търсенето (demandP'!$D$2:$D$201,D183,'Планиране на търсенето (demandP'!$G$2:$G$201,E183,'Планиране на търсенето (demandP'!$H$2:$H$201,F183,'Планиране на търсенето (demandP'!$K$2:$K$201,G183))</f>
      </c>
      <c r="L183" s="90">
        <f>IF(B183="","",I183-H183)</f>
      </c>
      <c r="M183" s="91">
        <f>IF(OR(H183="",H183=0),"",L183/H183)</f>
      </c>
      <c r="N183" s="91">
        <f>IF(OR(J183="",J183=0),"",(H183-J183)/J183)</f>
      </c>
      <c r="O183" s="52">
        <f>IF(B183="","",IF(OR(M183&lt;-'Настройки на параметрите (setti'!$B$9,IF(N183="",0,ABS(N183))&gt;'Настройки на параметрите (setti'!$B$8),"エスカレーション必要","実行可能"))</f>
      </c>
      <c r="P183" s="46"/>
      <c r="Q183" s="88">
        <f>IF(B183="","",IF(P183="需要調整",ROUND((H183+J183)/2,0),H183))</f>
      </c>
      <c r="R183" s="88">
        <f>IF(B183="","",IF(P183="供給調整",MAX(I183,H183),I183))</f>
      </c>
      <c r="S183" s="62"/>
      <c r="T183" s="46"/>
      <c r="U183" s="62"/>
      <c r="V183" s="46"/>
    </row>
    <row r="184" ht="20" customHeight="true">
      <c r="A184" s="46"/>
      <c r="B184" s="46"/>
      <c r="C184" s="46"/>
      <c r="D184" s="46"/>
      <c r="E184" s="46"/>
      <c r="F184" s="46"/>
      <c r="G184" s="46"/>
      <c r="H184" s="90">
        <f>IF(B184="","",SUMIFS('Планиране на търсенето (demandP'!$X$2:$X$201,'Планиране на търсенето (demandP'!$B$2:$B$201,B184,'Планиране на търсенето (demandP'!$C$2:$C$201,C184,'Планиране на търсенето (demandP'!$D$2:$D$201,D184,'Планиране на търсенето (demandP'!$G$2:$G$201,E184,'Планиране на търсенето (demandP'!$H$2:$H$201,F184,'Планиране на търсенето (demandP'!$K$2:$K$201,G184))</f>
      </c>
      <c r="I184" s="90">
        <f>IF(B184="","",SUMIFS('Преглед на доставките (supplyRe'!$M$2:$M$201,'Преглед на доставките (supplyRe'!$B$2:$B$201,B184,'Преглед на доставките (supplyRe'!$C$2:$C$201,C184,'Преглед на доставките (supplyRe'!$D$2:$D$201,D184,'Преглед на доставките (supplyRe'!$F$2:$F$201,E184))</f>
      </c>
      <c r="J184" s="90">
        <f>IF(B184="","",SUMIFS('Планиране на търсенето (demandP'!$R$2:$R$201,'Планиране на търсенето (demandP'!$B$2:$B$201,B184,'Планиране на търсенето (demandP'!$C$2:$C$201,C184,'Планиране на търсенето (demandP'!$D$2:$D$201,D184,'Планиране на търсенето (demandP'!$G$2:$G$201,E184,'Планиране на търсенето (demandP'!$H$2:$H$201,F184,'Планиране на търсенето (demandP'!$K$2:$K$201,G184))</f>
      </c>
      <c r="K184" s="90">
        <f>IF(B184="","",SUMIFS('Планиране на търсенето (demandP'!$Y$2:$Y$201,'Планиране на търсенето (demandP'!$B$2:$B$201,B184,'Планиране на търсенето (demandP'!$C$2:$C$201,C184,'Планиране на търсенето (demandP'!$D$2:$D$201,D184,'Планиране на търсенето (demandP'!$G$2:$G$201,E184,'Планиране на търсенето (demandP'!$H$2:$H$201,F184,'Планиране на търсенето (demandP'!$K$2:$K$201,G184))</f>
      </c>
      <c r="L184" s="90">
        <f>IF(B184="","",I184-H184)</f>
      </c>
      <c r="M184" s="91">
        <f>IF(OR(H184="",H184=0),"",L184/H184)</f>
      </c>
      <c r="N184" s="91">
        <f>IF(OR(J184="",J184=0),"",(H184-J184)/J184)</f>
      </c>
      <c r="O184" s="52">
        <f>IF(B184="","",IF(OR(M184&lt;-'Настройки на параметрите (setti'!$B$9,IF(N184="",0,ABS(N184))&gt;'Настройки на параметрите (setti'!$B$8),"エスカレーション必要","実行可能"))</f>
      </c>
      <c r="P184" s="46"/>
      <c r="Q184" s="88">
        <f>IF(B184="","",IF(P184="需要調整",ROUND((H184+J184)/2,0),H184))</f>
      </c>
      <c r="R184" s="88">
        <f>IF(B184="","",IF(P184="供給調整",MAX(I184,H184),I184))</f>
      </c>
      <c r="S184" s="62"/>
      <c r="T184" s="46"/>
      <c r="U184" s="62"/>
      <c r="V184" s="46"/>
    </row>
    <row r="185" ht="20" customHeight="true">
      <c r="A185" s="46"/>
      <c r="B185" s="46"/>
      <c r="C185" s="46"/>
      <c r="D185" s="46"/>
      <c r="E185" s="46"/>
      <c r="F185" s="46"/>
      <c r="G185" s="46"/>
      <c r="H185" s="90">
        <f>IF(B185="","",SUMIFS('Планиране на търсенето (demandP'!$X$2:$X$201,'Планиране на търсенето (demandP'!$B$2:$B$201,B185,'Планиране на търсенето (demandP'!$C$2:$C$201,C185,'Планиране на търсенето (demandP'!$D$2:$D$201,D185,'Планиране на търсенето (demandP'!$G$2:$G$201,E185,'Планиране на търсенето (demandP'!$H$2:$H$201,F185,'Планиране на търсенето (demandP'!$K$2:$K$201,G185))</f>
      </c>
      <c r="I185" s="90">
        <f>IF(B185="","",SUMIFS('Преглед на доставките (supplyRe'!$M$2:$M$201,'Преглед на доставките (supplyRe'!$B$2:$B$201,B185,'Преглед на доставките (supplyRe'!$C$2:$C$201,C185,'Преглед на доставките (supplyRe'!$D$2:$D$201,D185,'Преглед на доставките (supplyRe'!$F$2:$F$201,E185))</f>
      </c>
      <c r="J185" s="90">
        <f>IF(B185="","",SUMIFS('Планиране на търсенето (demandP'!$R$2:$R$201,'Планиране на търсенето (demandP'!$B$2:$B$201,B185,'Планиране на търсенето (demandP'!$C$2:$C$201,C185,'Планиране на търсенето (demandP'!$D$2:$D$201,D185,'Планиране на търсенето (demandP'!$G$2:$G$201,E185,'Планиране на търсенето (demandP'!$H$2:$H$201,F185,'Планиране на търсенето (demandP'!$K$2:$K$201,G185))</f>
      </c>
      <c r="K185" s="90">
        <f>IF(B185="","",SUMIFS('Планиране на търсенето (demandP'!$Y$2:$Y$201,'Планиране на търсенето (demandP'!$B$2:$B$201,B185,'Планиране на търсенето (demandP'!$C$2:$C$201,C185,'Планиране на търсенето (demandP'!$D$2:$D$201,D185,'Планиране на търсенето (demandP'!$G$2:$G$201,E185,'Планиране на търсенето (demandP'!$H$2:$H$201,F185,'Планиране на търсенето (demandP'!$K$2:$K$201,G185))</f>
      </c>
      <c r="L185" s="90">
        <f>IF(B185="","",I185-H185)</f>
      </c>
      <c r="M185" s="91">
        <f>IF(OR(H185="",H185=0),"",L185/H185)</f>
      </c>
      <c r="N185" s="91">
        <f>IF(OR(J185="",J185=0),"",(H185-J185)/J185)</f>
      </c>
      <c r="O185" s="52">
        <f>IF(B185="","",IF(OR(M185&lt;-'Настройки на параметрите (setti'!$B$9,IF(N185="",0,ABS(N185))&gt;'Настройки на параметрите (setti'!$B$8),"エスカレーション必要","実行可能"))</f>
      </c>
      <c r="P185" s="46"/>
      <c r="Q185" s="88">
        <f>IF(B185="","",IF(P185="需要調整",ROUND((H185+J185)/2,0),H185))</f>
      </c>
      <c r="R185" s="88">
        <f>IF(B185="","",IF(P185="供給調整",MAX(I185,H185),I185))</f>
      </c>
      <c r="S185" s="62"/>
      <c r="T185" s="46"/>
      <c r="U185" s="62"/>
      <c r="V185" s="46"/>
    </row>
    <row r="186" ht="20" customHeight="true">
      <c r="A186" s="46"/>
      <c r="B186" s="46"/>
      <c r="C186" s="46"/>
      <c r="D186" s="46"/>
      <c r="E186" s="46"/>
      <c r="F186" s="46"/>
      <c r="G186" s="46"/>
      <c r="H186" s="90">
        <f>IF(B186="","",SUMIFS('Планиране на търсенето (demandP'!$X$2:$X$201,'Планиране на търсенето (demandP'!$B$2:$B$201,B186,'Планиране на търсенето (demandP'!$C$2:$C$201,C186,'Планиране на търсенето (demandP'!$D$2:$D$201,D186,'Планиране на търсенето (demandP'!$G$2:$G$201,E186,'Планиране на търсенето (demandP'!$H$2:$H$201,F186,'Планиране на търсенето (demandP'!$K$2:$K$201,G186))</f>
      </c>
      <c r="I186" s="90">
        <f>IF(B186="","",SUMIFS('Преглед на доставките (supplyRe'!$M$2:$M$201,'Преглед на доставките (supplyRe'!$B$2:$B$201,B186,'Преглед на доставките (supplyRe'!$C$2:$C$201,C186,'Преглед на доставките (supplyRe'!$D$2:$D$201,D186,'Преглед на доставките (supplyRe'!$F$2:$F$201,E186))</f>
      </c>
      <c r="J186" s="90">
        <f>IF(B186="","",SUMIFS('Планиране на търсенето (demandP'!$R$2:$R$201,'Планиране на търсенето (demandP'!$B$2:$B$201,B186,'Планиране на търсенето (demandP'!$C$2:$C$201,C186,'Планиране на търсенето (demandP'!$D$2:$D$201,D186,'Планиране на търсенето (demandP'!$G$2:$G$201,E186,'Планиране на търсенето (demandP'!$H$2:$H$201,F186,'Планиране на търсенето (demandP'!$K$2:$K$201,G186))</f>
      </c>
      <c r="K186" s="90">
        <f>IF(B186="","",SUMIFS('Планиране на търсенето (demandP'!$Y$2:$Y$201,'Планиране на търсенето (demandP'!$B$2:$B$201,B186,'Планиране на търсенето (demandP'!$C$2:$C$201,C186,'Планиране на търсенето (demandP'!$D$2:$D$201,D186,'Планиране на търсенето (demandP'!$G$2:$G$201,E186,'Планиране на търсенето (demandP'!$H$2:$H$201,F186,'Планиране на търсенето (demandP'!$K$2:$K$201,G186))</f>
      </c>
      <c r="L186" s="90">
        <f>IF(B186="","",I186-H186)</f>
      </c>
      <c r="M186" s="91">
        <f>IF(OR(H186="",H186=0),"",L186/H186)</f>
      </c>
      <c r="N186" s="91">
        <f>IF(OR(J186="",J186=0),"",(H186-J186)/J186)</f>
      </c>
      <c r="O186" s="52">
        <f>IF(B186="","",IF(OR(M186&lt;-'Настройки на параметрите (setti'!$B$9,IF(N186="",0,ABS(N186))&gt;'Настройки на параметрите (setti'!$B$8),"エスカレーション必要","実行可能"))</f>
      </c>
      <c r="P186" s="46"/>
      <c r="Q186" s="88">
        <f>IF(B186="","",IF(P186="需要調整",ROUND((H186+J186)/2,0),H186))</f>
      </c>
      <c r="R186" s="88">
        <f>IF(B186="","",IF(P186="供給調整",MAX(I186,H186),I186))</f>
      </c>
      <c r="S186" s="62"/>
      <c r="T186" s="46"/>
      <c r="U186" s="62"/>
      <c r="V186" s="46"/>
    </row>
    <row r="187" ht="20" customHeight="true">
      <c r="A187" s="46"/>
      <c r="B187" s="46"/>
      <c r="C187" s="46"/>
      <c r="D187" s="46"/>
      <c r="E187" s="46"/>
      <c r="F187" s="46"/>
      <c r="G187" s="46"/>
      <c r="H187" s="90">
        <f>IF(B187="","",SUMIFS('Планиране на търсенето (demandP'!$X$2:$X$201,'Планиране на търсенето (demandP'!$B$2:$B$201,B187,'Планиране на търсенето (demandP'!$C$2:$C$201,C187,'Планиране на търсенето (demandP'!$D$2:$D$201,D187,'Планиране на търсенето (demandP'!$G$2:$G$201,E187,'Планиране на търсенето (demandP'!$H$2:$H$201,F187,'Планиране на търсенето (demandP'!$K$2:$K$201,G187))</f>
      </c>
      <c r="I187" s="90">
        <f>IF(B187="","",SUMIFS('Преглед на доставките (supplyRe'!$M$2:$M$201,'Преглед на доставките (supplyRe'!$B$2:$B$201,B187,'Преглед на доставките (supplyRe'!$C$2:$C$201,C187,'Преглед на доставките (supplyRe'!$D$2:$D$201,D187,'Преглед на доставките (supplyRe'!$F$2:$F$201,E187))</f>
      </c>
      <c r="J187" s="90">
        <f>IF(B187="","",SUMIFS('Планиране на търсенето (demandP'!$R$2:$R$201,'Планиране на търсенето (demandP'!$B$2:$B$201,B187,'Планиране на търсенето (demandP'!$C$2:$C$201,C187,'Планиране на търсенето (demandP'!$D$2:$D$201,D187,'Планиране на търсенето (demandP'!$G$2:$G$201,E187,'Планиране на търсенето (demandP'!$H$2:$H$201,F187,'Планиране на търсенето (demandP'!$K$2:$K$201,G187))</f>
      </c>
      <c r="K187" s="90">
        <f>IF(B187="","",SUMIFS('Планиране на търсенето (demandP'!$Y$2:$Y$201,'Планиране на търсенето (demandP'!$B$2:$B$201,B187,'Планиране на търсенето (demandP'!$C$2:$C$201,C187,'Планиране на търсенето (demandP'!$D$2:$D$201,D187,'Планиране на търсенето (demandP'!$G$2:$G$201,E187,'Планиране на търсенето (demandP'!$H$2:$H$201,F187,'Планиране на търсенето (demandP'!$K$2:$K$201,G187))</f>
      </c>
      <c r="L187" s="90">
        <f>IF(B187="","",I187-H187)</f>
      </c>
      <c r="M187" s="91">
        <f>IF(OR(H187="",H187=0),"",L187/H187)</f>
      </c>
      <c r="N187" s="91">
        <f>IF(OR(J187="",J187=0),"",(H187-J187)/J187)</f>
      </c>
      <c r="O187" s="52">
        <f>IF(B187="","",IF(OR(M187&lt;-'Настройки на параметрите (setti'!$B$9,IF(N187="",0,ABS(N187))&gt;'Настройки на параметрите (setti'!$B$8),"エスカレーション必要","実行可能"))</f>
      </c>
      <c r="P187" s="46"/>
      <c r="Q187" s="88">
        <f>IF(B187="","",IF(P187="需要調整",ROUND((H187+J187)/2,0),H187))</f>
      </c>
      <c r="R187" s="88">
        <f>IF(B187="","",IF(P187="供給調整",MAX(I187,H187),I187))</f>
      </c>
      <c r="S187" s="62"/>
      <c r="T187" s="46"/>
      <c r="U187" s="62"/>
      <c r="V187" s="46"/>
    </row>
    <row r="188" ht="20" customHeight="true">
      <c r="A188" s="46"/>
      <c r="B188" s="46"/>
      <c r="C188" s="46"/>
      <c r="D188" s="46"/>
      <c r="E188" s="46"/>
      <c r="F188" s="46"/>
      <c r="G188" s="46"/>
      <c r="H188" s="90">
        <f>IF(B188="","",SUMIFS('Планиране на търсенето (demandP'!$X$2:$X$201,'Планиране на търсенето (demandP'!$B$2:$B$201,B188,'Планиране на търсенето (demandP'!$C$2:$C$201,C188,'Планиране на търсенето (demandP'!$D$2:$D$201,D188,'Планиране на търсенето (demandP'!$G$2:$G$201,E188,'Планиране на търсенето (demandP'!$H$2:$H$201,F188,'Планиране на търсенето (demandP'!$K$2:$K$201,G188))</f>
      </c>
      <c r="I188" s="90">
        <f>IF(B188="","",SUMIFS('Преглед на доставките (supplyRe'!$M$2:$M$201,'Преглед на доставките (supplyRe'!$B$2:$B$201,B188,'Преглед на доставките (supplyRe'!$C$2:$C$201,C188,'Преглед на доставките (supplyRe'!$D$2:$D$201,D188,'Преглед на доставките (supplyRe'!$F$2:$F$201,E188))</f>
      </c>
      <c r="J188" s="90">
        <f>IF(B188="","",SUMIFS('Планиране на търсенето (demandP'!$R$2:$R$201,'Планиране на търсенето (demandP'!$B$2:$B$201,B188,'Планиране на търсенето (demandP'!$C$2:$C$201,C188,'Планиране на търсенето (demandP'!$D$2:$D$201,D188,'Планиране на търсенето (demandP'!$G$2:$G$201,E188,'Планиране на търсенето (demandP'!$H$2:$H$201,F188,'Планиране на търсенето (demandP'!$K$2:$K$201,G188))</f>
      </c>
      <c r="K188" s="90">
        <f>IF(B188="","",SUMIFS('Планиране на търсенето (demandP'!$Y$2:$Y$201,'Планиране на търсенето (demandP'!$B$2:$B$201,B188,'Планиране на търсенето (demandP'!$C$2:$C$201,C188,'Планиране на търсенето (demandP'!$D$2:$D$201,D188,'Планиране на търсенето (demandP'!$G$2:$G$201,E188,'Планиране на търсенето (demandP'!$H$2:$H$201,F188,'Планиране на търсенето (demandP'!$K$2:$K$201,G188))</f>
      </c>
      <c r="L188" s="90">
        <f>IF(B188="","",I188-H188)</f>
      </c>
      <c r="M188" s="91">
        <f>IF(OR(H188="",H188=0),"",L188/H188)</f>
      </c>
      <c r="N188" s="91">
        <f>IF(OR(J188="",J188=0),"",(H188-J188)/J188)</f>
      </c>
      <c r="O188" s="52">
        <f>IF(B188="","",IF(OR(M188&lt;-'Настройки на параметрите (setti'!$B$9,IF(N188="",0,ABS(N188))&gt;'Настройки на параметрите (setti'!$B$8),"エスカレーション必要","実行可能"))</f>
      </c>
      <c r="P188" s="46"/>
      <c r="Q188" s="88">
        <f>IF(B188="","",IF(P188="需要調整",ROUND((H188+J188)/2,0),H188))</f>
      </c>
      <c r="R188" s="88">
        <f>IF(B188="","",IF(P188="供給調整",MAX(I188,H188),I188))</f>
      </c>
      <c r="S188" s="62"/>
      <c r="T188" s="46"/>
      <c r="U188" s="62"/>
      <c r="V188" s="46"/>
    </row>
    <row r="189" ht="20" customHeight="true">
      <c r="A189" s="46"/>
      <c r="B189" s="46"/>
      <c r="C189" s="46"/>
      <c r="D189" s="46"/>
      <c r="E189" s="46"/>
      <c r="F189" s="46"/>
      <c r="G189" s="46"/>
      <c r="H189" s="90">
        <f>IF(B189="","",SUMIFS('Планиране на търсенето (demandP'!$X$2:$X$201,'Планиране на търсенето (demandP'!$B$2:$B$201,B189,'Планиране на търсенето (demandP'!$C$2:$C$201,C189,'Планиране на търсенето (demandP'!$D$2:$D$201,D189,'Планиране на търсенето (demandP'!$G$2:$G$201,E189,'Планиране на търсенето (demandP'!$H$2:$H$201,F189,'Планиране на търсенето (demandP'!$K$2:$K$201,G189))</f>
      </c>
      <c r="I189" s="90">
        <f>IF(B189="","",SUMIFS('Преглед на доставките (supplyRe'!$M$2:$M$201,'Преглед на доставките (supplyRe'!$B$2:$B$201,B189,'Преглед на доставките (supplyRe'!$C$2:$C$201,C189,'Преглед на доставките (supplyRe'!$D$2:$D$201,D189,'Преглед на доставките (supplyRe'!$F$2:$F$201,E189))</f>
      </c>
      <c r="J189" s="90">
        <f>IF(B189="","",SUMIFS('Планиране на търсенето (demandP'!$R$2:$R$201,'Планиране на търсенето (demandP'!$B$2:$B$201,B189,'Планиране на търсенето (demandP'!$C$2:$C$201,C189,'Планиране на търсенето (demandP'!$D$2:$D$201,D189,'Планиране на търсенето (demandP'!$G$2:$G$201,E189,'Планиране на търсенето (demandP'!$H$2:$H$201,F189,'Планиране на търсенето (demandP'!$K$2:$K$201,G189))</f>
      </c>
      <c r="K189" s="90">
        <f>IF(B189="","",SUMIFS('Планиране на търсенето (demandP'!$Y$2:$Y$201,'Планиране на търсенето (demandP'!$B$2:$B$201,B189,'Планиране на търсенето (demandP'!$C$2:$C$201,C189,'Планиране на търсенето (demandP'!$D$2:$D$201,D189,'Планиране на търсенето (demandP'!$G$2:$G$201,E189,'Планиране на търсенето (demandP'!$H$2:$H$201,F189,'Планиране на търсенето (demandP'!$K$2:$K$201,G189))</f>
      </c>
      <c r="L189" s="90">
        <f>IF(B189="","",I189-H189)</f>
      </c>
      <c r="M189" s="91">
        <f>IF(OR(H189="",H189=0),"",L189/H189)</f>
      </c>
      <c r="N189" s="91">
        <f>IF(OR(J189="",J189=0),"",(H189-J189)/J189)</f>
      </c>
      <c r="O189" s="52">
        <f>IF(B189="","",IF(OR(M189&lt;-'Настройки на параметрите (setti'!$B$9,IF(N189="",0,ABS(N189))&gt;'Настройки на параметрите (setti'!$B$8),"エスカレーション必要","実行可能"))</f>
      </c>
      <c r="P189" s="46"/>
      <c r="Q189" s="88">
        <f>IF(B189="","",IF(P189="需要調整",ROUND((H189+J189)/2,0),H189))</f>
      </c>
      <c r="R189" s="88">
        <f>IF(B189="","",IF(P189="供給調整",MAX(I189,H189),I189))</f>
      </c>
      <c r="S189" s="62"/>
      <c r="T189" s="46"/>
      <c r="U189" s="62"/>
      <c r="V189" s="46"/>
    </row>
    <row r="190" ht="20" customHeight="true">
      <c r="A190" s="46"/>
      <c r="B190" s="46"/>
      <c r="C190" s="46"/>
      <c r="D190" s="46"/>
      <c r="E190" s="46"/>
      <c r="F190" s="46"/>
      <c r="G190" s="46"/>
      <c r="H190" s="90">
        <f>IF(B190="","",SUMIFS('Планиране на търсенето (demandP'!$X$2:$X$201,'Планиране на търсенето (demandP'!$B$2:$B$201,B190,'Планиране на търсенето (demandP'!$C$2:$C$201,C190,'Планиране на търсенето (demandP'!$D$2:$D$201,D190,'Планиране на търсенето (demandP'!$G$2:$G$201,E190,'Планиране на търсенето (demandP'!$H$2:$H$201,F190,'Планиране на търсенето (demandP'!$K$2:$K$201,G190))</f>
      </c>
      <c r="I190" s="90">
        <f>IF(B190="","",SUMIFS('Преглед на доставките (supplyRe'!$M$2:$M$201,'Преглед на доставките (supplyRe'!$B$2:$B$201,B190,'Преглед на доставките (supplyRe'!$C$2:$C$201,C190,'Преглед на доставките (supplyRe'!$D$2:$D$201,D190,'Преглед на доставките (supplyRe'!$F$2:$F$201,E190))</f>
      </c>
      <c r="J190" s="90">
        <f>IF(B190="","",SUMIFS('Планиране на търсенето (demandP'!$R$2:$R$201,'Планиране на търсенето (demandP'!$B$2:$B$201,B190,'Планиране на търсенето (demandP'!$C$2:$C$201,C190,'Планиране на търсенето (demandP'!$D$2:$D$201,D190,'Планиране на търсенето (demandP'!$G$2:$G$201,E190,'Планиране на търсенето (demandP'!$H$2:$H$201,F190,'Планиране на търсенето (demandP'!$K$2:$K$201,G190))</f>
      </c>
      <c r="K190" s="90">
        <f>IF(B190="","",SUMIFS('Планиране на търсенето (demandP'!$Y$2:$Y$201,'Планиране на търсенето (demandP'!$B$2:$B$201,B190,'Планиране на търсенето (demandP'!$C$2:$C$201,C190,'Планиране на търсенето (demandP'!$D$2:$D$201,D190,'Планиране на търсенето (demandP'!$G$2:$G$201,E190,'Планиране на търсенето (demandP'!$H$2:$H$201,F190,'Планиране на търсенето (demandP'!$K$2:$K$201,G190))</f>
      </c>
      <c r="L190" s="90">
        <f>IF(B190="","",I190-H190)</f>
      </c>
      <c r="M190" s="91">
        <f>IF(OR(H190="",H190=0),"",L190/H190)</f>
      </c>
      <c r="N190" s="91">
        <f>IF(OR(J190="",J190=0),"",(H190-J190)/J190)</f>
      </c>
      <c r="O190" s="52">
        <f>IF(B190="","",IF(OR(M190&lt;-'Настройки на параметрите (setti'!$B$9,IF(N190="",0,ABS(N190))&gt;'Настройки на параметрите (setti'!$B$8),"エスカレーション必要","実行可能"))</f>
      </c>
      <c r="P190" s="46"/>
      <c r="Q190" s="88">
        <f>IF(B190="","",IF(P190="需要調整",ROUND((H190+J190)/2,0),H190))</f>
      </c>
      <c r="R190" s="88">
        <f>IF(B190="","",IF(P190="供給調整",MAX(I190,H190),I190))</f>
      </c>
      <c r="S190" s="62"/>
      <c r="T190" s="46"/>
      <c r="U190" s="62"/>
      <c r="V190" s="46"/>
    </row>
    <row r="191" ht="20" customHeight="true">
      <c r="A191" s="46"/>
      <c r="B191" s="46"/>
      <c r="C191" s="46"/>
      <c r="D191" s="46"/>
      <c r="E191" s="46"/>
      <c r="F191" s="46"/>
      <c r="G191" s="46"/>
      <c r="H191" s="90">
        <f>IF(B191="","",SUMIFS('Планиране на търсенето (demandP'!$X$2:$X$201,'Планиране на търсенето (demandP'!$B$2:$B$201,B191,'Планиране на търсенето (demandP'!$C$2:$C$201,C191,'Планиране на търсенето (demandP'!$D$2:$D$201,D191,'Планиране на търсенето (demandP'!$G$2:$G$201,E191,'Планиране на търсенето (demandP'!$H$2:$H$201,F191,'Планиране на търсенето (demandP'!$K$2:$K$201,G191))</f>
      </c>
      <c r="I191" s="90">
        <f>IF(B191="","",SUMIFS('Преглед на доставките (supplyRe'!$M$2:$M$201,'Преглед на доставките (supplyRe'!$B$2:$B$201,B191,'Преглед на доставките (supplyRe'!$C$2:$C$201,C191,'Преглед на доставките (supplyRe'!$D$2:$D$201,D191,'Преглед на доставките (supplyRe'!$F$2:$F$201,E191))</f>
      </c>
      <c r="J191" s="90">
        <f>IF(B191="","",SUMIFS('Планиране на търсенето (demandP'!$R$2:$R$201,'Планиране на търсенето (demandP'!$B$2:$B$201,B191,'Планиране на търсенето (demandP'!$C$2:$C$201,C191,'Планиране на търсенето (demandP'!$D$2:$D$201,D191,'Планиране на търсенето (demandP'!$G$2:$G$201,E191,'Планиране на търсенето (demandP'!$H$2:$H$201,F191,'Планиране на търсенето (demandP'!$K$2:$K$201,G191))</f>
      </c>
      <c r="K191" s="90">
        <f>IF(B191="","",SUMIFS('Планиране на търсенето (demandP'!$Y$2:$Y$201,'Планиране на търсенето (demandP'!$B$2:$B$201,B191,'Планиране на търсенето (demandP'!$C$2:$C$201,C191,'Планиране на търсенето (demandP'!$D$2:$D$201,D191,'Планиране на търсенето (demandP'!$G$2:$G$201,E191,'Планиране на търсенето (demandP'!$H$2:$H$201,F191,'Планиране на търсенето (demandP'!$K$2:$K$201,G191))</f>
      </c>
      <c r="L191" s="90">
        <f>IF(B191="","",I191-H191)</f>
      </c>
      <c r="M191" s="91">
        <f>IF(OR(H191="",H191=0),"",L191/H191)</f>
      </c>
      <c r="N191" s="91">
        <f>IF(OR(J191="",J191=0),"",(H191-J191)/J191)</f>
      </c>
      <c r="O191" s="52">
        <f>IF(B191="","",IF(OR(M191&lt;-'Настройки на параметрите (setti'!$B$9,IF(N191="",0,ABS(N191))&gt;'Настройки на параметрите (setti'!$B$8),"エスカレーション必要","実行可能"))</f>
      </c>
      <c r="P191" s="46"/>
      <c r="Q191" s="88">
        <f>IF(B191="","",IF(P191="需要調整",ROUND((H191+J191)/2,0),H191))</f>
      </c>
      <c r="R191" s="88">
        <f>IF(B191="","",IF(P191="供給調整",MAX(I191,H191),I191))</f>
      </c>
      <c r="S191" s="62"/>
      <c r="T191" s="46"/>
      <c r="U191" s="62"/>
      <c r="V191" s="46"/>
    </row>
    <row r="192" ht="20" customHeight="true">
      <c r="A192" s="46"/>
      <c r="B192" s="46"/>
      <c r="C192" s="46"/>
      <c r="D192" s="46"/>
      <c r="E192" s="46"/>
      <c r="F192" s="46"/>
      <c r="G192" s="46"/>
      <c r="H192" s="90">
        <f>IF(B192="","",SUMIFS('Планиране на търсенето (demandP'!$X$2:$X$201,'Планиране на търсенето (demandP'!$B$2:$B$201,B192,'Планиране на търсенето (demandP'!$C$2:$C$201,C192,'Планиране на търсенето (demandP'!$D$2:$D$201,D192,'Планиране на търсенето (demandP'!$G$2:$G$201,E192,'Планиране на търсенето (demandP'!$H$2:$H$201,F192,'Планиране на търсенето (demandP'!$K$2:$K$201,G192))</f>
      </c>
      <c r="I192" s="90">
        <f>IF(B192="","",SUMIFS('Преглед на доставките (supplyRe'!$M$2:$M$201,'Преглед на доставките (supplyRe'!$B$2:$B$201,B192,'Преглед на доставките (supplyRe'!$C$2:$C$201,C192,'Преглед на доставките (supplyRe'!$D$2:$D$201,D192,'Преглед на доставките (supplyRe'!$F$2:$F$201,E192))</f>
      </c>
      <c r="J192" s="90">
        <f>IF(B192="","",SUMIFS('Планиране на търсенето (demandP'!$R$2:$R$201,'Планиране на търсенето (demandP'!$B$2:$B$201,B192,'Планиране на търсенето (demandP'!$C$2:$C$201,C192,'Планиране на търсенето (demandP'!$D$2:$D$201,D192,'Планиране на търсенето (demandP'!$G$2:$G$201,E192,'Планиране на търсенето (demandP'!$H$2:$H$201,F192,'Планиране на търсенето (demandP'!$K$2:$K$201,G192))</f>
      </c>
      <c r="K192" s="90">
        <f>IF(B192="","",SUMIFS('Планиране на търсенето (demandP'!$Y$2:$Y$201,'Планиране на търсенето (demandP'!$B$2:$B$201,B192,'Планиране на търсенето (demandP'!$C$2:$C$201,C192,'Планиране на търсенето (demandP'!$D$2:$D$201,D192,'Планиране на търсенето (demandP'!$G$2:$G$201,E192,'Планиране на търсенето (demandP'!$H$2:$H$201,F192,'Планиране на търсенето (demandP'!$K$2:$K$201,G192))</f>
      </c>
      <c r="L192" s="90">
        <f>IF(B192="","",I192-H192)</f>
      </c>
      <c r="M192" s="91">
        <f>IF(OR(H192="",H192=0),"",L192/H192)</f>
      </c>
      <c r="N192" s="91">
        <f>IF(OR(J192="",J192=0),"",(H192-J192)/J192)</f>
      </c>
      <c r="O192" s="52">
        <f>IF(B192="","",IF(OR(M192&lt;-'Настройки на параметрите (setti'!$B$9,IF(N192="",0,ABS(N192))&gt;'Настройки на параметрите (setti'!$B$8),"エスカレーション必要","実行可能"))</f>
      </c>
      <c r="P192" s="46"/>
      <c r="Q192" s="88">
        <f>IF(B192="","",IF(P192="需要調整",ROUND((H192+J192)/2,0),H192))</f>
      </c>
      <c r="R192" s="88">
        <f>IF(B192="","",IF(P192="供給調整",MAX(I192,H192),I192))</f>
      </c>
      <c r="S192" s="62"/>
      <c r="T192" s="46"/>
      <c r="U192" s="62"/>
      <c r="V192" s="46"/>
    </row>
    <row r="193" ht="20" customHeight="true">
      <c r="A193" s="46"/>
      <c r="B193" s="46"/>
      <c r="C193" s="46"/>
      <c r="D193" s="46"/>
      <c r="E193" s="46"/>
      <c r="F193" s="46"/>
      <c r="G193" s="46"/>
      <c r="H193" s="90">
        <f>IF(B193="","",SUMIFS('Планиране на търсенето (demandP'!$X$2:$X$201,'Планиране на търсенето (demandP'!$B$2:$B$201,B193,'Планиране на търсенето (demandP'!$C$2:$C$201,C193,'Планиране на търсенето (demandP'!$D$2:$D$201,D193,'Планиране на търсенето (demandP'!$G$2:$G$201,E193,'Планиране на търсенето (demandP'!$H$2:$H$201,F193,'Планиране на търсенето (demandP'!$K$2:$K$201,G193))</f>
      </c>
      <c r="I193" s="90">
        <f>IF(B193="","",SUMIFS('Преглед на доставките (supplyRe'!$M$2:$M$201,'Преглед на доставките (supplyRe'!$B$2:$B$201,B193,'Преглед на доставките (supplyRe'!$C$2:$C$201,C193,'Преглед на доставките (supplyRe'!$D$2:$D$201,D193,'Преглед на доставките (supplyRe'!$F$2:$F$201,E193))</f>
      </c>
      <c r="J193" s="90">
        <f>IF(B193="","",SUMIFS('Планиране на търсенето (demandP'!$R$2:$R$201,'Планиране на търсенето (demandP'!$B$2:$B$201,B193,'Планиране на търсенето (demandP'!$C$2:$C$201,C193,'Планиране на търсенето (demandP'!$D$2:$D$201,D193,'Планиране на търсенето (demandP'!$G$2:$G$201,E193,'Планиране на търсенето (demandP'!$H$2:$H$201,F193,'Планиране на търсенето (demandP'!$K$2:$K$201,G193))</f>
      </c>
      <c r="K193" s="90">
        <f>IF(B193="","",SUMIFS('Планиране на търсенето (demandP'!$Y$2:$Y$201,'Планиране на търсенето (demandP'!$B$2:$B$201,B193,'Планиране на търсенето (demandP'!$C$2:$C$201,C193,'Планиране на търсенето (demandP'!$D$2:$D$201,D193,'Планиране на търсенето (demandP'!$G$2:$G$201,E193,'Планиране на търсенето (demandP'!$H$2:$H$201,F193,'Планиране на търсенето (demandP'!$K$2:$K$201,G193))</f>
      </c>
      <c r="L193" s="90">
        <f>IF(B193="","",I193-H193)</f>
      </c>
      <c r="M193" s="91">
        <f>IF(OR(H193="",H193=0),"",L193/H193)</f>
      </c>
      <c r="N193" s="91">
        <f>IF(OR(J193="",J193=0),"",(H193-J193)/J193)</f>
      </c>
      <c r="O193" s="52">
        <f>IF(B193="","",IF(OR(M193&lt;-'Настройки на параметрите (setti'!$B$9,IF(N193="",0,ABS(N193))&gt;'Настройки на параметрите (setti'!$B$8),"エスカレーション必要","実行可能"))</f>
      </c>
      <c r="P193" s="46"/>
      <c r="Q193" s="88">
        <f>IF(B193="","",IF(P193="需要調整",ROUND((H193+J193)/2,0),H193))</f>
      </c>
      <c r="R193" s="88">
        <f>IF(B193="","",IF(P193="供給調整",MAX(I193,H193),I193))</f>
      </c>
      <c r="S193" s="62"/>
      <c r="T193" s="46"/>
      <c r="U193" s="62"/>
      <c r="V193" s="46"/>
    </row>
    <row r="194" ht="20" customHeight="true">
      <c r="A194" s="46"/>
      <c r="B194" s="46"/>
      <c r="C194" s="46"/>
      <c r="D194" s="46"/>
      <c r="E194" s="46"/>
      <c r="F194" s="46"/>
      <c r="G194" s="46"/>
      <c r="H194" s="90">
        <f>IF(B194="","",SUMIFS('Планиране на търсенето (demandP'!$X$2:$X$201,'Планиране на търсенето (demandP'!$B$2:$B$201,B194,'Планиране на търсенето (demandP'!$C$2:$C$201,C194,'Планиране на търсенето (demandP'!$D$2:$D$201,D194,'Планиране на търсенето (demandP'!$G$2:$G$201,E194,'Планиране на търсенето (demandP'!$H$2:$H$201,F194,'Планиране на търсенето (demandP'!$K$2:$K$201,G194))</f>
      </c>
      <c r="I194" s="90">
        <f>IF(B194="","",SUMIFS('Преглед на доставките (supplyRe'!$M$2:$M$201,'Преглед на доставките (supplyRe'!$B$2:$B$201,B194,'Преглед на доставките (supplyRe'!$C$2:$C$201,C194,'Преглед на доставките (supplyRe'!$D$2:$D$201,D194,'Преглед на доставките (supplyRe'!$F$2:$F$201,E194))</f>
      </c>
      <c r="J194" s="90">
        <f>IF(B194="","",SUMIFS('Планиране на търсенето (demandP'!$R$2:$R$201,'Планиране на търсенето (demandP'!$B$2:$B$201,B194,'Планиране на търсенето (demandP'!$C$2:$C$201,C194,'Планиране на търсенето (demandP'!$D$2:$D$201,D194,'Планиране на търсенето (demandP'!$G$2:$G$201,E194,'Планиране на търсенето (demandP'!$H$2:$H$201,F194,'Планиране на търсенето (demandP'!$K$2:$K$201,G194))</f>
      </c>
      <c r="K194" s="90">
        <f>IF(B194="","",SUMIFS('Планиране на търсенето (demandP'!$Y$2:$Y$201,'Планиране на търсенето (demandP'!$B$2:$B$201,B194,'Планиране на търсенето (demandP'!$C$2:$C$201,C194,'Планиране на търсенето (demandP'!$D$2:$D$201,D194,'Планиране на търсенето (demandP'!$G$2:$G$201,E194,'Планиране на търсенето (demandP'!$H$2:$H$201,F194,'Планиране на търсенето (demandP'!$K$2:$K$201,G194))</f>
      </c>
      <c r="L194" s="90">
        <f>IF(B194="","",I194-H194)</f>
      </c>
      <c r="M194" s="91">
        <f>IF(OR(H194="",H194=0),"",L194/H194)</f>
      </c>
      <c r="N194" s="91">
        <f>IF(OR(J194="",J194=0),"",(H194-J194)/J194)</f>
      </c>
      <c r="O194" s="52">
        <f>IF(B194="","",IF(OR(M194&lt;-'Настройки на параметрите (setti'!$B$9,IF(N194="",0,ABS(N194))&gt;'Настройки на параметрите (setti'!$B$8),"エスカレーション必要","実行可能"))</f>
      </c>
      <c r="P194" s="46"/>
      <c r="Q194" s="88">
        <f>IF(B194="","",IF(P194="需要調整",ROUND((H194+J194)/2,0),H194))</f>
      </c>
      <c r="R194" s="88">
        <f>IF(B194="","",IF(P194="供給調整",MAX(I194,H194),I194))</f>
      </c>
      <c r="S194" s="62"/>
      <c r="T194" s="46"/>
      <c r="U194" s="62"/>
      <c r="V194" s="46"/>
    </row>
    <row r="195" ht="20" customHeight="true">
      <c r="A195" s="46"/>
      <c r="B195" s="46"/>
      <c r="C195" s="46"/>
      <c r="D195" s="46"/>
      <c r="E195" s="46"/>
      <c r="F195" s="46"/>
      <c r="G195" s="46"/>
      <c r="H195" s="90">
        <f>IF(B195="","",SUMIFS('Планиране на търсенето (demandP'!$X$2:$X$201,'Планиране на търсенето (demandP'!$B$2:$B$201,B195,'Планиране на търсенето (demandP'!$C$2:$C$201,C195,'Планиране на търсенето (demandP'!$D$2:$D$201,D195,'Планиране на търсенето (demandP'!$G$2:$G$201,E195,'Планиране на търсенето (demandP'!$H$2:$H$201,F195,'Планиране на търсенето (demandP'!$K$2:$K$201,G195))</f>
      </c>
      <c r="I195" s="90">
        <f>IF(B195="","",SUMIFS('Преглед на доставките (supplyRe'!$M$2:$M$201,'Преглед на доставките (supplyRe'!$B$2:$B$201,B195,'Преглед на доставките (supplyRe'!$C$2:$C$201,C195,'Преглед на доставките (supplyRe'!$D$2:$D$201,D195,'Преглед на доставките (supplyRe'!$F$2:$F$201,E195))</f>
      </c>
      <c r="J195" s="90">
        <f>IF(B195="","",SUMIFS('Планиране на търсенето (demandP'!$R$2:$R$201,'Планиране на търсенето (demandP'!$B$2:$B$201,B195,'Планиране на търсенето (demandP'!$C$2:$C$201,C195,'Планиране на търсенето (demandP'!$D$2:$D$201,D195,'Планиране на търсенето (demandP'!$G$2:$G$201,E195,'Планиране на търсенето (demandP'!$H$2:$H$201,F195,'Планиране на търсенето (demandP'!$K$2:$K$201,G195))</f>
      </c>
      <c r="K195" s="90">
        <f>IF(B195="","",SUMIFS('Планиране на търсенето (demandP'!$Y$2:$Y$201,'Планиране на търсенето (demandP'!$B$2:$B$201,B195,'Планиране на търсенето (demandP'!$C$2:$C$201,C195,'Планиране на търсенето (demandP'!$D$2:$D$201,D195,'Планиране на търсенето (demandP'!$G$2:$G$201,E195,'Планиране на търсенето (demandP'!$H$2:$H$201,F195,'Планиране на търсенето (demandP'!$K$2:$K$201,G195))</f>
      </c>
      <c r="L195" s="90">
        <f>IF(B195="","",I195-H195)</f>
      </c>
      <c r="M195" s="91">
        <f>IF(OR(H195="",H195=0),"",L195/H195)</f>
      </c>
      <c r="N195" s="91">
        <f>IF(OR(J195="",J195=0),"",(H195-J195)/J195)</f>
      </c>
      <c r="O195" s="52">
        <f>IF(B195="","",IF(OR(M195&lt;-'Настройки на параметрите (setti'!$B$9,IF(N195="",0,ABS(N195))&gt;'Настройки на параметрите (setti'!$B$8),"エスカレーション必要","実行可能"))</f>
      </c>
      <c r="P195" s="46"/>
      <c r="Q195" s="88">
        <f>IF(B195="","",IF(P195="需要調整",ROUND((H195+J195)/2,0),H195))</f>
      </c>
      <c r="R195" s="88">
        <f>IF(B195="","",IF(P195="供給調整",MAX(I195,H195),I195))</f>
      </c>
      <c r="S195" s="62"/>
      <c r="T195" s="46"/>
      <c r="U195" s="62"/>
      <c r="V195" s="46"/>
    </row>
    <row r="196" ht="20" customHeight="true">
      <c r="A196" s="46"/>
      <c r="B196" s="46"/>
      <c r="C196" s="46"/>
      <c r="D196" s="46"/>
      <c r="E196" s="46"/>
      <c r="F196" s="46"/>
      <c r="G196" s="46"/>
      <c r="H196" s="90">
        <f>IF(B196="","",SUMIFS('Планиране на търсенето (demandP'!$X$2:$X$201,'Планиране на търсенето (demandP'!$B$2:$B$201,B196,'Планиране на търсенето (demandP'!$C$2:$C$201,C196,'Планиране на търсенето (demandP'!$D$2:$D$201,D196,'Планиране на търсенето (demandP'!$G$2:$G$201,E196,'Планиране на търсенето (demandP'!$H$2:$H$201,F196,'Планиране на търсенето (demandP'!$K$2:$K$201,G196))</f>
      </c>
      <c r="I196" s="90">
        <f>IF(B196="","",SUMIFS('Преглед на доставките (supplyRe'!$M$2:$M$201,'Преглед на доставките (supplyRe'!$B$2:$B$201,B196,'Преглед на доставките (supplyRe'!$C$2:$C$201,C196,'Преглед на доставките (supplyRe'!$D$2:$D$201,D196,'Преглед на доставките (supplyRe'!$F$2:$F$201,E196))</f>
      </c>
      <c r="J196" s="90">
        <f>IF(B196="","",SUMIFS('Планиране на търсенето (demandP'!$R$2:$R$201,'Планиране на търсенето (demandP'!$B$2:$B$201,B196,'Планиране на търсенето (demandP'!$C$2:$C$201,C196,'Планиране на търсенето (demandP'!$D$2:$D$201,D196,'Планиране на търсенето (demandP'!$G$2:$G$201,E196,'Планиране на търсенето (demandP'!$H$2:$H$201,F196,'Планиране на търсенето (demandP'!$K$2:$K$201,G196))</f>
      </c>
      <c r="K196" s="90">
        <f>IF(B196="","",SUMIFS('Планиране на търсенето (demandP'!$Y$2:$Y$201,'Планиране на търсенето (demandP'!$B$2:$B$201,B196,'Планиране на търсенето (demandP'!$C$2:$C$201,C196,'Планиране на търсенето (demandP'!$D$2:$D$201,D196,'Планиране на търсенето (demandP'!$G$2:$G$201,E196,'Планиране на търсенето (demandP'!$H$2:$H$201,F196,'Планиране на търсенето (demandP'!$K$2:$K$201,G196))</f>
      </c>
      <c r="L196" s="90">
        <f>IF(B196="","",I196-H196)</f>
      </c>
      <c r="M196" s="91">
        <f>IF(OR(H196="",H196=0),"",L196/H196)</f>
      </c>
      <c r="N196" s="91">
        <f>IF(OR(J196="",J196=0),"",(H196-J196)/J196)</f>
      </c>
      <c r="O196" s="52">
        <f>IF(B196="","",IF(OR(M196&lt;-'Настройки на параметрите (setti'!$B$9,IF(N196="",0,ABS(N196))&gt;'Настройки на параметрите (setti'!$B$8),"エスカレーション必要","実行可能"))</f>
      </c>
      <c r="P196" s="46"/>
      <c r="Q196" s="88">
        <f>IF(B196="","",IF(P196="需要調整",ROUND((H196+J196)/2,0),H196))</f>
      </c>
      <c r="R196" s="88">
        <f>IF(B196="","",IF(P196="供給調整",MAX(I196,H196),I196))</f>
      </c>
      <c r="S196" s="62"/>
      <c r="T196" s="46"/>
      <c r="U196" s="62"/>
      <c r="V196" s="46"/>
    </row>
    <row r="197" ht="20" customHeight="true">
      <c r="A197" s="46"/>
      <c r="B197" s="46"/>
      <c r="C197" s="46"/>
      <c r="D197" s="46"/>
      <c r="E197" s="46"/>
      <c r="F197" s="46"/>
      <c r="G197" s="46"/>
      <c r="H197" s="90">
        <f>IF(B197="","",SUMIFS('Планиране на търсенето (demandP'!$X$2:$X$201,'Планиране на търсенето (demandP'!$B$2:$B$201,B197,'Планиране на търсенето (demandP'!$C$2:$C$201,C197,'Планиране на търсенето (demandP'!$D$2:$D$201,D197,'Планиране на търсенето (demandP'!$G$2:$G$201,E197,'Планиране на търсенето (demandP'!$H$2:$H$201,F197,'Планиране на търсенето (demandP'!$K$2:$K$201,G197))</f>
      </c>
      <c r="I197" s="90">
        <f>IF(B197="","",SUMIFS('Преглед на доставките (supplyRe'!$M$2:$M$201,'Преглед на доставките (supplyRe'!$B$2:$B$201,B197,'Преглед на доставките (supplyRe'!$C$2:$C$201,C197,'Преглед на доставките (supplyRe'!$D$2:$D$201,D197,'Преглед на доставките (supplyRe'!$F$2:$F$201,E197))</f>
      </c>
      <c r="J197" s="90">
        <f>IF(B197="","",SUMIFS('Планиране на търсенето (demandP'!$R$2:$R$201,'Планиране на търсенето (demandP'!$B$2:$B$201,B197,'Планиране на търсенето (demandP'!$C$2:$C$201,C197,'Планиране на търсенето (demandP'!$D$2:$D$201,D197,'Планиране на търсенето (demandP'!$G$2:$G$201,E197,'Планиране на търсенето (demandP'!$H$2:$H$201,F197,'Планиране на търсенето (demandP'!$K$2:$K$201,G197))</f>
      </c>
      <c r="K197" s="90">
        <f>IF(B197="","",SUMIFS('Планиране на търсенето (demandP'!$Y$2:$Y$201,'Планиране на търсенето (demandP'!$B$2:$B$201,B197,'Планиране на търсенето (demandP'!$C$2:$C$201,C197,'Планиране на търсенето (demandP'!$D$2:$D$201,D197,'Планиране на търсенето (demandP'!$G$2:$G$201,E197,'Планиране на търсенето (demandP'!$H$2:$H$201,F197,'Планиране на търсенето (demandP'!$K$2:$K$201,G197))</f>
      </c>
      <c r="L197" s="90">
        <f>IF(B197="","",I197-H197)</f>
      </c>
      <c r="M197" s="91">
        <f>IF(OR(H197="",H197=0),"",L197/H197)</f>
      </c>
      <c r="N197" s="91">
        <f>IF(OR(J197="",J197=0),"",(H197-J197)/J197)</f>
      </c>
      <c r="O197" s="52">
        <f>IF(B197="","",IF(OR(M197&lt;-'Настройки на параметрите (setti'!$B$9,IF(N197="",0,ABS(N197))&gt;'Настройки на параметрите (setti'!$B$8),"エスカレーション必要","実行可能"))</f>
      </c>
      <c r="P197" s="46"/>
      <c r="Q197" s="88">
        <f>IF(B197="","",IF(P197="需要調整",ROUND((H197+J197)/2,0),H197))</f>
      </c>
      <c r="R197" s="88">
        <f>IF(B197="","",IF(P197="供給調整",MAX(I197,H197),I197))</f>
      </c>
      <c r="S197" s="62"/>
      <c r="T197" s="46"/>
      <c r="U197" s="62"/>
      <c r="V197" s="46"/>
    </row>
    <row r="198" ht="20" customHeight="true">
      <c r="A198" s="46"/>
      <c r="B198" s="46"/>
      <c r="C198" s="46"/>
      <c r="D198" s="46"/>
      <c r="E198" s="46"/>
      <c r="F198" s="46"/>
      <c r="G198" s="46"/>
      <c r="H198" s="90">
        <f>IF(B198="","",SUMIFS('Планиране на търсенето (demandP'!$X$2:$X$201,'Планиране на търсенето (demandP'!$B$2:$B$201,B198,'Планиране на търсенето (demandP'!$C$2:$C$201,C198,'Планиране на търсенето (demandP'!$D$2:$D$201,D198,'Планиране на търсенето (demandP'!$G$2:$G$201,E198,'Планиране на търсенето (demandP'!$H$2:$H$201,F198,'Планиране на търсенето (demandP'!$K$2:$K$201,G198))</f>
      </c>
      <c r="I198" s="90">
        <f>IF(B198="","",SUMIFS('Преглед на доставките (supplyRe'!$M$2:$M$201,'Преглед на доставките (supplyRe'!$B$2:$B$201,B198,'Преглед на доставките (supplyRe'!$C$2:$C$201,C198,'Преглед на доставките (supplyRe'!$D$2:$D$201,D198,'Преглед на доставките (supplyRe'!$F$2:$F$201,E198))</f>
      </c>
      <c r="J198" s="90">
        <f>IF(B198="","",SUMIFS('Планиране на търсенето (demandP'!$R$2:$R$201,'Планиране на търсенето (demandP'!$B$2:$B$201,B198,'Планиране на търсенето (demandP'!$C$2:$C$201,C198,'Планиране на търсенето (demandP'!$D$2:$D$201,D198,'Планиране на търсенето (demandP'!$G$2:$G$201,E198,'Планиране на търсенето (demandP'!$H$2:$H$201,F198,'Планиране на търсенето (demandP'!$K$2:$K$201,G198))</f>
      </c>
      <c r="K198" s="90">
        <f>IF(B198="","",SUMIFS('Планиране на търсенето (demandP'!$Y$2:$Y$201,'Планиране на търсенето (demandP'!$B$2:$B$201,B198,'Планиране на търсенето (demandP'!$C$2:$C$201,C198,'Планиране на търсенето (demandP'!$D$2:$D$201,D198,'Планиране на търсенето (demandP'!$G$2:$G$201,E198,'Планиране на търсенето (demandP'!$H$2:$H$201,F198,'Планиране на търсенето (demandP'!$K$2:$K$201,G198))</f>
      </c>
      <c r="L198" s="90">
        <f>IF(B198="","",I198-H198)</f>
      </c>
      <c r="M198" s="91">
        <f>IF(OR(H198="",H198=0),"",L198/H198)</f>
      </c>
      <c r="N198" s="91">
        <f>IF(OR(J198="",J198=0),"",(H198-J198)/J198)</f>
      </c>
      <c r="O198" s="52">
        <f>IF(B198="","",IF(OR(M198&lt;-'Настройки на параметрите (setti'!$B$9,IF(N198="",0,ABS(N198))&gt;'Настройки на параметрите (setti'!$B$8),"エスカレーション必要","実行可能"))</f>
      </c>
      <c r="P198" s="46"/>
      <c r="Q198" s="88">
        <f>IF(B198="","",IF(P198="需要調整",ROUND((H198+J198)/2,0),H198))</f>
      </c>
      <c r="R198" s="88">
        <f>IF(B198="","",IF(P198="供給調整",MAX(I198,H198),I198))</f>
      </c>
      <c r="S198" s="62"/>
      <c r="T198" s="46"/>
      <c r="U198" s="62"/>
      <c r="V198" s="46"/>
    </row>
    <row r="199" ht="20" customHeight="true">
      <c r="A199" s="46"/>
      <c r="B199" s="46"/>
      <c r="C199" s="46"/>
      <c r="D199" s="46"/>
      <c r="E199" s="46"/>
      <c r="F199" s="46"/>
      <c r="G199" s="46"/>
      <c r="H199" s="90">
        <f>IF(B199="","",SUMIFS('Планиране на търсенето (demandP'!$X$2:$X$201,'Планиране на търсенето (demandP'!$B$2:$B$201,B199,'Планиране на търсенето (demandP'!$C$2:$C$201,C199,'Планиране на търсенето (demandP'!$D$2:$D$201,D199,'Планиране на търсенето (demandP'!$G$2:$G$201,E199,'Планиране на търсенето (demandP'!$H$2:$H$201,F199,'Планиране на търсенето (demandP'!$K$2:$K$201,G199))</f>
      </c>
      <c r="I199" s="90">
        <f>IF(B199="","",SUMIFS('Преглед на доставките (supplyRe'!$M$2:$M$201,'Преглед на доставките (supplyRe'!$B$2:$B$201,B199,'Преглед на доставките (supplyRe'!$C$2:$C$201,C199,'Преглед на доставките (supplyRe'!$D$2:$D$201,D199,'Преглед на доставките (supplyRe'!$F$2:$F$201,E199))</f>
      </c>
      <c r="J199" s="90">
        <f>IF(B199="","",SUMIFS('Планиране на търсенето (demandP'!$R$2:$R$201,'Планиране на търсенето (demandP'!$B$2:$B$201,B199,'Планиране на търсенето (demandP'!$C$2:$C$201,C199,'Планиране на търсенето (demandP'!$D$2:$D$201,D199,'Планиране на търсенето (demandP'!$G$2:$G$201,E199,'Планиране на търсенето (demandP'!$H$2:$H$201,F199,'Планиране на търсенето (demandP'!$K$2:$K$201,G199))</f>
      </c>
      <c r="K199" s="90">
        <f>IF(B199="","",SUMIFS('Планиране на търсенето (demandP'!$Y$2:$Y$201,'Планиране на търсенето (demandP'!$B$2:$B$201,B199,'Планиране на търсенето (demandP'!$C$2:$C$201,C199,'Планиране на търсенето (demandP'!$D$2:$D$201,D199,'Планиране на търсенето (demandP'!$G$2:$G$201,E199,'Планиране на търсенето (demandP'!$H$2:$H$201,F199,'Планиране на търсенето (demandP'!$K$2:$K$201,G199))</f>
      </c>
      <c r="L199" s="90">
        <f>IF(B199="","",I199-H199)</f>
      </c>
      <c r="M199" s="91">
        <f>IF(OR(H199="",H199=0),"",L199/H199)</f>
      </c>
      <c r="N199" s="91">
        <f>IF(OR(J199="",J199=0),"",(H199-J199)/J199)</f>
      </c>
      <c r="O199" s="52">
        <f>IF(B199="","",IF(OR(M199&lt;-'Настройки на параметрите (setti'!$B$9,IF(N199="",0,ABS(N199))&gt;'Настройки на параметрите (setti'!$B$8),"エスカレーション必要","実行可能"))</f>
      </c>
      <c r="P199" s="46"/>
      <c r="Q199" s="88">
        <f>IF(B199="","",IF(P199="需要調整",ROUND((H199+J199)/2,0),H199))</f>
      </c>
      <c r="R199" s="88">
        <f>IF(B199="","",IF(P199="供給調整",MAX(I199,H199),I199))</f>
      </c>
      <c r="S199" s="62"/>
      <c r="T199" s="46"/>
      <c r="U199" s="62"/>
      <c r="V199" s="46"/>
    </row>
    <row r="200" ht="20" customHeight="true">
      <c r="A200" s="46"/>
      <c r="B200" s="46"/>
      <c r="C200" s="46"/>
      <c r="D200" s="46"/>
      <c r="E200" s="46"/>
      <c r="F200" s="46"/>
      <c r="G200" s="46"/>
      <c r="H200" s="90">
        <f>IF(B200="","",SUMIFS('Планиране на търсенето (demandP'!$X$2:$X$201,'Планиране на търсенето (demandP'!$B$2:$B$201,B200,'Планиране на търсенето (demandP'!$C$2:$C$201,C200,'Планиране на търсенето (demandP'!$D$2:$D$201,D200,'Планиране на търсенето (demandP'!$G$2:$G$201,E200,'Планиране на търсенето (demandP'!$H$2:$H$201,F200,'Планиране на търсенето (demandP'!$K$2:$K$201,G200))</f>
      </c>
      <c r="I200" s="90">
        <f>IF(B200="","",SUMIFS('Преглед на доставките (supplyRe'!$M$2:$M$201,'Преглед на доставките (supplyRe'!$B$2:$B$201,B200,'Преглед на доставките (supplyRe'!$C$2:$C$201,C200,'Преглед на доставките (supplyRe'!$D$2:$D$201,D200,'Преглед на доставките (supplyRe'!$F$2:$F$201,E200))</f>
      </c>
      <c r="J200" s="90">
        <f>IF(B200="","",SUMIFS('Планиране на търсенето (demandP'!$R$2:$R$201,'Планиране на търсенето (demandP'!$B$2:$B$201,B200,'Планиране на търсенето (demandP'!$C$2:$C$201,C200,'Планиране на търсенето (demandP'!$D$2:$D$201,D200,'Планиране на търсенето (demandP'!$G$2:$G$201,E200,'Планиране на търсенето (demandP'!$H$2:$H$201,F200,'Планиране на търсенето (demandP'!$K$2:$K$201,G200))</f>
      </c>
      <c r="K200" s="90">
        <f>IF(B200="","",SUMIFS('Планиране на търсенето (demandP'!$Y$2:$Y$201,'Планиране на търсенето (demandP'!$B$2:$B$201,B200,'Планиране на търсенето (demandP'!$C$2:$C$201,C200,'Планиране на търсенето (demandP'!$D$2:$D$201,D200,'Планиране на търсенето (demandP'!$G$2:$G$201,E200,'Планиране на търсенето (demandP'!$H$2:$H$201,F200,'Планиране на търсенето (demandP'!$K$2:$K$201,G200))</f>
      </c>
      <c r="L200" s="90">
        <f>IF(B200="","",I200-H200)</f>
      </c>
      <c r="M200" s="91">
        <f>IF(OR(H200="",H200=0),"",L200/H200)</f>
      </c>
      <c r="N200" s="91">
        <f>IF(OR(J200="",J200=0),"",(H200-J200)/J200)</f>
      </c>
      <c r="O200" s="52">
        <f>IF(B200="","",IF(OR(M200&lt;-'Настройки на параметрите (setti'!$B$9,IF(N200="",0,ABS(N200))&gt;'Настройки на параметрите (setti'!$B$8),"エスカレーション必要","実行可能"))</f>
      </c>
      <c r="P200" s="46"/>
      <c r="Q200" s="88">
        <f>IF(B200="","",IF(P200="需要調整",ROUND((H200+J200)/2,0),H200))</f>
      </c>
      <c r="R200" s="88">
        <f>IF(B200="","",IF(P200="供給調整",MAX(I200,H200),I200))</f>
      </c>
      <c r="S200" s="62"/>
      <c r="T200" s="46"/>
      <c r="U200" s="62"/>
      <c r="V200" s="46"/>
    </row>
    <row r="201" ht="20" customHeight="true">
      <c r="A201" s="46"/>
      <c r="B201" s="46"/>
      <c r="C201" s="46"/>
      <c r="D201" s="46"/>
      <c r="E201" s="46"/>
      <c r="F201" s="46"/>
      <c r="G201" s="46"/>
      <c r="H201" s="90">
        <f>IF(B201="","",SUMIFS('Планиране на търсенето (demandP'!$X$2:$X$201,'Планиране на търсенето (demandP'!$B$2:$B$201,B201,'Планиране на търсенето (demandP'!$C$2:$C$201,C201,'Планиране на търсенето (demandP'!$D$2:$D$201,D201,'Планиране на търсенето (demandP'!$G$2:$G$201,E201,'Планиране на търсенето (demandP'!$H$2:$H$201,F201,'Планиране на търсенето (demandP'!$K$2:$K$201,G201))</f>
      </c>
      <c r="I201" s="90">
        <f>IF(B201="","",SUMIFS('Преглед на доставките (supplyRe'!$M$2:$M$201,'Преглед на доставките (supplyRe'!$B$2:$B$201,B201,'Преглед на доставките (supplyRe'!$C$2:$C$201,C201,'Преглед на доставките (supplyRe'!$D$2:$D$201,D201,'Преглед на доставките (supplyRe'!$F$2:$F$201,E201))</f>
      </c>
      <c r="J201" s="90">
        <f>IF(B201="","",SUMIFS('Планиране на търсенето (demandP'!$R$2:$R$201,'Планиране на търсенето (demandP'!$B$2:$B$201,B201,'Планиране на търсенето (demandP'!$C$2:$C$201,C201,'Планиране на търсенето (demandP'!$D$2:$D$201,D201,'Планиране на търсенето (demandP'!$G$2:$G$201,E201,'Планиране на търсенето (demandP'!$H$2:$H$201,F201,'Планиране на търсенето (demandP'!$K$2:$K$201,G201))</f>
      </c>
      <c r="K201" s="90">
        <f>IF(B201="","",SUMIFS('Планиране на търсенето (demandP'!$Y$2:$Y$201,'Планиране на търсенето (demandP'!$B$2:$B$201,B201,'Планиране на търсенето (demandP'!$C$2:$C$201,C201,'Планиране на търсенето (demandP'!$D$2:$D$201,D201,'Планиране на търсенето (demandP'!$G$2:$G$201,E201,'Планиране на търсенето (demandP'!$H$2:$H$201,F201,'Планиране на търсенето (demandP'!$K$2:$K$201,G201))</f>
      </c>
      <c r="L201" s="90">
        <f>IF(B201="","",I201-H201)</f>
      </c>
      <c r="M201" s="91">
        <f>IF(OR(H201="",H201=0),"",L201/H201)</f>
      </c>
      <c r="N201" s="91">
        <f>IF(OR(J201="",J201=0),"",(H201-J201)/J201)</f>
      </c>
      <c r="O201" s="52">
        <f>IF(B201="","",IF(OR(M201&lt;-'Настройки на параметрите (setti'!$B$9,IF(N201="",0,ABS(N201))&gt;'Настройки на параметрите (setti'!$B$8),"エスカレーション必要","実行可能"))</f>
      </c>
      <c r="P201" s="46"/>
      <c r="Q201" s="88">
        <f>IF(B201="","",IF(P201="需要調整",ROUND((H201+J201)/2,0),H201))</f>
      </c>
      <c r="R201" s="88">
        <f>IF(B201="","",IF(P201="供給調整",MAX(I201,H201),I201))</f>
      </c>
      <c r="S201" s="62"/>
      <c r="T201" s="46"/>
      <c r="U201" s="62"/>
      <c r="V201" s="46"/>
    </row>
    <row r="202">
      <c r="A202" s="2" t="n"/>
      <c r="B202" s="2" t="n"/>
      <c r="C202" s="2" t="n"/>
      <c r="D202" s="2" t="n"/>
      <c r="E202" s="2" t="n"/>
      <c r="F202" s="2" t="n"/>
      <c r="G202" s="2" t="n"/>
      <c r="H202" s="2" t="n"/>
      <c r="I202" s="2" t="n"/>
      <c r="J202" s="2" t="n"/>
      <c r="K202" s="2" t="n"/>
      <c r="L202" s="2" t="n"/>
      <c r="M202" s="2" t="n"/>
      <c r="N202" s="2" t="n"/>
      <c r="O202" s="2" t="n"/>
      <c r="P202" s="2" t="n"/>
      <c r="Q202" s="2" t="n"/>
      <c r="R202" s="2" t="n"/>
      <c r="S202" s="2" t="n"/>
      <c r="T202" s="2" t="n"/>
      <c r="U202" s="2" t="n"/>
      <c r="V202" s="2" t="n"/>
    </row>
    <row r="203">
      <c r="A203" s="2" t="n"/>
      <c r="B203" s="2" t="n"/>
      <c r="C203" s="2" t="n"/>
      <c r="D203" s="2" t="n"/>
      <c r="E203" s="2" t="n"/>
      <c r="F203" s="2" t="n"/>
      <c r="G203" s="2" t="n"/>
      <c r="H203" s="2" t="n"/>
      <c r="I203" s="2" t="n"/>
      <c r="J203" s="2" t="n"/>
      <c r="K203" s="2" t="n"/>
      <c r="L203" s="2" t="n"/>
      <c r="M203" s="2" t="n"/>
      <c r="N203" s="2" t="n"/>
      <c r="O203" s="2" t="n"/>
      <c r="P203" s="2" t="n"/>
      <c r="Q203" s="2" t="n"/>
      <c r="R203" s="2" t="n"/>
      <c r="S203" s="2" t="n"/>
      <c r="T203" s="2" t="n"/>
      <c r="U203" s="2" t="n"/>
      <c r="V203" s="2" t="n"/>
    </row>
    <row r="204">
      <c r="A204" s="2" t="n"/>
      <c r="B204" s="2" t="n"/>
      <c r="C204" s="2" t="n"/>
      <c r="D204" s="2" t="n"/>
      <c r="E204" s="2" t="n"/>
      <c r="F204" s="2" t="n"/>
      <c r="G204" s="2" t="n"/>
      <c r="H204" s="2" t="n"/>
      <c r="I204" s="2" t="n"/>
      <c r="J204" s="2" t="n"/>
      <c r="K204" s="2" t="n"/>
      <c r="L204" s="2" t="n"/>
      <c r="M204" s="2" t="n"/>
      <c r="N204" s="2" t="n"/>
      <c r="O204" s="2" t="n"/>
      <c r="P204" s="2" t="n"/>
      <c r="Q204" s="2" t="n"/>
      <c r="R204" s="2" t="n"/>
      <c r="S204" s="2" t="n"/>
      <c r="T204" s="2" t="n"/>
      <c r="U204" s="2" t="n"/>
      <c r="V204" s="2" t="n"/>
    </row>
    <row r="205">
      <c r="A205" s="2" t="n"/>
      <c r="B205" s="2" t="n"/>
      <c r="C205" s="2" t="n"/>
      <c r="D205" s="2" t="n"/>
      <c r="E205" s="2" t="n"/>
      <c r="F205" s="2" t="n"/>
      <c r="G205" s="2" t="n"/>
      <c r="H205" s="2" t="n"/>
      <c r="I205" s="2" t="n"/>
      <c r="J205" s="2" t="n"/>
      <c r="K205" s="2" t="n"/>
      <c r="L205" s="2" t="n"/>
      <c r="M205" s="2" t="n"/>
      <c r="N205" s="2" t="n"/>
      <c r="O205" s="2" t="n"/>
      <c r="P205" s="2" t="n"/>
      <c r="Q205" s="2" t="n"/>
      <c r="R205" s="2" t="n"/>
      <c r="S205" s="2" t="n"/>
      <c r="T205" s="2" t="n"/>
      <c r="U205" s="2" t="n"/>
      <c r="V205" s="2" t="n"/>
    </row>
    <row r="206">
      <c r="A206" s="2" t="n"/>
      <c r="B206" s="2" t="n"/>
      <c r="C206" s="2" t="n"/>
      <c r="D206" s="2" t="n"/>
      <c r="E206" s="2" t="n"/>
      <c r="F206" s="2" t="n"/>
      <c r="G206" s="2" t="n"/>
      <c r="H206" s="2" t="n"/>
      <c r="I206" s="2" t="n"/>
      <c r="J206" s="2" t="n"/>
      <c r="K206" s="2" t="n"/>
      <c r="L206" s="2" t="n"/>
      <c r="M206" s="2" t="n"/>
      <c r="N206" s="2" t="n"/>
      <c r="O206" s="2" t="n"/>
      <c r="P206" s="2" t="n"/>
      <c r="Q206" s="2" t="n"/>
      <c r="R206" s="2" t="n"/>
      <c r="S206" s="2" t="n"/>
      <c r="T206" s="2" t="n"/>
      <c r="U206" s="2" t="n"/>
      <c r="V206" s="2" t="n"/>
    </row>
    <row r="207">
      <c r="A207" s="2" t="n"/>
      <c r="B207" s="2" t="n"/>
      <c r="C207" s="2" t="n"/>
      <c r="D207" s="2" t="n"/>
      <c r="E207" s="2" t="n"/>
      <c r="F207" s="2" t="n"/>
      <c r="G207" s="2" t="n"/>
      <c r="H207" s="2" t="n"/>
      <c r="I207" s="2" t="n"/>
      <c r="J207" s="2" t="n"/>
      <c r="K207" s="2" t="n"/>
      <c r="L207" s="2" t="n"/>
      <c r="M207" s="2" t="n"/>
      <c r="N207" s="2" t="n"/>
      <c r="O207" s="2" t="n"/>
      <c r="P207" s="2" t="n"/>
      <c r="Q207" s="2" t="n"/>
      <c r="R207" s="2" t="n"/>
      <c r="S207" s="2" t="n"/>
      <c r="T207" s="2" t="n"/>
      <c r="U207" s="2" t="n"/>
      <c r="V207" s="2" t="n"/>
    </row>
    <row r="208">
      <c r="A208" s="2" t="n"/>
      <c r="B208" s="2" t="n"/>
      <c r="C208" s="2" t="n"/>
      <c r="D208" s="2" t="n"/>
      <c r="E208" s="2" t="n"/>
      <c r="F208" s="2" t="n"/>
      <c r="G208" s="2" t="n"/>
      <c r="H208" s="2" t="n"/>
      <c r="I208" s="2" t="n"/>
      <c r="J208" s="2" t="n"/>
      <c r="K208" s="2" t="n"/>
      <c r="L208" s="2" t="n"/>
      <c r="M208" s="2" t="n"/>
      <c r="N208" s="2" t="n"/>
      <c r="O208" s="2" t="n"/>
      <c r="P208" s="2" t="n"/>
      <c r="Q208" s="2" t="n"/>
      <c r="R208" s="2" t="n"/>
      <c r="S208" s="2" t="n"/>
      <c r="T208" s="2" t="n"/>
      <c r="U208" s="2" t="n"/>
      <c r="V208" s="2" t="n"/>
    </row>
    <row r="209">
      <c r="A209" s="2" t="n"/>
      <c r="B209" s="2" t="n"/>
      <c r="C209" s="2" t="n"/>
      <c r="D209" s="2" t="n"/>
      <c r="E209" s="2" t="n"/>
      <c r="F209" s="2" t="n"/>
      <c r="G209" s="2" t="n"/>
      <c r="H209" s="2" t="n"/>
      <c r="I209" s="2" t="n"/>
      <c r="J209" s="2" t="n"/>
      <c r="K209" s="2" t="n"/>
      <c r="L209" s="2" t="n"/>
      <c r="M209" s="2" t="n"/>
      <c r="N209" s="2" t="n"/>
      <c r="O209" s="2" t="n"/>
      <c r="P209" s="2" t="n"/>
      <c r="Q209" s="2" t="n"/>
      <c r="R209" s="2" t="n"/>
      <c r="S209" s="2" t="n"/>
      <c r="T209" s="2" t="n"/>
      <c r="U209" s="2" t="n"/>
      <c r="V209" s="2" t="n"/>
    </row>
    <row r="210">
      <c r="A210" s="2" t="n"/>
      <c r="B210" s="2" t="n"/>
      <c r="C210" s="2" t="n"/>
      <c r="D210" s="2" t="n"/>
      <c r="E210" s="2" t="n"/>
      <c r="F210" s="2" t="n"/>
      <c r="G210" s="2" t="n"/>
      <c r="H210" s="2" t="n"/>
      <c r="I210" s="2" t="n"/>
      <c r="J210" s="2" t="n"/>
      <c r="K210" s="2" t="n"/>
      <c r="L210" s="2" t="n"/>
      <c r="M210" s="2" t="n"/>
      <c r="N210" s="2" t="n"/>
      <c r="O210" s="2" t="n"/>
      <c r="P210" s="2" t="n"/>
      <c r="Q210" s="2" t="n"/>
      <c r="R210" s="2" t="n"/>
      <c r="S210" s="2" t="n"/>
      <c r="T210" s="2" t="n"/>
      <c r="U210" s="2" t="n"/>
      <c r="V210" s="2" t="n"/>
    </row>
  </sheetData>
  <conditionalFormatting sqref="O2:O201">
    <cfRule type="containsText" dxfId="2" priority="1" operator="containsText" text="需升级">
      <formula>NOT(ISERROR(SEARCH("需升级",O2)))</formula>
    </cfRule>
    <cfRule type="containsText" dxfId="1" priority="2" operator="containsText" text="可执行">
      <formula>NOT(ISERROR(SEARCH("可执行",O2)))</formula>
    </cfRule>
  </conditionalFormatting>
  <conditionalFormatting sqref="M2:N201">
    <cfRule type="colorScale" priority="3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9">
    <dataValidation allowBlank="true" sqref="B2:B201" type="list">
      <formula1>=List_Periods</formula1>
    </dataValidation>
    <dataValidation allowBlank="true" sqref="C2:C201" type="list">
      <formula1>=List_BusinessUnits</formula1>
    </dataValidation>
    <dataValidation allowBlank="true" sqref="D2:D201" type="list">
      <formula1>=List_ProductFamilies</formula1>
    </dataValidation>
    <dataValidation allowBlank="true" sqref="E2:E201" type="list">
      <formula1>=List_Regions</formula1>
    </dataValidation>
    <dataValidation allowBlank="true" sqref="F2:F201" type="list">
      <formula1>=List_Channels</formula1>
    </dataValidation>
    <dataValidation allowBlank="true" sqref="G2:G201" type="list">
      <formula1>=List_Scenarios</formula1>
    </dataValidation>
    <dataValidation allowBlank="true" sqref="P2:P201" type="list">
      <formula1>=List_DecisionTypes</formula1>
    </dataValidation>
    <dataValidation allowBlank="true" sqref="T2:T201" type="list">
      <formula1>=List_Owners</formula1>
    </dataValidation>
    <dataValidation allowBlank="true" sqref="V2:V201" type="list">
      <formula1>=List_Statuses</formula1>
    </dataValidation>
  </dataValidation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M70"/>
  <sheetViews>
    <sheetView showGridLines="false" workbookViewId="0">
      <selection activeCell="A1" sqref="A1"/>
    </sheetView>
  </sheetViews>
  <sheetFormatPr baseColWidth="8" defaultRowHeight="15"/>
  <cols>
    <col customWidth="true" max="1" min="1" width="20"/>
    <col customWidth="true" max="2" min="2" width="15"/>
    <col customWidth="true" max="3" min="3" width="4"/>
    <col customWidth="true" max="4" min="4" width="36"/>
    <col customWidth="true" max="5" min="5" width="4"/>
    <col customWidth="true" max="6" min="6" width="22"/>
    <col customWidth="true" max="13" min="7" width="12"/>
  </cols>
  <sheetData>
    <row r="1" ht="30" customHeight="true">
      <c r="A1" s="11" t="s">
        <v>226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</row>
    <row r="2" ht="22" customHeight="true">
      <c r="A2" s="2" t="s">
        <v>227</v>
      </c>
      <c r="B2" s="2" t="n"/>
      <c r="C2" s="2" t="n"/>
      <c r="D2" s="2" t="n"/>
      <c r="E2" s="2" t="n"/>
      <c r="F2" s="2" t="n"/>
      <c r="G2" s="2" t="n"/>
      <c r="H2" s="2" t="n"/>
      <c r="I2" s="2" t="n"/>
      <c r="J2" s="2" t="n"/>
      <c r="K2" s="2" t="n"/>
      <c r="L2" s="2" t="n"/>
      <c r="M2" s="2" t="n"/>
    </row>
    <row r="3" ht="22" customHeight="true">
      <c r="A3" s="83" t="s">
        <v>82</v>
      </c>
      <c r="B3" s="84" t="n"/>
      <c r="C3" s="84" t="n"/>
      <c r="D3" s="84" t="n"/>
      <c r="E3" s="84" t="n"/>
      <c r="F3" s="84" t="n"/>
      <c r="G3" s="84" t="n"/>
      <c r="H3" s="84" t="n"/>
      <c r="I3" s="84" t="n"/>
      <c r="J3" s="84" t="n"/>
      <c r="K3" s="84" t="n"/>
      <c r="L3" s="84" t="n"/>
      <c r="M3" s="85" t="n"/>
    </row>
    <row r="4" ht="30" customHeight="true">
      <c r="A4" s="36" t="s">
        <v>48</v>
      </c>
      <c r="B4" s="36" t="s">
        <v>39</v>
      </c>
      <c r="C4" s="36" t="s">
        <v>41</v>
      </c>
      <c r="D4" s="36" t="s">
        <v>49</v>
      </c>
      <c r="E4" s="36" t="s">
        <v>228</v>
      </c>
      <c r="F4" s="36" t="s">
        <v>229</v>
      </c>
      <c r="G4" s="36" t="s">
        <v>230</v>
      </c>
      <c r="H4" s="2" t="s">
        <v>187</v>
      </c>
      <c r="I4" s="2" t="s">
        <v>231</v>
      </c>
      <c r="J4" s="2" t="n"/>
      <c r="K4" s="2" t="n"/>
      <c r="L4" s="2" t="n"/>
      <c r="M4" s="2" t="n"/>
    </row>
    <row r="5" ht="40" customHeight="true">
      <c r="A5" s="42" t="s">
        <v>56</v>
      </c>
      <c r="B5" s="92" t="s">
        <v>88</v>
      </c>
      <c r="C5" s="92" t="s">
        <v>50</v>
      </c>
      <c r="D5" s="92" t="s">
        <v>57</v>
      </c>
      <c r="E5" s="42" t="s">
        <v>92</v>
      </c>
      <c r="F5" s="42" t="s">
        <v>92</v>
      </c>
      <c r="G5" s="42" t="inlineStr">
        <is>
          <t>月次でローリング確認します</t>
        </is>
      </c>
      <c r="H5" s="2" t="s">
        <v>190</v>
      </c>
      <c r="I5" s="2" t="s">
        <v>232</v>
      </c>
      <c r="J5" s="2" t="n"/>
      <c r="K5" s="2" t="n"/>
      <c r="L5" s="2" t="n"/>
      <c r="M5" s="2" t="n"/>
    </row>
    <row r="6" ht="40" customHeight="true">
      <c r="A6" s="42" t="s">
        <v>64</v>
      </c>
      <c r="B6" s="92" t="s">
        <v>88</v>
      </c>
      <c r="C6" s="92" t="s">
        <v>50</v>
      </c>
      <c r="D6" s="92" t="s">
        <v>65</v>
      </c>
      <c r="E6" s="42" t="s">
        <v>92</v>
      </c>
      <c r="F6" s="42" t="s">
        <v>233</v>
      </c>
      <c r="G6" s="42" t="inlineStr">
        <is>
          <t>在庫と物流リソースを早めに確保します</t>
        </is>
      </c>
      <c r="H6" s="2" t="s">
        <v>234</v>
      </c>
      <c r="I6" s="2" t="s">
        <v>235</v>
      </c>
      <c r="J6" s="2" t="n"/>
      <c r="K6" s="2" t="n"/>
      <c r="L6" s="2" t="n"/>
      <c r="M6" s="2" t="n"/>
    </row>
    <row r="7" ht="40" customHeight="true">
      <c r="A7" s="42" t="s">
        <v>72</v>
      </c>
      <c r="B7" s="92" t="s">
        <v>88</v>
      </c>
      <c r="C7" s="92" t="s">
        <v>50</v>
      </c>
      <c r="D7" s="92" t="s">
        <v>73</v>
      </c>
      <c r="E7" s="42" t="s">
        <v>92</v>
      </c>
      <c r="F7" s="42" t="s">
        <v>236</v>
      </c>
      <c r="G7" s="42" t="inlineStr">
        <is>
          <t>段階別の能力と在庫しきい値をНастройки на параметрите (settiします</t>
        </is>
      </c>
      <c r="H7" s="2" t="s">
        <v>237</v>
      </c>
      <c r="I7" s="2" t="s">
        <v>238</v>
      </c>
      <c r="J7" s="2" t="n"/>
      <c r="K7" s="2" t="n"/>
      <c r="L7" s="2" t="n"/>
      <c r="M7" s="2" t="n"/>
    </row>
    <row r="8" ht="40" customHeight="true">
      <c r="A8" s="42" t="s">
        <v>56</v>
      </c>
      <c r="B8" s="92" t="s">
        <v>94</v>
      </c>
      <c r="C8" s="92" t="s">
        <v>50</v>
      </c>
      <c r="D8" s="92" t="s">
        <v>57</v>
      </c>
      <c r="E8" s="42" t="s">
        <v>108</v>
      </c>
      <c r="F8" s="42" t="s">
        <v>108</v>
      </c>
      <c r="G8" s="42" t="inlineStr">
        <is>
          <t>配分、代替供給、顧客コミット調整を行います</t>
        </is>
      </c>
      <c r="H8" s="2" t="s">
        <v>193</v>
      </c>
      <c r="I8" s="2" t="s">
        <v>232</v>
      </c>
      <c r="J8" s="2" t="n"/>
      <c r="K8" s="2" t="n"/>
      <c r="L8" s="2" t="n"/>
      <c r="M8" s="2" t="n"/>
    </row>
    <row r="9" ht="40" customHeight="true">
      <c r="A9" s="42" t="s">
        <v>64</v>
      </c>
      <c r="B9" s="92" t="s">
        <v>94</v>
      </c>
      <c r="C9" s="92" t="s">
        <v>50</v>
      </c>
      <c r="D9" s="92" t="s">
        <v>65</v>
      </c>
      <c r="E9" s="42" t="s">
        <v>108</v>
      </c>
      <c r="F9" s="42" t="s">
        <v>239</v>
      </c>
      <c r="G9" s="42" t="inlineStr">
        <is>
          <t>確定需要と未確定需要を分けます</t>
        </is>
      </c>
      <c r="H9" s="2" t="s">
        <v>240</v>
      </c>
      <c r="I9" s="2" t="s">
        <v>241</v>
      </c>
      <c r="J9" s="2" t="n"/>
      <c r="K9" s="2" t="n"/>
      <c r="L9" s="2" t="n"/>
      <c r="M9" s="2" t="n"/>
    </row>
    <row r="10" ht="40" customHeight="true">
      <c r="A10" s="42" t="s">
        <v>72</v>
      </c>
      <c r="B10" s="92" t="s">
        <v>94</v>
      </c>
      <c r="C10" s="92" t="s">
        <v>50</v>
      </c>
      <c r="D10" s="92" t="s">
        <v>73</v>
      </c>
      <c r="E10" s="42" t="s">
        <v>108</v>
      </c>
      <c r="F10" s="42" t="s">
        <v>242</v>
      </c>
      <c r="G10" s="42" t="inlineStr">
        <is>
          <t>購買を凍結し、残在庫を管理します</t>
        </is>
      </c>
      <c r="H10" s="2" t="s">
        <v>243</v>
      </c>
      <c r="I10" s="2" t="s">
        <v>244</v>
      </c>
      <c r="J10" s="2" t="n"/>
      <c r="K10" s="2" t="n"/>
      <c r="L10" s="2" t="n"/>
      <c r="M10" s="2" t="n"/>
    </row>
    <row r="11" ht="40" customHeight="true">
      <c r="A11" s="42" t="s">
        <v>56</v>
      </c>
      <c r="B11" s="92" t="s">
        <v>100</v>
      </c>
      <c r="C11" s="92" t="s">
        <v>58</v>
      </c>
      <c r="D11" s="92" t="s">
        <v>57</v>
      </c>
      <c r="E11" s="42" t="s">
        <v>104</v>
      </c>
      <c r="F11" s="42" t="s">
        <v>104</v>
      </c>
      <c r="G11" s="42" t="inlineStr">
        <is>
          <t>顧客の前倒し・後ろ倒し購買を評価します</t>
        </is>
      </c>
      <c r="H11" s="2" t="s">
        <v>196</v>
      </c>
      <c r="I11" s="2" t="s">
        <v>232</v>
      </c>
      <c r="J11" s="2" t="n"/>
      <c r="K11" s="2" t="n"/>
      <c r="L11" s="2" t="n"/>
      <c r="M11" s="2" t="n"/>
    </row>
    <row r="12" ht="40" customHeight="true">
      <c r="A12" s="42" t="s">
        <v>64</v>
      </c>
      <c r="B12" s="92" t="s">
        <v>100</v>
      </c>
      <c r="C12" s="92" t="s">
        <v>58</v>
      </c>
      <c r="D12" s="92" t="s">
        <v>65</v>
      </c>
      <c r="E12" s="42" t="s">
        <v>104</v>
      </c>
      <c r="F12" s="42" t="s">
        <v>245</v>
      </c>
      <c r="G12" s="42" t="inlineStr">
        <is>
          <t>供給余力と優先順位ルールを用意します</t>
        </is>
      </c>
      <c r="H12" s="2" t="s">
        <v>246</v>
      </c>
      <c r="I12" s="2" t="s">
        <v>247</v>
      </c>
      <c r="J12" s="2" t="n"/>
      <c r="K12" s="2" t="n"/>
      <c r="L12" s="2" t="n"/>
      <c r="M12" s="2" t="n"/>
    </row>
    <row r="13" ht="40" customHeight="true">
      <c r="A13" s="42" t="s">
        <v>72</v>
      </c>
      <c r="B13" s="92" t="s">
        <v>100</v>
      </c>
      <c r="C13" s="92" t="s">
        <v>58</v>
      </c>
      <c r="D13" s="92" t="s">
        <v>73</v>
      </c>
      <c r="E13" s="42" t="s">
        <v>104</v>
      </c>
      <c r="F13" s="42" t="s">
        <v>248</v>
      </c>
      <c r="G13" s="42" t="inlineStr">
        <is>
          <t>補充と在庫リスクを抑えます</t>
        </is>
      </c>
      <c r="H13" s="2" t="s">
        <v>249</v>
      </c>
      <c r="I13" s="2" t="s">
        <v>250</v>
      </c>
      <c r="J13" s="2" t="n"/>
      <c r="K13" s="2" t="n"/>
      <c r="L13" s="2" t="n"/>
      <c r="M13" s="2" t="n"/>
    </row>
    <row r="14" ht="15" customHeight="true">
      <c r="A14" s="2" t="n"/>
      <c r="B14" s="2" t="n"/>
      <c r="C14" s="2" t="n"/>
      <c r="D14" s="2" t="n"/>
      <c r="E14" s="2" t="n"/>
      <c r="F14" s="2" t="n"/>
      <c r="G14" s="2" t="n"/>
      <c r="H14" s="2" t="n"/>
      <c r="I14" s="2" t="n"/>
      <c r="J14" s="2" t="n"/>
      <c r="K14" s="2" t="n"/>
      <c r="L14" s="2" t="n"/>
      <c r="M14" s="2" t="n"/>
    </row>
    <row r="15" ht="15" customHeight="true">
      <c r="A15" s="2" t="n"/>
      <c r="B15" s="2" t="n"/>
      <c r="C15" s="2" t="n"/>
      <c r="D15" s="2" t="n"/>
      <c r="E15" s="2" t="n"/>
      <c r="F15" s="2" t="n"/>
      <c r="G15" s="2" t="n"/>
      <c r="H15" s="2" t="n"/>
      <c r="I15" s="2" t="n"/>
      <c r="J15" s="2" t="n"/>
      <c r="K15" s="2" t="n"/>
      <c r="L15" s="2" t="n"/>
      <c r="M15" s="2" t="n"/>
    </row>
    <row r="16" ht="22" customHeight="true">
      <c r="A16" s="83" t="inlineStr">
        <is>
          <t>Предположения за сценарии (scen計算｜期間、Предположения за сценарии (scen、製品群を選び、調整後ギャップを確認</t>
        </is>
      </c>
      <c r="B16" s="84" t="n"/>
      <c r="C16" s="84" t="n"/>
      <c r="D16" s="84" t="n"/>
      <c r="E16" s="84" t="n"/>
      <c r="F16" s="85" t="n"/>
      <c r="G16" s="84" t="n"/>
      <c r="H16" s="84" t="n"/>
      <c r="I16" s="84" t="n"/>
      <c r="J16" s="84" t="n"/>
      <c r="K16" s="84" t="n"/>
      <c r="L16" s="84" t="n"/>
      <c r="M16" s="85" t="n"/>
    </row>
    <row r="17" ht="30" customHeight="true">
      <c r="A17" s="36" t="inlineStr">
        <is>
          <t>入力項目</t>
        </is>
      </c>
      <c r="B17" s="36" t="inlineStr">
        <is>
          <t>選択・結果</t>
        </is>
      </c>
      <c r="C17" s="36"/>
      <c r="D17" s="36" t="inlineStr">
        <is>
          <t>計算基準</t>
        </is>
      </c>
      <c r="E17" s="2" t="n"/>
      <c r="F17" s="36" t="inlineStr">
        <is>
          <t>需要倍率 \ 供給倍率</t>
        </is>
      </c>
      <c r="G17" s="93" t="inlineStr">
        <is>
          <t>0.75</t>
        </is>
      </c>
      <c r="H17" s="93" t="inlineStr">
        <is>
          <t>0.90</t>
        </is>
      </c>
      <c r="I17" s="93" t="inlineStr">
        <is>
          <t>1.00</t>
        </is>
      </c>
      <c r="J17" s="93" t="inlineStr">
        <is>
          <t>1.10</t>
        </is>
      </c>
      <c r="K17" s="93" t="inlineStr">
        <is>
          <t>1.25</t>
        </is>
      </c>
      <c r="L17" s="2" t="n"/>
      <c r="M17" s="2" t="n"/>
    </row>
    <row r="18" ht="22" customHeight="true">
      <c r="A18" s="40" t="inlineStr">
        <is>
          <t>期間</t>
        </is>
      </c>
      <c r="B18" s="46" t="inlineStr">
        <is>
          <t>2026-05</t>
        </is>
      </c>
      <c r="C18" s="40"/>
      <c r="D18" s="40" t="inlineStr">
        <is>
          <t>選択期間をКонсенсусен план (consensusPlanから集計します。</t>
        </is>
      </c>
      <c r="E18" s="2" t="n"/>
      <c r="F18" s="94" t="n">
        <v>0.8</v>
      </c>
      <c r="G18" s="95">
        <f>$B$25*G$17-$B$24*$F18</f>
      </c>
      <c r="H18" s="95">
        <f>$B$25*H$17-$B$24*$F18</f>
      </c>
      <c r="I18" s="95">
        <f>$B$25*I$17-$B$24*$F18</f>
      </c>
      <c r="J18" s="95">
        <f>$B$25*J$17-$B$24*$F18</f>
      </c>
      <c r="K18" s="95">
        <f>$B$25*K$17-$B$24*$F18</f>
      </c>
      <c r="L18" s="2" t="n"/>
      <c r="M18" s="2" t="n"/>
    </row>
    <row r="19" ht="22" customHeight="true">
      <c r="A19" s="40" t="inlineStr">
        <is>
          <t>事業部門</t>
        </is>
      </c>
      <c r="B19" s="46" t="inlineStr">
        <is>
          <t>中国事業</t>
        </is>
      </c>
      <c r="C19" s="40"/>
      <c r="D19" s="40" t="inlineStr">
        <is>
          <t>事業部門を切り替えできます。</t>
        </is>
      </c>
      <c r="E19" s="2" t="n"/>
      <c r="F19" s="94" t="n">
        <v>0.9</v>
      </c>
      <c r="G19" s="95">
        <f>$B$25*G$17-$B$24*$F19</f>
      </c>
      <c r="H19" s="95">
        <f>$B$25*H$17-$B$24*$F19</f>
      </c>
      <c r="I19" s="95">
        <f>$B$25*I$17-$B$24*$F19</f>
      </c>
      <c r="J19" s="95">
        <f>$B$25*J$17-$B$24*$F19</f>
      </c>
      <c r="K19" s="95">
        <f>$B$25*K$17-$B$24*$F19</f>
      </c>
      <c r="L19" s="2" t="n"/>
      <c r="M19" s="2" t="n"/>
    </row>
    <row r="20" ht="22" customHeight="true">
      <c r="A20" s="40" t="inlineStr">
        <is>
          <t>製品群</t>
        </is>
      </c>
      <c r="B20" s="46" t="inlineStr">
        <is>
          <t>主力製品</t>
        </is>
      </c>
      <c r="C20" s="40"/>
      <c r="D20" s="40" t="inlineStr">
        <is>
          <t>製品群を切り替えできます。</t>
        </is>
      </c>
      <c r="E20" s="2" t="n"/>
      <c r="F20" s="94" t="n">
        <v>1</v>
      </c>
      <c r="G20" s="95">
        <f>$B$25*G$17-$B$24*$F20</f>
      </c>
      <c r="H20" s="95">
        <f>$B$25*H$17-$B$24*$F20</f>
      </c>
      <c r="I20" s="95">
        <f>$B$25*I$17-$B$24*$F20</f>
      </c>
      <c r="J20" s="95">
        <f>$B$25*J$17-$B$24*$F20</f>
      </c>
      <c r="K20" s="95">
        <f>$B$25*K$17-$B$24*$F20</f>
      </c>
      <c r="L20" s="2" t="n"/>
      <c r="M20" s="2" t="n"/>
    </row>
    <row r="21" ht="22" customHeight="true">
      <c r="A21" s="40" t="inlineStr">
        <is>
          <t>地域</t>
        </is>
      </c>
      <c r="B21" s="46" t="inlineStr">
        <is>
          <t>華東</t>
        </is>
      </c>
      <c r="C21" s="40"/>
      <c r="D21" s="40" t="inlineStr">
        <is>
          <t>地域を切り替えできます。</t>
        </is>
      </c>
      <c r="E21" s="2" t="n"/>
      <c r="F21" s="94" t="n">
        <v>1.1</v>
      </c>
      <c r="G21" s="95">
        <f>$B$25*G$17-$B$24*$F21</f>
      </c>
      <c r="H21" s="95">
        <f>$B$25*H$17-$B$24*$F21</f>
      </c>
      <c r="I21" s="95">
        <f>$B$25*I$17-$B$24*$F21</f>
      </c>
      <c r="J21" s="95">
        <f>$B$25*J$17-$B$24*$F21</f>
      </c>
      <c r="K21" s="95">
        <f>$B$25*K$17-$B$24*$F21</f>
      </c>
      <c r="L21" s="2" t="n"/>
      <c r="M21" s="2" t="n"/>
    </row>
    <row r="22" ht="22" customHeight="true">
      <c r="A22" s="40" t="inlineStr">
        <is>
          <t>チャネル</t>
        </is>
      </c>
      <c r="B22" s="46" t="inlineStr">
        <is>
          <t>販売代理店</t>
        </is>
      </c>
      <c r="C22" s="40"/>
      <c r="D22" s="40" t="inlineStr">
        <is>
          <t>チャネルを切り替えできます。</t>
        </is>
      </c>
      <c r="E22" s="2" t="n"/>
      <c r="F22" s="94" t="n">
        <v>1.2</v>
      </c>
      <c r="G22" s="95">
        <f>$B$25*G$17-$B$24*$F22</f>
      </c>
      <c r="H22" s="95">
        <f>$B$25*H$17-$B$24*$F22</f>
      </c>
      <c r="I22" s="95">
        <f>$B$25*I$17-$B$24*$F22</f>
      </c>
      <c r="J22" s="95">
        <f>$B$25*J$17-$B$24*$F22</f>
      </c>
      <c r="K22" s="95">
        <f>$B$25*K$17-$B$24*$F22</f>
      </c>
      <c r="L22" s="2" t="n"/>
      <c r="M22" s="2" t="n"/>
    </row>
    <row r="23" ht="22" customHeight="true">
      <c r="A23" s="40" t="s">
        <v>1</v>
      </c>
      <c r="B23" s="46" t="inlineStr">
        <is>
          <t>基準Предположения за сценарии (scen</t>
        </is>
      </c>
      <c r="C23" s="40"/>
      <c r="D23" s="40" t="inlineStr">
        <is>
          <t>Предположения за сценарии (scenライブラリから選択します。</t>
        </is>
      </c>
      <c r="E23" s="2" t="n"/>
      <c r="F23" s="94" t="n">
        <v>1.35</v>
      </c>
      <c r="G23" s="95">
        <f>$B$25*G$17-$B$24*$F23</f>
      </c>
      <c r="H23" s="95">
        <f>$B$25*H$17-$B$24*$F23</f>
      </c>
      <c r="I23" s="95">
        <f>$B$25*I$17-$B$24*$F23</f>
      </c>
      <c r="J23" s="95">
        <f>$B$25*J$17-$B$24*$F23</f>
      </c>
      <c r="K23" s="95">
        <f>$B$25*K$17-$B$24*$F23</f>
      </c>
      <c r="L23" s="2" t="n"/>
      <c r="M23" s="2" t="n"/>
    </row>
    <row r="24" ht="22" customHeight="true">
      <c r="A24" s="40" t="inlineStr">
        <is>
          <t>基準需要</t>
        </is>
      </c>
      <c r="B24" s="90">
        <f>SUMIFS('Консенсусен план (consensusPlan'!$H$2:$H$201,'Консенсусен план (consensusPlan'!$B$2:$B$201,$B$18,'Консенсусен план (consensusPlan'!$C$2:$C$201,$B$19,'Консенсусен план (consensusPlan'!$D$2:$D$201,$B$20,'Консенсусен план (consensusPlan'!$E$2:$E$201,$B$21,'Консенсусен план (consensusPlan'!$F$2:$F$201,$B$22)</f>
      </c>
      <c r="C24" s="40"/>
      <c r="D24" s="40" t="inlineStr">
        <is>
          <t>Консенсусен план (consensusPlanの需要予測合計。</t>
        </is>
      </c>
      <c r="E24" s="2" t="n"/>
      <c r="F24" s="2" t="n"/>
      <c r="G24" s="2" t="n"/>
      <c r="H24" s="2" t="n"/>
      <c r="I24" s="2" t="n"/>
      <c r="J24" s="2" t="n"/>
      <c r="K24" s="2" t="n"/>
      <c r="L24" s="2" t="n"/>
      <c r="M24" s="2" t="n"/>
    </row>
    <row r="25" ht="22" customHeight="true">
      <c r="A25" s="40" t="inlineStr">
        <is>
          <t>基準供給</t>
        </is>
      </c>
      <c r="B25" s="90">
        <f>SUMIFS('Консенсусен план (consensusPlan'!$I$2:$I$201,'Консенсусен план (consensusPlan'!$B$2:$B$201,$B$18,'Консенсусен план (consensusPlan'!$C$2:$C$201,$B$19,'Консенсусен план (consensusPlan'!$D$2:$D$201,$B$20,'Консенсусен план (consensusPlan'!$E$2:$E$201,$B$21,'Консенсусен план (consensusPlan'!$F$2:$F$201,$B$22)</f>
      </c>
      <c r="C25" s="40"/>
      <c r="D25" s="40" t="inlineStr">
        <is>
          <t>Консенсусен план (consensusPlanの供給計画合計。</t>
        </is>
      </c>
      <c r="E25" s="2" t="n"/>
      <c r="F25" s="2" t="n"/>
      <c r="G25" s="2" t="n"/>
      <c r="H25" s="2" t="n"/>
      <c r="I25" s="2" t="n"/>
      <c r="J25" s="2" t="n"/>
      <c r="K25" s="2" t="n"/>
      <c r="L25" s="2" t="n"/>
      <c r="M25" s="2" t="n"/>
    </row>
    <row r="26" ht="22" customHeight="true">
      <c r="A26" s="40" t="inlineStr">
        <is>
          <t>基準売上</t>
        </is>
      </c>
      <c r="B26" s="90">
        <f>SUMIFS('Консенсусен план (consensusPlan'!$K$2:$K$201,'Консенсусен план (consensusPlan'!$B$2:$B$201,$B$18,'Консенсусен план (consensusPlan'!$C$2:$C$201,$B$19,'Консенсусен план (consensusPlan'!$D$2:$D$201,$B$20,'Консенсусен план (consensusPlan'!$E$2:$E$201,$B$21,'Консенсусен план (consensusPlan'!$F$2:$F$201,$B$22)</f>
      </c>
      <c r="C26" s="40"/>
      <c r="D26" s="40" t="inlineStr">
        <is>
          <t>Консенсусен план (consensusPlanの予測売上合計。</t>
        </is>
      </c>
      <c r="E26" s="2" t="n"/>
      <c r="F26" s="2" t="n"/>
      <c r="G26" s="2" t="n"/>
      <c r="H26" s="2" t="n"/>
      <c r="I26" s="2" t="n"/>
      <c r="J26" s="2" t="n"/>
      <c r="K26" s="2" t="n"/>
      <c r="L26" s="2" t="n"/>
      <c r="M26" s="2" t="n"/>
    </row>
    <row r="27" ht="22" customHeight="true">
      <c r="A27" s="40" t="inlineStr">
        <is>
          <t>調整後需要</t>
        </is>
      </c>
      <c r="B27" s="90">
        <f>B24*VLOOKUP($B$23,$A$5:$D$13,2,FALSE)</f>
      </c>
      <c r="C27" s="40"/>
      <c r="D27" s="40" t="inlineStr">
        <is>
          <t>基準需要 × 需要倍率。</t>
        </is>
      </c>
      <c r="E27" s="2" t="n"/>
      <c r="F27" s="2" t="n"/>
      <c r="G27" s="2" t="n"/>
      <c r="H27" s="2" t="n"/>
      <c r="I27" s="2" t="n"/>
      <c r="J27" s="2" t="n"/>
      <c r="K27" s="2" t="n"/>
      <c r="L27" s="2" t="n"/>
      <c r="M27" s="2" t="n"/>
    </row>
    <row r="28" ht="22" customHeight="true">
      <c r="A28" s="40" t="inlineStr">
        <is>
          <t>調整後供給</t>
        </is>
      </c>
      <c r="B28" s="90">
        <f>B25*VLOOKUP($B$23,$A$5:$D$13,3,FALSE)</f>
      </c>
      <c r="C28" s="40"/>
      <c r="D28" s="40" t="inlineStr">
        <is>
          <t>基準供給 × 供給倍率。</t>
        </is>
      </c>
      <c r="E28" s="2" t="n"/>
      <c r="F28" s="2" t="n"/>
      <c r="G28" s="2" t="n"/>
      <c r="H28" s="2" t="n"/>
      <c r="I28" s="2" t="n"/>
      <c r="J28" s="2" t="n"/>
      <c r="K28" s="2" t="n"/>
      <c r="L28" s="2" t="n"/>
      <c r="M28" s="2" t="n"/>
    </row>
    <row r="29" ht="22" customHeight="true">
      <c r="A29" s="40" t="inlineStr">
        <is>
          <t>調整後売上</t>
        </is>
      </c>
      <c r="B29" s="90">
        <f>B26*VLOOKUP($B$23,$A$5:$D$13,2,FALSE)*VLOOKUP($B$23,$A$5:$D$13,4,FALSE)</f>
      </c>
      <c r="C29" s="40"/>
      <c r="D29" s="40" t="inlineStr">
        <is>
          <t>基準売上 × 需要倍率 × 価格倍率。</t>
        </is>
      </c>
      <c r="E29" s="2" t="n"/>
      <c r="F29" s="2" t="n"/>
      <c r="G29" s="2" t="n"/>
      <c r="H29" s="2" t="n"/>
      <c r="I29" s="2" t="n"/>
      <c r="J29" s="2" t="n"/>
      <c r="K29" s="2" t="n"/>
      <c r="L29" s="2" t="n"/>
      <c r="M29" s="2" t="n"/>
    </row>
    <row r="30" ht="22" customHeight="true">
      <c r="A30" s="40" t="inlineStr">
        <is>
          <t>調整後需給ギャップ</t>
        </is>
      </c>
      <c r="B30" s="90">
        <f>B28-B27</f>
      </c>
      <c r="C30" s="40"/>
      <c r="D30" s="40" t="inlineStr">
        <is>
          <t>調整後供給 - 調整後需要。</t>
        </is>
      </c>
      <c r="E30" s="2" t="n"/>
      <c r="F30" s="2" t="n"/>
      <c r="G30" s="2" t="n"/>
      <c r="H30" s="2" t="n"/>
      <c r="I30" s="2" t="n"/>
      <c r="J30" s="2" t="n"/>
      <c r="K30" s="2" t="n"/>
      <c r="L30" s="2" t="n"/>
      <c r="M30" s="2" t="n"/>
    </row>
    <row r="31" ht="15" customHeight="true">
      <c r="A31" s="2" t="n"/>
      <c r="B31" s="2" t="n"/>
      <c r="C31" s="2" t="n"/>
      <c r="D31" s="2" t="n"/>
      <c r="E31" s="2" t="n"/>
      <c r="F31" s="2" t="n"/>
      <c r="G31" s="2" t="n"/>
      <c r="H31" s="2" t="n"/>
      <c r="I31" s="2" t="n"/>
      <c r="J31" s="2" t="n"/>
      <c r="K31" s="2" t="n"/>
      <c r="L31" s="2" t="n"/>
      <c r="M31" s="2" t="n"/>
    </row>
    <row r="32" ht="15" customHeight="true">
      <c r="A32" s="2" t="n"/>
      <c r="B32" s="2" t="n"/>
      <c r="C32" s="2" t="n"/>
      <c r="D32" s="2" t="n"/>
      <c r="E32" s="2" t="n"/>
      <c r="F32" s="2" t="n"/>
      <c r="G32" s="2" t="n"/>
      <c r="H32" s="2" t="n"/>
      <c r="I32" s="2" t="n"/>
      <c r="J32" s="2" t="n"/>
      <c r="K32" s="2" t="n"/>
      <c r="L32" s="2" t="n"/>
      <c r="M32" s="2" t="n"/>
    </row>
    <row r="33" ht="15" customHeight="true">
      <c r="A33" s="2" t="n"/>
      <c r="B33" s="2" t="n"/>
      <c r="C33" s="2" t="n"/>
      <c r="D33" s="2" t="n"/>
      <c r="E33" s="2" t="n"/>
      <c r="F33" s="2" t="n"/>
      <c r="G33" s="2" t="n"/>
      <c r="H33" s="2" t="n"/>
      <c r="I33" s="2" t="n"/>
      <c r="J33" s="2" t="n"/>
      <c r="K33" s="2" t="n"/>
      <c r="L33" s="2" t="n"/>
      <c r="M33" s="2" t="n"/>
    </row>
    <row r="34" ht="15" customHeight="true">
      <c r="A34" s="2" t="n"/>
      <c r="B34" s="2" t="n"/>
      <c r="C34" s="2" t="n"/>
      <c r="D34" s="2" t="n"/>
      <c r="E34" s="2" t="n"/>
      <c r="F34" s="2" t="n"/>
      <c r="G34" s="2" t="n"/>
      <c r="H34" s="2" t="n"/>
      <c r="I34" s="2" t="n"/>
      <c r="J34" s="2" t="n"/>
      <c r="K34" s="2" t="n"/>
      <c r="L34" s="2" t="n"/>
      <c r="M34" s="2" t="n"/>
    </row>
    <row r="35" ht="15" customHeight="true">
      <c r="A35" s="2" t="n"/>
      <c r="B35" s="2" t="n"/>
      <c r="C35" s="2" t="n"/>
      <c r="D35" s="2" t="n"/>
      <c r="E35" s="2" t="n"/>
      <c r="F35" s="2" t="n"/>
      <c r="G35" s="2" t="n"/>
      <c r="H35" s="2" t="n"/>
      <c r="I35" s="2" t="n"/>
      <c r="J35" s="2" t="n"/>
      <c r="K35" s="2" t="n"/>
      <c r="L35" s="2" t="n"/>
      <c r="M35" s="2" t="n"/>
    </row>
    <row r="36">
      <c r="A36" s="2" t="n"/>
      <c r="B36" s="2" t="n"/>
      <c r="C36" s="2" t="n"/>
      <c r="D36" s="2" t="n"/>
      <c r="E36" s="2" t="n"/>
      <c r="F36" s="2" t="n"/>
      <c r="G36" s="2" t="n"/>
      <c r="H36" s="2" t="n"/>
      <c r="I36" s="2" t="n"/>
      <c r="J36" s="2" t="n"/>
      <c r="K36" s="2" t="n"/>
      <c r="L36" s="2" t="n"/>
      <c r="M36" s="2" t="n"/>
    </row>
    <row r="37">
      <c r="A37" s="2" t="n"/>
      <c r="B37" s="2" t="n"/>
      <c r="C37" s="2" t="n"/>
      <c r="D37" s="2" t="n"/>
      <c r="E37" s="2" t="n"/>
      <c r="F37" s="2" t="n"/>
      <c r="G37" s="2" t="n"/>
      <c r="H37" s="2" t="n"/>
      <c r="I37" s="2" t="n"/>
      <c r="J37" s="2" t="n"/>
      <c r="K37" s="2" t="n"/>
      <c r="L37" s="2" t="n"/>
      <c r="M37" s="2" t="n"/>
    </row>
    <row r="38">
      <c r="A38" s="2" t="n"/>
      <c r="B38" s="2" t="n"/>
      <c r="C38" s="2" t="n"/>
      <c r="D38" s="2" t="n"/>
      <c r="E38" s="2" t="n"/>
      <c r="F38" s="2" t="n"/>
      <c r="G38" s="2" t="n"/>
      <c r="H38" s="2" t="n"/>
      <c r="I38" s="2" t="n"/>
      <c r="J38" s="2" t="n"/>
      <c r="K38" s="2" t="n"/>
      <c r="L38" s="2" t="n"/>
      <c r="M38" s="2" t="n"/>
    </row>
    <row r="39">
      <c r="A39" s="2" t="n"/>
      <c r="B39" s="2" t="n"/>
      <c r="C39" s="2" t="n"/>
      <c r="D39" s="2" t="n"/>
      <c r="E39" s="2" t="n"/>
      <c r="F39" s="2" t="n"/>
      <c r="G39" s="2" t="n"/>
      <c r="H39" s="2" t="n"/>
      <c r="I39" s="2" t="n"/>
      <c r="J39" s="2" t="n"/>
      <c r="K39" s="2" t="n"/>
      <c r="L39" s="2" t="n"/>
      <c r="M39" s="2" t="n"/>
    </row>
    <row r="40">
      <c r="A40" s="2" t="n"/>
      <c r="B40" s="2" t="n"/>
      <c r="C40" s="2" t="n"/>
      <c r="D40" s="2" t="n"/>
      <c r="E40" s="2" t="n"/>
      <c r="F40" s="2" t="n"/>
      <c r="G40" s="2" t="n"/>
      <c r="H40" s="2" t="n"/>
      <c r="I40" s="2" t="n"/>
      <c r="J40" s="2" t="n"/>
      <c r="K40" s="2" t="n"/>
      <c r="L40" s="2" t="n"/>
      <c r="M40" s="2" t="n"/>
    </row>
    <row r="41">
      <c r="A41" s="2" t="n"/>
      <c r="B41" s="2" t="n"/>
      <c r="C41" s="2" t="n"/>
      <c r="D41" s="2" t="n"/>
      <c r="E41" s="2" t="n"/>
      <c r="F41" s="2" t="n"/>
      <c r="G41" s="2" t="n"/>
      <c r="H41" s="2" t="n"/>
      <c r="I41" s="2" t="n"/>
      <c r="J41" s="2" t="n"/>
      <c r="K41" s="2" t="n"/>
      <c r="L41" s="2" t="n"/>
      <c r="M41" s="2" t="n"/>
    </row>
    <row r="42">
      <c r="A42" s="2" t="n"/>
      <c r="B42" s="2" t="n"/>
      <c r="C42" s="2" t="n"/>
      <c r="D42" s="2" t="n"/>
      <c r="E42" s="2" t="n"/>
      <c r="F42" s="2" t="n"/>
      <c r="G42" s="2" t="n"/>
      <c r="H42" s="2" t="n"/>
      <c r="I42" s="2" t="n"/>
      <c r="J42" s="2" t="n"/>
      <c r="K42" s="2" t="n"/>
      <c r="L42" s="2" t="n"/>
      <c r="M42" s="2" t="n"/>
    </row>
    <row r="43">
      <c r="A43" s="2" t="n"/>
      <c r="B43" s="2" t="n"/>
      <c r="C43" s="2" t="n"/>
      <c r="D43" s="2" t="n"/>
      <c r="E43" s="2" t="n"/>
      <c r="F43" s="2" t="n"/>
      <c r="G43" s="2" t="n"/>
      <c r="H43" s="2" t="n"/>
      <c r="I43" s="2" t="n"/>
      <c r="J43" s="2" t="n"/>
      <c r="K43" s="2" t="n"/>
      <c r="L43" s="2" t="n"/>
      <c r="M43" s="2" t="n"/>
    </row>
    <row r="44">
      <c r="A44" s="2" t="n"/>
      <c r="B44" s="2" t="n"/>
      <c r="C44" s="2" t="n"/>
      <c r="D44" s="2" t="n"/>
      <c r="E44" s="2" t="n"/>
      <c r="F44" s="2" t="n"/>
      <c r="G44" s="2" t="n"/>
      <c r="H44" s="2" t="n"/>
      <c r="I44" s="2" t="n"/>
      <c r="J44" s="2" t="n"/>
      <c r="K44" s="2" t="n"/>
      <c r="L44" s="2" t="n"/>
      <c r="M44" s="2" t="n"/>
    </row>
    <row r="45">
      <c r="A45" s="2" t="n"/>
      <c r="B45" s="2" t="n"/>
      <c r="C45" s="2" t="n"/>
      <c r="D45" s="2" t="n"/>
      <c r="E45" s="2" t="n"/>
      <c r="F45" s="2" t="n"/>
      <c r="G45" s="2" t="n"/>
      <c r="H45" s="2" t="n"/>
      <c r="I45" s="2" t="n"/>
      <c r="J45" s="2" t="n"/>
      <c r="K45" s="2" t="n"/>
      <c r="L45" s="2" t="n"/>
      <c r="M45" s="2" t="n"/>
    </row>
    <row r="46">
      <c r="A46" s="2" t="n"/>
      <c r="B46" s="2" t="n"/>
      <c r="C46" s="2" t="n"/>
      <c r="D46" s="2" t="n"/>
      <c r="E46" s="2" t="n"/>
      <c r="F46" s="2" t="n"/>
      <c r="G46" s="2" t="n"/>
      <c r="H46" s="2" t="n"/>
      <c r="I46" s="2" t="n"/>
      <c r="J46" s="2" t="n"/>
      <c r="K46" s="2" t="n"/>
      <c r="L46" s="2" t="n"/>
      <c r="M46" s="2" t="n"/>
    </row>
    <row r="47">
      <c r="A47" s="2" t="n"/>
      <c r="B47" s="2" t="n"/>
      <c r="C47" s="2" t="n"/>
      <c r="D47" s="2" t="n"/>
      <c r="E47" s="2" t="n"/>
      <c r="F47" s="2" t="n"/>
      <c r="G47" s="2" t="n"/>
      <c r="H47" s="2" t="n"/>
      <c r="I47" s="2" t="n"/>
      <c r="J47" s="2" t="n"/>
      <c r="K47" s="2" t="n"/>
      <c r="L47" s="2" t="n"/>
      <c r="M47" s="2" t="n"/>
    </row>
    <row r="48">
      <c r="A48" s="2" t="n"/>
      <c r="B48" s="2" t="n"/>
      <c r="C48" s="2" t="n"/>
      <c r="D48" s="2" t="n"/>
      <c r="E48" s="2" t="n"/>
      <c r="F48" s="2" t="n"/>
      <c r="G48" s="2" t="n"/>
      <c r="H48" s="2" t="n"/>
      <c r="I48" s="2" t="n"/>
      <c r="J48" s="2" t="n"/>
      <c r="K48" s="2" t="n"/>
      <c r="L48" s="2" t="n"/>
      <c r="M48" s="2" t="n"/>
    </row>
    <row r="49">
      <c r="A49" s="2" t="n"/>
      <c r="B49" s="2" t="n"/>
      <c r="C49" s="2" t="n"/>
      <c r="D49" s="2" t="n"/>
      <c r="E49" s="2" t="n"/>
      <c r="F49" s="2" t="n"/>
      <c r="G49" s="2" t="n"/>
      <c r="H49" s="2" t="n"/>
      <c r="I49" s="2" t="n"/>
      <c r="J49" s="2" t="n"/>
      <c r="K49" s="2" t="n"/>
      <c r="L49" s="2" t="n"/>
      <c r="M49" s="2" t="n"/>
    </row>
    <row r="50">
      <c r="A50" s="2" t="n"/>
      <c r="B50" s="2" t="n"/>
      <c r="C50" s="2" t="n"/>
      <c r="D50" s="2" t="n"/>
      <c r="E50" s="2" t="n"/>
      <c r="F50" s="2" t="n"/>
      <c r="G50" s="2" t="n"/>
      <c r="H50" s="2" t="n"/>
      <c r="I50" s="2" t="n"/>
      <c r="J50" s="2" t="n"/>
      <c r="K50" s="2" t="n"/>
      <c r="L50" s="2" t="n"/>
      <c r="M50" s="2" t="n"/>
    </row>
    <row r="51">
      <c r="A51" s="2" t="n"/>
      <c r="B51" s="2" t="n"/>
      <c r="C51" s="2" t="n"/>
      <c r="D51" s="2" t="n"/>
      <c r="E51" s="2" t="n"/>
      <c r="F51" s="2" t="n"/>
      <c r="G51" s="2" t="n"/>
      <c r="H51" s="2" t="n"/>
      <c r="I51" s="2" t="n"/>
      <c r="J51" s="2" t="n"/>
      <c r="K51" s="2" t="n"/>
      <c r="L51" s="2" t="n"/>
      <c r="M51" s="2" t="n"/>
    </row>
    <row r="52">
      <c r="A52" s="2" t="n"/>
      <c r="B52" s="2" t="n"/>
      <c r="C52" s="2" t="n"/>
      <c r="D52" s="2" t="n"/>
      <c r="E52" s="2" t="n"/>
      <c r="F52" s="2" t="n"/>
      <c r="G52" s="2" t="n"/>
      <c r="H52" s="2" t="n"/>
      <c r="I52" s="2" t="n"/>
      <c r="J52" s="2" t="n"/>
      <c r="K52" s="2" t="n"/>
      <c r="L52" s="2" t="n"/>
      <c r="M52" s="2" t="n"/>
    </row>
    <row r="53">
      <c r="A53" s="2" t="n"/>
      <c r="B53" s="2" t="n"/>
      <c r="C53" s="2" t="n"/>
      <c r="D53" s="2" t="n"/>
      <c r="E53" s="2" t="n"/>
      <c r="F53" s="2" t="n"/>
      <c r="G53" s="2" t="n"/>
      <c r="H53" s="2" t="n"/>
      <c r="I53" s="2" t="n"/>
      <c r="J53" s="2" t="n"/>
      <c r="K53" s="2" t="n"/>
      <c r="L53" s="2" t="n"/>
      <c r="M53" s="2" t="n"/>
    </row>
    <row r="54">
      <c r="A54" s="2" t="n"/>
      <c r="B54" s="2" t="n"/>
      <c r="C54" s="2" t="n"/>
      <c r="D54" s="2" t="n"/>
      <c r="E54" s="2" t="n"/>
      <c r="F54" s="2" t="n"/>
      <c r="G54" s="2" t="n"/>
      <c r="H54" s="2" t="n"/>
      <c r="I54" s="2" t="n"/>
      <c r="J54" s="2" t="n"/>
      <c r="K54" s="2" t="n"/>
      <c r="L54" s="2" t="n"/>
      <c r="M54" s="2" t="n"/>
    </row>
    <row r="55">
      <c r="A55" s="2" t="n"/>
      <c r="B55" s="2" t="n"/>
      <c r="C55" s="2" t="n"/>
      <c r="D55" s="2" t="n"/>
      <c r="E55" s="2" t="n"/>
      <c r="F55" s="2" t="n"/>
      <c r="G55" s="2" t="n"/>
      <c r="H55" s="2" t="n"/>
      <c r="I55" s="2" t="n"/>
      <c r="J55" s="2" t="n"/>
      <c r="K55" s="2" t="n"/>
      <c r="L55" s="2" t="n"/>
      <c r="M55" s="2" t="n"/>
    </row>
    <row r="56">
      <c r="A56" s="2" t="n"/>
      <c r="B56" s="2" t="n"/>
      <c r="C56" s="2" t="n"/>
      <c r="D56" s="2" t="n"/>
      <c r="E56" s="2" t="n"/>
      <c r="F56" s="2" t="n"/>
      <c r="G56" s="2" t="n"/>
      <c r="H56" s="2" t="n"/>
      <c r="I56" s="2" t="n"/>
      <c r="J56" s="2" t="n"/>
      <c r="K56" s="2" t="n"/>
      <c r="L56" s="2" t="n"/>
      <c r="M56" s="2" t="n"/>
    </row>
    <row r="57">
      <c r="A57" s="2" t="n"/>
      <c r="B57" s="2" t="n"/>
      <c r="C57" s="2" t="n"/>
      <c r="D57" s="2" t="n"/>
      <c r="E57" s="2" t="n"/>
      <c r="F57" s="2" t="n"/>
      <c r="G57" s="2" t="n"/>
      <c r="H57" s="2" t="n"/>
      <c r="I57" s="2" t="n"/>
      <c r="J57" s="2" t="n"/>
      <c r="K57" s="2" t="n"/>
      <c r="L57" s="2" t="n"/>
      <c r="M57" s="2" t="n"/>
    </row>
    <row r="58">
      <c r="A58" s="2" t="n"/>
      <c r="B58" s="2" t="n"/>
      <c r="C58" s="2" t="n"/>
      <c r="D58" s="2" t="n"/>
      <c r="E58" s="2" t="n"/>
      <c r="F58" s="2" t="n"/>
      <c r="G58" s="2" t="n"/>
      <c r="H58" s="2" t="n"/>
      <c r="I58" s="2" t="n"/>
      <c r="J58" s="2" t="n"/>
      <c r="K58" s="2" t="n"/>
      <c r="L58" s="2" t="n"/>
      <c r="M58" s="2" t="n"/>
    </row>
    <row r="59">
      <c r="A59" s="2" t="n"/>
      <c r="B59" s="2" t="n"/>
      <c r="C59" s="2" t="n"/>
      <c r="D59" s="2" t="n"/>
      <c r="E59" s="2" t="n"/>
      <c r="F59" s="2" t="n"/>
      <c r="G59" s="2" t="n"/>
      <c r="H59" s="2" t="n"/>
      <c r="I59" s="2" t="n"/>
      <c r="J59" s="2" t="n"/>
      <c r="K59" s="2" t="n"/>
      <c r="L59" s="2" t="n"/>
      <c r="M59" s="2" t="n"/>
    </row>
    <row r="60">
      <c r="A60" s="2" t="n"/>
      <c r="B60" s="2" t="n"/>
      <c r="C60" s="2" t="n"/>
      <c r="D60" s="2" t="n"/>
      <c r="E60" s="2" t="n"/>
      <c r="F60" s="2" t="n"/>
      <c r="G60" s="2" t="n"/>
      <c r="H60" s="2" t="n"/>
      <c r="I60" s="2" t="n"/>
      <c r="J60" s="2" t="n"/>
      <c r="K60" s="2" t="n"/>
      <c r="L60" s="2" t="n"/>
      <c r="M60" s="2" t="n"/>
    </row>
    <row r="61">
      <c r="A61" s="2" t="n"/>
      <c r="B61" s="2" t="n"/>
      <c r="C61" s="2" t="n"/>
      <c r="D61" s="2" t="n"/>
      <c r="E61" s="2" t="n"/>
      <c r="F61" s="2" t="n"/>
      <c r="G61" s="2" t="n"/>
      <c r="H61" s="2" t="n"/>
      <c r="I61" s="2" t="n"/>
      <c r="J61" s="2" t="n"/>
      <c r="K61" s="2" t="n"/>
      <c r="L61" s="2" t="n"/>
      <c r="M61" s="2" t="n"/>
    </row>
    <row r="62">
      <c r="A62" s="2" t="n"/>
      <c r="B62" s="2" t="n"/>
      <c r="C62" s="2" t="n"/>
      <c r="D62" s="2" t="n"/>
      <c r="E62" s="2" t="n"/>
      <c r="F62" s="2" t="n"/>
      <c r="G62" s="2" t="n"/>
      <c r="H62" s="2" t="n"/>
      <c r="I62" s="2" t="n"/>
      <c r="J62" s="2" t="n"/>
      <c r="K62" s="2" t="n"/>
      <c r="L62" s="2" t="n"/>
      <c r="M62" s="2" t="n"/>
    </row>
    <row r="63">
      <c r="A63" s="2" t="n"/>
      <c r="B63" s="2" t="n"/>
      <c r="C63" s="2" t="n"/>
      <c r="D63" s="2" t="n"/>
      <c r="E63" s="2" t="n"/>
      <c r="F63" s="2" t="n"/>
      <c r="G63" s="2" t="n"/>
      <c r="H63" s="2" t="n"/>
      <c r="I63" s="2" t="n"/>
      <c r="J63" s="2" t="n"/>
      <c r="K63" s="2" t="n"/>
      <c r="L63" s="2" t="n"/>
      <c r="M63" s="2" t="n"/>
    </row>
    <row r="64">
      <c r="A64" s="2" t="n"/>
      <c r="B64" s="2" t="n"/>
      <c r="C64" s="2" t="n"/>
      <c r="D64" s="2" t="n"/>
      <c r="E64" s="2" t="n"/>
      <c r="F64" s="2" t="n"/>
      <c r="G64" s="2" t="n"/>
      <c r="H64" s="2" t="n"/>
      <c r="I64" s="2" t="n"/>
      <c r="J64" s="2" t="n"/>
      <c r="K64" s="2" t="n"/>
      <c r="L64" s="2" t="n"/>
      <c r="M64" s="2" t="n"/>
    </row>
    <row r="65">
      <c r="A65" s="2" t="n"/>
      <c r="B65" s="2" t="n"/>
      <c r="C65" s="2" t="n"/>
      <c r="D65" s="2" t="n"/>
      <c r="E65" s="2" t="n"/>
      <c r="F65" s="2" t="n"/>
      <c r="G65" s="2" t="n"/>
      <c r="H65" s="2" t="n"/>
      <c r="I65" s="2" t="n"/>
      <c r="J65" s="2" t="n"/>
      <c r="K65" s="2" t="n"/>
      <c r="L65" s="2" t="n"/>
      <c r="M65" s="2" t="n"/>
    </row>
    <row r="66">
      <c r="A66" s="2" t="n"/>
      <c r="B66" s="2" t="n"/>
      <c r="C66" s="2" t="n"/>
      <c r="D66" s="2" t="n"/>
      <c r="E66" s="2" t="n"/>
      <c r="F66" s="2" t="n"/>
      <c r="G66" s="2" t="n"/>
      <c r="H66" s="2" t="n"/>
      <c r="I66" s="2" t="n"/>
      <c r="J66" s="2" t="n"/>
      <c r="K66" s="2" t="n"/>
      <c r="L66" s="2" t="n"/>
      <c r="M66" s="2" t="n"/>
    </row>
    <row r="67">
      <c r="A67" s="2" t="n"/>
      <c r="B67" s="2" t="n"/>
      <c r="C67" s="2" t="n"/>
      <c r="D67" s="2" t="n"/>
      <c r="E67" s="2" t="n"/>
      <c r="F67" s="2" t="n"/>
      <c r="G67" s="2" t="n"/>
      <c r="H67" s="2" t="n"/>
      <c r="I67" s="2" t="n"/>
      <c r="J67" s="2" t="n"/>
      <c r="K67" s="2" t="n"/>
      <c r="L67" s="2" t="n"/>
      <c r="M67" s="2" t="n"/>
    </row>
    <row r="68">
      <c r="A68" s="2" t="n"/>
      <c r="B68" s="2" t="n"/>
      <c r="C68" s="2" t="n"/>
      <c r="D68" s="2" t="n"/>
      <c r="E68" s="2" t="n"/>
      <c r="F68" s="2" t="n"/>
      <c r="G68" s="2" t="n"/>
      <c r="H68" s="2" t="n"/>
      <c r="I68" s="2" t="n"/>
      <c r="J68" s="2" t="n"/>
      <c r="K68" s="2" t="n"/>
      <c r="L68" s="2" t="n"/>
      <c r="M68" s="2" t="n"/>
    </row>
    <row r="69">
      <c r="A69" s="2" t="n"/>
      <c r="B69" s="2" t="n"/>
      <c r="C69" s="2" t="n"/>
      <c r="D69" s="2" t="n"/>
      <c r="E69" s="2" t="n"/>
      <c r="F69" s="2" t="n"/>
      <c r="G69" s="2" t="n"/>
      <c r="H69" s="2" t="n"/>
      <c r="I69" s="2" t="n"/>
      <c r="J69" s="2" t="n"/>
      <c r="K69" s="2" t="n"/>
      <c r="L69" s="2" t="n"/>
      <c r="M69" s="2" t="n"/>
    </row>
    <row r="70">
      <c r="A70" s="2" t="n"/>
      <c r="B70" s="2" t="n"/>
      <c r="C70" s="2" t="n"/>
      <c r="D70" s="2" t="n"/>
      <c r="E70" s="2" t="n"/>
      <c r="F70" s="2" t="n"/>
      <c r="G70" s="2" t="n"/>
      <c r="H70" s="2" t="n"/>
      <c r="I70" s="2" t="n"/>
      <c r="J70" s="2" t="n"/>
      <c r="K70" s="2" t="n"/>
      <c r="L70" s="2" t="n"/>
      <c r="M70" s="2" t="n"/>
    </row>
  </sheetData>
  <conditionalFormatting sqref="G18:K23">
    <cfRule type="colorScale" priority="1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6">
    <dataValidation allowBlank="false" sqref="B18" type="list">
      <formula1>=List_Periods</formula1>
    </dataValidation>
    <dataValidation allowBlank="false" sqref="B19" type="list">
      <formula1>=List_BusinessUnits</formula1>
    </dataValidation>
    <dataValidation allowBlank="false" sqref="B20" type="list">
      <formula1>=List_ProductFamilies</formula1>
    </dataValidation>
    <dataValidation allowBlank="false" sqref="B21" type="list">
      <formula1>=List_Regions</formula1>
    </dataValidation>
    <dataValidation allowBlank="false" sqref="B22" type="list">
      <formula1>=List_Channels</formula1>
    </dataValidation>
    <dataValidation allowBlank="false" sqref="B23" type="list">
      <formula1>=List_Scenarios</formula1>
    </dataValidation>
  </dataValidation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R210"/>
  <sheetViews>
    <sheetView showGridLines="false" workbookViewId="0">
      <selection activeCell="A1" sqref="A1"/>
    </sheetView>
  </sheetViews>
  <sheetFormatPr baseColWidth="8" defaultRowHeight="15"/>
  <cols>
    <col customWidth="true" max="1" min="1" width="10"/>
    <col customWidth="true" max="2" min="2" width="11"/>
    <col customWidth="true" max="4" min="3" width="14"/>
    <col customWidth="true" max="5" min="5" width="13"/>
    <col customWidth="true" max="6" min="6" width="10"/>
    <col customWidth="true" max="9" min="7" width="12"/>
    <col customWidth="true" max="12" min="10" width="10"/>
    <col customWidth="true" max="13" min="13" width="14"/>
    <col customWidth="true" max="14" min="14" width="26"/>
    <col customWidth="true" max="17" min="15" width="12"/>
    <col customWidth="true" max="18" min="18" width="20"/>
  </cols>
  <sheetData>
    <row r="1" ht="32" customHeight="true">
      <c r="A1" s="36" t="s">
        <v>251</v>
      </c>
      <c r="B1" s="36" t="inlineStr">
        <is>
          <t>期間</t>
        </is>
      </c>
      <c r="C1" s="36" t="inlineStr">
        <is>
          <t>事業部門</t>
        </is>
      </c>
      <c r="D1" s="36" t="inlineStr">
        <is>
          <t>製品群</t>
        </is>
      </c>
      <c r="E1" s="36" t="inlineStr">
        <is>
          <t>品番・サービス</t>
        </is>
      </c>
      <c r="F1" s="36" t="inlineStr">
        <is>
          <t>地域</t>
        </is>
      </c>
      <c r="G1" s="36" t="inlineStr">
        <is>
          <t>チャネル</t>
        </is>
      </c>
      <c r="H1" s="36" t="inlineStr">
        <is>
          <t>整合後予測</t>
        </is>
      </c>
      <c r="I1" s="36" t="inlineStr">
        <is>
          <t>実績販売数</t>
        </is>
      </c>
      <c r="J1" s="36" t="inlineStr">
        <is>
          <t>絶対誤差</t>
        </is>
      </c>
      <c r="K1" s="36" t="inlineStr">
        <is>
          <t>MAPE%</t>
        </is>
      </c>
      <c r="L1" s="36" t="inlineStr">
        <is>
          <t>Bias%</t>
        </is>
      </c>
      <c r="M1" s="36" t="s">
        <v>4</v>
      </c>
      <c r="N1" s="36" t="inlineStr">
        <is>
          <t>改善アクション</t>
        </is>
      </c>
      <c r="O1" s="36" t="inlineStr">
        <is>
          <t>担当者</t>
        </is>
      </c>
      <c r="P1" s="36" t="inlineStr">
        <is>
          <t>期限</t>
        </is>
      </c>
      <c r="Q1" s="36" t="s">
        <v>3</v>
      </c>
      <c r="R1" s="36" t="inlineStr">
        <is>
          <t>メモ</t>
        </is>
      </c>
    </row>
    <row r="2" ht="20" customHeight="true">
      <c r="A2" s="46" t="s">
        <v>252</v>
      </c>
      <c r="B2" s="46" t="inlineStr">
        <is>
          <t>2026-05</t>
        </is>
      </c>
      <c r="C2" s="46" t="inlineStr">
        <is>
          <t>中国事業</t>
        </is>
      </c>
      <c r="D2" s="46" t="inlineStr">
        <is>
          <t>主力製品</t>
        </is>
      </c>
      <c r="E2" s="46" t="inlineStr">
        <is>
          <t>SKU-1001</t>
        </is>
      </c>
      <c r="F2" s="46" t="inlineStr">
        <is>
          <t>華東</t>
        </is>
      </c>
      <c r="G2" s="46" t="inlineStr">
        <is>
          <t>販売代理店</t>
        </is>
      </c>
      <c r="H2" s="90">
        <f>IF(B2="","",SUMIFS('Планиране на търсенето (demandP'!$X$2:$X$201,'Планиране на търсенето (demandP'!$B$2:$B$201,B2,'Планиране на търсенето (demandP'!$C$2:$C$201,C2,'Планиране на търсенето (demandP'!$D$2:$D$201,D2,'Планиране на търсенето (demandP'!$E$2:$E$201,E2,'Планиране на търсенето (demandP'!$G$2:$G$201,F2,'Планиране на търсенето (demandP'!$H$2:$H$201,G2))</f>
      </c>
      <c r="I2" s="88" t="n">
        <v>1010</v>
      </c>
      <c r="J2" s="90">
        <f>IF(OR(H2="",I2=""),"",ABS(I2-H2))</f>
      </c>
      <c r="K2" s="91">
        <f>IF(OR(I2="",I2=0,H2=""),"",ABS(I2-H2)/I2)</f>
      </c>
      <c r="L2" s="91">
        <f>IF(OR(I2="",I2=0,H2=""),"",(H2-I2)/I2)</f>
      </c>
      <c r="M2" s="46" t="inlineStr">
        <is>
          <t>データ品質</t>
        </is>
      </c>
      <c r="N2" s="62" t="inlineStr">
        <is>
          <t>顧客注文の時期を精緻化します</t>
        </is>
      </c>
      <c r="O2" s="46" t="inlineStr">
        <is>
          <t>需要計画</t>
        </is>
      </c>
      <c r="P2" s="46" t="inlineStr">
        <is>
          <t>2026-06-10</t>
        </is>
      </c>
      <c r="Q2" s="46" t="inlineStr">
        <is>
          <t>進行中</t>
        </is>
      </c>
      <c r="R2" s="46"/>
    </row>
    <row r="3" ht="20" customHeight="true">
      <c r="A3" s="46" t="s">
        <v>82</v>
      </c>
      <c r="B3" s="46" t="inlineStr">
        <is>
          <t>2026-05</t>
        </is>
      </c>
      <c r="C3" s="46" t="inlineStr">
        <is>
          <t>中国事業</t>
        </is>
      </c>
      <c r="D3" s="46" t="inlineStr">
        <is>
          <t>主力製品</t>
        </is>
      </c>
      <c r="E3" s="46" t="inlineStr">
        <is>
          <t>SKU-1002</t>
        </is>
      </c>
      <c r="F3" s="46" t="inlineStr">
        <is>
          <t>華南</t>
        </is>
      </c>
      <c r="G3" s="46" t="inlineStr">
        <is>
          <t>EC</t>
        </is>
      </c>
      <c r="H3" s="90">
        <f>IF(B3="","",SUMIFS('Планиране на търсенето (demandP'!$X$2:$X$201,'Планиране на търсенето (demandP'!$B$2:$B$201,B3,'Планиране на търсенето (demandP'!$C$2:$C$201,C3,'Планиране на търсенето (demandP'!$D$2:$D$201,D3,'Планиране на търсенето (demandP'!$E$2:$E$201,E3,'Планиране на търсенето (demandP'!$G$2:$G$201,F3,'Планиране на търсенето (demandP'!$H$2:$H$201,G3))</f>
      </c>
      <c r="I3" s="88" t="n">
        <v>905</v>
      </c>
      <c r="J3" s="90">
        <f>IF(OR(H3="",I3=""),"",ABS(I3-H3))</f>
      </c>
      <c r="K3" s="91">
        <f>IF(OR(I3="",I3=0,H3=""),"",ABS(I3-H3)/I3)</f>
      </c>
      <c r="L3" s="91">
        <f>IF(OR(I3="",I3=0,H3=""),"",(H3-I3)/I3)</f>
      </c>
      <c r="M3" s="46" t="inlineStr">
        <is>
          <t>販促差異</t>
        </is>
      </c>
      <c r="N3" s="62" t="inlineStr">
        <is>
          <t>前倒し販促需要を週別に分解します</t>
        </is>
      </c>
      <c r="O3" s="46" t="inlineStr">
        <is>
          <t>マーケティング</t>
        </is>
      </c>
      <c r="P3" s="46" t="inlineStr">
        <is>
          <t>2026-06-10</t>
        </is>
      </c>
      <c r="Q3" s="46" t="inlineStr">
        <is>
          <t>進行中</t>
        </is>
      </c>
      <c r="R3" s="46"/>
    </row>
    <row r="4" ht="20" customHeight="true">
      <c r="A4" s="46" t="s">
        <v>39</v>
      </c>
      <c r="B4" s="46" t="s">
        <v>41</v>
      </c>
      <c r="C4" s="46" t="s">
        <v>253</v>
      </c>
      <c r="D4" s="46" t="s">
        <v>254</v>
      </c>
      <c r="E4" s="46" t="s">
        <v>255</v>
      </c>
      <c r="F4" s="46" t="s">
        <v>256</v>
      </c>
      <c r="G4" s="46" t="inlineStr">
        <is>
          <t>重要顧客</t>
        </is>
      </c>
      <c r="H4" s="90">
        <f>IF(B4="","",SUMIFS('Планиране на търсенето (demandP'!$X$2:$X$201,'Планиране на търсенето (demandP'!$B$2:$B$201,B4,'Планиране на търсенето (demandP'!$C$2:$C$201,C4,'Планиране на търсенето (demandP'!$D$2:$D$201,D4,'Планиране на търсенето (demandP'!$E$2:$E$201,E4,'Планиране на търсенето (demandP'!$G$2:$G$201,F4,'Планиране на търсенето (demandP'!$H$2:$H$201,G4))</f>
      </c>
      <c r="I4" s="88" t="n">
        <v>210</v>
      </c>
      <c r="J4" s="90">
        <f>IF(OR(H4="",I4=""),"",ABS(I4-H4))</f>
      </c>
      <c r="K4" s="91">
        <f>IF(OR(I4="",I4=0,H4=""),"",ABS(I4-H4)/I4)</f>
      </c>
      <c r="L4" s="91">
        <f>IF(OR(I4="",I4=0,H4=""),"",(H4-I4)/I4)</f>
      </c>
      <c r="M4" s="46" t="inlineStr">
        <is>
          <t>新製品立ち上げ</t>
        </is>
      </c>
      <c r="N4" s="62" t="inlineStr">
        <is>
          <t>新製品立ち上げ曲線を更新します</t>
        </is>
      </c>
      <c r="O4" s="46" t="inlineStr">
        <is>
          <t>製品</t>
        </is>
      </c>
      <c r="P4" s="46" t="inlineStr">
        <is>
          <t>2026-06-15</t>
        </is>
      </c>
      <c r="Q4" s="46" t="inlineStr">
        <is>
          <t>エスカレーション必要</t>
        </is>
      </c>
      <c r="R4" s="46"/>
    </row>
    <row r="5" ht="20" customHeight="true">
      <c r="A5" s="46" t="s">
        <v>88</v>
      </c>
      <c r="B5" s="46" t="s">
        <v>50</v>
      </c>
      <c r="C5" s="46" t="s">
        <v>92</v>
      </c>
      <c r="D5" s="46" t="s">
        <v>257</v>
      </c>
      <c r="E5" s="46" t="s">
        <v>258</v>
      </c>
      <c r="F5" s="46" t="s">
        <v>259</v>
      </c>
      <c r="G5" s="46" t="inlineStr">
        <is>
          <t>アフターサービス</t>
        </is>
      </c>
      <c r="H5" s="90">
        <f>IF(B5="","",SUMIFS('Планиране на търсенето (demandP'!$X$2:$X$201,'Планиране на търсенето (demandP'!$B$2:$B$201,B5,'Планиране на търсенето (demandP'!$C$2:$C$201,C5,'Планиране на търсенето (demandP'!$D$2:$D$201,D5,'Планиране на търсенето (demandP'!$E$2:$E$201,E5,'Планиране на търсенето (demandP'!$G$2:$G$201,F5,'Планиране на търсенето (demandP'!$H$2:$H$201,G5))</f>
      </c>
      <c r="I5" s="88" t="n">
        <v>430</v>
      </c>
      <c r="J5" s="90">
        <f>IF(OR(H5="",I5=""),"",ABS(I5-H5))</f>
      </c>
      <c r="K5" s="91">
        <f>IF(OR(I5="",I5=0,H5=""),"",ABS(I5-H5)/I5)</f>
      </c>
      <c r="L5" s="91">
        <f>IF(OR(I5="",I5=0,H5=""),"",(H5-I5)/I5)</f>
      </c>
      <c r="M5" s="46" t="inlineStr">
        <is>
          <t>供給不足</t>
        </is>
      </c>
      <c r="N5" s="62" t="inlineStr">
        <is>
          <t>長納期部材を早めに確認します</t>
        </is>
      </c>
      <c r="O5" s="46" t="inlineStr">
        <is>
          <t>購買</t>
        </is>
      </c>
      <c r="P5" s="46" t="inlineStr">
        <is>
          <t>2026-06-15</t>
        </is>
      </c>
      <c r="Q5" s="46" t="inlineStr">
        <is>
          <t>進行中</t>
        </is>
      </c>
      <c r="R5" s="46"/>
    </row>
    <row r="6" ht="20" customHeight="true">
      <c r="A6" s="46" t="s">
        <v>94</v>
      </c>
      <c r="B6" s="46" t="s">
        <v>50</v>
      </c>
      <c r="C6" s="46" t="s">
        <v>98</v>
      </c>
      <c r="D6" s="46" t="s">
        <v>260</v>
      </c>
      <c r="E6" s="46" t="s">
        <v>261</v>
      </c>
      <c r="F6" s="46" t="s">
        <v>262</v>
      </c>
      <c r="G6" s="46" t="inlineStr">
        <is>
          <t>案件・入札</t>
        </is>
      </c>
      <c r="H6" s="90">
        <f>IF(B6="","",SUMIFS('Планиране на търсенето (demandP'!$X$2:$X$201,'Планиране на търсенето (demandP'!$B$2:$B$201,B6,'Планиране на търсенето (demandP'!$C$2:$C$201,C6,'Планиране на търсенето (demandP'!$D$2:$D$201,D6,'Планиране на търсенето (demandP'!$E$2:$E$201,E6,'Планиране на търсенето (demandP'!$G$2:$G$201,F6,'Планиране на търсенето (demandP'!$H$2:$H$201,G6))</f>
      </c>
      <c r="I6" s="88" t="n">
        <v>480</v>
      </c>
      <c r="J6" s="90">
        <f>IF(OR(H6="",I6=""),"",ABS(I6-H6))</f>
      </c>
      <c r="K6" s="91">
        <f>IF(OR(I6="",I6=0,H6=""),"",ABS(I6-H6)/I6)</f>
      </c>
      <c r="L6" s="91">
        <f>IF(OR(I6="",I6=0,H6=""),"",(H6-I6)/I6)</f>
      </c>
      <c r="M6" s="46" t="inlineStr">
        <is>
          <t>顧客延期</t>
        </is>
      </c>
      <c r="N6" s="62" t="inlineStr">
        <is>
          <t>確定注文と機会需要を分けます</t>
        </is>
      </c>
      <c r="O6" s="46" t="inlineStr">
        <is>
          <t>営業</t>
        </is>
      </c>
      <c r="P6" s="46" t="inlineStr">
        <is>
          <t>2026-07-05</t>
        </is>
      </c>
      <c r="Q6" s="46" t="inlineStr">
        <is>
          <t>進行中</t>
        </is>
      </c>
      <c r="R6" s="46"/>
    </row>
    <row r="7" ht="20" customHeight="true">
      <c r="A7" s="46" t="s">
        <v>100</v>
      </c>
      <c r="B7" s="46" t="s">
        <v>58</v>
      </c>
      <c r="C7" s="46" t="s">
        <v>104</v>
      </c>
      <c r="D7" s="46" t="s">
        <v>263</v>
      </c>
      <c r="E7" s="46" t="s">
        <v>264</v>
      </c>
      <c r="F7" s="46" t="s">
        <v>265</v>
      </c>
      <c r="G7" s="46"/>
      <c r="H7" s="90">
        <f>IF(B7="","",SUMIFS('Планиране на търсенето (demandP'!$X$2:$X$201,'Планиране на търсенето (demandP'!$B$2:$B$201,B7,'Планиране на търсенето (demandP'!$C$2:$C$201,C7,'Планиране на търсенето (demandP'!$D$2:$D$201,D7,'Планиране на търсенето (demandP'!$E$2:$E$201,E7,'Планиране на търсенето (demandP'!$G$2:$G$201,F7,'Планиране на търсенето (demandP'!$H$2:$H$201,G7))</f>
      </c>
      <c r="I7" s="88" t="n"/>
      <c r="J7" s="90">
        <f>IF(OR(H7="",I7=""),"",ABS(I7-H7))</f>
      </c>
      <c r="K7" s="91">
        <f>IF(OR(I7="",I7=0,H7=""),"",ABS(I7-H7)/I7)</f>
      </c>
      <c r="L7" s="91">
        <f>IF(OR(I7="",I7=0,H7=""),"",(H7-I7)/I7)</f>
      </c>
      <c r="M7" s="46"/>
      <c r="N7" s="62"/>
      <c r="O7" s="46"/>
      <c r="P7" s="46"/>
      <c r="Q7" s="46"/>
      <c r="R7" s="46"/>
    </row>
    <row r="8" ht="20" customHeight="true">
      <c r="A8" s="46" t="s">
        <v>106</v>
      </c>
      <c r="B8" s="46" t="s">
        <v>50</v>
      </c>
      <c r="C8" s="46" t="s">
        <v>109</v>
      </c>
      <c r="D8" s="46" t="s">
        <v>266</v>
      </c>
      <c r="E8" s="46" t="s">
        <v>267</v>
      </c>
      <c r="F8" s="46" t="s">
        <v>268</v>
      </c>
      <c r="G8" s="46"/>
      <c r="H8" s="90">
        <f>IF(B8="","",SUMIFS('Планиране на търсенето (demandP'!$X$2:$X$201,'Планиране на търсенето (demandP'!$B$2:$B$201,B8,'Планиране на търсенето (demandP'!$C$2:$C$201,C8,'Планиране на търсенето (demandP'!$D$2:$D$201,D8,'Планиране на търсенето (demandP'!$E$2:$E$201,E8,'Планиране на търсенето (demandP'!$G$2:$G$201,F8,'Планиране на търсенето (demandP'!$H$2:$H$201,G8))</f>
      </c>
      <c r="I8" s="88" t="n"/>
      <c r="J8" s="90">
        <f>IF(OR(H8="",I8=""),"",ABS(I8-H8))</f>
      </c>
      <c r="K8" s="91">
        <f>IF(OR(I8="",I8=0,H8=""),"",ABS(I8-H8)/I8)</f>
      </c>
      <c r="L8" s="91">
        <f>IF(OR(I8="",I8=0,H8=""),"",(H8-I8)/I8)</f>
      </c>
      <c r="M8" s="46"/>
      <c r="N8" s="62"/>
      <c r="O8" s="46"/>
      <c r="P8" s="46"/>
      <c r="Q8" s="46"/>
      <c r="R8" s="46"/>
    </row>
    <row r="9" ht="20" customHeight="true">
      <c r="A9" s="46" t="s">
        <v>111</v>
      </c>
      <c r="B9" s="46" t="s">
        <v>66</v>
      </c>
      <c r="C9" s="46" t="s">
        <v>115</v>
      </c>
      <c r="D9" s="46" t="s">
        <v>269</v>
      </c>
      <c r="E9" s="46" t="s">
        <v>270</v>
      </c>
      <c r="F9" s="46" t="s">
        <v>271</v>
      </c>
      <c r="G9" s="46"/>
      <c r="H9" s="90">
        <f>IF(B9="","",SUMIFS('Планиране на търсенето (demandP'!$X$2:$X$201,'Планиране на търсенето (demandP'!$B$2:$B$201,B9,'Планиране на търсенето (demandP'!$C$2:$C$201,C9,'Планиране на търсенето (demandP'!$D$2:$D$201,D9,'Планиране на търсенето (demandP'!$E$2:$E$201,E9,'Планиране на търсенето (demandP'!$G$2:$G$201,F9,'Планиране на търсенето (demandP'!$H$2:$H$201,G9))</f>
      </c>
      <c r="I9" s="88" t="n"/>
      <c r="J9" s="90">
        <f>IF(OR(H9="",I9=""),"",ABS(I9-H9))</f>
      </c>
      <c r="K9" s="91">
        <f>IF(OR(I9="",I9=0,H9=""),"",ABS(I9-H9)/I9)</f>
      </c>
      <c r="L9" s="91">
        <f>IF(OR(I9="",I9=0,H9=""),"",(H9-I9)/I9)</f>
      </c>
      <c r="M9" s="46"/>
      <c r="N9" s="62"/>
      <c r="O9" s="46"/>
      <c r="P9" s="46"/>
      <c r="Q9" s="46"/>
      <c r="R9" s="46"/>
    </row>
    <row r="10" ht="20" customHeight="true">
      <c r="A10" s="46" t="s">
        <v>117</v>
      </c>
      <c r="B10" s="46" t="s">
        <v>58</v>
      </c>
      <c r="C10" s="46" t="s">
        <v>121</v>
      </c>
      <c r="D10" s="46"/>
      <c r="E10" s="46"/>
      <c r="F10" s="46"/>
      <c r="G10" s="46"/>
      <c r="H10" s="90">
        <f>IF(B10="","",SUMIFS('Планиране на търсенето (demandP'!$X$2:$X$201,'Планиране на търсенето (demandP'!$B$2:$B$201,B10,'Планиране на търсенето (demandP'!$C$2:$C$201,C10,'Планиране на търсенето (demandP'!$D$2:$D$201,D10,'Планиране на търсенето (demandP'!$E$2:$E$201,E10,'Планиране на търсенето (demandP'!$G$2:$G$201,F10,'Планиране на търсенето (demandP'!$H$2:$H$201,G10))</f>
      </c>
      <c r="I10" s="88" t="n"/>
      <c r="J10" s="90">
        <f>IF(OR(H10="",I10=""),"",ABS(I10-H10))</f>
      </c>
      <c r="K10" s="91">
        <f>IF(OR(I10="",I10=0,H10=""),"",ABS(I10-H10)/I10)</f>
      </c>
      <c r="L10" s="91">
        <f>IF(OR(I10="",I10=0,H10=""),"",(H10-I10)/I10)</f>
      </c>
      <c r="M10" s="46"/>
      <c r="N10" s="62"/>
      <c r="O10" s="46"/>
      <c r="P10" s="46"/>
      <c r="Q10" s="46"/>
      <c r="R10" s="46"/>
    </row>
    <row r="11" ht="20" customHeight="true">
      <c r="A11" s="46" t="s">
        <v>123</v>
      </c>
      <c r="B11" s="46" t="s">
        <v>50</v>
      </c>
      <c r="C11" s="46" t="s">
        <v>126</v>
      </c>
      <c r="D11" s="46"/>
      <c r="E11" s="46"/>
      <c r="F11" s="46"/>
      <c r="G11" s="46"/>
      <c r="H11" s="90">
        <f>IF(B11="","",SUMIFS('Планиране на търсенето (demandP'!$X$2:$X$201,'Планиране на търсенето (demandP'!$B$2:$B$201,B11,'Планиране на търсенето (demandP'!$C$2:$C$201,C11,'Планиране на търсенето (demandP'!$D$2:$D$201,D11,'Планиране на търсенето (demandP'!$E$2:$E$201,E11,'Планиране на търсенето (demandP'!$G$2:$G$201,F11,'Планиране на търсенето (demandP'!$H$2:$H$201,G11))</f>
      </c>
      <c r="I11" s="88" t="n"/>
      <c r="J11" s="90">
        <f>IF(OR(H11="",I11=""),"",ABS(I11-H11))</f>
      </c>
      <c r="K11" s="91">
        <f>IF(OR(I11="",I11=0,H11=""),"",ABS(I11-H11)/I11)</f>
      </c>
      <c r="L11" s="91">
        <f>IF(OR(I11="",I11=0,H11=""),"",(H11-I11)/I11)</f>
      </c>
      <c r="M11" s="46"/>
      <c r="N11" s="62"/>
      <c r="O11" s="46"/>
      <c r="P11" s="46"/>
      <c r="Q11" s="46"/>
      <c r="R11" s="46"/>
    </row>
    <row r="12" ht="20" customHeight="true">
      <c r="A12" s="46" t="s">
        <v>128</v>
      </c>
      <c r="B12" s="46" t="s">
        <v>66</v>
      </c>
      <c r="C12" s="46" t="s">
        <v>132</v>
      </c>
      <c r="D12" s="46"/>
      <c r="E12" s="46"/>
      <c r="F12" s="46"/>
      <c r="G12" s="46"/>
      <c r="H12" s="90">
        <f>IF(B12="","",SUMIFS('Планиране на търсенето (demandP'!$X$2:$X$201,'Планиране на търсенето (demandP'!$B$2:$B$201,B12,'Планиране на търсенето (demandP'!$C$2:$C$201,C12,'Планиране на търсенето (demandP'!$D$2:$D$201,D12,'Планиране на търсенето (demandP'!$E$2:$E$201,E12,'Планиране на търсенето (demandP'!$G$2:$G$201,F12,'Планиране на търсенето (demandP'!$H$2:$H$201,G12))</f>
      </c>
      <c r="I12" s="88" t="n"/>
      <c r="J12" s="90">
        <f>IF(OR(H12="",I12=""),"",ABS(I12-H12))</f>
      </c>
      <c r="K12" s="91">
        <f>IF(OR(I12="",I12=0,H12=""),"",ABS(I12-H12)/I12)</f>
      </c>
      <c r="L12" s="91">
        <f>IF(OR(I12="",I12=0,H12=""),"",(H12-I12)/I12)</f>
      </c>
      <c r="M12" s="46"/>
      <c r="N12" s="62"/>
      <c r="O12" s="46"/>
      <c r="P12" s="46"/>
      <c r="Q12" s="46"/>
      <c r="R12" s="46"/>
    </row>
    <row r="13" ht="20" customHeight="true">
      <c r="A13" s="46" t="s">
        <v>134</v>
      </c>
      <c r="B13" s="46" t="s">
        <v>74</v>
      </c>
      <c r="C13" s="46" t="s">
        <v>138</v>
      </c>
      <c r="D13" s="46"/>
      <c r="E13" s="46"/>
      <c r="F13" s="46"/>
      <c r="G13" s="46"/>
      <c r="H13" s="90">
        <f>IF(B13="","",SUMIFS('Планиране на търсенето (demandP'!$X$2:$X$201,'Планиране на търсенето (demandP'!$B$2:$B$201,B13,'Планиране на търсенето (demandP'!$C$2:$C$201,C13,'Планиране на търсенето (demandP'!$D$2:$D$201,D13,'Планиране на търсенето (demandP'!$E$2:$E$201,E13,'Планиране на търсенето (demandP'!$G$2:$G$201,F13,'Планиране на търсенето (demandP'!$H$2:$H$201,G13))</f>
      </c>
      <c r="I13" s="88" t="n"/>
      <c r="J13" s="90">
        <f>IF(OR(H13="",I13=""),"",ABS(I13-H13))</f>
      </c>
      <c r="K13" s="91">
        <f>IF(OR(I13="",I13=0,H13=""),"",ABS(I13-H13)/I13)</f>
      </c>
      <c r="L13" s="91">
        <f>IF(OR(I13="",I13=0,H13=""),"",(H13-I13)/I13)</f>
      </c>
      <c r="M13" s="46"/>
      <c r="N13" s="62"/>
      <c r="O13" s="46"/>
      <c r="P13" s="46"/>
      <c r="Q13" s="46"/>
      <c r="R13" s="46"/>
    </row>
    <row r="14" ht="20" customHeight="true">
      <c r="A14" s="46" t="s">
        <v>140</v>
      </c>
      <c r="B14" s="46" t="s">
        <v>50</v>
      </c>
      <c r="C14" s="46" t="s">
        <v>142</v>
      </c>
      <c r="D14" s="46"/>
      <c r="E14" s="46"/>
      <c r="F14" s="46"/>
      <c r="G14" s="46"/>
      <c r="H14" s="90">
        <f>IF(B14="","",SUMIFS('Планиране на търсенето (demandP'!$X$2:$X$201,'Планиране на търсенето (demandP'!$B$2:$B$201,B14,'Планиране на търсенето (demandP'!$C$2:$C$201,C14,'Планиране на търсенето (demandP'!$D$2:$D$201,D14,'Планиране на търсенето (demandP'!$E$2:$E$201,E14,'Планиране на търсенето (demandP'!$G$2:$G$201,F14,'Планиране на търсенето (demandP'!$H$2:$H$201,G14))</f>
      </c>
      <c r="I14" s="88" t="n"/>
      <c r="J14" s="90">
        <f>IF(OR(H14="",I14=""),"",ABS(I14-H14))</f>
      </c>
      <c r="K14" s="91">
        <f>IF(OR(I14="",I14=0,H14=""),"",ABS(I14-H14)/I14)</f>
      </c>
      <c r="L14" s="91">
        <f>IF(OR(I14="",I14=0,H14=""),"",(H14-I14)/I14)</f>
      </c>
      <c r="M14" s="46"/>
      <c r="N14" s="62"/>
      <c r="O14" s="46"/>
      <c r="P14" s="46"/>
      <c r="Q14" s="46"/>
      <c r="R14" s="46"/>
    </row>
    <row r="15" ht="20" customHeight="true">
      <c r="A15" s="46" t="s">
        <v>144</v>
      </c>
      <c r="B15" s="46" t="s">
        <v>58</v>
      </c>
      <c r="C15" s="46" t="s">
        <v>148</v>
      </c>
      <c r="D15" s="46"/>
      <c r="E15" s="46"/>
      <c r="F15" s="46"/>
      <c r="G15" s="46"/>
      <c r="H15" s="90">
        <f>IF(B15="","",SUMIFS('Планиране на търсенето (demandP'!$X$2:$X$201,'Планиране на търсенето (demandP'!$B$2:$B$201,B15,'Планиране на търсенето (demandP'!$C$2:$C$201,C15,'Планиране на търсенето (demandP'!$D$2:$D$201,D15,'Планиране на търсенето (demandP'!$E$2:$E$201,E15,'Планиране на търсенето (demandP'!$G$2:$G$201,F15,'Планиране на търсенето (demandP'!$H$2:$H$201,G15))</f>
      </c>
      <c r="I15" s="88" t="n"/>
      <c r="J15" s="90">
        <f>IF(OR(H15="",I15=""),"",ABS(I15-H15))</f>
      </c>
      <c r="K15" s="91">
        <f>IF(OR(I15="",I15=0,H15=""),"",ABS(I15-H15)/I15)</f>
      </c>
      <c r="L15" s="91">
        <f>IF(OR(I15="",I15=0,H15=""),"",(H15-I15)/I15)</f>
      </c>
      <c r="M15" s="46"/>
      <c r="N15" s="62"/>
      <c r="O15" s="46"/>
      <c r="P15" s="46"/>
      <c r="Q15" s="46"/>
      <c r="R15" s="46"/>
    </row>
    <row r="16" ht="20" customHeight="true">
      <c r="A16" s="46" t="s">
        <v>150</v>
      </c>
      <c r="B16" s="46" t="s">
        <v>50</v>
      </c>
      <c r="C16" s="46" t="s">
        <v>153</v>
      </c>
      <c r="D16" s="46"/>
      <c r="E16" s="46"/>
      <c r="F16" s="46"/>
      <c r="G16" s="46"/>
      <c r="H16" s="90">
        <f>IF(B16="","",SUMIFS('Планиране на търсенето (demandP'!$X$2:$X$201,'Планиране на търсенето (demandP'!$B$2:$B$201,B16,'Планиране на търсенето (demandP'!$C$2:$C$201,C16,'Планиране на търсенето (demandP'!$D$2:$D$201,D16,'Планиране на търсенето (demandP'!$E$2:$E$201,E16,'Планиране на търсенето (demandP'!$G$2:$G$201,F16,'Планиране на търсенето (demandP'!$H$2:$H$201,G16))</f>
      </c>
      <c r="I16" s="88" t="n"/>
      <c r="J16" s="90">
        <f>IF(OR(H16="",I16=""),"",ABS(I16-H16))</f>
      </c>
      <c r="K16" s="91">
        <f>IF(OR(I16="",I16=0,H16=""),"",ABS(I16-H16)/I16)</f>
      </c>
      <c r="L16" s="91">
        <f>IF(OR(I16="",I16=0,H16=""),"",(H16-I16)/I16)</f>
      </c>
      <c r="M16" s="46"/>
      <c r="N16" s="62"/>
      <c r="O16" s="46"/>
      <c r="P16" s="46"/>
      <c r="Q16" s="46"/>
      <c r="R16" s="46"/>
    </row>
    <row r="17" ht="20" customHeight="true">
      <c r="A17" s="46"/>
      <c r="B17" s="46"/>
      <c r="C17" s="46"/>
      <c r="D17" s="46"/>
      <c r="E17" s="46"/>
      <c r="F17" s="46"/>
      <c r="G17" s="46"/>
      <c r="H17" s="90">
        <f>IF(B17="","",SUMIFS('Планиране на търсенето (demandP'!$X$2:$X$201,'Планиране на търсенето (demandP'!$B$2:$B$201,B17,'Планиране на търсенето (demandP'!$C$2:$C$201,C17,'Планиране на търсенето (demandP'!$D$2:$D$201,D17,'Планиране на търсенето (demandP'!$E$2:$E$201,E17,'Планиране на търсенето (demandP'!$G$2:$G$201,F17,'Планиране на търсенето (demandP'!$H$2:$H$201,G17))</f>
      </c>
      <c r="I17" s="88" t="n"/>
      <c r="J17" s="90">
        <f>IF(OR(H17="",I17=""),"",ABS(I17-H17))</f>
      </c>
      <c r="K17" s="91">
        <f>IF(OR(I17="",I17=0,H17=""),"",ABS(I17-H17)/I17)</f>
      </c>
      <c r="L17" s="91">
        <f>IF(OR(I17="",I17=0,H17=""),"",(H17-I17)/I17)</f>
      </c>
      <c r="M17" s="46"/>
      <c r="N17" s="62"/>
      <c r="O17" s="46"/>
      <c r="P17" s="46"/>
      <c r="Q17" s="46"/>
      <c r="R17" s="46"/>
    </row>
    <row r="18" ht="20" customHeight="true">
      <c r="A18" s="46"/>
      <c r="B18" s="46"/>
      <c r="C18" s="46"/>
      <c r="D18" s="46"/>
      <c r="E18" s="46"/>
      <c r="F18" s="46"/>
      <c r="G18" s="46"/>
      <c r="H18" s="90">
        <f>IF(B18="","",SUMIFS('Планиране на търсенето (demandP'!$X$2:$X$201,'Планиране на търсенето (demandP'!$B$2:$B$201,B18,'Планиране на търсенето (demandP'!$C$2:$C$201,C18,'Планиране на търсенето (demandP'!$D$2:$D$201,D18,'Планиране на търсенето (demandP'!$E$2:$E$201,E18,'Планиране на търсенето (demandP'!$G$2:$G$201,F18,'Планиране на търсенето (demandP'!$H$2:$H$201,G18))</f>
      </c>
      <c r="I18" s="88" t="n"/>
      <c r="J18" s="90">
        <f>IF(OR(H18="",I18=""),"",ABS(I18-H18))</f>
      </c>
      <c r="K18" s="91">
        <f>IF(OR(I18="",I18=0,H18=""),"",ABS(I18-H18)/I18)</f>
      </c>
      <c r="L18" s="91">
        <f>IF(OR(I18="",I18=0,H18=""),"",(H18-I18)/I18)</f>
      </c>
      <c r="M18" s="46"/>
      <c r="N18" s="62"/>
      <c r="O18" s="46"/>
      <c r="P18" s="46"/>
      <c r="Q18" s="46"/>
      <c r="R18" s="46"/>
    </row>
    <row r="19" ht="20" customHeight="true">
      <c r="A19" s="46"/>
      <c r="B19" s="46"/>
      <c r="C19" s="46"/>
      <c r="D19" s="46"/>
      <c r="E19" s="46"/>
      <c r="F19" s="46"/>
      <c r="G19" s="46"/>
      <c r="H19" s="90">
        <f>IF(B19="","",SUMIFS('Планиране на търсенето (demandP'!$X$2:$X$201,'Планиране на търсенето (demandP'!$B$2:$B$201,B19,'Планиране на търсенето (demandP'!$C$2:$C$201,C19,'Планиране на търсенето (demandP'!$D$2:$D$201,D19,'Планиране на търсенето (demandP'!$E$2:$E$201,E19,'Планиране на търсенето (demandP'!$G$2:$G$201,F19,'Планиране на търсенето (demandP'!$H$2:$H$201,G19))</f>
      </c>
      <c r="I19" s="88" t="n"/>
      <c r="J19" s="90">
        <f>IF(OR(H19="",I19=""),"",ABS(I19-H19))</f>
      </c>
      <c r="K19" s="91">
        <f>IF(OR(I19="",I19=0,H19=""),"",ABS(I19-H19)/I19)</f>
      </c>
      <c r="L19" s="91">
        <f>IF(OR(I19="",I19=0,H19=""),"",(H19-I19)/I19)</f>
      </c>
      <c r="M19" s="46"/>
      <c r="N19" s="62"/>
      <c r="O19" s="46"/>
      <c r="P19" s="46"/>
      <c r="Q19" s="46"/>
      <c r="R19" s="46"/>
    </row>
    <row r="20" ht="20" customHeight="true">
      <c r="A20" s="46"/>
      <c r="B20" s="46"/>
      <c r="C20" s="46"/>
      <c r="D20" s="46"/>
      <c r="E20" s="46"/>
      <c r="F20" s="46"/>
      <c r="G20" s="46"/>
      <c r="H20" s="90">
        <f>IF(B20="","",SUMIFS('Планиране на търсенето (demandP'!$X$2:$X$201,'Планиране на търсенето (demandP'!$B$2:$B$201,B20,'Планиране на търсенето (demandP'!$C$2:$C$201,C20,'Планиране на търсенето (demandP'!$D$2:$D$201,D20,'Планиране на търсенето (demandP'!$E$2:$E$201,E20,'Планиране на търсенето (demandP'!$G$2:$G$201,F20,'Планиране на търсенето (demandP'!$H$2:$H$201,G20))</f>
      </c>
      <c r="I20" s="88" t="n"/>
      <c r="J20" s="90">
        <f>IF(OR(H20="",I20=""),"",ABS(I20-H20))</f>
      </c>
      <c r="K20" s="91">
        <f>IF(OR(I20="",I20=0,H20=""),"",ABS(I20-H20)/I20)</f>
      </c>
      <c r="L20" s="91">
        <f>IF(OR(I20="",I20=0,H20=""),"",(H20-I20)/I20)</f>
      </c>
      <c r="M20" s="46"/>
      <c r="N20" s="62"/>
      <c r="O20" s="46"/>
      <c r="P20" s="46"/>
      <c r="Q20" s="46"/>
      <c r="R20" s="46"/>
    </row>
    <row r="21" ht="20" customHeight="true">
      <c r="A21" s="46"/>
      <c r="B21" s="46"/>
      <c r="C21" s="46"/>
      <c r="D21" s="46"/>
      <c r="E21" s="46"/>
      <c r="F21" s="46"/>
      <c r="G21" s="46"/>
      <c r="H21" s="90">
        <f>IF(B21="","",SUMIFS('Планиране на търсенето (demandP'!$X$2:$X$201,'Планиране на търсенето (demandP'!$B$2:$B$201,B21,'Планиране на търсенето (demandP'!$C$2:$C$201,C21,'Планиране на търсенето (demandP'!$D$2:$D$201,D21,'Планиране на търсенето (demandP'!$E$2:$E$201,E21,'Планиране на търсенето (demandP'!$G$2:$G$201,F21,'Планиране на търсенето (demandP'!$H$2:$H$201,G21))</f>
      </c>
      <c r="I21" s="88" t="n"/>
      <c r="J21" s="90">
        <f>IF(OR(H21="",I21=""),"",ABS(I21-H21))</f>
      </c>
      <c r="K21" s="91">
        <f>IF(OR(I21="",I21=0,H21=""),"",ABS(I21-H21)/I21)</f>
      </c>
      <c r="L21" s="91">
        <f>IF(OR(I21="",I21=0,H21=""),"",(H21-I21)/I21)</f>
      </c>
      <c r="M21" s="46"/>
      <c r="N21" s="62"/>
      <c r="O21" s="46"/>
      <c r="P21" s="46"/>
      <c r="Q21" s="46"/>
      <c r="R21" s="46"/>
    </row>
    <row r="22" ht="20" customHeight="true">
      <c r="A22" s="46"/>
      <c r="B22" s="46"/>
      <c r="C22" s="46"/>
      <c r="D22" s="46"/>
      <c r="E22" s="46"/>
      <c r="F22" s="46"/>
      <c r="G22" s="46"/>
      <c r="H22" s="90">
        <f>IF(B22="","",SUMIFS('Планиране на търсенето (demandP'!$X$2:$X$201,'Планиране на търсенето (demandP'!$B$2:$B$201,B22,'Планиране на търсенето (demandP'!$C$2:$C$201,C22,'Планиране на търсенето (demandP'!$D$2:$D$201,D22,'Планиране на търсенето (demandP'!$E$2:$E$201,E22,'Планиране на търсенето (demandP'!$G$2:$G$201,F22,'Планиране на търсенето (demandP'!$H$2:$H$201,G22))</f>
      </c>
      <c r="I22" s="88" t="n"/>
      <c r="J22" s="90">
        <f>IF(OR(H22="",I22=""),"",ABS(I22-H22))</f>
      </c>
      <c r="K22" s="91">
        <f>IF(OR(I22="",I22=0,H22=""),"",ABS(I22-H22)/I22)</f>
      </c>
      <c r="L22" s="91">
        <f>IF(OR(I22="",I22=0,H22=""),"",(H22-I22)/I22)</f>
      </c>
      <c r="M22" s="46"/>
      <c r="N22" s="62"/>
      <c r="O22" s="46"/>
      <c r="P22" s="46"/>
      <c r="Q22" s="46"/>
      <c r="R22" s="46"/>
    </row>
    <row r="23" ht="20" customHeight="true">
      <c r="A23" s="46"/>
      <c r="B23" s="46"/>
      <c r="C23" s="46"/>
      <c r="D23" s="46"/>
      <c r="E23" s="46"/>
      <c r="F23" s="46"/>
      <c r="G23" s="46"/>
      <c r="H23" s="90">
        <f>IF(B23="","",SUMIFS('Планиране на търсенето (demandP'!$X$2:$X$201,'Планиране на търсенето (demandP'!$B$2:$B$201,B23,'Планиране на търсенето (demandP'!$C$2:$C$201,C23,'Планиране на търсенето (demandP'!$D$2:$D$201,D23,'Планиране на търсенето (demandP'!$E$2:$E$201,E23,'Планиране на търсенето (demandP'!$G$2:$G$201,F23,'Планиране на търсенето (demandP'!$H$2:$H$201,G23))</f>
      </c>
      <c r="I23" s="88" t="n"/>
      <c r="J23" s="90">
        <f>IF(OR(H23="",I23=""),"",ABS(I23-H23))</f>
      </c>
      <c r="K23" s="91">
        <f>IF(OR(I23="",I23=0,H23=""),"",ABS(I23-H23)/I23)</f>
      </c>
      <c r="L23" s="91">
        <f>IF(OR(I23="",I23=0,H23=""),"",(H23-I23)/I23)</f>
      </c>
      <c r="M23" s="46"/>
      <c r="N23" s="62"/>
      <c r="O23" s="46"/>
      <c r="P23" s="46"/>
      <c r="Q23" s="46"/>
      <c r="R23" s="46"/>
    </row>
    <row r="24" ht="20" customHeight="true">
      <c r="A24" s="46"/>
      <c r="B24" s="46"/>
      <c r="C24" s="46"/>
      <c r="D24" s="46"/>
      <c r="E24" s="46"/>
      <c r="F24" s="46"/>
      <c r="G24" s="46"/>
      <c r="H24" s="90">
        <f>IF(B24="","",SUMIFS('Планиране на търсенето (demandP'!$X$2:$X$201,'Планиране на търсенето (demandP'!$B$2:$B$201,B24,'Планиране на търсенето (demandP'!$C$2:$C$201,C24,'Планиране на търсенето (demandP'!$D$2:$D$201,D24,'Планиране на търсенето (demandP'!$E$2:$E$201,E24,'Планиране на търсенето (demandP'!$G$2:$G$201,F24,'Планиране на търсенето (demandP'!$H$2:$H$201,G24))</f>
      </c>
      <c r="I24" s="88" t="n"/>
      <c r="J24" s="90">
        <f>IF(OR(H24="",I24=""),"",ABS(I24-H24))</f>
      </c>
      <c r="K24" s="91">
        <f>IF(OR(I24="",I24=0,H24=""),"",ABS(I24-H24)/I24)</f>
      </c>
      <c r="L24" s="91">
        <f>IF(OR(I24="",I24=0,H24=""),"",(H24-I24)/I24)</f>
      </c>
      <c r="M24" s="46"/>
      <c r="N24" s="62"/>
      <c r="O24" s="46"/>
      <c r="P24" s="46"/>
      <c r="Q24" s="46"/>
      <c r="R24" s="46"/>
    </row>
    <row r="25" ht="20" customHeight="true">
      <c r="A25" s="46"/>
      <c r="B25" s="46"/>
      <c r="C25" s="46"/>
      <c r="D25" s="46"/>
      <c r="E25" s="46"/>
      <c r="F25" s="46"/>
      <c r="G25" s="46"/>
      <c r="H25" s="90">
        <f>IF(B25="","",SUMIFS('Планиране на търсенето (demandP'!$X$2:$X$201,'Планиране на търсенето (demandP'!$B$2:$B$201,B25,'Планиране на търсенето (demandP'!$C$2:$C$201,C25,'Планиране на търсенето (demandP'!$D$2:$D$201,D25,'Планиране на търсенето (demandP'!$E$2:$E$201,E25,'Планиране на търсенето (demandP'!$G$2:$G$201,F25,'Планиране на търсенето (demandP'!$H$2:$H$201,G25))</f>
      </c>
      <c r="I25" s="88" t="n"/>
      <c r="J25" s="90">
        <f>IF(OR(H25="",I25=""),"",ABS(I25-H25))</f>
      </c>
      <c r="K25" s="91">
        <f>IF(OR(I25="",I25=0,H25=""),"",ABS(I25-H25)/I25)</f>
      </c>
      <c r="L25" s="91">
        <f>IF(OR(I25="",I25=0,H25=""),"",(H25-I25)/I25)</f>
      </c>
      <c r="M25" s="46"/>
      <c r="N25" s="62"/>
      <c r="O25" s="46"/>
      <c r="P25" s="46"/>
      <c r="Q25" s="46"/>
      <c r="R25" s="46"/>
    </row>
    <row r="26" ht="20" customHeight="true">
      <c r="A26" s="46"/>
      <c r="B26" s="46"/>
      <c r="C26" s="46"/>
      <c r="D26" s="46"/>
      <c r="E26" s="46"/>
      <c r="F26" s="46"/>
      <c r="G26" s="46"/>
      <c r="H26" s="90">
        <f>IF(B26="","",SUMIFS('Планиране на търсенето (demandP'!$X$2:$X$201,'Планиране на търсенето (demandP'!$B$2:$B$201,B26,'Планиране на търсенето (demandP'!$C$2:$C$201,C26,'Планиране на търсенето (demandP'!$D$2:$D$201,D26,'Планиране на търсенето (demandP'!$E$2:$E$201,E26,'Планиране на търсенето (demandP'!$G$2:$G$201,F26,'Планиране на търсенето (demandP'!$H$2:$H$201,G26))</f>
      </c>
      <c r="I26" s="88" t="n"/>
      <c r="J26" s="90">
        <f>IF(OR(H26="",I26=""),"",ABS(I26-H26))</f>
      </c>
      <c r="K26" s="91">
        <f>IF(OR(I26="",I26=0,H26=""),"",ABS(I26-H26)/I26)</f>
      </c>
      <c r="L26" s="91">
        <f>IF(OR(I26="",I26=0,H26=""),"",(H26-I26)/I26)</f>
      </c>
      <c r="M26" s="46"/>
      <c r="N26" s="62"/>
      <c r="O26" s="46"/>
      <c r="P26" s="46"/>
      <c r="Q26" s="46"/>
      <c r="R26" s="46"/>
    </row>
    <row r="27" ht="20" customHeight="true">
      <c r="A27" s="46"/>
      <c r="B27" s="46"/>
      <c r="C27" s="46"/>
      <c r="D27" s="46"/>
      <c r="E27" s="46"/>
      <c r="F27" s="46"/>
      <c r="G27" s="46"/>
      <c r="H27" s="90">
        <f>IF(B27="","",SUMIFS('Планиране на търсенето (demandP'!$X$2:$X$201,'Планиране на търсенето (demandP'!$B$2:$B$201,B27,'Планиране на търсенето (demandP'!$C$2:$C$201,C27,'Планиране на търсенето (demandP'!$D$2:$D$201,D27,'Планиране на търсенето (demandP'!$E$2:$E$201,E27,'Планиране на търсенето (demandP'!$G$2:$G$201,F27,'Планиране на търсенето (demandP'!$H$2:$H$201,G27))</f>
      </c>
      <c r="I27" s="88" t="n"/>
      <c r="J27" s="90">
        <f>IF(OR(H27="",I27=""),"",ABS(I27-H27))</f>
      </c>
      <c r="K27" s="91">
        <f>IF(OR(I27="",I27=0,H27=""),"",ABS(I27-H27)/I27)</f>
      </c>
      <c r="L27" s="91">
        <f>IF(OR(I27="",I27=0,H27=""),"",(H27-I27)/I27)</f>
      </c>
      <c r="M27" s="46"/>
      <c r="N27" s="62"/>
      <c r="O27" s="46"/>
      <c r="P27" s="46"/>
      <c r="Q27" s="46"/>
      <c r="R27" s="46"/>
    </row>
    <row r="28" ht="20" customHeight="true">
      <c r="A28" s="46"/>
      <c r="B28" s="46"/>
      <c r="C28" s="46"/>
      <c r="D28" s="46"/>
      <c r="E28" s="46"/>
      <c r="F28" s="46"/>
      <c r="G28" s="46"/>
      <c r="H28" s="90">
        <f>IF(B28="","",SUMIFS('Планиране на търсенето (demandP'!$X$2:$X$201,'Планиране на търсенето (demandP'!$B$2:$B$201,B28,'Планиране на търсенето (demandP'!$C$2:$C$201,C28,'Планиране на търсенето (demandP'!$D$2:$D$201,D28,'Планиране на търсенето (demandP'!$E$2:$E$201,E28,'Планиране на търсенето (demandP'!$G$2:$G$201,F28,'Планиране на търсенето (demandP'!$H$2:$H$201,G28))</f>
      </c>
      <c r="I28" s="88" t="n"/>
      <c r="J28" s="90">
        <f>IF(OR(H28="",I28=""),"",ABS(I28-H28))</f>
      </c>
      <c r="K28" s="91">
        <f>IF(OR(I28="",I28=0,H28=""),"",ABS(I28-H28)/I28)</f>
      </c>
      <c r="L28" s="91">
        <f>IF(OR(I28="",I28=0,H28=""),"",(H28-I28)/I28)</f>
      </c>
      <c r="M28" s="46"/>
      <c r="N28" s="62"/>
      <c r="O28" s="46"/>
      <c r="P28" s="46"/>
      <c r="Q28" s="46"/>
      <c r="R28" s="46"/>
    </row>
    <row r="29" ht="20" customHeight="true">
      <c r="A29" s="46"/>
      <c r="B29" s="46"/>
      <c r="C29" s="46"/>
      <c r="D29" s="46"/>
      <c r="E29" s="46"/>
      <c r="F29" s="46"/>
      <c r="G29" s="46"/>
      <c r="H29" s="90">
        <f>IF(B29="","",SUMIFS('Планиране на търсенето (demandP'!$X$2:$X$201,'Планиране на търсенето (demandP'!$B$2:$B$201,B29,'Планиране на търсенето (demandP'!$C$2:$C$201,C29,'Планиране на търсенето (demandP'!$D$2:$D$201,D29,'Планиране на търсенето (demandP'!$E$2:$E$201,E29,'Планиране на търсенето (demandP'!$G$2:$G$201,F29,'Планиране на търсенето (demandP'!$H$2:$H$201,G29))</f>
      </c>
      <c r="I29" s="88" t="n"/>
      <c r="J29" s="90">
        <f>IF(OR(H29="",I29=""),"",ABS(I29-H29))</f>
      </c>
      <c r="K29" s="91">
        <f>IF(OR(I29="",I29=0,H29=""),"",ABS(I29-H29)/I29)</f>
      </c>
      <c r="L29" s="91">
        <f>IF(OR(I29="",I29=0,H29=""),"",(H29-I29)/I29)</f>
      </c>
      <c r="M29" s="46"/>
      <c r="N29" s="62"/>
      <c r="O29" s="46"/>
      <c r="P29" s="46"/>
      <c r="Q29" s="46"/>
      <c r="R29" s="46"/>
    </row>
    <row r="30" ht="20" customHeight="true">
      <c r="A30" s="46"/>
      <c r="B30" s="46"/>
      <c r="C30" s="46"/>
      <c r="D30" s="46"/>
      <c r="E30" s="46"/>
      <c r="F30" s="46"/>
      <c r="G30" s="46"/>
      <c r="H30" s="90">
        <f>IF(B30="","",SUMIFS('Планиране на търсенето (demandP'!$X$2:$X$201,'Планиране на търсенето (demandP'!$B$2:$B$201,B30,'Планиране на търсенето (demandP'!$C$2:$C$201,C30,'Планиране на търсенето (demandP'!$D$2:$D$201,D30,'Планиране на търсенето (demandP'!$E$2:$E$201,E30,'Планиране на търсенето (demandP'!$G$2:$G$201,F30,'Планиране на търсенето (demandP'!$H$2:$H$201,G30))</f>
      </c>
      <c r="I30" s="88" t="n"/>
      <c r="J30" s="90">
        <f>IF(OR(H30="",I30=""),"",ABS(I30-H30))</f>
      </c>
      <c r="K30" s="91">
        <f>IF(OR(I30="",I30=0,H30=""),"",ABS(I30-H30)/I30)</f>
      </c>
      <c r="L30" s="91">
        <f>IF(OR(I30="",I30=0,H30=""),"",(H30-I30)/I30)</f>
      </c>
      <c r="M30" s="46"/>
      <c r="N30" s="62"/>
      <c r="O30" s="46"/>
      <c r="P30" s="46"/>
      <c r="Q30" s="46"/>
      <c r="R30" s="46"/>
    </row>
    <row r="31" ht="20" customHeight="true">
      <c r="A31" s="46"/>
      <c r="B31" s="46"/>
      <c r="C31" s="46"/>
      <c r="D31" s="46"/>
      <c r="E31" s="46"/>
      <c r="F31" s="46"/>
      <c r="G31" s="46"/>
      <c r="H31" s="90">
        <f>IF(B31="","",SUMIFS('Планиране на търсенето (demandP'!$X$2:$X$201,'Планиране на търсенето (demandP'!$B$2:$B$201,B31,'Планиране на търсенето (demandP'!$C$2:$C$201,C31,'Планиране на търсенето (demandP'!$D$2:$D$201,D31,'Планиране на търсенето (demandP'!$E$2:$E$201,E31,'Планиране на търсенето (demandP'!$G$2:$G$201,F31,'Планиране на търсенето (demandP'!$H$2:$H$201,G31))</f>
      </c>
      <c r="I31" s="88" t="n"/>
      <c r="J31" s="90">
        <f>IF(OR(H31="",I31=""),"",ABS(I31-H31))</f>
      </c>
      <c r="K31" s="91">
        <f>IF(OR(I31="",I31=0,H31=""),"",ABS(I31-H31)/I31)</f>
      </c>
      <c r="L31" s="91">
        <f>IF(OR(I31="",I31=0,H31=""),"",(H31-I31)/I31)</f>
      </c>
      <c r="M31" s="46"/>
      <c r="N31" s="62"/>
      <c r="O31" s="46"/>
      <c r="P31" s="46"/>
      <c r="Q31" s="46"/>
      <c r="R31" s="46"/>
    </row>
    <row r="32" ht="20" customHeight="true">
      <c r="A32" s="46"/>
      <c r="B32" s="46"/>
      <c r="C32" s="46"/>
      <c r="D32" s="46"/>
      <c r="E32" s="46"/>
      <c r="F32" s="46"/>
      <c r="G32" s="46"/>
      <c r="H32" s="90">
        <f>IF(B32="","",SUMIFS('Планиране на търсенето (demandP'!$X$2:$X$201,'Планиране на търсенето (demandP'!$B$2:$B$201,B32,'Планиране на търсенето (demandP'!$C$2:$C$201,C32,'Планиране на търсенето (demandP'!$D$2:$D$201,D32,'Планиране на търсенето (demandP'!$E$2:$E$201,E32,'Планиране на търсенето (demandP'!$G$2:$G$201,F32,'Планиране на търсенето (demandP'!$H$2:$H$201,G32))</f>
      </c>
      <c r="I32" s="88" t="n"/>
      <c r="J32" s="90">
        <f>IF(OR(H32="",I32=""),"",ABS(I32-H32))</f>
      </c>
      <c r="K32" s="91">
        <f>IF(OR(I32="",I32=0,H32=""),"",ABS(I32-H32)/I32)</f>
      </c>
      <c r="L32" s="91">
        <f>IF(OR(I32="",I32=0,H32=""),"",(H32-I32)/I32)</f>
      </c>
      <c r="M32" s="46"/>
      <c r="N32" s="62"/>
      <c r="O32" s="46"/>
      <c r="P32" s="46"/>
      <c r="Q32" s="46"/>
      <c r="R32" s="46"/>
    </row>
    <row r="33" ht="20" customHeight="true">
      <c r="A33" s="46"/>
      <c r="B33" s="46"/>
      <c r="C33" s="46"/>
      <c r="D33" s="46"/>
      <c r="E33" s="46"/>
      <c r="F33" s="46"/>
      <c r="G33" s="46"/>
      <c r="H33" s="90">
        <f>IF(B33="","",SUMIFS('Планиране на търсенето (demandP'!$X$2:$X$201,'Планиране на търсенето (demandP'!$B$2:$B$201,B33,'Планиране на търсенето (demandP'!$C$2:$C$201,C33,'Планиране на търсенето (demandP'!$D$2:$D$201,D33,'Планиране на търсенето (demandP'!$E$2:$E$201,E33,'Планиране на търсенето (demandP'!$G$2:$G$201,F33,'Планиране на търсенето (demandP'!$H$2:$H$201,G33))</f>
      </c>
      <c r="I33" s="88" t="n"/>
      <c r="J33" s="90">
        <f>IF(OR(H33="",I33=""),"",ABS(I33-H33))</f>
      </c>
      <c r="K33" s="91">
        <f>IF(OR(I33="",I33=0,H33=""),"",ABS(I33-H33)/I33)</f>
      </c>
      <c r="L33" s="91">
        <f>IF(OR(I33="",I33=0,H33=""),"",(H33-I33)/I33)</f>
      </c>
      <c r="M33" s="46"/>
      <c r="N33" s="62"/>
      <c r="O33" s="46"/>
      <c r="P33" s="46"/>
      <c r="Q33" s="46"/>
      <c r="R33" s="46"/>
    </row>
    <row r="34" ht="20" customHeight="true">
      <c r="A34" s="46"/>
      <c r="B34" s="46"/>
      <c r="C34" s="46"/>
      <c r="D34" s="46"/>
      <c r="E34" s="46"/>
      <c r="F34" s="46"/>
      <c r="G34" s="46"/>
      <c r="H34" s="90">
        <f>IF(B34="","",SUMIFS('Планиране на търсенето (demandP'!$X$2:$X$201,'Планиране на търсенето (demandP'!$B$2:$B$201,B34,'Планиране на търсенето (demandP'!$C$2:$C$201,C34,'Планиране на търсенето (demandP'!$D$2:$D$201,D34,'Планиране на търсенето (demandP'!$E$2:$E$201,E34,'Планиране на търсенето (demandP'!$G$2:$G$201,F34,'Планиране на търсенето (demandP'!$H$2:$H$201,G34))</f>
      </c>
      <c r="I34" s="88" t="n"/>
      <c r="J34" s="90">
        <f>IF(OR(H34="",I34=""),"",ABS(I34-H34))</f>
      </c>
      <c r="K34" s="91">
        <f>IF(OR(I34="",I34=0,H34=""),"",ABS(I34-H34)/I34)</f>
      </c>
      <c r="L34" s="91">
        <f>IF(OR(I34="",I34=0,H34=""),"",(H34-I34)/I34)</f>
      </c>
      <c r="M34" s="46"/>
      <c r="N34" s="62"/>
      <c r="O34" s="46"/>
      <c r="P34" s="46"/>
      <c r="Q34" s="46"/>
      <c r="R34" s="46"/>
    </row>
    <row r="35" ht="20" customHeight="true">
      <c r="A35" s="46"/>
      <c r="B35" s="46"/>
      <c r="C35" s="46"/>
      <c r="D35" s="46"/>
      <c r="E35" s="46"/>
      <c r="F35" s="46"/>
      <c r="G35" s="46"/>
      <c r="H35" s="90">
        <f>IF(B35="","",SUMIFS('Планиране на търсенето (demandP'!$X$2:$X$201,'Планиране на търсенето (demandP'!$B$2:$B$201,B35,'Планиране на търсенето (demandP'!$C$2:$C$201,C35,'Планиране на търсенето (demandP'!$D$2:$D$201,D35,'Планиране на търсенето (demandP'!$E$2:$E$201,E35,'Планиране на търсенето (demandP'!$G$2:$G$201,F35,'Планиране на търсенето (demandP'!$H$2:$H$201,G35))</f>
      </c>
      <c r="I35" s="88" t="n"/>
      <c r="J35" s="90">
        <f>IF(OR(H35="",I35=""),"",ABS(I35-H35))</f>
      </c>
      <c r="K35" s="91">
        <f>IF(OR(I35="",I35=0,H35=""),"",ABS(I35-H35)/I35)</f>
      </c>
      <c r="L35" s="91">
        <f>IF(OR(I35="",I35=0,H35=""),"",(H35-I35)/I35)</f>
      </c>
      <c r="M35" s="46"/>
      <c r="N35" s="62"/>
      <c r="O35" s="46"/>
      <c r="P35" s="46"/>
      <c r="Q35" s="46"/>
      <c r="R35" s="46"/>
    </row>
    <row r="36" ht="20" customHeight="true">
      <c r="A36" s="46"/>
      <c r="B36" s="46"/>
      <c r="C36" s="46"/>
      <c r="D36" s="46"/>
      <c r="E36" s="46"/>
      <c r="F36" s="46"/>
      <c r="G36" s="46"/>
      <c r="H36" s="90">
        <f>IF(B36="","",SUMIFS('Планиране на търсенето (demandP'!$X$2:$X$201,'Планиране на търсенето (demandP'!$B$2:$B$201,B36,'Планиране на търсенето (demandP'!$C$2:$C$201,C36,'Планиране на търсенето (demandP'!$D$2:$D$201,D36,'Планиране на търсенето (demandP'!$E$2:$E$201,E36,'Планиране на търсенето (demandP'!$G$2:$G$201,F36,'Планиране на търсенето (demandP'!$H$2:$H$201,G36))</f>
      </c>
      <c r="I36" s="88" t="n"/>
      <c r="J36" s="90">
        <f>IF(OR(H36="",I36=""),"",ABS(I36-H36))</f>
      </c>
      <c r="K36" s="91">
        <f>IF(OR(I36="",I36=0,H36=""),"",ABS(I36-H36)/I36)</f>
      </c>
      <c r="L36" s="91">
        <f>IF(OR(I36="",I36=0,H36=""),"",(H36-I36)/I36)</f>
      </c>
      <c r="M36" s="46"/>
      <c r="N36" s="62"/>
      <c r="O36" s="46"/>
      <c r="P36" s="46"/>
      <c r="Q36" s="46"/>
      <c r="R36" s="46"/>
    </row>
    <row r="37" ht="20" customHeight="true">
      <c r="A37" s="46"/>
      <c r="B37" s="46"/>
      <c r="C37" s="46"/>
      <c r="D37" s="46"/>
      <c r="E37" s="46"/>
      <c r="F37" s="46"/>
      <c r="G37" s="46"/>
      <c r="H37" s="90">
        <f>IF(B37="","",SUMIFS('Планиране на търсенето (demandP'!$X$2:$X$201,'Планиране на търсенето (demandP'!$B$2:$B$201,B37,'Планиране на търсенето (demandP'!$C$2:$C$201,C37,'Планиране на търсенето (demandP'!$D$2:$D$201,D37,'Планиране на търсенето (demandP'!$E$2:$E$201,E37,'Планиране на търсенето (demandP'!$G$2:$G$201,F37,'Планиране на търсенето (demandP'!$H$2:$H$201,G37))</f>
      </c>
      <c r="I37" s="88" t="n"/>
      <c r="J37" s="90">
        <f>IF(OR(H37="",I37=""),"",ABS(I37-H37))</f>
      </c>
      <c r="K37" s="91">
        <f>IF(OR(I37="",I37=0,H37=""),"",ABS(I37-H37)/I37)</f>
      </c>
      <c r="L37" s="91">
        <f>IF(OR(I37="",I37=0,H37=""),"",(H37-I37)/I37)</f>
      </c>
      <c r="M37" s="46"/>
      <c r="N37" s="62"/>
      <c r="O37" s="46"/>
      <c r="P37" s="46"/>
      <c r="Q37" s="46"/>
      <c r="R37" s="46"/>
    </row>
    <row r="38" ht="20" customHeight="true">
      <c r="A38" s="46"/>
      <c r="B38" s="46"/>
      <c r="C38" s="46"/>
      <c r="D38" s="46"/>
      <c r="E38" s="46"/>
      <c r="F38" s="46"/>
      <c r="G38" s="46"/>
      <c r="H38" s="90">
        <f>IF(B38="","",SUMIFS('Планиране на търсенето (demandP'!$X$2:$X$201,'Планиране на търсенето (demandP'!$B$2:$B$201,B38,'Планиране на търсенето (demandP'!$C$2:$C$201,C38,'Планиране на търсенето (demandP'!$D$2:$D$201,D38,'Планиране на търсенето (demandP'!$E$2:$E$201,E38,'Планиране на търсенето (demandP'!$G$2:$G$201,F38,'Планиране на търсенето (demandP'!$H$2:$H$201,G38))</f>
      </c>
      <c r="I38" s="88" t="n"/>
      <c r="J38" s="90">
        <f>IF(OR(H38="",I38=""),"",ABS(I38-H38))</f>
      </c>
      <c r="K38" s="91">
        <f>IF(OR(I38="",I38=0,H38=""),"",ABS(I38-H38)/I38)</f>
      </c>
      <c r="L38" s="91">
        <f>IF(OR(I38="",I38=0,H38=""),"",(H38-I38)/I38)</f>
      </c>
      <c r="M38" s="46"/>
      <c r="N38" s="62"/>
      <c r="O38" s="46"/>
      <c r="P38" s="46"/>
      <c r="Q38" s="46"/>
      <c r="R38" s="46"/>
    </row>
    <row r="39" ht="20" customHeight="true">
      <c r="A39" s="46"/>
      <c r="B39" s="46"/>
      <c r="C39" s="46"/>
      <c r="D39" s="46"/>
      <c r="E39" s="46"/>
      <c r="F39" s="46"/>
      <c r="G39" s="46"/>
      <c r="H39" s="90">
        <f>IF(B39="","",SUMIFS('Планиране на търсенето (demandP'!$X$2:$X$201,'Планиране на търсенето (demandP'!$B$2:$B$201,B39,'Планиране на търсенето (demandP'!$C$2:$C$201,C39,'Планиране на търсенето (demandP'!$D$2:$D$201,D39,'Планиране на търсенето (demandP'!$E$2:$E$201,E39,'Планиране на търсенето (demandP'!$G$2:$G$201,F39,'Планиране на търсенето (demandP'!$H$2:$H$201,G39))</f>
      </c>
      <c r="I39" s="88" t="n"/>
      <c r="J39" s="90">
        <f>IF(OR(H39="",I39=""),"",ABS(I39-H39))</f>
      </c>
      <c r="K39" s="91">
        <f>IF(OR(I39="",I39=0,H39=""),"",ABS(I39-H39)/I39)</f>
      </c>
      <c r="L39" s="91">
        <f>IF(OR(I39="",I39=0,H39=""),"",(H39-I39)/I39)</f>
      </c>
      <c r="M39" s="46"/>
      <c r="N39" s="62"/>
      <c r="O39" s="46"/>
      <c r="P39" s="46"/>
      <c r="Q39" s="46"/>
      <c r="R39" s="46"/>
    </row>
    <row r="40" ht="20" customHeight="true">
      <c r="A40" s="46"/>
      <c r="B40" s="46"/>
      <c r="C40" s="46"/>
      <c r="D40" s="46"/>
      <c r="E40" s="46"/>
      <c r="F40" s="46"/>
      <c r="G40" s="46"/>
      <c r="H40" s="90">
        <f>IF(B40="","",SUMIFS('Планиране на търсенето (demandP'!$X$2:$X$201,'Планиране на търсенето (demandP'!$B$2:$B$201,B40,'Планиране на търсенето (demandP'!$C$2:$C$201,C40,'Планиране на търсенето (demandP'!$D$2:$D$201,D40,'Планиране на търсенето (demandP'!$E$2:$E$201,E40,'Планиране на търсенето (demandP'!$G$2:$G$201,F40,'Планиране на търсенето (demandP'!$H$2:$H$201,G40))</f>
      </c>
      <c r="I40" s="88" t="n"/>
      <c r="J40" s="90">
        <f>IF(OR(H40="",I40=""),"",ABS(I40-H40))</f>
      </c>
      <c r="K40" s="91">
        <f>IF(OR(I40="",I40=0,H40=""),"",ABS(I40-H40)/I40)</f>
      </c>
      <c r="L40" s="91">
        <f>IF(OR(I40="",I40=0,H40=""),"",(H40-I40)/I40)</f>
      </c>
      <c r="M40" s="46"/>
      <c r="N40" s="62"/>
      <c r="O40" s="46"/>
      <c r="P40" s="46"/>
      <c r="Q40" s="46"/>
      <c r="R40" s="46"/>
    </row>
    <row r="41" ht="20" customHeight="true">
      <c r="A41" s="46"/>
      <c r="B41" s="46"/>
      <c r="C41" s="46"/>
      <c r="D41" s="46"/>
      <c r="E41" s="46"/>
      <c r="F41" s="46"/>
      <c r="G41" s="46"/>
      <c r="H41" s="90">
        <f>IF(B41="","",SUMIFS('Планиране на търсенето (demandP'!$X$2:$X$201,'Планиране на търсенето (demandP'!$B$2:$B$201,B41,'Планиране на търсенето (demandP'!$C$2:$C$201,C41,'Планиране на търсенето (demandP'!$D$2:$D$201,D41,'Планиране на търсенето (demandP'!$E$2:$E$201,E41,'Планиране на търсенето (demandP'!$G$2:$G$201,F41,'Планиране на търсенето (demandP'!$H$2:$H$201,G41))</f>
      </c>
      <c r="I41" s="88" t="n"/>
      <c r="J41" s="90">
        <f>IF(OR(H41="",I41=""),"",ABS(I41-H41))</f>
      </c>
      <c r="K41" s="91">
        <f>IF(OR(I41="",I41=0,H41=""),"",ABS(I41-H41)/I41)</f>
      </c>
      <c r="L41" s="91">
        <f>IF(OR(I41="",I41=0,H41=""),"",(H41-I41)/I41)</f>
      </c>
      <c r="M41" s="46"/>
      <c r="N41" s="62"/>
      <c r="O41" s="46"/>
      <c r="P41" s="46"/>
      <c r="Q41" s="46"/>
      <c r="R41" s="46"/>
    </row>
    <row r="42" ht="20" customHeight="true">
      <c r="A42" s="46"/>
      <c r="B42" s="46"/>
      <c r="C42" s="46"/>
      <c r="D42" s="46"/>
      <c r="E42" s="46"/>
      <c r="F42" s="46"/>
      <c r="G42" s="46"/>
      <c r="H42" s="90">
        <f>IF(B42="","",SUMIFS('Планиране на търсенето (demandP'!$X$2:$X$201,'Планиране на търсенето (demandP'!$B$2:$B$201,B42,'Планиране на търсенето (demandP'!$C$2:$C$201,C42,'Планиране на търсенето (demandP'!$D$2:$D$201,D42,'Планиране на търсенето (demandP'!$E$2:$E$201,E42,'Планиране на търсенето (demandP'!$G$2:$G$201,F42,'Планиране на търсенето (demandP'!$H$2:$H$201,G42))</f>
      </c>
      <c r="I42" s="88" t="n"/>
      <c r="J42" s="90">
        <f>IF(OR(H42="",I42=""),"",ABS(I42-H42))</f>
      </c>
      <c r="K42" s="91">
        <f>IF(OR(I42="",I42=0,H42=""),"",ABS(I42-H42)/I42)</f>
      </c>
      <c r="L42" s="91">
        <f>IF(OR(I42="",I42=0,H42=""),"",(H42-I42)/I42)</f>
      </c>
      <c r="M42" s="46"/>
      <c r="N42" s="62"/>
      <c r="O42" s="46"/>
      <c r="P42" s="46"/>
      <c r="Q42" s="46"/>
      <c r="R42" s="46"/>
    </row>
    <row r="43" ht="20" customHeight="true">
      <c r="A43" s="46"/>
      <c r="B43" s="46"/>
      <c r="C43" s="46"/>
      <c r="D43" s="46"/>
      <c r="E43" s="46"/>
      <c r="F43" s="46"/>
      <c r="G43" s="46"/>
      <c r="H43" s="90">
        <f>IF(B43="","",SUMIFS('Планиране на търсенето (demandP'!$X$2:$X$201,'Планиране на търсенето (demandP'!$B$2:$B$201,B43,'Планиране на търсенето (demandP'!$C$2:$C$201,C43,'Планиране на търсенето (demandP'!$D$2:$D$201,D43,'Планиране на търсенето (demandP'!$E$2:$E$201,E43,'Планиране на търсенето (demandP'!$G$2:$G$201,F43,'Планиране на търсенето (demandP'!$H$2:$H$201,G43))</f>
      </c>
      <c r="I43" s="88" t="n"/>
      <c r="J43" s="90">
        <f>IF(OR(H43="",I43=""),"",ABS(I43-H43))</f>
      </c>
      <c r="K43" s="91">
        <f>IF(OR(I43="",I43=0,H43=""),"",ABS(I43-H43)/I43)</f>
      </c>
      <c r="L43" s="91">
        <f>IF(OR(I43="",I43=0,H43=""),"",(H43-I43)/I43)</f>
      </c>
      <c r="M43" s="46"/>
      <c r="N43" s="62"/>
      <c r="O43" s="46"/>
      <c r="P43" s="46"/>
      <c r="Q43" s="46"/>
      <c r="R43" s="46"/>
    </row>
    <row r="44" ht="20" customHeight="true">
      <c r="A44" s="46"/>
      <c r="B44" s="46"/>
      <c r="C44" s="46"/>
      <c r="D44" s="46"/>
      <c r="E44" s="46"/>
      <c r="F44" s="46"/>
      <c r="G44" s="46"/>
      <c r="H44" s="90">
        <f>IF(B44="","",SUMIFS('Планиране на търсенето (demandP'!$X$2:$X$201,'Планиране на търсенето (demandP'!$B$2:$B$201,B44,'Планиране на търсенето (demandP'!$C$2:$C$201,C44,'Планиране на търсенето (demandP'!$D$2:$D$201,D44,'Планиране на търсенето (demandP'!$E$2:$E$201,E44,'Планиране на търсенето (demandP'!$G$2:$G$201,F44,'Планиране на търсенето (demandP'!$H$2:$H$201,G44))</f>
      </c>
      <c r="I44" s="88" t="n"/>
      <c r="J44" s="90">
        <f>IF(OR(H44="",I44=""),"",ABS(I44-H44))</f>
      </c>
      <c r="K44" s="91">
        <f>IF(OR(I44="",I44=0,H44=""),"",ABS(I44-H44)/I44)</f>
      </c>
      <c r="L44" s="91">
        <f>IF(OR(I44="",I44=0,H44=""),"",(H44-I44)/I44)</f>
      </c>
      <c r="M44" s="46"/>
      <c r="N44" s="62"/>
      <c r="O44" s="46"/>
      <c r="P44" s="46"/>
      <c r="Q44" s="46"/>
      <c r="R44" s="46"/>
    </row>
    <row r="45" ht="20" customHeight="true">
      <c r="A45" s="46"/>
      <c r="B45" s="46"/>
      <c r="C45" s="46"/>
      <c r="D45" s="46"/>
      <c r="E45" s="46"/>
      <c r="F45" s="46"/>
      <c r="G45" s="46"/>
      <c r="H45" s="90">
        <f>IF(B45="","",SUMIFS('Планиране на търсенето (demandP'!$X$2:$X$201,'Планиране на търсенето (demandP'!$B$2:$B$201,B45,'Планиране на търсенето (demandP'!$C$2:$C$201,C45,'Планиране на търсенето (demandP'!$D$2:$D$201,D45,'Планиране на търсенето (demandP'!$E$2:$E$201,E45,'Планиране на търсенето (demandP'!$G$2:$G$201,F45,'Планиране на търсенето (demandP'!$H$2:$H$201,G45))</f>
      </c>
      <c r="I45" s="88" t="n"/>
      <c r="J45" s="90">
        <f>IF(OR(H45="",I45=""),"",ABS(I45-H45))</f>
      </c>
      <c r="K45" s="91">
        <f>IF(OR(I45="",I45=0,H45=""),"",ABS(I45-H45)/I45)</f>
      </c>
      <c r="L45" s="91">
        <f>IF(OR(I45="",I45=0,H45=""),"",(H45-I45)/I45)</f>
      </c>
      <c r="M45" s="46"/>
      <c r="N45" s="62"/>
      <c r="O45" s="46"/>
      <c r="P45" s="46"/>
      <c r="Q45" s="46"/>
      <c r="R45" s="46"/>
    </row>
    <row r="46" ht="20" customHeight="true">
      <c r="A46" s="46"/>
      <c r="B46" s="46"/>
      <c r="C46" s="46"/>
      <c r="D46" s="46"/>
      <c r="E46" s="46"/>
      <c r="F46" s="46"/>
      <c r="G46" s="46"/>
      <c r="H46" s="90">
        <f>IF(B46="","",SUMIFS('Планиране на търсенето (demandP'!$X$2:$X$201,'Планиране на търсенето (demandP'!$B$2:$B$201,B46,'Планиране на търсенето (demandP'!$C$2:$C$201,C46,'Планиране на търсенето (demandP'!$D$2:$D$201,D46,'Планиране на търсенето (demandP'!$E$2:$E$201,E46,'Планиране на търсенето (demandP'!$G$2:$G$201,F46,'Планиране на търсенето (demandP'!$H$2:$H$201,G46))</f>
      </c>
      <c r="I46" s="88" t="n"/>
      <c r="J46" s="90">
        <f>IF(OR(H46="",I46=""),"",ABS(I46-H46))</f>
      </c>
      <c r="K46" s="91">
        <f>IF(OR(I46="",I46=0,H46=""),"",ABS(I46-H46)/I46)</f>
      </c>
      <c r="L46" s="91">
        <f>IF(OR(I46="",I46=0,H46=""),"",(H46-I46)/I46)</f>
      </c>
      <c r="M46" s="46"/>
      <c r="N46" s="62"/>
      <c r="O46" s="46"/>
      <c r="P46" s="46"/>
      <c r="Q46" s="46"/>
      <c r="R46" s="46"/>
    </row>
    <row r="47" ht="20" customHeight="true">
      <c r="A47" s="46"/>
      <c r="B47" s="46"/>
      <c r="C47" s="46"/>
      <c r="D47" s="46"/>
      <c r="E47" s="46"/>
      <c r="F47" s="46"/>
      <c r="G47" s="46"/>
      <c r="H47" s="90">
        <f>IF(B47="","",SUMIFS('Планиране на търсенето (demandP'!$X$2:$X$201,'Планиране на търсенето (demandP'!$B$2:$B$201,B47,'Планиране на търсенето (demandP'!$C$2:$C$201,C47,'Планиране на търсенето (demandP'!$D$2:$D$201,D47,'Планиране на търсенето (demandP'!$E$2:$E$201,E47,'Планиране на търсенето (demandP'!$G$2:$G$201,F47,'Планиране на търсенето (demandP'!$H$2:$H$201,G47))</f>
      </c>
      <c r="I47" s="88" t="n"/>
      <c r="J47" s="90">
        <f>IF(OR(H47="",I47=""),"",ABS(I47-H47))</f>
      </c>
      <c r="K47" s="91">
        <f>IF(OR(I47="",I47=0,H47=""),"",ABS(I47-H47)/I47)</f>
      </c>
      <c r="L47" s="91">
        <f>IF(OR(I47="",I47=0,H47=""),"",(H47-I47)/I47)</f>
      </c>
      <c r="M47" s="46"/>
      <c r="N47" s="62"/>
      <c r="O47" s="46"/>
      <c r="P47" s="46"/>
      <c r="Q47" s="46"/>
      <c r="R47" s="46"/>
    </row>
    <row r="48" ht="20" customHeight="true">
      <c r="A48" s="46"/>
      <c r="B48" s="46"/>
      <c r="C48" s="46"/>
      <c r="D48" s="46"/>
      <c r="E48" s="46"/>
      <c r="F48" s="46"/>
      <c r="G48" s="46"/>
      <c r="H48" s="90">
        <f>IF(B48="","",SUMIFS('Планиране на търсенето (demandP'!$X$2:$X$201,'Планиране на търсенето (demandP'!$B$2:$B$201,B48,'Планиране на търсенето (demandP'!$C$2:$C$201,C48,'Планиране на търсенето (demandP'!$D$2:$D$201,D48,'Планиране на търсенето (demandP'!$E$2:$E$201,E48,'Планиране на търсенето (demandP'!$G$2:$G$201,F48,'Планиране на търсенето (demandP'!$H$2:$H$201,G48))</f>
      </c>
      <c r="I48" s="88" t="n"/>
      <c r="J48" s="90">
        <f>IF(OR(H48="",I48=""),"",ABS(I48-H48))</f>
      </c>
      <c r="K48" s="91">
        <f>IF(OR(I48="",I48=0,H48=""),"",ABS(I48-H48)/I48)</f>
      </c>
      <c r="L48" s="91">
        <f>IF(OR(I48="",I48=0,H48=""),"",(H48-I48)/I48)</f>
      </c>
      <c r="M48" s="46"/>
      <c r="N48" s="62"/>
      <c r="O48" s="46"/>
      <c r="P48" s="46"/>
      <c r="Q48" s="46"/>
      <c r="R48" s="46"/>
    </row>
    <row r="49" ht="20" customHeight="true">
      <c r="A49" s="46"/>
      <c r="B49" s="46"/>
      <c r="C49" s="46"/>
      <c r="D49" s="46"/>
      <c r="E49" s="46"/>
      <c r="F49" s="46"/>
      <c r="G49" s="46"/>
      <c r="H49" s="90">
        <f>IF(B49="","",SUMIFS('Планиране на търсенето (demandP'!$X$2:$X$201,'Планиране на търсенето (demandP'!$B$2:$B$201,B49,'Планиране на търсенето (demandP'!$C$2:$C$201,C49,'Планиране на търсенето (demandP'!$D$2:$D$201,D49,'Планиране на търсенето (demandP'!$E$2:$E$201,E49,'Планиране на търсенето (demandP'!$G$2:$G$201,F49,'Планиране на търсенето (demandP'!$H$2:$H$201,G49))</f>
      </c>
      <c r="I49" s="88" t="n"/>
      <c r="J49" s="90">
        <f>IF(OR(H49="",I49=""),"",ABS(I49-H49))</f>
      </c>
      <c r="K49" s="91">
        <f>IF(OR(I49="",I49=0,H49=""),"",ABS(I49-H49)/I49)</f>
      </c>
      <c r="L49" s="91">
        <f>IF(OR(I49="",I49=0,H49=""),"",(H49-I49)/I49)</f>
      </c>
      <c r="M49" s="46"/>
      <c r="N49" s="62"/>
      <c r="O49" s="46"/>
      <c r="P49" s="46"/>
      <c r="Q49" s="46"/>
      <c r="R49" s="46"/>
    </row>
    <row r="50" ht="20" customHeight="true">
      <c r="A50" s="46"/>
      <c r="B50" s="46"/>
      <c r="C50" s="46"/>
      <c r="D50" s="46"/>
      <c r="E50" s="46"/>
      <c r="F50" s="46"/>
      <c r="G50" s="46"/>
      <c r="H50" s="90">
        <f>IF(B50="","",SUMIFS('Планиране на търсенето (demandP'!$X$2:$X$201,'Планиране на търсенето (demandP'!$B$2:$B$201,B50,'Планиране на търсенето (demandP'!$C$2:$C$201,C50,'Планиране на търсенето (demandP'!$D$2:$D$201,D50,'Планиране на търсенето (demandP'!$E$2:$E$201,E50,'Планиране на търсенето (demandP'!$G$2:$G$201,F50,'Планиране на търсенето (demandP'!$H$2:$H$201,G50))</f>
      </c>
      <c r="I50" s="88" t="n"/>
      <c r="J50" s="90">
        <f>IF(OR(H50="",I50=""),"",ABS(I50-H50))</f>
      </c>
      <c r="K50" s="91">
        <f>IF(OR(I50="",I50=0,H50=""),"",ABS(I50-H50)/I50)</f>
      </c>
      <c r="L50" s="91">
        <f>IF(OR(I50="",I50=0,H50=""),"",(H50-I50)/I50)</f>
      </c>
      <c r="M50" s="46"/>
      <c r="N50" s="62"/>
      <c r="O50" s="46"/>
      <c r="P50" s="46"/>
      <c r="Q50" s="46"/>
      <c r="R50" s="46"/>
    </row>
    <row r="51" ht="20" customHeight="true">
      <c r="A51" s="46"/>
      <c r="B51" s="46"/>
      <c r="C51" s="46"/>
      <c r="D51" s="46"/>
      <c r="E51" s="46"/>
      <c r="F51" s="46"/>
      <c r="G51" s="46"/>
      <c r="H51" s="90">
        <f>IF(B51="","",SUMIFS('Планиране на търсенето (demandP'!$X$2:$X$201,'Планиране на търсенето (demandP'!$B$2:$B$201,B51,'Планиране на търсенето (demandP'!$C$2:$C$201,C51,'Планиране на търсенето (demandP'!$D$2:$D$201,D51,'Планиране на търсенето (demandP'!$E$2:$E$201,E51,'Планиране на търсенето (demandP'!$G$2:$G$201,F51,'Планиране на търсенето (demandP'!$H$2:$H$201,G51))</f>
      </c>
      <c r="I51" s="88" t="n"/>
      <c r="J51" s="90">
        <f>IF(OR(H51="",I51=""),"",ABS(I51-H51))</f>
      </c>
      <c r="K51" s="91">
        <f>IF(OR(I51="",I51=0,H51=""),"",ABS(I51-H51)/I51)</f>
      </c>
      <c r="L51" s="91">
        <f>IF(OR(I51="",I51=0,H51=""),"",(H51-I51)/I51)</f>
      </c>
      <c r="M51" s="46"/>
      <c r="N51" s="62"/>
      <c r="O51" s="46"/>
      <c r="P51" s="46"/>
      <c r="Q51" s="46"/>
      <c r="R51" s="46"/>
    </row>
    <row r="52" ht="20" customHeight="true">
      <c r="A52" s="46"/>
      <c r="B52" s="46"/>
      <c r="C52" s="46"/>
      <c r="D52" s="46"/>
      <c r="E52" s="46"/>
      <c r="F52" s="46"/>
      <c r="G52" s="46"/>
      <c r="H52" s="90">
        <f>IF(B52="","",SUMIFS('Планиране на търсенето (demandP'!$X$2:$X$201,'Планиране на търсенето (demandP'!$B$2:$B$201,B52,'Планиране на търсенето (demandP'!$C$2:$C$201,C52,'Планиране на търсенето (demandP'!$D$2:$D$201,D52,'Планиране на търсенето (demandP'!$E$2:$E$201,E52,'Планиране на търсенето (demandP'!$G$2:$G$201,F52,'Планиране на търсенето (demandP'!$H$2:$H$201,G52))</f>
      </c>
      <c r="I52" s="88" t="n"/>
      <c r="J52" s="90">
        <f>IF(OR(H52="",I52=""),"",ABS(I52-H52))</f>
      </c>
      <c r="K52" s="91">
        <f>IF(OR(I52="",I52=0,H52=""),"",ABS(I52-H52)/I52)</f>
      </c>
      <c r="L52" s="91">
        <f>IF(OR(I52="",I52=0,H52=""),"",(H52-I52)/I52)</f>
      </c>
      <c r="M52" s="46"/>
      <c r="N52" s="62"/>
      <c r="O52" s="46"/>
      <c r="P52" s="46"/>
      <c r="Q52" s="46"/>
      <c r="R52" s="46"/>
    </row>
    <row r="53" ht="20" customHeight="true">
      <c r="A53" s="46"/>
      <c r="B53" s="46"/>
      <c r="C53" s="46"/>
      <c r="D53" s="46"/>
      <c r="E53" s="46"/>
      <c r="F53" s="46"/>
      <c r="G53" s="46"/>
      <c r="H53" s="90">
        <f>IF(B53="","",SUMIFS('Планиране на търсенето (demandP'!$X$2:$X$201,'Планиране на търсенето (demandP'!$B$2:$B$201,B53,'Планиране на търсенето (demandP'!$C$2:$C$201,C53,'Планиране на търсенето (demandP'!$D$2:$D$201,D53,'Планиране на търсенето (demandP'!$E$2:$E$201,E53,'Планиране на търсенето (demandP'!$G$2:$G$201,F53,'Планиране на търсенето (demandP'!$H$2:$H$201,G53))</f>
      </c>
      <c r="I53" s="88" t="n"/>
      <c r="J53" s="90">
        <f>IF(OR(H53="",I53=""),"",ABS(I53-H53))</f>
      </c>
      <c r="K53" s="91">
        <f>IF(OR(I53="",I53=0,H53=""),"",ABS(I53-H53)/I53)</f>
      </c>
      <c r="L53" s="91">
        <f>IF(OR(I53="",I53=0,H53=""),"",(H53-I53)/I53)</f>
      </c>
      <c r="M53" s="46"/>
      <c r="N53" s="62"/>
      <c r="O53" s="46"/>
      <c r="P53" s="46"/>
      <c r="Q53" s="46"/>
      <c r="R53" s="46"/>
    </row>
    <row r="54" ht="20" customHeight="true">
      <c r="A54" s="46"/>
      <c r="B54" s="46"/>
      <c r="C54" s="46"/>
      <c r="D54" s="46"/>
      <c r="E54" s="46"/>
      <c r="F54" s="46"/>
      <c r="G54" s="46"/>
      <c r="H54" s="90">
        <f>IF(B54="","",SUMIFS('Планиране на търсенето (demandP'!$X$2:$X$201,'Планиране на търсенето (demandP'!$B$2:$B$201,B54,'Планиране на търсенето (demandP'!$C$2:$C$201,C54,'Планиране на търсенето (demandP'!$D$2:$D$201,D54,'Планиране на търсенето (demandP'!$E$2:$E$201,E54,'Планиране на търсенето (demandP'!$G$2:$G$201,F54,'Планиране на търсенето (demandP'!$H$2:$H$201,G54))</f>
      </c>
      <c r="I54" s="88" t="n"/>
      <c r="J54" s="90">
        <f>IF(OR(H54="",I54=""),"",ABS(I54-H54))</f>
      </c>
      <c r="K54" s="91">
        <f>IF(OR(I54="",I54=0,H54=""),"",ABS(I54-H54)/I54)</f>
      </c>
      <c r="L54" s="91">
        <f>IF(OR(I54="",I54=0,H54=""),"",(H54-I54)/I54)</f>
      </c>
      <c r="M54" s="46"/>
      <c r="N54" s="62"/>
      <c r="O54" s="46"/>
      <c r="P54" s="46"/>
      <c r="Q54" s="46"/>
      <c r="R54" s="46"/>
    </row>
    <row r="55" ht="20" customHeight="true">
      <c r="A55" s="46"/>
      <c r="B55" s="46"/>
      <c r="C55" s="46"/>
      <c r="D55" s="46"/>
      <c r="E55" s="46"/>
      <c r="F55" s="46"/>
      <c r="G55" s="46"/>
      <c r="H55" s="90">
        <f>IF(B55="","",SUMIFS('Планиране на търсенето (demandP'!$X$2:$X$201,'Планиране на търсенето (demandP'!$B$2:$B$201,B55,'Планиране на търсенето (demandP'!$C$2:$C$201,C55,'Планиране на търсенето (demandP'!$D$2:$D$201,D55,'Планиране на търсенето (demandP'!$E$2:$E$201,E55,'Планиране на търсенето (demandP'!$G$2:$G$201,F55,'Планиране на търсенето (demandP'!$H$2:$H$201,G55))</f>
      </c>
      <c r="I55" s="88" t="n"/>
      <c r="J55" s="90">
        <f>IF(OR(H55="",I55=""),"",ABS(I55-H55))</f>
      </c>
      <c r="K55" s="91">
        <f>IF(OR(I55="",I55=0,H55=""),"",ABS(I55-H55)/I55)</f>
      </c>
      <c r="L55" s="91">
        <f>IF(OR(I55="",I55=0,H55=""),"",(H55-I55)/I55)</f>
      </c>
      <c r="M55" s="46"/>
      <c r="N55" s="62"/>
      <c r="O55" s="46"/>
      <c r="P55" s="46"/>
      <c r="Q55" s="46"/>
      <c r="R55" s="46"/>
    </row>
    <row r="56" ht="20" customHeight="true">
      <c r="A56" s="46"/>
      <c r="B56" s="46"/>
      <c r="C56" s="46"/>
      <c r="D56" s="46"/>
      <c r="E56" s="46"/>
      <c r="F56" s="46"/>
      <c r="G56" s="46"/>
      <c r="H56" s="90">
        <f>IF(B56="","",SUMIFS('Планиране на търсенето (demandP'!$X$2:$X$201,'Планиране на търсенето (demandP'!$B$2:$B$201,B56,'Планиране на търсенето (demandP'!$C$2:$C$201,C56,'Планиране на търсенето (demandP'!$D$2:$D$201,D56,'Планиране на търсенето (demandP'!$E$2:$E$201,E56,'Планиране на търсенето (demandP'!$G$2:$G$201,F56,'Планиране на търсенето (demandP'!$H$2:$H$201,G56))</f>
      </c>
      <c r="I56" s="88" t="n"/>
      <c r="J56" s="90">
        <f>IF(OR(H56="",I56=""),"",ABS(I56-H56))</f>
      </c>
      <c r="K56" s="91">
        <f>IF(OR(I56="",I56=0,H56=""),"",ABS(I56-H56)/I56)</f>
      </c>
      <c r="L56" s="91">
        <f>IF(OR(I56="",I56=0,H56=""),"",(H56-I56)/I56)</f>
      </c>
      <c r="M56" s="46"/>
      <c r="N56" s="62"/>
      <c r="O56" s="46"/>
      <c r="P56" s="46"/>
      <c r="Q56" s="46"/>
      <c r="R56" s="46"/>
    </row>
    <row r="57" ht="20" customHeight="true">
      <c r="A57" s="46"/>
      <c r="B57" s="46"/>
      <c r="C57" s="46"/>
      <c r="D57" s="46"/>
      <c r="E57" s="46"/>
      <c r="F57" s="46"/>
      <c r="G57" s="46"/>
      <c r="H57" s="90">
        <f>IF(B57="","",SUMIFS('Планиране на търсенето (demandP'!$X$2:$X$201,'Планиране на търсенето (demandP'!$B$2:$B$201,B57,'Планиране на търсенето (demandP'!$C$2:$C$201,C57,'Планиране на търсенето (demandP'!$D$2:$D$201,D57,'Планиране на търсенето (demandP'!$E$2:$E$201,E57,'Планиране на търсенето (demandP'!$G$2:$G$201,F57,'Планиране на търсенето (demandP'!$H$2:$H$201,G57))</f>
      </c>
      <c r="I57" s="88" t="n"/>
      <c r="J57" s="90">
        <f>IF(OR(H57="",I57=""),"",ABS(I57-H57))</f>
      </c>
      <c r="K57" s="91">
        <f>IF(OR(I57="",I57=0,H57=""),"",ABS(I57-H57)/I57)</f>
      </c>
      <c r="L57" s="91">
        <f>IF(OR(I57="",I57=0,H57=""),"",(H57-I57)/I57)</f>
      </c>
      <c r="M57" s="46"/>
      <c r="N57" s="62"/>
      <c r="O57" s="46"/>
      <c r="P57" s="46"/>
      <c r="Q57" s="46"/>
      <c r="R57" s="46"/>
    </row>
    <row r="58" ht="20" customHeight="true">
      <c r="A58" s="46"/>
      <c r="B58" s="46"/>
      <c r="C58" s="46"/>
      <c r="D58" s="46"/>
      <c r="E58" s="46"/>
      <c r="F58" s="46"/>
      <c r="G58" s="46"/>
      <c r="H58" s="90">
        <f>IF(B58="","",SUMIFS('Планиране на търсенето (demandP'!$X$2:$X$201,'Планиране на търсенето (demandP'!$B$2:$B$201,B58,'Планиране на търсенето (demandP'!$C$2:$C$201,C58,'Планиране на търсенето (demandP'!$D$2:$D$201,D58,'Планиране на търсенето (demandP'!$E$2:$E$201,E58,'Планиране на търсенето (demandP'!$G$2:$G$201,F58,'Планиране на търсенето (demandP'!$H$2:$H$201,G58))</f>
      </c>
      <c r="I58" s="88" t="n"/>
      <c r="J58" s="90">
        <f>IF(OR(H58="",I58=""),"",ABS(I58-H58))</f>
      </c>
      <c r="K58" s="91">
        <f>IF(OR(I58="",I58=0,H58=""),"",ABS(I58-H58)/I58)</f>
      </c>
      <c r="L58" s="91">
        <f>IF(OR(I58="",I58=0,H58=""),"",(H58-I58)/I58)</f>
      </c>
      <c r="M58" s="46"/>
      <c r="N58" s="62"/>
      <c r="O58" s="46"/>
      <c r="P58" s="46"/>
      <c r="Q58" s="46"/>
      <c r="R58" s="46"/>
    </row>
    <row r="59" ht="20" customHeight="true">
      <c r="A59" s="46"/>
      <c r="B59" s="46"/>
      <c r="C59" s="46"/>
      <c r="D59" s="46"/>
      <c r="E59" s="46"/>
      <c r="F59" s="46"/>
      <c r="G59" s="46"/>
      <c r="H59" s="90">
        <f>IF(B59="","",SUMIFS('Планиране на търсенето (demandP'!$X$2:$X$201,'Планиране на търсенето (demandP'!$B$2:$B$201,B59,'Планиране на търсенето (demandP'!$C$2:$C$201,C59,'Планиране на търсенето (demandP'!$D$2:$D$201,D59,'Планиране на търсенето (demandP'!$E$2:$E$201,E59,'Планиране на търсенето (demandP'!$G$2:$G$201,F59,'Планиране на търсенето (demandP'!$H$2:$H$201,G59))</f>
      </c>
      <c r="I59" s="88" t="n"/>
      <c r="J59" s="90">
        <f>IF(OR(H59="",I59=""),"",ABS(I59-H59))</f>
      </c>
      <c r="K59" s="91">
        <f>IF(OR(I59="",I59=0,H59=""),"",ABS(I59-H59)/I59)</f>
      </c>
      <c r="L59" s="91">
        <f>IF(OR(I59="",I59=0,H59=""),"",(H59-I59)/I59)</f>
      </c>
      <c r="M59" s="46"/>
      <c r="N59" s="62"/>
      <c r="O59" s="46"/>
      <c r="P59" s="46"/>
      <c r="Q59" s="46"/>
      <c r="R59" s="46"/>
    </row>
    <row r="60" ht="20" customHeight="true">
      <c r="A60" s="46"/>
      <c r="B60" s="46"/>
      <c r="C60" s="46"/>
      <c r="D60" s="46"/>
      <c r="E60" s="46"/>
      <c r="F60" s="46"/>
      <c r="G60" s="46"/>
      <c r="H60" s="90">
        <f>IF(B60="","",SUMIFS('Планиране на търсенето (demandP'!$X$2:$X$201,'Планиране на търсенето (demandP'!$B$2:$B$201,B60,'Планиране на търсенето (demandP'!$C$2:$C$201,C60,'Планиране на търсенето (demandP'!$D$2:$D$201,D60,'Планиране на търсенето (demandP'!$E$2:$E$201,E60,'Планиране на търсенето (demandP'!$G$2:$G$201,F60,'Планиране на търсенето (demandP'!$H$2:$H$201,G60))</f>
      </c>
      <c r="I60" s="88" t="n"/>
      <c r="J60" s="90">
        <f>IF(OR(H60="",I60=""),"",ABS(I60-H60))</f>
      </c>
      <c r="K60" s="91">
        <f>IF(OR(I60="",I60=0,H60=""),"",ABS(I60-H60)/I60)</f>
      </c>
      <c r="L60" s="91">
        <f>IF(OR(I60="",I60=0,H60=""),"",(H60-I60)/I60)</f>
      </c>
      <c r="M60" s="46"/>
      <c r="N60" s="62"/>
      <c r="O60" s="46"/>
      <c r="P60" s="46"/>
      <c r="Q60" s="46"/>
      <c r="R60" s="46"/>
    </row>
    <row r="61" ht="20" customHeight="true">
      <c r="A61" s="46"/>
      <c r="B61" s="46"/>
      <c r="C61" s="46"/>
      <c r="D61" s="46"/>
      <c r="E61" s="46"/>
      <c r="F61" s="46"/>
      <c r="G61" s="46"/>
      <c r="H61" s="90">
        <f>IF(B61="","",SUMIFS('Планиране на търсенето (demandP'!$X$2:$X$201,'Планиране на търсенето (demandP'!$B$2:$B$201,B61,'Планиране на търсенето (demandP'!$C$2:$C$201,C61,'Планиране на търсенето (demandP'!$D$2:$D$201,D61,'Планиране на търсенето (demandP'!$E$2:$E$201,E61,'Планиране на търсенето (demandP'!$G$2:$G$201,F61,'Планиране на търсенето (demandP'!$H$2:$H$201,G61))</f>
      </c>
      <c r="I61" s="88" t="n"/>
      <c r="J61" s="90">
        <f>IF(OR(H61="",I61=""),"",ABS(I61-H61))</f>
      </c>
      <c r="K61" s="91">
        <f>IF(OR(I61="",I61=0,H61=""),"",ABS(I61-H61)/I61)</f>
      </c>
      <c r="L61" s="91">
        <f>IF(OR(I61="",I61=0,H61=""),"",(H61-I61)/I61)</f>
      </c>
      <c r="M61" s="46"/>
      <c r="N61" s="62"/>
      <c r="O61" s="46"/>
      <c r="P61" s="46"/>
      <c r="Q61" s="46"/>
      <c r="R61" s="46"/>
    </row>
    <row r="62" ht="20" customHeight="true">
      <c r="A62" s="46"/>
      <c r="B62" s="46"/>
      <c r="C62" s="46"/>
      <c r="D62" s="46"/>
      <c r="E62" s="46"/>
      <c r="F62" s="46"/>
      <c r="G62" s="46"/>
      <c r="H62" s="90">
        <f>IF(B62="","",SUMIFS('Планиране на търсенето (demandP'!$X$2:$X$201,'Планиране на търсенето (demandP'!$B$2:$B$201,B62,'Планиране на търсенето (demandP'!$C$2:$C$201,C62,'Планиране на търсенето (demandP'!$D$2:$D$201,D62,'Планиране на търсенето (demandP'!$E$2:$E$201,E62,'Планиране на търсенето (demandP'!$G$2:$G$201,F62,'Планиране на търсенето (demandP'!$H$2:$H$201,G62))</f>
      </c>
      <c r="I62" s="88" t="n"/>
      <c r="J62" s="90">
        <f>IF(OR(H62="",I62=""),"",ABS(I62-H62))</f>
      </c>
      <c r="K62" s="91">
        <f>IF(OR(I62="",I62=0,H62=""),"",ABS(I62-H62)/I62)</f>
      </c>
      <c r="L62" s="91">
        <f>IF(OR(I62="",I62=0,H62=""),"",(H62-I62)/I62)</f>
      </c>
      <c r="M62" s="46"/>
      <c r="N62" s="62"/>
      <c r="O62" s="46"/>
      <c r="P62" s="46"/>
      <c r="Q62" s="46"/>
      <c r="R62" s="46"/>
    </row>
    <row r="63" ht="20" customHeight="true">
      <c r="A63" s="46"/>
      <c r="B63" s="46"/>
      <c r="C63" s="46"/>
      <c r="D63" s="46"/>
      <c r="E63" s="46"/>
      <c r="F63" s="46"/>
      <c r="G63" s="46"/>
      <c r="H63" s="90">
        <f>IF(B63="","",SUMIFS('Планиране на търсенето (demandP'!$X$2:$X$201,'Планиране на търсенето (demandP'!$B$2:$B$201,B63,'Планиране на търсенето (demandP'!$C$2:$C$201,C63,'Планиране на търсенето (demandP'!$D$2:$D$201,D63,'Планиране на търсенето (demandP'!$E$2:$E$201,E63,'Планиране на търсенето (demandP'!$G$2:$G$201,F63,'Планиране на търсенето (demandP'!$H$2:$H$201,G63))</f>
      </c>
      <c r="I63" s="88" t="n"/>
      <c r="J63" s="90">
        <f>IF(OR(H63="",I63=""),"",ABS(I63-H63))</f>
      </c>
      <c r="K63" s="91">
        <f>IF(OR(I63="",I63=0,H63=""),"",ABS(I63-H63)/I63)</f>
      </c>
      <c r="L63" s="91">
        <f>IF(OR(I63="",I63=0,H63=""),"",(H63-I63)/I63)</f>
      </c>
      <c r="M63" s="46"/>
      <c r="N63" s="62"/>
      <c r="O63" s="46"/>
      <c r="P63" s="46"/>
      <c r="Q63" s="46"/>
      <c r="R63" s="46"/>
    </row>
    <row r="64" ht="20" customHeight="true">
      <c r="A64" s="46"/>
      <c r="B64" s="46"/>
      <c r="C64" s="46"/>
      <c r="D64" s="46"/>
      <c r="E64" s="46"/>
      <c r="F64" s="46"/>
      <c r="G64" s="46"/>
      <c r="H64" s="90">
        <f>IF(B64="","",SUMIFS('Планиране на търсенето (demandP'!$X$2:$X$201,'Планиране на търсенето (demandP'!$B$2:$B$201,B64,'Планиране на търсенето (demandP'!$C$2:$C$201,C64,'Планиране на търсенето (demandP'!$D$2:$D$201,D64,'Планиране на търсенето (demandP'!$E$2:$E$201,E64,'Планиране на търсенето (demandP'!$G$2:$G$201,F64,'Планиране на търсенето (demandP'!$H$2:$H$201,G64))</f>
      </c>
      <c r="I64" s="88" t="n"/>
      <c r="J64" s="90">
        <f>IF(OR(H64="",I64=""),"",ABS(I64-H64))</f>
      </c>
      <c r="K64" s="91">
        <f>IF(OR(I64="",I64=0,H64=""),"",ABS(I64-H64)/I64)</f>
      </c>
      <c r="L64" s="91">
        <f>IF(OR(I64="",I64=0,H64=""),"",(H64-I64)/I64)</f>
      </c>
      <c r="M64" s="46"/>
      <c r="N64" s="62"/>
      <c r="O64" s="46"/>
      <c r="P64" s="46"/>
      <c r="Q64" s="46"/>
      <c r="R64" s="46"/>
    </row>
    <row r="65" ht="20" customHeight="true">
      <c r="A65" s="46"/>
      <c r="B65" s="46"/>
      <c r="C65" s="46"/>
      <c r="D65" s="46"/>
      <c r="E65" s="46"/>
      <c r="F65" s="46"/>
      <c r="G65" s="46"/>
      <c r="H65" s="90">
        <f>IF(B65="","",SUMIFS('Планиране на търсенето (demandP'!$X$2:$X$201,'Планиране на търсенето (demandP'!$B$2:$B$201,B65,'Планиране на търсенето (demandP'!$C$2:$C$201,C65,'Планиране на търсенето (demandP'!$D$2:$D$201,D65,'Планиране на търсенето (demandP'!$E$2:$E$201,E65,'Планиране на търсенето (demandP'!$G$2:$G$201,F65,'Планиране на търсенето (demandP'!$H$2:$H$201,G65))</f>
      </c>
      <c r="I65" s="88" t="n"/>
      <c r="J65" s="90">
        <f>IF(OR(H65="",I65=""),"",ABS(I65-H65))</f>
      </c>
      <c r="K65" s="91">
        <f>IF(OR(I65="",I65=0,H65=""),"",ABS(I65-H65)/I65)</f>
      </c>
      <c r="L65" s="91">
        <f>IF(OR(I65="",I65=0,H65=""),"",(H65-I65)/I65)</f>
      </c>
      <c r="M65" s="46"/>
      <c r="N65" s="62"/>
      <c r="O65" s="46"/>
      <c r="P65" s="46"/>
      <c r="Q65" s="46"/>
      <c r="R65" s="46"/>
    </row>
    <row r="66" ht="20" customHeight="true">
      <c r="A66" s="46"/>
      <c r="B66" s="46"/>
      <c r="C66" s="46"/>
      <c r="D66" s="46"/>
      <c r="E66" s="46"/>
      <c r="F66" s="46"/>
      <c r="G66" s="46"/>
      <c r="H66" s="90">
        <f>IF(B66="","",SUMIFS('Планиране на търсенето (demandP'!$X$2:$X$201,'Планиране на търсенето (demandP'!$B$2:$B$201,B66,'Планиране на търсенето (demandP'!$C$2:$C$201,C66,'Планиране на търсенето (demandP'!$D$2:$D$201,D66,'Планиране на търсенето (demandP'!$E$2:$E$201,E66,'Планиране на търсенето (demandP'!$G$2:$G$201,F66,'Планиране на търсенето (demandP'!$H$2:$H$201,G66))</f>
      </c>
      <c r="I66" s="88" t="n"/>
      <c r="J66" s="90">
        <f>IF(OR(H66="",I66=""),"",ABS(I66-H66))</f>
      </c>
      <c r="K66" s="91">
        <f>IF(OR(I66="",I66=0,H66=""),"",ABS(I66-H66)/I66)</f>
      </c>
      <c r="L66" s="91">
        <f>IF(OR(I66="",I66=0,H66=""),"",(H66-I66)/I66)</f>
      </c>
      <c r="M66" s="46"/>
      <c r="N66" s="62"/>
      <c r="O66" s="46"/>
      <c r="P66" s="46"/>
      <c r="Q66" s="46"/>
      <c r="R66" s="46"/>
    </row>
    <row r="67" ht="20" customHeight="true">
      <c r="A67" s="46"/>
      <c r="B67" s="46"/>
      <c r="C67" s="46"/>
      <c r="D67" s="46"/>
      <c r="E67" s="46"/>
      <c r="F67" s="46"/>
      <c r="G67" s="46"/>
      <c r="H67" s="90">
        <f>IF(B67="","",SUMIFS('Планиране на търсенето (demandP'!$X$2:$X$201,'Планиране на търсенето (demandP'!$B$2:$B$201,B67,'Планиране на търсенето (demandP'!$C$2:$C$201,C67,'Планиране на търсенето (demandP'!$D$2:$D$201,D67,'Планиране на търсенето (demandP'!$E$2:$E$201,E67,'Планиране на търсенето (demandP'!$G$2:$G$201,F67,'Планиране на търсенето (demandP'!$H$2:$H$201,G67))</f>
      </c>
      <c r="I67" s="88" t="n"/>
      <c r="J67" s="90">
        <f>IF(OR(H67="",I67=""),"",ABS(I67-H67))</f>
      </c>
      <c r="K67" s="91">
        <f>IF(OR(I67="",I67=0,H67=""),"",ABS(I67-H67)/I67)</f>
      </c>
      <c r="L67" s="91">
        <f>IF(OR(I67="",I67=0,H67=""),"",(H67-I67)/I67)</f>
      </c>
      <c r="M67" s="46"/>
      <c r="N67" s="62"/>
      <c r="O67" s="46"/>
      <c r="P67" s="46"/>
      <c r="Q67" s="46"/>
      <c r="R67" s="46"/>
    </row>
    <row r="68" ht="20" customHeight="true">
      <c r="A68" s="46"/>
      <c r="B68" s="46"/>
      <c r="C68" s="46"/>
      <c r="D68" s="46"/>
      <c r="E68" s="46"/>
      <c r="F68" s="46"/>
      <c r="G68" s="46"/>
      <c r="H68" s="90">
        <f>IF(B68="","",SUMIFS('Планиране на търсенето (demandP'!$X$2:$X$201,'Планиране на търсенето (demandP'!$B$2:$B$201,B68,'Планиране на търсенето (demandP'!$C$2:$C$201,C68,'Планиране на търсенето (demandP'!$D$2:$D$201,D68,'Планиране на търсенето (demandP'!$E$2:$E$201,E68,'Планиране на търсенето (demandP'!$G$2:$G$201,F68,'Планиране на търсенето (demandP'!$H$2:$H$201,G68))</f>
      </c>
      <c r="I68" s="88" t="n"/>
      <c r="J68" s="90">
        <f>IF(OR(H68="",I68=""),"",ABS(I68-H68))</f>
      </c>
      <c r="K68" s="91">
        <f>IF(OR(I68="",I68=0,H68=""),"",ABS(I68-H68)/I68)</f>
      </c>
      <c r="L68" s="91">
        <f>IF(OR(I68="",I68=0,H68=""),"",(H68-I68)/I68)</f>
      </c>
      <c r="M68" s="46"/>
      <c r="N68" s="62"/>
      <c r="O68" s="46"/>
      <c r="P68" s="46"/>
      <c r="Q68" s="46"/>
      <c r="R68" s="46"/>
    </row>
    <row r="69" ht="20" customHeight="true">
      <c r="A69" s="46"/>
      <c r="B69" s="46"/>
      <c r="C69" s="46"/>
      <c r="D69" s="46"/>
      <c r="E69" s="46"/>
      <c r="F69" s="46"/>
      <c r="G69" s="46"/>
      <c r="H69" s="90">
        <f>IF(B69="","",SUMIFS('Планиране на търсенето (demandP'!$X$2:$X$201,'Планиране на търсенето (demandP'!$B$2:$B$201,B69,'Планиране на търсенето (demandP'!$C$2:$C$201,C69,'Планиране на търсенето (demandP'!$D$2:$D$201,D69,'Планиране на търсенето (demandP'!$E$2:$E$201,E69,'Планиране на търсенето (demandP'!$G$2:$G$201,F69,'Планиране на търсенето (demandP'!$H$2:$H$201,G69))</f>
      </c>
      <c r="I69" s="88" t="n"/>
      <c r="J69" s="90">
        <f>IF(OR(H69="",I69=""),"",ABS(I69-H69))</f>
      </c>
      <c r="K69" s="91">
        <f>IF(OR(I69="",I69=0,H69=""),"",ABS(I69-H69)/I69)</f>
      </c>
      <c r="L69" s="91">
        <f>IF(OR(I69="",I69=0,H69=""),"",(H69-I69)/I69)</f>
      </c>
      <c r="M69" s="46"/>
      <c r="N69" s="62"/>
      <c r="O69" s="46"/>
      <c r="P69" s="46"/>
      <c r="Q69" s="46"/>
      <c r="R69" s="46"/>
    </row>
    <row r="70" ht="20" customHeight="true">
      <c r="A70" s="46"/>
      <c r="B70" s="46"/>
      <c r="C70" s="46"/>
      <c r="D70" s="46"/>
      <c r="E70" s="46"/>
      <c r="F70" s="46"/>
      <c r="G70" s="46"/>
      <c r="H70" s="90">
        <f>IF(B70="","",SUMIFS('Планиране на търсенето (demandP'!$X$2:$X$201,'Планиране на търсенето (demandP'!$B$2:$B$201,B70,'Планиране на търсенето (demandP'!$C$2:$C$201,C70,'Планиране на търсенето (demandP'!$D$2:$D$201,D70,'Планиране на търсенето (demandP'!$E$2:$E$201,E70,'Планиране на търсенето (demandP'!$G$2:$G$201,F70,'Планиране на търсенето (demandP'!$H$2:$H$201,G70))</f>
      </c>
      <c r="I70" s="88" t="n"/>
      <c r="J70" s="90">
        <f>IF(OR(H70="",I70=""),"",ABS(I70-H70))</f>
      </c>
      <c r="K70" s="91">
        <f>IF(OR(I70="",I70=0,H70=""),"",ABS(I70-H70)/I70)</f>
      </c>
      <c r="L70" s="91">
        <f>IF(OR(I70="",I70=0,H70=""),"",(H70-I70)/I70)</f>
      </c>
      <c r="M70" s="46"/>
      <c r="N70" s="62"/>
      <c r="O70" s="46"/>
      <c r="P70" s="46"/>
      <c r="Q70" s="46"/>
      <c r="R70" s="46"/>
    </row>
    <row r="71" ht="20" customHeight="true">
      <c r="A71" s="46"/>
      <c r="B71" s="46"/>
      <c r="C71" s="46"/>
      <c r="D71" s="46"/>
      <c r="E71" s="46"/>
      <c r="F71" s="46"/>
      <c r="G71" s="46"/>
      <c r="H71" s="90">
        <f>IF(B71="","",SUMIFS('Планиране на търсенето (demandP'!$X$2:$X$201,'Планиране на търсенето (demandP'!$B$2:$B$201,B71,'Планиране на търсенето (demandP'!$C$2:$C$201,C71,'Планиране на търсенето (demandP'!$D$2:$D$201,D71,'Планиране на търсенето (demandP'!$E$2:$E$201,E71,'Планиране на търсенето (demandP'!$G$2:$G$201,F71,'Планиране на търсенето (demandP'!$H$2:$H$201,G71))</f>
      </c>
      <c r="I71" s="88" t="n"/>
      <c r="J71" s="90">
        <f>IF(OR(H71="",I71=""),"",ABS(I71-H71))</f>
      </c>
      <c r="K71" s="91">
        <f>IF(OR(I71="",I71=0,H71=""),"",ABS(I71-H71)/I71)</f>
      </c>
      <c r="L71" s="91">
        <f>IF(OR(I71="",I71=0,H71=""),"",(H71-I71)/I71)</f>
      </c>
      <c r="M71" s="46"/>
      <c r="N71" s="62"/>
      <c r="O71" s="46"/>
      <c r="P71" s="46"/>
      <c r="Q71" s="46"/>
      <c r="R71" s="46"/>
    </row>
    <row r="72" ht="20" customHeight="true">
      <c r="A72" s="46"/>
      <c r="B72" s="46"/>
      <c r="C72" s="46"/>
      <c r="D72" s="46"/>
      <c r="E72" s="46"/>
      <c r="F72" s="46"/>
      <c r="G72" s="46"/>
      <c r="H72" s="90">
        <f>IF(B72="","",SUMIFS('Планиране на търсенето (demandP'!$X$2:$X$201,'Планиране на търсенето (demandP'!$B$2:$B$201,B72,'Планиране на търсенето (demandP'!$C$2:$C$201,C72,'Планиране на търсенето (demandP'!$D$2:$D$201,D72,'Планиране на търсенето (demandP'!$E$2:$E$201,E72,'Планиране на търсенето (demandP'!$G$2:$G$201,F72,'Планиране на търсенето (demandP'!$H$2:$H$201,G72))</f>
      </c>
      <c r="I72" s="88" t="n"/>
      <c r="J72" s="90">
        <f>IF(OR(H72="",I72=""),"",ABS(I72-H72))</f>
      </c>
      <c r="K72" s="91">
        <f>IF(OR(I72="",I72=0,H72=""),"",ABS(I72-H72)/I72)</f>
      </c>
      <c r="L72" s="91">
        <f>IF(OR(I72="",I72=0,H72=""),"",(H72-I72)/I72)</f>
      </c>
      <c r="M72" s="46"/>
      <c r="N72" s="62"/>
      <c r="O72" s="46"/>
      <c r="P72" s="46"/>
      <c r="Q72" s="46"/>
      <c r="R72" s="46"/>
    </row>
    <row r="73" ht="20" customHeight="true">
      <c r="A73" s="46"/>
      <c r="B73" s="46"/>
      <c r="C73" s="46"/>
      <c r="D73" s="46"/>
      <c r="E73" s="46"/>
      <c r="F73" s="46"/>
      <c r="G73" s="46"/>
      <c r="H73" s="90">
        <f>IF(B73="","",SUMIFS('Планиране на търсенето (demandP'!$X$2:$X$201,'Планиране на търсенето (demandP'!$B$2:$B$201,B73,'Планиране на търсенето (demandP'!$C$2:$C$201,C73,'Планиране на търсенето (demandP'!$D$2:$D$201,D73,'Планиране на търсенето (demandP'!$E$2:$E$201,E73,'Планиране на търсенето (demandP'!$G$2:$G$201,F73,'Планиране на търсенето (demandP'!$H$2:$H$201,G73))</f>
      </c>
      <c r="I73" s="88" t="n"/>
      <c r="J73" s="90">
        <f>IF(OR(H73="",I73=""),"",ABS(I73-H73))</f>
      </c>
      <c r="K73" s="91">
        <f>IF(OR(I73="",I73=0,H73=""),"",ABS(I73-H73)/I73)</f>
      </c>
      <c r="L73" s="91">
        <f>IF(OR(I73="",I73=0,H73=""),"",(H73-I73)/I73)</f>
      </c>
      <c r="M73" s="46"/>
      <c r="N73" s="62"/>
      <c r="O73" s="46"/>
      <c r="P73" s="46"/>
      <c r="Q73" s="46"/>
      <c r="R73" s="46"/>
    </row>
    <row r="74" ht="20" customHeight="true">
      <c r="A74" s="46"/>
      <c r="B74" s="46"/>
      <c r="C74" s="46"/>
      <c r="D74" s="46"/>
      <c r="E74" s="46"/>
      <c r="F74" s="46"/>
      <c r="G74" s="46"/>
      <c r="H74" s="90">
        <f>IF(B74="","",SUMIFS('Планиране на търсенето (demandP'!$X$2:$X$201,'Планиране на търсенето (demandP'!$B$2:$B$201,B74,'Планиране на търсенето (demandP'!$C$2:$C$201,C74,'Планиране на търсенето (demandP'!$D$2:$D$201,D74,'Планиране на търсенето (demandP'!$E$2:$E$201,E74,'Планиране на търсенето (demandP'!$G$2:$G$201,F74,'Планиране на търсенето (demandP'!$H$2:$H$201,G74))</f>
      </c>
      <c r="I74" s="88" t="n"/>
      <c r="J74" s="90">
        <f>IF(OR(H74="",I74=""),"",ABS(I74-H74))</f>
      </c>
      <c r="K74" s="91">
        <f>IF(OR(I74="",I74=0,H74=""),"",ABS(I74-H74)/I74)</f>
      </c>
      <c r="L74" s="91">
        <f>IF(OR(I74="",I74=0,H74=""),"",(H74-I74)/I74)</f>
      </c>
      <c r="M74" s="46"/>
      <c r="N74" s="62"/>
      <c r="O74" s="46"/>
      <c r="P74" s="46"/>
      <c r="Q74" s="46"/>
      <c r="R74" s="46"/>
    </row>
    <row r="75" ht="20" customHeight="true">
      <c r="A75" s="46"/>
      <c r="B75" s="46"/>
      <c r="C75" s="46"/>
      <c r="D75" s="46"/>
      <c r="E75" s="46"/>
      <c r="F75" s="46"/>
      <c r="G75" s="46"/>
      <c r="H75" s="90">
        <f>IF(B75="","",SUMIFS('Планиране на търсенето (demandP'!$X$2:$X$201,'Планиране на търсенето (demandP'!$B$2:$B$201,B75,'Планиране на търсенето (demandP'!$C$2:$C$201,C75,'Планиране на търсенето (demandP'!$D$2:$D$201,D75,'Планиране на търсенето (demandP'!$E$2:$E$201,E75,'Планиране на търсенето (demandP'!$G$2:$G$201,F75,'Планиране на търсенето (demandP'!$H$2:$H$201,G75))</f>
      </c>
      <c r="I75" s="88" t="n"/>
      <c r="J75" s="90">
        <f>IF(OR(H75="",I75=""),"",ABS(I75-H75))</f>
      </c>
      <c r="K75" s="91">
        <f>IF(OR(I75="",I75=0,H75=""),"",ABS(I75-H75)/I75)</f>
      </c>
      <c r="L75" s="91">
        <f>IF(OR(I75="",I75=0,H75=""),"",(H75-I75)/I75)</f>
      </c>
      <c r="M75" s="46"/>
      <c r="N75" s="62"/>
      <c r="O75" s="46"/>
      <c r="P75" s="46"/>
      <c r="Q75" s="46"/>
      <c r="R75" s="46"/>
    </row>
    <row r="76" ht="20" customHeight="true">
      <c r="A76" s="46"/>
      <c r="B76" s="46"/>
      <c r="C76" s="46"/>
      <c r="D76" s="46"/>
      <c r="E76" s="46"/>
      <c r="F76" s="46"/>
      <c r="G76" s="46"/>
      <c r="H76" s="90">
        <f>IF(B76="","",SUMIFS('Планиране на търсенето (demandP'!$X$2:$X$201,'Планиране на търсенето (demandP'!$B$2:$B$201,B76,'Планиране на търсенето (demandP'!$C$2:$C$201,C76,'Планиране на търсенето (demandP'!$D$2:$D$201,D76,'Планиране на търсенето (demandP'!$E$2:$E$201,E76,'Планиране на търсенето (demandP'!$G$2:$G$201,F76,'Планиране на търсенето (demandP'!$H$2:$H$201,G76))</f>
      </c>
      <c r="I76" s="88" t="n"/>
      <c r="J76" s="90">
        <f>IF(OR(H76="",I76=""),"",ABS(I76-H76))</f>
      </c>
      <c r="K76" s="91">
        <f>IF(OR(I76="",I76=0,H76=""),"",ABS(I76-H76)/I76)</f>
      </c>
      <c r="L76" s="91">
        <f>IF(OR(I76="",I76=0,H76=""),"",(H76-I76)/I76)</f>
      </c>
      <c r="M76" s="46"/>
      <c r="N76" s="62"/>
      <c r="O76" s="46"/>
      <c r="P76" s="46"/>
      <c r="Q76" s="46"/>
      <c r="R76" s="46"/>
    </row>
    <row r="77" ht="20" customHeight="true">
      <c r="A77" s="46"/>
      <c r="B77" s="46"/>
      <c r="C77" s="46"/>
      <c r="D77" s="46"/>
      <c r="E77" s="46"/>
      <c r="F77" s="46"/>
      <c r="G77" s="46"/>
      <c r="H77" s="90">
        <f>IF(B77="","",SUMIFS('Планиране на търсенето (demandP'!$X$2:$X$201,'Планиране на търсенето (demandP'!$B$2:$B$201,B77,'Планиране на търсенето (demandP'!$C$2:$C$201,C77,'Планиране на търсенето (demandP'!$D$2:$D$201,D77,'Планиране на търсенето (demandP'!$E$2:$E$201,E77,'Планиране на търсенето (demandP'!$G$2:$G$201,F77,'Планиране на търсенето (demandP'!$H$2:$H$201,G77))</f>
      </c>
      <c r="I77" s="88" t="n"/>
      <c r="J77" s="90">
        <f>IF(OR(H77="",I77=""),"",ABS(I77-H77))</f>
      </c>
      <c r="K77" s="91">
        <f>IF(OR(I77="",I77=0,H77=""),"",ABS(I77-H77)/I77)</f>
      </c>
      <c r="L77" s="91">
        <f>IF(OR(I77="",I77=0,H77=""),"",(H77-I77)/I77)</f>
      </c>
      <c r="M77" s="46"/>
      <c r="N77" s="62"/>
      <c r="O77" s="46"/>
      <c r="P77" s="46"/>
      <c r="Q77" s="46"/>
      <c r="R77" s="46"/>
    </row>
    <row r="78" ht="20" customHeight="true">
      <c r="A78" s="46"/>
      <c r="B78" s="46"/>
      <c r="C78" s="46"/>
      <c r="D78" s="46"/>
      <c r="E78" s="46"/>
      <c r="F78" s="46"/>
      <c r="G78" s="46"/>
      <c r="H78" s="90">
        <f>IF(B78="","",SUMIFS('Планиране на търсенето (demandP'!$X$2:$X$201,'Планиране на търсенето (demandP'!$B$2:$B$201,B78,'Планиране на търсенето (demandP'!$C$2:$C$201,C78,'Планиране на търсенето (demandP'!$D$2:$D$201,D78,'Планиране на търсенето (demandP'!$E$2:$E$201,E78,'Планиране на търсенето (demandP'!$G$2:$G$201,F78,'Планиране на търсенето (demandP'!$H$2:$H$201,G78))</f>
      </c>
      <c r="I78" s="88" t="n"/>
      <c r="J78" s="90">
        <f>IF(OR(H78="",I78=""),"",ABS(I78-H78))</f>
      </c>
      <c r="K78" s="91">
        <f>IF(OR(I78="",I78=0,H78=""),"",ABS(I78-H78)/I78)</f>
      </c>
      <c r="L78" s="91">
        <f>IF(OR(I78="",I78=0,H78=""),"",(H78-I78)/I78)</f>
      </c>
      <c r="M78" s="46"/>
      <c r="N78" s="62"/>
      <c r="O78" s="46"/>
      <c r="P78" s="46"/>
      <c r="Q78" s="46"/>
      <c r="R78" s="46"/>
    </row>
    <row r="79" ht="20" customHeight="true">
      <c r="A79" s="46"/>
      <c r="B79" s="46"/>
      <c r="C79" s="46"/>
      <c r="D79" s="46"/>
      <c r="E79" s="46"/>
      <c r="F79" s="46"/>
      <c r="G79" s="46"/>
      <c r="H79" s="90">
        <f>IF(B79="","",SUMIFS('Планиране на търсенето (demandP'!$X$2:$X$201,'Планиране на търсенето (demandP'!$B$2:$B$201,B79,'Планиране на търсенето (demandP'!$C$2:$C$201,C79,'Планиране на търсенето (demandP'!$D$2:$D$201,D79,'Планиране на търсенето (demandP'!$E$2:$E$201,E79,'Планиране на търсенето (demandP'!$G$2:$G$201,F79,'Планиране на търсенето (demandP'!$H$2:$H$201,G79))</f>
      </c>
      <c r="I79" s="88" t="n"/>
      <c r="J79" s="90">
        <f>IF(OR(H79="",I79=""),"",ABS(I79-H79))</f>
      </c>
      <c r="K79" s="91">
        <f>IF(OR(I79="",I79=0,H79=""),"",ABS(I79-H79)/I79)</f>
      </c>
      <c r="L79" s="91">
        <f>IF(OR(I79="",I79=0,H79=""),"",(H79-I79)/I79)</f>
      </c>
      <c r="M79" s="46"/>
      <c r="N79" s="62"/>
      <c r="O79" s="46"/>
      <c r="P79" s="46"/>
      <c r="Q79" s="46"/>
      <c r="R79" s="46"/>
    </row>
    <row r="80" ht="20" customHeight="true">
      <c r="A80" s="46"/>
      <c r="B80" s="46"/>
      <c r="C80" s="46"/>
      <c r="D80" s="46"/>
      <c r="E80" s="46"/>
      <c r="F80" s="46"/>
      <c r="G80" s="46"/>
      <c r="H80" s="90">
        <f>IF(B80="","",SUMIFS('Планиране на търсенето (demandP'!$X$2:$X$201,'Планиране на търсенето (demandP'!$B$2:$B$201,B80,'Планиране на търсенето (demandP'!$C$2:$C$201,C80,'Планиране на търсенето (demandP'!$D$2:$D$201,D80,'Планиране на търсенето (demandP'!$E$2:$E$201,E80,'Планиране на търсенето (demandP'!$G$2:$G$201,F80,'Планиране на търсенето (demandP'!$H$2:$H$201,G80))</f>
      </c>
      <c r="I80" s="88" t="n"/>
      <c r="J80" s="90">
        <f>IF(OR(H80="",I80=""),"",ABS(I80-H80))</f>
      </c>
      <c r="K80" s="91">
        <f>IF(OR(I80="",I80=0,H80=""),"",ABS(I80-H80)/I80)</f>
      </c>
      <c r="L80" s="91">
        <f>IF(OR(I80="",I80=0,H80=""),"",(H80-I80)/I80)</f>
      </c>
      <c r="M80" s="46"/>
      <c r="N80" s="62"/>
      <c r="O80" s="46"/>
      <c r="P80" s="46"/>
      <c r="Q80" s="46"/>
      <c r="R80" s="46"/>
    </row>
    <row r="81" ht="20" customHeight="true">
      <c r="A81" s="46"/>
      <c r="B81" s="46"/>
      <c r="C81" s="46"/>
      <c r="D81" s="46"/>
      <c r="E81" s="46"/>
      <c r="F81" s="46"/>
      <c r="G81" s="46"/>
      <c r="H81" s="90">
        <f>IF(B81="","",SUMIFS('Планиране на търсенето (demandP'!$X$2:$X$201,'Планиране на търсенето (demandP'!$B$2:$B$201,B81,'Планиране на търсенето (demandP'!$C$2:$C$201,C81,'Планиране на търсенето (demandP'!$D$2:$D$201,D81,'Планиране на търсенето (demandP'!$E$2:$E$201,E81,'Планиране на търсенето (demandP'!$G$2:$G$201,F81,'Планиране на търсенето (demandP'!$H$2:$H$201,G81))</f>
      </c>
      <c r="I81" s="88" t="n"/>
      <c r="J81" s="90">
        <f>IF(OR(H81="",I81=""),"",ABS(I81-H81))</f>
      </c>
      <c r="K81" s="91">
        <f>IF(OR(I81="",I81=0,H81=""),"",ABS(I81-H81)/I81)</f>
      </c>
      <c r="L81" s="91">
        <f>IF(OR(I81="",I81=0,H81=""),"",(H81-I81)/I81)</f>
      </c>
      <c r="M81" s="46"/>
      <c r="N81" s="62"/>
      <c r="O81" s="46"/>
      <c r="P81" s="46"/>
      <c r="Q81" s="46"/>
      <c r="R81" s="46"/>
    </row>
    <row r="82" ht="20" customHeight="true">
      <c r="A82" s="46"/>
      <c r="B82" s="46"/>
      <c r="C82" s="46"/>
      <c r="D82" s="46"/>
      <c r="E82" s="46"/>
      <c r="F82" s="46"/>
      <c r="G82" s="46"/>
      <c r="H82" s="90">
        <f>IF(B82="","",SUMIFS('Планиране на търсенето (demandP'!$X$2:$X$201,'Планиране на търсенето (demandP'!$B$2:$B$201,B82,'Планиране на търсенето (demandP'!$C$2:$C$201,C82,'Планиране на търсенето (demandP'!$D$2:$D$201,D82,'Планиране на търсенето (demandP'!$E$2:$E$201,E82,'Планиране на търсенето (demandP'!$G$2:$G$201,F82,'Планиране на търсенето (demandP'!$H$2:$H$201,G82))</f>
      </c>
      <c r="I82" s="88" t="n"/>
      <c r="J82" s="90">
        <f>IF(OR(H82="",I82=""),"",ABS(I82-H82))</f>
      </c>
      <c r="K82" s="91">
        <f>IF(OR(I82="",I82=0,H82=""),"",ABS(I82-H82)/I82)</f>
      </c>
      <c r="L82" s="91">
        <f>IF(OR(I82="",I82=0,H82=""),"",(H82-I82)/I82)</f>
      </c>
      <c r="M82" s="46"/>
      <c r="N82" s="62"/>
      <c r="O82" s="46"/>
      <c r="P82" s="46"/>
      <c r="Q82" s="46"/>
      <c r="R82" s="46"/>
    </row>
    <row r="83" ht="20" customHeight="true">
      <c r="A83" s="46"/>
      <c r="B83" s="46"/>
      <c r="C83" s="46"/>
      <c r="D83" s="46"/>
      <c r="E83" s="46"/>
      <c r="F83" s="46"/>
      <c r="G83" s="46"/>
      <c r="H83" s="90">
        <f>IF(B83="","",SUMIFS('Планиране на търсенето (demandP'!$X$2:$X$201,'Планиране на търсенето (demandP'!$B$2:$B$201,B83,'Планиране на търсенето (demandP'!$C$2:$C$201,C83,'Планиране на търсенето (demandP'!$D$2:$D$201,D83,'Планиране на търсенето (demandP'!$E$2:$E$201,E83,'Планиране на търсенето (demandP'!$G$2:$G$201,F83,'Планиране на търсенето (demandP'!$H$2:$H$201,G83))</f>
      </c>
      <c r="I83" s="88" t="n"/>
      <c r="J83" s="90">
        <f>IF(OR(H83="",I83=""),"",ABS(I83-H83))</f>
      </c>
      <c r="K83" s="91">
        <f>IF(OR(I83="",I83=0,H83=""),"",ABS(I83-H83)/I83)</f>
      </c>
      <c r="L83" s="91">
        <f>IF(OR(I83="",I83=0,H83=""),"",(H83-I83)/I83)</f>
      </c>
      <c r="M83" s="46"/>
      <c r="N83" s="62"/>
      <c r="O83" s="46"/>
      <c r="P83" s="46"/>
      <c r="Q83" s="46"/>
      <c r="R83" s="46"/>
    </row>
    <row r="84" ht="20" customHeight="true">
      <c r="A84" s="46"/>
      <c r="B84" s="46"/>
      <c r="C84" s="46"/>
      <c r="D84" s="46"/>
      <c r="E84" s="46"/>
      <c r="F84" s="46"/>
      <c r="G84" s="46"/>
      <c r="H84" s="90">
        <f>IF(B84="","",SUMIFS('Планиране на търсенето (demandP'!$X$2:$X$201,'Планиране на търсенето (demandP'!$B$2:$B$201,B84,'Планиране на търсенето (demandP'!$C$2:$C$201,C84,'Планиране на търсенето (demandP'!$D$2:$D$201,D84,'Планиране на търсенето (demandP'!$E$2:$E$201,E84,'Планиране на търсенето (demandP'!$G$2:$G$201,F84,'Планиране на търсенето (demandP'!$H$2:$H$201,G84))</f>
      </c>
      <c r="I84" s="88" t="n"/>
      <c r="J84" s="90">
        <f>IF(OR(H84="",I84=""),"",ABS(I84-H84))</f>
      </c>
      <c r="K84" s="91">
        <f>IF(OR(I84="",I84=0,H84=""),"",ABS(I84-H84)/I84)</f>
      </c>
      <c r="L84" s="91">
        <f>IF(OR(I84="",I84=0,H84=""),"",(H84-I84)/I84)</f>
      </c>
      <c r="M84" s="46"/>
      <c r="N84" s="62"/>
      <c r="O84" s="46"/>
      <c r="P84" s="46"/>
      <c r="Q84" s="46"/>
      <c r="R84" s="46"/>
    </row>
    <row r="85" ht="20" customHeight="true">
      <c r="A85" s="46"/>
      <c r="B85" s="46"/>
      <c r="C85" s="46"/>
      <c r="D85" s="46"/>
      <c r="E85" s="46"/>
      <c r="F85" s="46"/>
      <c r="G85" s="46"/>
      <c r="H85" s="90">
        <f>IF(B85="","",SUMIFS('Планиране на търсенето (demandP'!$X$2:$X$201,'Планиране на търсенето (demandP'!$B$2:$B$201,B85,'Планиране на търсенето (demandP'!$C$2:$C$201,C85,'Планиране на търсенето (demandP'!$D$2:$D$201,D85,'Планиране на търсенето (demandP'!$E$2:$E$201,E85,'Планиране на търсенето (demandP'!$G$2:$G$201,F85,'Планиране на търсенето (demandP'!$H$2:$H$201,G85))</f>
      </c>
      <c r="I85" s="88" t="n"/>
      <c r="J85" s="90">
        <f>IF(OR(H85="",I85=""),"",ABS(I85-H85))</f>
      </c>
      <c r="K85" s="91">
        <f>IF(OR(I85="",I85=0,H85=""),"",ABS(I85-H85)/I85)</f>
      </c>
      <c r="L85" s="91">
        <f>IF(OR(I85="",I85=0,H85=""),"",(H85-I85)/I85)</f>
      </c>
      <c r="M85" s="46"/>
      <c r="N85" s="62"/>
      <c r="O85" s="46"/>
      <c r="P85" s="46"/>
      <c r="Q85" s="46"/>
      <c r="R85" s="46"/>
    </row>
    <row r="86" ht="20" customHeight="true">
      <c r="A86" s="46"/>
      <c r="B86" s="46"/>
      <c r="C86" s="46"/>
      <c r="D86" s="46"/>
      <c r="E86" s="46"/>
      <c r="F86" s="46"/>
      <c r="G86" s="46"/>
      <c r="H86" s="90">
        <f>IF(B86="","",SUMIFS('Планиране на търсенето (demandP'!$X$2:$X$201,'Планиране на търсенето (demandP'!$B$2:$B$201,B86,'Планиране на търсенето (demandP'!$C$2:$C$201,C86,'Планиране на търсенето (demandP'!$D$2:$D$201,D86,'Планиране на търсенето (demandP'!$E$2:$E$201,E86,'Планиране на търсенето (demandP'!$G$2:$G$201,F86,'Планиране на търсенето (demandP'!$H$2:$H$201,G86))</f>
      </c>
      <c r="I86" s="88" t="n"/>
      <c r="J86" s="90">
        <f>IF(OR(H86="",I86=""),"",ABS(I86-H86))</f>
      </c>
      <c r="K86" s="91">
        <f>IF(OR(I86="",I86=0,H86=""),"",ABS(I86-H86)/I86)</f>
      </c>
      <c r="L86" s="91">
        <f>IF(OR(I86="",I86=0,H86=""),"",(H86-I86)/I86)</f>
      </c>
      <c r="M86" s="46"/>
      <c r="N86" s="62"/>
      <c r="O86" s="46"/>
      <c r="P86" s="46"/>
      <c r="Q86" s="46"/>
      <c r="R86" s="46"/>
    </row>
    <row r="87" ht="20" customHeight="true">
      <c r="A87" s="46"/>
      <c r="B87" s="46"/>
      <c r="C87" s="46"/>
      <c r="D87" s="46"/>
      <c r="E87" s="46"/>
      <c r="F87" s="46"/>
      <c r="G87" s="46"/>
      <c r="H87" s="90">
        <f>IF(B87="","",SUMIFS('Планиране на търсенето (demandP'!$X$2:$X$201,'Планиране на търсенето (demandP'!$B$2:$B$201,B87,'Планиране на търсенето (demandP'!$C$2:$C$201,C87,'Планиране на търсенето (demandP'!$D$2:$D$201,D87,'Планиране на търсенето (demandP'!$E$2:$E$201,E87,'Планиране на търсенето (demandP'!$G$2:$G$201,F87,'Планиране на търсенето (demandP'!$H$2:$H$201,G87))</f>
      </c>
      <c r="I87" s="88" t="n"/>
      <c r="J87" s="90">
        <f>IF(OR(H87="",I87=""),"",ABS(I87-H87))</f>
      </c>
      <c r="K87" s="91">
        <f>IF(OR(I87="",I87=0,H87=""),"",ABS(I87-H87)/I87)</f>
      </c>
      <c r="L87" s="91">
        <f>IF(OR(I87="",I87=0,H87=""),"",(H87-I87)/I87)</f>
      </c>
      <c r="M87" s="46"/>
      <c r="N87" s="62"/>
      <c r="O87" s="46"/>
      <c r="P87" s="46"/>
      <c r="Q87" s="46"/>
      <c r="R87" s="46"/>
    </row>
    <row r="88" ht="20" customHeight="true">
      <c r="A88" s="46"/>
      <c r="B88" s="46"/>
      <c r="C88" s="46"/>
      <c r="D88" s="46"/>
      <c r="E88" s="46"/>
      <c r="F88" s="46"/>
      <c r="G88" s="46"/>
      <c r="H88" s="90">
        <f>IF(B88="","",SUMIFS('Планиране на търсенето (demandP'!$X$2:$X$201,'Планиране на търсенето (demandP'!$B$2:$B$201,B88,'Планиране на търсенето (demandP'!$C$2:$C$201,C88,'Планиране на търсенето (demandP'!$D$2:$D$201,D88,'Планиране на търсенето (demandP'!$E$2:$E$201,E88,'Планиране на търсенето (demandP'!$G$2:$G$201,F88,'Планиране на търсенето (demandP'!$H$2:$H$201,G88))</f>
      </c>
      <c r="I88" s="88" t="n"/>
      <c r="J88" s="90">
        <f>IF(OR(H88="",I88=""),"",ABS(I88-H88))</f>
      </c>
      <c r="K88" s="91">
        <f>IF(OR(I88="",I88=0,H88=""),"",ABS(I88-H88)/I88)</f>
      </c>
      <c r="L88" s="91">
        <f>IF(OR(I88="",I88=0,H88=""),"",(H88-I88)/I88)</f>
      </c>
      <c r="M88" s="46"/>
      <c r="N88" s="62"/>
      <c r="O88" s="46"/>
      <c r="P88" s="46"/>
      <c r="Q88" s="46"/>
      <c r="R88" s="46"/>
    </row>
    <row r="89" ht="20" customHeight="true">
      <c r="A89" s="46"/>
      <c r="B89" s="46"/>
      <c r="C89" s="46"/>
      <c r="D89" s="46"/>
      <c r="E89" s="46"/>
      <c r="F89" s="46"/>
      <c r="G89" s="46"/>
      <c r="H89" s="90">
        <f>IF(B89="","",SUMIFS('Планиране на търсенето (demandP'!$X$2:$X$201,'Планиране на търсенето (demandP'!$B$2:$B$201,B89,'Планиране на търсенето (demandP'!$C$2:$C$201,C89,'Планиране на търсенето (demandP'!$D$2:$D$201,D89,'Планиране на търсенето (demandP'!$E$2:$E$201,E89,'Планиране на търсенето (demandP'!$G$2:$G$201,F89,'Планиране на търсенето (demandP'!$H$2:$H$201,G89))</f>
      </c>
      <c r="I89" s="88" t="n"/>
      <c r="J89" s="90">
        <f>IF(OR(H89="",I89=""),"",ABS(I89-H89))</f>
      </c>
      <c r="K89" s="91">
        <f>IF(OR(I89="",I89=0,H89=""),"",ABS(I89-H89)/I89)</f>
      </c>
      <c r="L89" s="91">
        <f>IF(OR(I89="",I89=0,H89=""),"",(H89-I89)/I89)</f>
      </c>
      <c r="M89" s="46"/>
      <c r="N89" s="62"/>
      <c r="O89" s="46"/>
      <c r="P89" s="46"/>
      <c r="Q89" s="46"/>
      <c r="R89" s="46"/>
    </row>
    <row r="90" ht="20" customHeight="true">
      <c r="A90" s="46"/>
      <c r="B90" s="46"/>
      <c r="C90" s="46"/>
      <c r="D90" s="46"/>
      <c r="E90" s="46"/>
      <c r="F90" s="46"/>
      <c r="G90" s="46"/>
      <c r="H90" s="90">
        <f>IF(B90="","",SUMIFS('Планиране на търсенето (demandP'!$X$2:$X$201,'Планиране на търсенето (demandP'!$B$2:$B$201,B90,'Планиране на търсенето (demandP'!$C$2:$C$201,C90,'Планиране на търсенето (demandP'!$D$2:$D$201,D90,'Планиране на търсенето (demandP'!$E$2:$E$201,E90,'Планиране на търсенето (demandP'!$G$2:$G$201,F90,'Планиране на търсенето (demandP'!$H$2:$H$201,G90))</f>
      </c>
      <c r="I90" s="88" t="n"/>
      <c r="J90" s="90">
        <f>IF(OR(H90="",I90=""),"",ABS(I90-H90))</f>
      </c>
      <c r="K90" s="91">
        <f>IF(OR(I90="",I90=0,H90=""),"",ABS(I90-H90)/I90)</f>
      </c>
      <c r="L90" s="91">
        <f>IF(OR(I90="",I90=0,H90=""),"",(H90-I90)/I90)</f>
      </c>
      <c r="M90" s="46"/>
      <c r="N90" s="62"/>
      <c r="O90" s="46"/>
      <c r="P90" s="46"/>
      <c r="Q90" s="46"/>
      <c r="R90" s="46"/>
    </row>
    <row r="91" ht="20" customHeight="true">
      <c r="A91" s="46"/>
      <c r="B91" s="46"/>
      <c r="C91" s="46"/>
      <c r="D91" s="46"/>
      <c r="E91" s="46"/>
      <c r="F91" s="46"/>
      <c r="G91" s="46"/>
      <c r="H91" s="90">
        <f>IF(B91="","",SUMIFS('Планиране на търсенето (demandP'!$X$2:$X$201,'Планиране на търсенето (demandP'!$B$2:$B$201,B91,'Планиране на търсенето (demandP'!$C$2:$C$201,C91,'Планиране на търсенето (demandP'!$D$2:$D$201,D91,'Планиране на търсенето (demandP'!$E$2:$E$201,E91,'Планиране на търсенето (demandP'!$G$2:$G$201,F91,'Планиране на търсенето (demandP'!$H$2:$H$201,G91))</f>
      </c>
      <c r="I91" s="88" t="n"/>
      <c r="J91" s="90">
        <f>IF(OR(H91="",I91=""),"",ABS(I91-H91))</f>
      </c>
      <c r="K91" s="91">
        <f>IF(OR(I91="",I91=0,H91=""),"",ABS(I91-H91)/I91)</f>
      </c>
      <c r="L91" s="91">
        <f>IF(OR(I91="",I91=0,H91=""),"",(H91-I91)/I91)</f>
      </c>
      <c r="M91" s="46"/>
      <c r="N91" s="62"/>
      <c r="O91" s="46"/>
      <c r="P91" s="46"/>
      <c r="Q91" s="46"/>
      <c r="R91" s="46"/>
    </row>
    <row r="92" ht="20" customHeight="true">
      <c r="A92" s="46"/>
      <c r="B92" s="46"/>
      <c r="C92" s="46"/>
      <c r="D92" s="46"/>
      <c r="E92" s="46"/>
      <c r="F92" s="46"/>
      <c r="G92" s="46"/>
      <c r="H92" s="90">
        <f>IF(B92="","",SUMIFS('Планиране на търсенето (demandP'!$X$2:$X$201,'Планиране на търсенето (demandP'!$B$2:$B$201,B92,'Планиране на търсенето (demandP'!$C$2:$C$201,C92,'Планиране на търсенето (demandP'!$D$2:$D$201,D92,'Планиране на търсенето (demandP'!$E$2:$E$201,E92,'Планиране на търсенето (demandP'!$G$2:$G$201,F92,'Планиране на търсенето (demandP'!$H$2:$H$201,G92))</f>
      </c>
      <c r="I92" s="88" t="n"/>
      <c r="J92" s="90">
        <f>IF(OR(H92="",I92=""),"",ABS(I92-H92))</f>
      </c>
      <c r="K92" s="91">
        <f>IF(OR(I92="",I92=0,H92=""),"",ABS(I92-H92)/I92)</f>
      </c>
      <c r="L92" s="91">
        <f>IF(OR(I92="",I92=0,H92=""),"",(H92-I92)/I92)</f>
      </c>
      <c r="M92" s="46"/>
      <c r="N92" s="62"/>
      <c r="O92" s="46"/>
      <c r="P92" s="46"/>
      <c r="Q92" s="46"/>
      <c r="R92" s="46"/>
    </row>
    <row r="93" ht="20" customHeight="true">
      <c r="A93" s="46"/>
      <c r="B93" s="46"/>
      <c r="C93" s="46"/>
      <c r="D93" s="46"/>
      <c r="E93" s="46"/>
      <c r="F93" s="46"/>
      <c r="G93" s="46"/>
      <c r="H93" s="90">
        <f>IF(B93="","",SUMIFS('Планиране на търсенето (demandP'!$X$2:$X$201,'Планиране на търсенето (demandP'!$B$2:$B$201,B93,'Планиране на търсенето (demandP'!$C$2:$C$201,C93,'Планиране на търсенето (demandP'!$D$2:$D$201,D93,'Планиране на търсенето (demandP'!$E$2:$E$201,E93,'Планиране на търсенето (demandP'!$G$2:$G$201,F93,'Планиране на търсенето (demandP'!$H$2:$H$201,G93))</f>
      </c>
      <c r="I93" s="88" t="n"/>
      <c r="J93" s="90">
        <f>IF(OR(H93="",I93=""),"",ABS(I93-H93))</f>
      </c>
      <c r="K93" s="91">
        <f>IF(OR(I93="",I93=0,H93=""),"",ABS(I93-H93)/I93)</f>
      </c>
      <c r="L93" s="91">
        <f>IF(OR(I93="",I93=0,H93=""),"",(H93-I93)/I93)</f>
      </c>
      <c r="M93" s="46"/>
      <c r="N93" s="62"/>
      <c r="O93" s="46"/>
      <c r="P93" s="46"/>
      <c r="Q93" s="46"/>
      <c r="R93" s="46"/>
    </row>
    <row r="94" ht="20" customHeight="true">
      <c r="A94" s="46"/>
      <c r="B94" s="46"/>
      <c r="C94" s="46"/>
      <c r="D94" s="46"/>
      <c r="E94" s="46"/>
      <c r="F94" s="46"/>
      <c r="G94" s="46"/>
      <c r="H94" s="90">
        <f>IF(B94="","",SUMIFS('Планиране на търсенето (demandP'!$X$2:$X$201,'Планиране на търсенето (demandP'!$B$2:$B$201,B94,'Планиране на търсенето (demandP'!$C$2:$C$201,C94,'Планиране на търсенето (demandP'!$D$2:$D$201,D94,'Планиране на търсенето (demandP'!$E$2:$E$201,E94,'Планиране на търсенето (demandP'!$G$2:$G$201,F94,'Планиране на търсенето (demandP'!$H$2:$H$201,G94))</f>
      </c>
      <c r="I94" s="88" t="n"/>
      <c r="J94" s="90">
        <f>IF(OR(H94="",I94=""),"",ABS(I94-H94))</f>
      </c>
      <c r="K94" s="91">
        <f>IF(OR(I94="",I94=0,H94=""),"",ABS(I94-H94)/I94)</f>
      </c>
      <c r="L94" s="91">
        <f>IF(OR(I94="",I94=0,H94=""),"",(H94-I94)/I94)</f>
      </c>
      <c r="M94" s="46"/>
      <c r="N94" s="62"/>
      <c r="O94" s="46"/>
      <c r="P94" s="46"/>
      <c r="Q94" s="46"/>
      <c r="R94" s="46"/>
    </row>
    <row r="95" ht="20" customHeight="true">
      <c r="A95" s="46"/>
      <c r="B95" s="46"/>
      <c r="C95" s="46"/>
      <c r="D95" s="46"/>
      <c r="E95" s="46"/>
      <c r="F95" s="46"/>
      <c r="G95" s="46"/>
      <c r="H95" s="90">
        <f>IF(B95="","",SUMIFS('Планиране на търсенето (demandP'!$X$2:$X$201,'Планиране на търсенето (demandP'!$B$2:$B$201,B95,'Планиране на търсенето (demandP'!$C$2:$C$201,C95,'Планиране на търсенето (demandP'!$D$2:$D$201,D95,'Планиране на търсенето (demandP'!$E$2:$E$201,E95,'Планиране на търсенето (demandP'!$G$2:$G$201,F95,'Планиране на търсенето (demandP'!$H$2:$H$201,G95))</f>
      </c>
      <c r="I95" s="88" t="n"/>
      <c r="J95" s="90">
        <f>IF(OR(H95="",I95=""),"",ABS(I95-H95))</f>
      </c>
      <c r="K95" s="91">
        <f>IF(OR(I95="",I95=0,H95=""),"",ABS(I95-H95)/I95)</f>
      </c>
      <c r="L95" s="91">
        <f>IF(OR(I95="",I95=0,H95=""),"",(H95-I95)/I95)</f>
      </c>
      <c r="M95" s="46"/>
      <c r="N95" s="62"/>
      <c r="O95" s="46"/>
      <c r="P95" s="46"/>
      <c r="Q95" s="46"/>
      <c r="R95" s="46"/>
    </row>
    <row r="96" ht="20" customHeight="true">
      <c r="A96" s="46"/>
      <c r="B96" s="46"/>
      <c r="C96" s="46"/>
      <c r="D96" s="46"/>
      <c r="E96" s="46"/>
      <c r="F96" s="46"/>
      <c r="G96" s="46"/>
      <c r="H96" s="90">
        <f>IF(B96="","",SUMIFS('Планиране на търсенето (demandP'!$X$2:$X$201,'Планиране на търсенето (demandP'!$B$2:$B$201,B96,'Планиране на търсенето (demandP'!$C$2:$C$201,C96,'Планиране на търсенето (demandP'!$D$2:$D$201,D96,'Планиране на търсенето (demandP'!$E$2:$E$201,E96,'Планиране на търсенето (demandP'!$G$2:$G$201,F96,'Планиране на търсенето (demandP'!$H$2:$H$201,G96))</f>
      </c>
      <c r="I96" s="88" t="n"/>
      <c r="J96" s="90">
        <f>IF(OR(H96="",I96=""),"",ABS(I96-H96))</f>
      </c>
      <c r="K96" s="91">
        <f>IF(OR(I96="",I96=0,H96=""),"",ABS(I96-H96)/I96)</f>
      </c>
      <c r="L96" s="91">
        <f>IF(OR(I96="",I96=0,H96=""),"",(H96-I96)/I96)</f>
      </c>
      <c r="M96" s="46"/>
      <c r="N96" s="62"/>
      <c r="O96" s="46"/>
      <c r="P96" s="46"/>
      <c r="Q96" s="46"/>
      <c r="R96" s="46"/>
    </row>
    <row r="97" ht="20" customHeight="true">
      <c r="A97" s="46"/>
      <c r="B97" s="46"/>
      <c r="C97" s="46"/>
      <c r="D97" s="46"/>
      <c r="E97" s="46"/>
      <c r="F97" s="46"/>
      <c r="G97" s="46"/>
      <c r="H97" s="90">
        <f>IF(B97="","",SUMIFS('Планиране на търсенето (demandP'!$X$2:$X$201,'Планиране на търсенето (demandP'!$B$2:$B$201,B97,'Планиране на търсенето (demandP'!$C$2:$C$201,C97,'Планиране на търсенето (demandP'!$D$2:$D$201,D97,'Планиране на търсенето (demandP'!$E$2:$E$201,E97,'Планиране на търсенето (demandP'!$G$2:$G$201,F97,'Планиране на търсенето (demandP'!$H$2:$H$201,G97))</f>
      </c>
      <c r="I97" s="88" t="n"/>
      <c r="J97" s="90">
        <f>IF(OR(H97="",I97=""),"",ABS(I97-H97))</f>
      </c>
      <c r="K97" s="91">
        <f>IF(OR(I97="",I97=0,H97=""),"",ABS(I97-H97)/I97)</f>
      </c>
      <c r="L97" s="91">
        <f>IF(OR(I97="",I97=0,H97=""),"",(H97-I97)/I97)</f>
      </c>
      <c r="M97" s="46"/>
      <c r="N97" s="62"/>
      <c r="O97" s="46"/>
      <c r="P97" s="46"/>
      <c r="Q97" s="46"/>
      <c r="R97" s="46"/>
    </row>
    <row r="98" ht="20" customHeight="true">
      <c r="A98" s="46"/>
      <c r="B98" s="46"/>
      <c r="C98" s="46"/>
      <c r="D98" s="46"/>
      <c r="E98" s="46"/>
      <c r="F98" s="46"/>
      <c r="G98" s="46"/>
      <c r="H98" s="90">
        <f>IF(B98="","",SUMIFS('Планиране на търсенето (demandP'!$X$2:$X$201,'Планиране на търсенето (demandP'!$B$2:$B$201,B98,'Планиране на търсенето (demandP'!$C$2:$C$201,C98,'Планиране на търсенето (demandP'!$D$2:$D$201,D98,'Планиране на търсенето (demandP'!$E$2:$E$201,E98,'Планиране на търсенето (demandP'!$G$2:$G$201,F98,'Планиране на търсенето (demandP'!$H$2:$H$201,G98))</f>
      </c>
      <c r="I98" s="88" t="n"/>
      <c r="J98" s="90">
        <f>IF(OR(H98="",I98=""),"",ABS(I98-H98))</f>
      </c>
      <c r="K98" s="91">
        <f>IF(OR(I98="",I98=0,H98=""),"",ABS(I98-H98)/I98)</f>
      </c>
      <c r="L98" s="91">
        <f>IF(OR(I98="",I98=0,H98=""),"",(H98-I98)/I98)</f>
      </c>
      <c r="M98" s="46"/>
      <c r="N98" s="62"/>
      <c r="O98" s="46"/>
      <c r="P98" s="46"/>
      <c r="Q98" s="46"/>
      <c r="R98" s="46"/>
    </row>
    <row r="99" ht="20" customHeight="true">
      <c r="A99" s="46"/>
      <c r="B99" s="46"/>
      <c r="C99" s="46"/>
      <c r="D99" s="46"/>
      <c r="E99" s="46"/>
      <c r="F99" s="46"/>
      <c r="G99" s="46"/>
      <c r="H99" s="90">
        <f>IF(B99="","",SUMIFS('Планиране на търсенето (demandP'!$X$2:$X$201,'Планиране на търсенето (demandP'!$B$2:$B$201,B99,'Планиране на търсенето (demandP'!$C$2:$C$201,C99,'Планиране на търсенето (demandP'!$D$2:$D$201,D99,'Планиране на търсенето (demandP'!$E$2:$E$201,E99,'Планиране на търсенето (demandP'!$G$2:$G$201,F99,'Планиране на търсенето (demandP'!$H$2:$H$201,G99))</f>
      </c>
      <c r="I99" s="88" t="n"/>
      <c r="J99" s="90">
        <f>IF(OR(H99="",I99=""),"",ABS(I99-H99))</f>
      </c>
      <c r="K99" s="91">
        <f>IF(OR(I99="",I99=0,H99=""),"",ABS(I99-H99)/I99)</f>
      </c>
      <c r="L99" s="91">
        <f>IF(OR(I99="",I99=0,H99=""),"",(H99-I99)/I99)</f>
      </c>
      <c r="M99" s="46"/>
      <c r="N99" s="62"/>
      <c r="O99" s="46"/>
      <c r="P99" s="46"/>
      <c r="Q99" s="46"/>
      <c r="R99" s="46"/>
    </row>
    <row r="100" ht="20" customHeight="true">
      <c r="A100" s="46"/>
      <c r="B100" s="46"/>
      <c r="C100" s="46"/>
      <c r="D100" s="46"/>
      <c r="E100" s="46"/>
      <c r="F100" s="46"/>
      <c r="G100" s="46"/>
      <c r="H100" s="90">
        <f>IF(B100="","",SUMIFS('Планиране на търсенето (demandP'!$X$2:$X$201,'Планиране на търсенето (demandP'!$B$2:$B$201,B100,'Планиране на търсенето (demandP'!$C$2:$C$201,C100,'Планиране на търсенето (demandP'!$D$2:$D$201,D100,'Планиране на търсенето (demandP'!$E$2:$E$201,E100,'Планиране на търсенето (demandP'!$G$2:$G$201,F100,'Планиране на търсенето (demandP'!$H$2:$H$201,G100))</f>
      </c>
      <c r="I100" s="88" t="n"/>
      <c r="J100" s="90">
        <f>IF(OR(H100="",I100=""),"",ABS(I100-H100))</f>
      </c>
      <c r="K100" s="91">
        <f>IF(OR(I100="",I100=0,H100=""),"",ABS(I100-H100)/I100)</f>
      </c>
      <c r="L100" s="91">
        <f>IF(OR(I100="",I100=0,H100=""),"",(H100-I100)/I100)</f>
      </c>
      <c r="M100" s="46"/>
      <c r="N100" s="62"/>
      <c r="O100" s="46"/>
      <c r="P100" s="46"/>
      <c r="Q100" s="46"/>
      <c r="R100" s="46"/>
    </row>
    <row r="101" ht="20" customHeight="true">
      <c r="A101" s="46"/>
      <c r="B101" s="46"/>
      <c r="C101" s="46"/>
      <c r="D101" s="46"/>
      <c r="E101" s="46"/>
      <c r="F101" s="46"/>
      <c r="G101" s="46"/>
      <c r="H101" s="90">
        <f>IF(B101="","",SUMIFS('Планиране на търсенето (demandP'!$X$2:$X$201,'Планиране на търсенето (demandP'!$B$2:$B$201,B101,'Планиране на търсенето (demandP'!$C$2:$C$201,C101,'Планиране на търсенето (demandP'!$D$2:$D$201,D101,'Планиране на търсенето (demandP'!$E$2:$E$201,E101,'Планиране на търсенето (demandP'!$G$2:$G$201,F101,'Планиране на търсенето (demandP'!$H$2:$H$201,G101))</f>
      </c>
      <c r="I101" s="88" t="n"/>
      <c r="J101" s="90">
        <f>IF(OR(H101="",I101=""),"",ABS(I101-H101))</f>
      </c>
      <c r="K101" s="91">
        <f>IF(OR(I101="",I101=0,H101=""),"",ABS(I101-H101)/I101)</f>
      </c>
      <c r="L101" s="91">
        <f>IF(OR(I101="",I101=0,H101=""),"",(H101-I101)/I101)</f>
      </c>
      <c r="M101" s="46"/>
      <c r="N101" s="62"/>
      <c r="O101" s="46"/>
      <c r="P101" s="46"/>
      <c r="Q101" s="46"/>
      <c r="R101" s="46"/>
    </row>
    <row r="102" ht="20" customHeight="true">
      <c r="A102" s="46"/>
      <c r="B102" s="46"/>
      <c r="C102" s="46"/>
      <c r="D102" s="46"/>
      <c r="E102" s="46"/>
      <c r="F102" s="46"/>
      <c r="G102" s="46"/>
      <c r="H102" s="90">
        <f>IF(B102="","",SUMIFS('Планиране на търсенето (demandP'!$X$2:$X$201,'Планиране на търсенето (demandP'!$B$2:$B$201,B102,'Планиране на търсенето (demandP'!$C$2:$C$201,C102,'Планиране на търсенето (demandP'!$D$2:$D$201,D102,'Планиране на търсенето (demandP'!$E$2:$E$201,E102,'Планиране на търсенето (demandP'!$G$2:$G$201,F102,'Планиране на търсенето (demandP'!$H$2:$H$201,G102))</f>
      </c>
      <c r="I102" s="88" t="n"/>
      <c r="J102" s="90">
        <f>IF(OR(H102="",I102=""),"",ABS(I102-H102))</f>
      </c>
      <c r="K102" s="91">
        <f>IF(OR(I102="",I102=0,H102=""),"",ABS(I102-H102)/I102)</f>
      </c>
      <c r="L102" s="91">
        <f>IF(OR(I102="",I102=0,H102=""),"",(H102-I102)/I102)</f>
      </c>
      <c r="M102" s="46"/>
      <c r="N102" s="62"/>
      <c r="O102" s="46"/>
      <c r="P102" s="46"/>
      <c r="Q102" s="46"/>
      <c r="R102" s="46"/>
    </row>
    <row r="103" ht="20" customHeight="true">
      <c r="A103" s="46"/>
      <c r="B103" s="46"/>
      <c r="C103" s="46"/>
      <c r="D103" s="46"/>
      <c r="E103" s="46"/>
      <c r="F103" s="46"/>
      <c r="G103" s="46"/>
      <c r="H103" s="90">
        <f>IF(B103="","",SUMIFS('Планиране на търсенето (demandP'!$X$2:$X$201,'Планиране на търсенето (demandP'!$B$2:$B$201,B103,'Планиране на търсенето (demandP'!$C$2:$C$201,C103,'Планиране на търсенето (demandP'!$D$2:$D$201,D103,'Планиране на търсенето (demandP'!$E$2:$E$201,E103,'Планиране на търсенето (demandP'!$G$2:$G$201,F103,'Планиране на търсенето (demandP'!$H$2:$H$201,G103))</f>
      </c>
      <c r="I103" s="88" t="n"/>
      <c r="J103" s="90">
        <f>IF(OR(H103="",I103=""),"",ABS(I103-H103))</f>
      </c>
      <c r="K103" s="91">
        <f>IF(OR(I103="",I103=0,H103=""),"",ABS(I103-H103)/I103)</f>
      </c>
      <c r="L103" s="91">
        <f>IF(OR(I103="",I103=0,H103=""),"",(H103-I103)/I103)</f>
      </c>
      <c r="M103" s="46"/>
      <c r="N103" s="62"/>
      <c r="O103" s="46"/>
      <c r="P103" s="46"/>
      <c r="Q103" s="46"/>
      <c r="R103" s="46"/>
    </row>
    <row r="104" ht="20" customHeight="true">
      <c r="A104" s="46"/>
      <c r="B104" s="46"/>
      <c r="C104" s="46"/>
      <c r="D104" s="46"/>
      <c r="E104" s="46"/>
      <c r="F104" s="46"/>
      <c r="G104" s="46"/>
      <c r="H104" s="90">
        <f>IF(B104="","",SUMIFS('Планиране на търсенето (demandP'!$X$2:$X$201,'Планиране на търсенето (demandP'!$B$2:$B$201,B104,'Планиране на търсенето (demandP'!$C$2:$C$201,C104,'Планиране на търсенето (demandP'!$D$2:$D$201,D104,'Планиране на търсенето (demandP'!$E$2:$E$201,E104,'Планиране на търсенето (demandP'!$G$2:$G$201,F104,'Планиране на търсенето (demandP'!$H$2:$H$201,G104))</f>
      </c>
      <c r="I104" s="88" t="n"/>
      <c r="J104" s="90">
        <f>IF(OR(H104="",I104=""),"",ABS(I104-H104))</f>
      </c>
      <c r="K104" s="91">
        <f>IF(OR(I104="",I104=0,H104=""),"",ABS(I104-H104)/I104)</f>
      </c>
      <c r="L104" s="91">
        <f>IF(OR(I104="",I104=0,H104=""),"",(H104-I104)/I104)</f>
      </c>
      <c r="M104" s="46"/>
      <c r="N104" s="62"/>
      <c r="O104" s="46"/>
      <c r="P104" s="46"/>
      <c r="Q104" s="46"/>
      <c r="R104" s="46"/>
    </row>
    <row r="105" ht="20" customHeight="true">
      <c r="A105" s="46"/>
      <c r="B105" s="46"/>
      <c r="C105" s="46"/>
      <c r="D105" s="46"/>
      <c r="E105" s="46"/>
      <c r="F105" s="46"/>
      <c r="G105" s="46"/>
      <c r="H105" s="90">
        <f>IF(B105="","",SUMIFS('Планиране на търсенето (demandP'!$X$2:$X$201,'Планиране на търсенето (demandP'!$B$2:$B$201,B105,'Планиране на търсенето (demandP'!$C$2:$C$201,C105,'Планиране на търсенето (demandP'!$D$2:$D$201,D105,'Планиране на търсенето (demandP'!$E$2:$E$201,E105,'Планиране на търсенето (demandP'!$G$2:$G$201,F105,'Планиране на търсенето (demandP'!$H$2:$H$201,G105))</f>
      </c>
      <c r="I105" s="88" t="n"/>
      <c r="J105" s="90">
        <f>IF(OR(H105="",I105=""),"",ABS(I105-H105))</f>
      </c>
      <c r="K105" s="91">
        <f>IF(OR(I105="",I105=0,H105=""),"",ABS(I105-H105)/I105)</f>
      </c>
      <c r="L105" s="91">
        <f>IF(OR(I105="",I105=0,H105=""),"",(H105-I105)/I105)</f>
      </c>
      <c r="M105" s="46"/>
      <c r="N105" s="62"/>
      <c r="O105" s="46"/>
      <c r="P105" s="46"/>
      <c r="Q105" s="46"/>
      <c r="R105" s="46"/>
    </row>
    <row r="106" ht="20" customHeight="true">
      <c r="A106" s="46"/>
      <c r="B106" s="46"/>
      <c r="C106" s="46"/>
      <c r="D106" s="46"/>
      <c r="E106" s="46"/>
      <c r="F106" s="46"/>
      <c r="G106" s="46"/>
      <c r="H106" s="90">
        <f>IF(B106="","",SUMIFS('Планиране на търсенето (demandP'!$X$2:$X$201,'Планиране на търсенето (demandP'!$B$2:$B$201,B106,'Планиране на търсенето (demandP'!$C$2:$C$201,C106,'Планиране на търсенето (demandP'!$D$2:$D$201,D106,'Планиране на търсенето (demandP'!$E$2:$E$201,E106,'Планиране на търсенето (demandP'!$G$2:$G$201,F106,'Планиране на търсенето (demandP'!$H$2:$H$201,G106))</f>
      </c>
      <c r="I106" s="88" t="n"/>
      <c r="J106" s="90">
        <f>IF(OR(H106="",I106=""),"",ABS(I106-H106))</f>
      </c>
      <c r="K106" s="91">
        <f>IF(OR(I106="",I106=0,H106=""),"",ABS(I106-H106)/I106)</f>
      </c>
      <c r="L106" s="91">
        <f>IF(OR(I106="",I106=0,H106=""),"",(H106-I106)/I106)</f>
      </c>
      <c r="M106" s="46"/>
      <c r="N106" s="62"/>
      <c r="O106" s="46"/>
      <c r="P106" s="46"/>
      <c r="Q106" s="46"/>
      <c r="R106" s="46"/>
    </row>
    <row r="107" ht="20" customHeight="true">
      <c r="A107" s="46"/>
      <c r="B107" s="46"/>
      <c r="C107" s="46"/>
      <c r="D107" s="46"/>
      <c r="E107" s="46"/>
      <c r="F107" s="46"/>
      <c r="G107" s="46"/>
      <c r="H107" s="90">
        <f>IF(B107="","",SUMIFS('Планиране на търсенето (demandP'!$X$2:$X$201,'Планиране на търсенето (demandP'!$B$2:$B$201,B107,'Планиране на търсенето (demandP'!$C$2:$C$201,C107,'Планиране на търсенето (demandP'!$D$2:$D$201,D107,'Планиране на търсенето (demandP'!$E$2:$E$201,E107,'Планиране на търсенето (demandP'!$G$2:$G$201,F107,'Планиране на търсенето (demandP'!$H$2:$H$201,G107))</f>
      </c>
      <c r="I107" s="88" t="n"/>
      <c r="J107" s="90">
        <f>IF(OR(H107="",I107=""),"",ABS(I107-H107))</f>
      </c>
      <c r="K107" s="91">
        <f>IF(OR(I107="",I107=0,H107=""),"",ABS(I107-H107)/I107)</f>
      </c>
      <c r="L107" s="91">
        <f>IF(OR(I107="",I107=0,H107=""),"",(H107-I107)/I107)</f>
      </c>
      <c r="M107" s="46"/>
      <c r="N107" s="62"/>
      <c r="O107" s="46"/>
      <c r="P107" s="46"/>
      <c r="Q107" s="46"/>
      <c r="R107" s="46"/>
    </row>
    <row r="108" ht="20" customHeight="true">
      <c r="A108" s="46"/>
      <c r="B108" s="46"/>
      <c r="C108" s="46"/>
      <c r="D108" s="46"/>
      <c r="E108" s="46"/>
      <c r="F108" s="46"/>
      <c r="G108" s="46"/>
      <c r="H108" s="90">
        <f>IF(B108="","",SUMIFS('Планиране на търсенето (demandP'!$X$2:$X$201,'Планиране на търсенето (demandP'!$B$2:$B$201,B108,'Планиране на търсенето (demandP'!$C$2:$C$201,C108,'Планиране на търсенето (demandP'!$D$2:$D$201,D108,'Планиране на търсенето (demandP'!$E$2:$E$201,E108,'Планиране на търсенето (demandP'!$G$2:$G$201,F108,'Планиране на търсенето (demandP'!$H$2:$H$201,G108))</f>
      </c>
      <c r="I108" s="88" t="n"/>
      <c r="J108" s="90">
        <f>IF(OR(H108="",I108=""),"",ABS(I108-H108))</f>
      </c>
      <c r="K108" s="91">
        <f>IF(OR(I108="",I108=0,H108=""),"",ABS(I108-H108)/I108)</f>
      </c>
      <c r="L108" s="91">
        <f>IF(OR(I108="",I108=0,H108=""),"",(H108-I108)/I108)</f>
      </c>
      <c r="M108" s="46"/>
      <c r="N108" s="62"/>
      <c r="O108" s="46"/>
      <c r="P108" s="46"/>
      <c r="Q108" s="46"/>
      <c r="R108" s="46"/>
    </row>
    <row r="109" ht="20" customHeight="true">
      <c r="A109" s="46"/>
      <c r="B109" s="46"/>
      <c r="C109" s="46"/>
      <c r="D109" s="46"/>
      <c r="E109" s="46"/>
      <c r="F109" s="46"/>
      <c r="G109" s="46"/>
      <c r="H109" s="90">
        <f>IF(B109="","",SUMIFS('Планиране на търсенето (demandP'!$X$2:$X$201,'Планиране на търсенето (demandP'!$B$2:$B$201,B109,'Планиране на търсенето (demandP'!$C$2:$C$201,C109,'Планиране на търсенето (demandP'!$D$2:$D$201,D109,'Планиране на търсенето (demandP'!$E$2:$E$201,E109,'Планиране на търсенето (demandP'!$G$2:$G$201,F109,'Планиране на търсенето (demandP'!$H$2:$H$201,G109))</f>
      </c>
      <c r="I109" s="88" t="n"/>
      <c r="J109" s="90">
        <f>IF(OR(H109="",I109=""),"",ABS(I109-H109))</f>
      </c>
      <c r="K109" s="91">
        <f>IF(OR(I109="",I109=0,H109=""),"",ABS(I109-H109)/I109)</f>
      </c>
      <c r="L109" s="91">
        <f>IF(OR(I109="",I109=0,H109=""),"",(H109-I109)/I109)</f>
      </c>
      <c r="M109" s="46"/>
      <c r="N109" s="62"/>
      <c r="O109" s="46"/>
      <c r="P109" s="46"/>
      <c r="Q109" s="46"/>
      <c r="R109" s="46"/>
    </row>
    <row r="110" ht="20" customHeight="true">
      <c r="A110" s="46"/>
      <c r="B110" s="46"/>
      <c r="C110" s="46"/>
      <c r="D110" s="46"/>
      <c r="E110" s="46"/>
      <c r="F110" s="46"/>
      <c r="G110" s="46"/>
      <c r="H110" s="90">
        <f>IF(B110="","",SUMIFS('Планиране на търсенето (demandP'!$X$2:$X$201,'Планиране на търсенето (demandP'!$B$2:$B$201,B110,'Планиране на търсенето (demandP'!$C$2:$C$201,C110,'Планиране на търсенето (demandP'!$D$2:$D$201,D110,'Планиране на търсенето (demandP'!$E$2:$E$201,E110,'Планиране на търсенето (demandP'!$G$2:$G$201,F110,'Планиране на търсенето (demandP'!$H$2:$H$201,G110))</f>
      </c>
      <c r="I110" s="88" t="n"/>
      <c r="J110" s="90">
        <f>IF(OR(H110="",I110=""),"",ABS(I110-H110))</f>
      </c>
      <c r="K110" s="91">
        <f>IF(OR(I110="",I110=0,H110=""),"",ABS(I110-H110)/I110)</f>
      </c>
      <c r="L110" s="91">
        <f>IF(OR(I110="",I110=0,H110=""),"",(H110-I110)/I110)</f>
      </c>
      <c r="M110" s="46"/>
      <c r="N110" s="62"/>
      <c r="O110" s="46"/>
      <c r="P110" s="46"/>
      <c r="Q110" s="46"/>
      <c r="R110" s="46"/>
    </row>
    <row r="111" ht="20" customHeight="true">
      <c r="A111" s="46"/>
      <c r="B111" s="46"/>
      <c r="C111" s="46"/>
      <c r="D111" s="46"/>
      <c r="E111" s="46"/>
      <c r="F111" s="46"/>
      <c r="G111" s="46"/>
      <c r="H111" s="90">
        <f>IF(B111="","",SUMIFS('Планиране на търсенето (demandP'!$X$2:$X$201,'Планиране на търсенето (demandP'!$B$2:$B$201,B111,'Планиране на търсенето (demandP'!$C$2:$C$201,C111,'Планиране на търсенето (demandP'!$D$2:$D$201,D111,'Планиране на търсенето (demandP'!$E$2:$E$201,E111,'Планиране на търсенето (demandP'!$G$2:$G$201,F111,'Планиране на търсенето (demandP'!$H$2:$H$201,G111))</f>
      </c>
      <c r="I111" s="88" t="n"/>
      <c r="J111" s="90">
        <f>IF(OR(H111="",I111=""),"",ABS(I111-H111))</f>
      </c>
      <c r="K111" s="91">
        <f>IF(OR(I111="",I111=0,H111=""),"",ABS(I111-H111)/I111)</f>
      </c>
      <c r="L111" s="91">
        <f>IF(OR(I111="",I111=0,H111=""),"",(H111-I111)/I111)</f>
      </c>
      <c r="M111" s="46"/>
      <c r="N111" s="62"/>
      <c r="O111" s="46"/>
      <c r="P111" s="46"/>
      <c r="Q111" s="46"/>
      <c r="R111" s="46"/>
    </row>
    <row r="112" ht="20" customHeight="true">
      <c r="A112" s="46"/>
      <c r="B112" s="46"/>
      <c r="C112" s="46"/>
      <c r="D112" s="46"/>
      <c r="E112" s="46"/>
      <c r="F112" s="46"/>
      <c r="G112" s="46"/>
      <c r="H112" s="90">
        <f>IF(B112="","",SUMIFS('Планиране на търсенето (demandP'!$X$2:$X$201,'Планиране на търсенето (demandP'!$B$2:$B$201,B112,'Планиране на търсенето (demandP'!$C$2:$C$201,C112,'Планиране на търсенето (demandP'!$D$2:$D$201,D112,'Планиране на търсенето (demandP'!$E$2:$E$201,E112,'Планиране на търсенето (demandP'!$G$2:$G$201,F112,'Планиране на търсенето (demandP'!$H$2:$H$201,G112))</f>
      </c>
      <c r="I112" s="88" t="n"/>
      <c r="J112" s="90">
        <f>IF(OR(H112="",I112=""),"",ABS(I112-H112))</f>
      </c>
      <c r="K112" s="91">
        <f>IF(OR(I112="",I112=0,H112=""),"",ABS(I112-H112)/I112)</f>
      </c>
      <c r="L112" s="91">
        <f>IF(OR(I112="",I112=0,H112=""),"",(H112-I112)/I112)</f>
      </c>
      <c r="M112" s="46"/>
      <c r="N112" s="62"/>
      <c r="O112" s="46"/>
      <c r="P112" s="46"/>
      <c r="Q112" s="46"/>
      <c r="R112" s="46"/>
    </row>
    <row r="113" ht="20" customHeight="true">
      <c r="A113" s="46"/>
      <c r="B113" s="46"/>
      <c r="C113" s="46"/>
      <c r="D113" s="46"/>
      <c r="E113" s="46"/>
      <c r="F113" s="46"/>
      <c r="G113" s="46"/>
      <c r="H113" s="90">
        <f>IF(B113="","",SUMIFS('Планиране на търсенето (demandP'!$X$2:$X$201,'Планиране на търсенето (demandP'!$B$2:$B$201,B113,'Планиране на търсенето (demandP'!$C$2:$C$201,C113,'Планиране на търсенето (demandP'!$D$2:$D$201,D113,'Планиране на търсенето (demandP'!$E$2:$E$201,E113,'Планиране на търсенето (demandP'!$G$2:$G$201,F113,'Планиране на търсенето (demandP'!$H$2:$H$201,G113))</f>
      </c>
      <c r="I113" s="88" t="n"/>
      <c r="J113" s="90">
        <f>IF(OR(H113="",I113=""),"",ABS(I113-H113))</f>
      </c>
      <c r="K113" s="91">
        <f>IF(OR(I113="",I113=0,H113=""),"",ABS(I113-H113)/I113)</f>
      </c>
      <c r="L113" s="91">
        <f>IF(OR(I113="",I113=0,H113=""),"",(H113-I113)/I113)</f>
      </c>
      <c r="M113" s="46"/>
      <c r="N113" s="62"/>
      <c r="O113" s="46"/>
      <c r="P113" s="46"/>
      <c r="Q113" s="46"/>
      <c r="R113" s="46"/>
    </row>
    <row r="114" ht="20" customHeight="true">
      <c r="A114" s="46"/>
      <c r="B114" s="46"/>
      <c r="C114" s="46"/>
      <c r="D114" s="46"/>
      <c r="E114" s="46"/>
      <c r="F114" s="46"/>
      <c r="G114" s="46"/>
      <c r="H114" s="90">
        <f>IF(B114="","",SUMIFS('Планиране на търсенето (demandP'!$X$2:$X$201,'Планиране на търсенето (demandP'!$B$2:$B$201,B114,'Планиране на търсенето (demandP'!$C$2:$C$201,C114,'Планиране на търсенето (demandP'!$D$2:$D$201,D114,'Планиране на търсенето (demandP'!$E$2:$E$201,E114,'Планиране на търсенето (demandP'!$G$2:$G$201,F114,'Планиране на търсенето (demandP'!$H$2:$H$201,G114))</f>
      </c>
      <c r="I114" s="88" t="n"/>
      <c r="J114" s="90">
        <f>IF(OR(H114="",I114=""),"",ABS(I114-H114))</f>
      </c>
      <c r="K114" s="91">
        <f>IF(OR(I114="",I114=0,H114=""),"",ABS(I114-H114)/I114)</f>
      </c>
      <c r="L114" s="91">
        <f>IF(OR(I114="",I114=0,H114=""),"",(H114-I114)/I114)</f>
      </c>
      <c r="M114" s="46"/>
      <c r="N114" s="62"/>
      <c r="O114" s="46"/>
      <c r="P114" s="46"/>
      <c r="Q114" s="46"/>
      <c r="R114" s="46"/>
    </row>
    <row r="115" ht="20" customHeight="true">
      <c r="A115" s="46"/>
      <c r="B115" s="46"/>
      <c r="C115" s="46"/>
      <c r="D115" s="46"/>
      <c r="E115" s="46"/>
      <c r="F115" s="46"/>
      <c r="G115" s="46"/>
      <c r="H115" s="90">
        <f>IF(B115="","",SUMIFS('Планиране на търсенето (demandP'!$X$2:$X$201,'Планиране на търсенето (demandP'!$B$2:$B$201,B115,'Планиране на търсенето (demandP'!$C$2:$C$201,C115,'Планиране на търсенето (demandP'!$D$2:$D$201,D115,'Планиране на търсенето (demandP'!$E$2:$E$201,E115,'Планиране на търсенето (demandP'!$G$2:$G$201,F115,'Планиране на търсенето (demandP'!$H$2:$H$201,G115))</f>
      </c>
      <c r="I115" s="88" t="n"/>
      <c r="J115" s="90">
        <f>IF(OR(H115="",I115=""),"",ABS(I115-H115))</f>
      </c>
      <c r="K115" s="91">
        <f>IF(OR(I115="",I115=0,H115=""),"",ABS(I115-H115)/I115)</f>
      </c>
      <c r="L115" s="91">
        <f>IF(OR(I115="",I115=0,H115=""),"",(H115-I115)/I115)</f>
      </c>
      <c r="M115" s="46"/>
      <c r="N115" s="62"/>
      <c r="O115" s="46"/>
      <c r="P115" s="46"/>
      <c r="Q115" s="46"/>
      <c r="R115" s="46"/>
    </row>
    <row r="116" ht="20" customHeight="true">
      <c r="A116" s="46"/>
      <c r="B116" s="46"/>
      <c r="C116" s="46"/>
      <c r="D116" s="46"/>
      <c r="E116" s="46"/>
      <c r="F116" s="46"/>
      <c r="G116" s="46"/>
      <c r="H116" s="90">
        <f>IF(B116="","",SUMIFS('Планиране на търсенето (demandP'!$X$2:$X$201,'Планиране на търсенето (demandP'!$B$2:$B$201,B116,'Планиране на търсенето (demandP'!$C$2:$C$201,C116,'Планиране на търсенето (demandP'!$D$2:$D$201,D116,'Планиране на търсенето (demandP'!$E$2:$E$201,E116,'Планиране на търсенето (demandP'!$G$2:$G$201,F116,'Планиране на търсенето (demandP'!$H$2:$H$201,G116))</f>
      </c>
      <c r="I116" s="88" t="n"/>
      <c r="J116" s="90">
        <f>IF(OR(H116="",I116=""),"",ABS(I116-H116))</f>
      </c>
      <c r="K116" s="91">
        <f>IF(OR(I116="",I116=0,H116=""),"",ABS(I116-H116)/I116)</f>
      </c>
      <c r="L116" s="91">
        <f>IF(OR(I116="",I116=0,H116=""),"",(H116-I116)/I116)</f>
      </c>
      <c r="M116" s="46"/>
      <c r="N116" s="62"/>
      <c r="O116" s="46"/>
      <c r="P116" s="46"/>
      <c r="Q116" s="46"/>
      <c r="R116" s="46"/>
    </row>
    <row r="117" ht="20" customHeight="true">
      <c r="A117" s="46"/>
      <c r="B117" s="46"/>
      <c r="C117" s="46"/>
      <c r="D117" s="46"/>
      <c r="E117" s="46"/>
      <c r="F117" s="46"/>
      <c r="G117" s="46"/>
      <c r="H117" s="90">
        <f>IF(B117="","",SUMIFS('Планиране на търсенето (demandP'!$X$2:$X$201,'Планиране на търсенето (demandP'!$B$2:$B$201,B117,'Планиране на търсенето (demandP'!$C$2:$C$201,C117,'Планиране на търсенето (demandP'!$D$2:$D$201,D117,'Планиране на търсенето (demandP'!$E$2:$E$201,E117,'Планиране на търсенето (demandP'!$G$2:$G$201,F117,'Планиране на търсенето (demandP'!$H$2:$H$201,G117))</f>
      </c>
      <c r="I117" s="88" t="n"/>
      <c r="J117" s="90">
        <f>IF(OR(H117="",I117=""),"",ABS(I117-H117))</f>
      </c>
      <c r="K117" s="91">
        <f>IF(OR(I117="",I117=0,H117=""),"",ABS(I117-H117)/I117)</f>
      </c>
      <c r="L117" s="91">
        <f>IF(OR(I117="",I117=0,H117=""),"",(H117-I117)/I117)</f>
      </c>
      <c r="M117" s="46"/>
      <c r="N117" s="62"/>
      <c r="O117" s="46"/>
      <c r="P117" s="46"/>
      <c r="Q117" s="46"/>
      <c r="R117" s="46"/>
    </row>
    <row r="118" ht="20" customHeight="true">
      <c r="A118" s="46"/>
      <c r="B118" s="46"/>
      <c r="C118" s="46"/>
      <c r="D118" s="46"/>
      <c r="E118" s="46"/>
      <c r="F118" s="46"/>
      <c r="G118" s="46"/>
      <c r="H118" s="90">
        <f>IF(B118="","",SUMIFS('Планиране на търсенето (demandP'!$X$2:$X$201,'Планиране на търсенето (demandP'!$B$2:$B$201,B118,'Планиране на търсенето (demandP'!$C$2:$C$201,C118,'Планиране на търсенето (demandP'!$D$2:$D$201,D118,'Планиране на търсенето (demandP'!$E$2:$E$201,E118,'Планиране на търсенето (demandP'!$G$2:$G$201,F118,'Планиране на търсенето (demandP'!$H$2:$H$201,G118))</f>
      </c>
      <c r="I118" s="88" t="n"/>
      <c r="J118" s="90">
        <f>IF(OR(H118="",I118=""),"",ABS(I118-H118))</f>
      </c>
      <c r="K118" s="91">
        <f>IF(OR(I118="",I118=0,H118=""),"",ABS(I118-H118)/I118)</f>
      </c>
      <c r="L118" s="91">
        <f>IF(OR(I118="",I118=0,H118=""),"",(H118-I118)/I118)</f>
      </c>
      <c r="M118" s="46"/>
      <c r="N118" s="62"/>
      <c r="O118" s="46"/>
      <c r="P118" s="46"/>
      <c r="Q118" s="46"/>
      <c r="R118" s="46"/>
    </row>
    <row r="119" ht="20" customHeight="true">
      <c r="A119" s="46"/>
      <c r="B119" s="46"/>
      <c r="C119" s="46"/>
      <c r="D119" s="46"/>
      <c r="E119" s="46"/>
      <c r="F119" s="46"/>
      <c r="G119" s="46"/>
      <c r="H119" s="90">
        <f>IF(B119="","",SUMIFS('Планиране на търсенето (demandP'!$X$2:$X$201,'Планиране на търсенето (demandP'!$B$2:$B$201,B119,'Планиране на търсенето (demandP'!$C$2:$C$201,C119,'Планиране на търсенето (demandP'!$D$2:$D$201,D119,'Планиране на търсенето (demandP'!$E$2:$E$201,E119,'Планиране на търсенето (demandP'!$G$2:$G$201,F119,'Планиране на търсенето (demandP'!$H$2:$H$201,G119))</f>
      </c>
      <c r="I119" s="88" t="n"/>
      <c r="J119" s="90">
        <f>IF(OR(H119="",I119=""),"",ABS(I119-H119))</f>
      </c>
      <c r="K119" s="91">
        <f>IF(OR(I119="",I119=0,H119=""),"",ABS(I119-H119)/I119)</f>
      </c>
      <c r="L119" s="91">
        <f>IF(OR(I119="",I119=0,H119=""),"",(H119-I119)/I119)</f>
      </c>
      <c r="M119" s="46"/>
      <c r="N119" s="62"/>
      <c r="O119" s="46"/>
      <c r="P119" s="46"/>
      <c r="Q119" s="46"/>
      <c r="R119" s="46"/>
    </row>
    <row r="120" ht="20" customHeight="true">
      <c r="A120" s="46"/>
      <c r="B120" s="46"/>
      <c r="C120" s="46"/>
      <c r="D120" s="46"/>
      <c r="E120" s="46"/>
      <c r="F120" s="46"/>
      <c r="G120" s="46"/>
      <c r="H120" s="90">
        <f>IF(B120="","",SUMIFS('Планиране на търсенето (demandP'!$X$2:$X$201,'Планиране на търсенето (demandP'!$B$2:$B$201,B120,'Планиране на търсенето (demandP'!$C$2:$C$201,C120,'Планиране на търсенето (demandP'!$D$2:$D$201,D120,'Планиране на търсенето (demandP'!$E$2:$E$201,E120,'Планиране на търсенето (demandP'!$G$2:$G$201,F120,'Планиране на търсенето (demandP'!$H$2:$H$201,G120))</f>
      </c>
      <c r="I120" s="88" t="n"/>
      <c r="J120" s="90">
        <f>IF(OR(H120="",I120=""),"",ABS(I120-H120))</f>
      </c>
      <c r="K120" s="91">
        <f>IF(OR(I120="",I120=0,H120=""),"",ABS(I120-H120)/I120)</f>
      </c>
      <c r="L120" s="91">
        <f>IF(OR(I120="",I120=0,H120=""),"",(H120-I120)/I120)</f>
      </c>
      <c r="M120" s="46"/>
      <c r="N120" s="62"/>
      <c r="O120" s="46"/>
      <c r="P120" s="46"/>
      <c r="Q120" s="46"/>
      <c r="R120" s="46"/>
    </row>
    <row r="121" ht="20" customHeight="true">
      <c r="A121" s="46"/>
      <c r="B121" s="46"/>
      <c r="C121" s="46"/>
      <c r="D121" s="46"/>
      <c r="E121" s="46"/>
      <c r="F121" s="46"/>
      <c r="G121" s="46"/>
      <c r="H121" s="90">
        <f>IF(B121="","",SUMIFS('Планиране на търсенето (demandP'!$X$2:$X$201,'Планиране на търсенето (demandP'!$B$2:$B$201,B121,'Планиране на търсенето (demandP'!$C$2:$C$201,C121,'Планиране на търсенето (demandP'!$D$2:$D$201,D121,'Планиране на търсенето (demandP'!$E$2:$E$201,E121,'Планиране на търсенето (demandP'!$G$2:$G$201,F121,'Планиране на търсенето (demandP'!$H$2:$H$201,G121))</f>
      </c>
      <c r="I121" s="88" t="n"/>
      <c r="J121" s="90">
        <f>IF(OR(H121="",I121=""),"",ABS(I121-H121))</f>
      </c>
      <c r="K121" s="91">
        <f>IF(OR(I121="",I121=0,H121=""),"",ABS(I121-H121)/I121)</f>
      </c>
      <c r="L121" s="91">
        <f>IF(OR(I121="",I121=0,H121=""),"",(H121-I121)/I121)</f>
      </c>
      <c r="M121" s="46"/>
      <c r="N121" s="62"/>
      <c r="O121" s="46"/>
      <c r="P121" s="46"/>
      <c r="Q121" s="46"/>
      <c r="R121" s="46"/>
    </row>
    <row r="122" ht="20" customHeight="true">
      <c r="A122" s="46"/>
      <c r="B122" s="46"/>
      <c r="C122" s="46"/>
      <c r="D122" s="46"/>
      <c r="E122" s="46"/>
      <c r="F122" s="46"/>
      <c r="G122" s="46"/>
      <c r="H122" s="90">
        <f>IF(B122="","",SUMIFS('Планиране на търсенето (demandP'!$X$2:$X$201,'Планиране на търсенето (demandP'!$B$2:$B$201,B122,'Планиране на търсенето (demandP'!$C$2:$C$201,C122,'Планиране на търсенето (demandP'!$D$2:$D$201,D122,'Планиране на търсенето (demandP'!$E$2:$E$201,E122,'Планиране на търсенето (demandP'!$G$2:$G$201,F122,'Планиране на търсенето (demandP'!$H$2:$H$201,G122))</f>
      </c>
      <c r="I122" s="88" t="n"/>
      <c r="J122" s="90">
        <f>IF(OR(H122="",I122=""),"",ABS(I122-H122))</f>
      </c>
      <c r="K122" s="91">
        <f>IF(OR(I122="",I122=0,H122=""),"",ABS(I122-H122)/I122)</f>
      </c>
      <c r="L122" s="91">
        <f>IF(OR(I122="",I122=0,H122=""),"",(H122-I122)/I122)</f>
      </c>
      <c r="M122" s="46"/>
      <c r="N122" s="62"/>
      <c r="O122" s="46"/>
      <c r="P122" s="46"/>
      <c r="Q122" s="46"/>
      <c r="R122" s="46"/>
    </row>
    <row r="123" ht="20" customHeight="true">
      <c r="A123" s="46"/>
      <c r="B123" s="46"/>
      <c r="C123" s="46"/>
      <c r="D123" s="46"/>
      <c r="E123" s="46"/>
      <c r="F123" s="46"/>
      <c r="G123" s="46"/>
      <c r="H123" s="90">
        <f>IF(B123="","",SUMIFS('Планиране на търсенето (demandP'!$X$2:$X$201,'Планиране на търсенето (demandP'!$B$2:$B$201,B123,'Планиране на търсенето (demandP'!$C$2:$C$201,C123,'Планиране на търсенето (demandP'!$D$2:$D$201,D123,'Планиране на търсенето (demandP'!$E$2:$E$201,E123,'Планиране на търсенето (demandP'!$G$2:$G$201,F123,'Планиране на търсенето (demandP'!$H$2:$H$201,G123))</f>
      </c>
      <c r="I123" s="88" t="n"/>
      <c r="J123" s="90">
        <f>IF(OR(H123="",I123=""),"",ABS(I123-H123))</f>
      </c>
      <c r="K123" s="91">
        <f>IF(OR(I123="",I123=0,H123=""),"",ABS(I123-H123)/I123)</f>
      </c>
      <c r="L123" s="91">
        <f>IF(OR(I123="",I123=0,H123=""),"",(H123-I123)/I123)</f>
      </c>
      <c r="M123" s="46"/>
      <c r="N123" s="62"/>
      <c r="O123" s="46"/>
      <c r="P123" s="46"/>
      <c r="Q123" s="46"/>
      <c r="R123" s="46"/>
    </row>
    <row r="124" ht="20" customHeight="true">
      <c r="A124" s="46"/>
      <c r="B124" s="46"/>
      <c r="C124" s="46"/>
      <c r="D124" s="46"/>
      <c r="E124" s="46"/>
      <c r="F124" s="46"/>
      <c r="G124" s="46"/>
      <c r="H124" s="90">
        <f>IF(B124="","",SUMIFS('Планиране на търсенето (demandP'!$X$2:$X$201,'Планиране на търсенето (demandP'!$B$2:$B$201,B124,'Планиране на търсенето (demandP'!$C$2:$C$201,C124,'Планиране на търсенето (demandP'!$D$2:$D$201,D124,'Планиране на търсенето (demandP'!$E$2:$E$201,E124,'Планиране на търсенето (demandP'!$G$2:$G$201,F124,'Планиране на търсенето (demandP'!$H$2:$H$201,G124))</f>
      </c>
      <c r="I124" s="88" t="n"/>
      <c r="J124" s="90">
        <f>IF(OR(H124="",I124=""),"",ABS(I124-H124))</f>
      </c>
      <c r="K124" s="91">
        <f>IF(OR(I124="",I124=0,H124=""),"",ABS(I124-H124)/I124)</f>
      </c>
      <c r="L124" s="91">
        <f>IF(OR(I124="",I124=0,H124=""),"",(H124-I124)/I124)</f>
      </c>
      <c r="M124" s="46"/>
      <c r="N124" s="62"/>
      <c r="O124" s="46"/>
      <c r="P124" s="46"/>
      <c r="Q124" s="46"/>
      <c r="R124" s="46"/>
    </row>
    <row r="125" ht="20" customHeight="true">
      <c r="A125" s="46"/>
      <c r="B125" s="46"/>
      <c r="C125" s="46"/>
      <c r="D125" s="46"/>
      <c r="E125" s="46"/>
      <c r="F125" s="46"/>
      <c r="G125" s="46"/>
      <c r="H125" s="90">
        <f>IF(B125="","",SUMIFS('Планиране на търсенето (demandP'!$X$2:$X$201,'Планиране на търсенето (demandP'!$B$2:$B$201,B125,'Планиране на търсенето (demandP'!$C$2:$C$201,C125,'Планиране на търсенето (demandP'!$D$2:$D$201,D125,'Планиране на търсенето (demandP'!$E$2:$E$201,E125,'Планиране на търсенето (demandP'!$G$2:$G$201,F125,'Планиране на търсенето (demandP'!$H$2:$H$201,G125))</f>
      </c>
      <c r="I125" s="88" t="n"/>
      <c r="J125" s="90">
        <f>IF(OR(H125="",I125=""),"",ABS(I125-H125))</f>
      </c>
      <c r="K125" s="91">
        <f>IF(OR(I125="",I125=0,H125=""),"",ABS(I125-H125)/I125)</f>
      </c>
      <c r="L125" s="91">
        <f>IF(OR(I125="",I125=0,H125=""),"",(H125-I125)/I125)</f>
      </c>
      <c r="M125" s="46"/>
      <c r="N125" s="62"/>
      <c r="O125" s="46"/>
      <c r="P125" s="46"/>
      <c r="Q125" s="46"/>
      <c r="R125" s="46"/>
    </row>
    <row r="126" ht="20" customHeight="true">
      <c r="A126" s="46"/>
      <c r="B126" s="46"/>
      <c r="C126" s="46"/>
      <c r="D126" s="46"/>
      <c r="E126" s="46"/>
      <c r="F126" s="46"/>
      <c r="G126" s="46"/>
      <c r="H126" s="90">
        <f>IF(B126="","",SUMIFS('Планиране на търсенето (demandP'!$X$2:$X$201,'Планиране на търсенето (demandP'!$B$2:$B$201,B126,'Планиране на търсенето (demandP'!$C$2:$C$201,C126,'Планиране на търсенето (demandP'!$D$2:$D$201,D126,'Планиране на търсенето (demandP'!$E$2:$E$201,E126,'Планиране на търсенето (demandP'!$G$2:$G$201,F126,'Планиране на търсенето (demandP'!$H$2:$H$201,G126))</f>
      </c>
      <c r="I126" s="88" t="n"/>
      <c r="J126" s="90">
        <f>IF(OR(H126="",I126=""),"",ABS(I126-H126))</f>
      </c>
      <c r="K126" s="91">
        <f>IF(OR(I126="",I126=0,H126=""),"",ABS(I126-H126)/I126)</f>
      </c>
      <c r="L126" s="91">
        <f>IF(OR(I126="",I126=0,H126=""),"",(H126-I126)/I126)</f>
      </c>
      <c r="M126" s="46"/>
      <c r="N126" s="62"/>
      <c r="O126" s="46"/>
      <c r="P126" s="46"/>
      <c r="Q126" s="46"/>
      <c r="R126" s="46"/>
    </row>
    <row r="127" ht="20" customHeight="true">
      <c r="A127" s="46"/>
      <c r="B127" s="46"/>
      <c r="C127" s="46"/>
      <c r="D127" s="46"/>
      <c r="E127" s="46"/>
      <c r="F127" s="46"/>
      <c r="G127" s="46"/>
      <c r="H127" s="90">
        <f>IF(B127="","",SUMIFS('Планиране на търсенето (demandP'!$X$2:$X$201,'Планиране на търсенето (demandP'!$B$2:$B$201,B127,'Планиране на търсенето (demandP'!$C$2:$C$201,C127,'Планиране на търсенето (demandP'!$D$2:$D$201,D127,'Планиране на търсенето (demandP'!$E$2:$E$201,E127,'Планиране на търсенето (demandP'!$G$2:$G$201,F127,'Планиране на търсенето (demandP'!$H$2:$H$201,G127))</f>
      </c>
      <c r="I127" s="88" t="n"/>
      <c r="J127" s="90">
        <f>IF(OR(H127="",I127=""),"",ABS(I127-H127))</f>
      </c>
      <c r="K127" s="91">
        <f>IF(OR(I127="",I127=0,H127=""),"",ABS(I127-H127)/I127)</f>
      </c>
      <c r="L127" s="91">
        <f>IF(OR(I127="",I127=0,H127=""),"",(H127-I127)/I127)</f>
      </c>
      <c r="M127" s="46"/>
      <c r="N127" s="62"/>
      <c r="O127" s="46"/>
      <c r="P127" s="46"/>
      <c r="Q127" s="46"/>
      <c r="R127" s="46"/>
    </row>
    <row r="128" ht="20" customHeight="true">
      <c r="A128" s="46"/>
      <c r="B128" s="46"/>
      <c r="C128" s="46"/>
      <c r="D128" s="46"/>
      <c r="E128" s="46"/>
      <c r="F128" s="46"/>
      <c r="G128" s="46"/>
      <c r="H128" s="90">
        <f>IF(B128="","",SUMIFS('Планиране на търсенето (demandP'!$X$2:$X$201,'Планиране на търсенето (demandP'!$B$2:$B$201,B128,'Планиране на търсенето (demandP'!$C$2:$C$201,C128,'Планиране на търсенето (demandP'!$D$2:$D$201,D128,'Планиране на търсенето (demandP'!$E$2:$E$201,E128,'Планиране на търсенето (demandP'!$G$2:$G$201,F128,'Планиране на търсенето (demandP'!$H$2:$H$201,G128))</f>
      </c>
      <c r="I128" s="88" t="n"/>
      <c r="J128" s="90">
        <f>IF(OR(H128="",I128=""),"",ABS(I128-H128))</f>
      </c>
      <c r="K128" s="91">
        <f>IF(OR(I128="",I128=0,H128=""),"",ABS(I128-H128)/I128)</f>
      </c>
      <c r="L128" s="91">
        <f>IF(OR(I128="",I128=0,H128=""),"",(H128-I128)/I128)</f>
      </c>
      <c r="M128" s="46"/>
      <c r="N128" s="62"/>
      <c r="O128" s="46"/>
      <c r="P128" s="46"/>
      <c r="Q128" s="46"/>
      <c r="R128" s="46"/>
    </row>
    <row r="129" ht="20" customHeight="true">
      <c r="A129" s="46"/>
      <c r="B129" s="46"/>
      <c r="C129" s="46"/>
      <c r="D129" s="46"/>
      <c r="E129" s="46"/>
      <c r="F129" s="46"/>
      <c r="G129" s="46"/>
      <c r="H129" s="90">
        <f>IF(B129="","",SUMIFS('Планиране на търсенето (demandP'!$X$2:$X$201,'Планиране на търсенето (demandP'!$B$2:$B$201,B129,'Планиране на търсенето (demandP'!$C$2:$C$201,C129,'Планиране на търсенето (demandP'!$D$2:$D$201,D129,'Планиране на търсенето (demandP'!$E$2:$E$201,E129,'Планиране на търсенето (demandP'!$G$2:$G$201,F129,'Планиране на търсенето (demandP'!$H$2:$H$201,G129))</f>
      </c>
      <c r="I129" s="88" t="n"/>
      <c r="J129" s="90">
        <f>IF(OR(H129="",I129=""),"",ABS(I129-H129))</f>
      </c>
      <c r="K129" s="91">
        <f>IF(OR(I129="",I129=0,H129=""),"",ABS(I129-H129)/I129)</f>
      </c>
      <c r="L129" s="91">
        <f>IF(OR(I129="",I129=0,H129=""),"",(H129-I129)/I129)</f>
      </c>
      <c r="M129" s="46"/>
      <c r="N129" s="62"/>
      <c r="O129" s="46"/>
      <c r="P129" s="46"/>
      <c r="Q129" s="46"/>
      <c r="R129" s="46"/>
    </row>
    <row r="130" ht="20" customHeight="true">
      <c r="A130" s="46"/>
      <c r="B130" s="46"/>
      <c r="C130" s="46"/>
      <c r="D130" s="46"/>
      <c r="E130" s="46"/>
      <c r="F130" s="46"/>
      <c r="G130" s="46"/>
      <c r="H130" s="90">
        <f>IF(B130="","",SUMIFS('Планиране на търсенето (demandP'!$X$2:$X$201,'Планиране на търсенето (demandP'!$B$2:$B$201,B130,'Планиране на търсенето (demandP'!$C$2:$C$201,C130,'Планиране на търсенето (demandP'!$D$2:$D$201,D130,'Планиране на търсенето (demandP'!$E$2:$E$201,E130,'Планиране на търсенето (demandP'!$G$2:$G$201,F130,'Планиране на търсенето (demandP'!$H$2:$H$201,G130))</f>
      </c>
      <c r="I130" s="88" t="n"/>
      <c r="J130" s="90">
        <f>IF(OR(H130="",I130=""),"",ABS(I130-H130))</f>
      </c>
      <c r="K130" s="91">
        <f>IF(OR(I130="",I130=0,H130=""),"",ABS(I130-H130)/I130)</f>
      </c>
      <c r="L130" s="91">
        <f>IF(OR(I130="",I130=0,H130=""),"",(H130-I130)/I130)</f>
      </c>
      <c r="M130" s="46"/>
      <c r="N130" s="62"/>
      <c r="O130" s="46"/>
      <c r="P130" s="46"/>
      <c r="Q130" s="46"/>
      <c r="R130" s="46"/>
    </row>
    <row r="131" ht="20" customHeight="true">
      <c r="A131" s="46"/>
      <c r="B131" s="46"/>
      <c r="C131" s="46"/>
      <c r="D131" s="46"/>
      <c r="E131" s="46"/>
      <c r="F131" s="46"/>
      <c r="G131" s="46"/>
      <c r="H131" s="90">
        <f>IF(B131="","",SUMIFS('Планиране на търсенето (demandP'!$X$2:$X$201,'Планиране на търсенето (demandP'!$B$2:$B$201,B131,'Планиране на търсенето (demandP'!$C$2:$C$201,C131,'Планиране на търсенето (demandP'!$D$2:$D$201,D131,'Планиране на търсенето (demandP'!$E$2:$E$201,E131,'Планиране на търсенето (demandP'!$G$2:$G$201,F131,'Планиране на търсенето (demandP'!$H$2:$H$201,G131))</f>
      </c>
      <c r="I131" s="88" t="n"/>
      <c r="J131" s="90">
        <f>IF(OR(H131="",I131=""),"",ABS(I131-H131))</f>
      </c>
      <c r="K131" s="91">
        <f>IF(OR(I131="",I131=0,H131=""),"",ABS(I131-H131)/I131)</f>
      </c>
      <c r="L131" s="91">
        <f>IF(OR(I131="",I131=0,H131=""),"",(H131-I131)/I131)</f>
      </c>
      <c r="M131" s="46"/>
      <c r="N131" s="62"/>
      <c r="O131" s="46"/>
      <c r="P131" s="46"/>
      <c r="Q131" s="46"/>
      <c r="R131" s="46"/>
    </row>
    <row r="132" ht="20" customHeight="true">
      <c r="A132" s="46"/>
      <c r="B132" s="46"/>
      <c r="C132" s="46"/>
      <c r="D132" s="46"/>
      <c r="E132" s="46"/>
      <c r="F132" s="46"/>
      <c r="G132" s="46"/>
      <c r="H132" s="90">
        <f>IF(B132="","",SUMIFS('Планиране на търсенето (demandP'!$X$2:$X$201,'Планиране на търсенето (demandP'!$B$2:$B$201,B132,'Планиране на търсенето (demandP'!$C$2:$C$201,C132,'Планиране на търсенето (demandP'!$D$2:$D$201,D132,'Планиране на търсенето (demandP'!$E$2:$E$201,E132,'Планиране на търсенето (demandP'!$G$2:$G$201,F132,'Планиране на търсенето (demandP'!$H$2:$H$201,G132))</f>
      </c>
      <c r="I132" s="88" t="n"/>
      <c r="J132" s="90">
        <f>IF(OR(H132="",I132=""),"",ABS(I132-H132))</f>
      </c>
      <c r="K132" s="91">
        <f>IF(OR(I132="",I132=0,H132=""),"",ABS(I132-H132)/I132)</f>
      </c>
      <c r="L132" s="91">
        <f>IF(OR(I132="",I132=0,H132=""),"",(H132-I132)/I132)</f>
      </c>
      <c r="M132" s="46"/>
      <c r="N132" s="62"/>
      <c r="O132" s="46"/>
      <c r="P132" s="46"/>
      <c r="Q132" s="46"/>
      <c r="R132" s="46"/>
    </row>
    <row r="133" ht="20" customHeight="true">
      <c r="A133" s="46"/>
      <c r="B133" s="46"/>
      <c r="C133" s="46"/>
      <c r="D133" s="46"/>
      <c r="E133" s="46"/>
      <c r="F133" s="46"/>
      <c r="G133" s="46"/>
      <c r="H133" s="90">
        <f>IF(B133="","",SUMIFS('Планиране на търсенето (demandP'!$X$2:$X$201,'Планиране на търсенето (demandP'!$B$2:$B$201,B133,'Планиране на търсенето (demandP'!$C$2:$C$201,C133,'Планиране на търсенето (demandP'!$D$2:$D$201,D133,'Планиране на търсенето (demandP'!$E$2:$E$201,E133,'Планиране на търсенето (demandP'!$G$2:$G$201,F133,'Планиране на търсенето (demandP'!$H$2:$H$201,G133))</f>
      </c>
      <c r="I133" s="88" t="n"/>
      <c r="J133" s="90">
        <f>IF(OR(H133="",I133=""),"",ABS(I133-H133))</f>
      </c>
      <c r="K133" s="91">
        <f>IF(OR(I133="",I133=0,H133=""),"",ABS(I133-H133)/I133)</f>
      </c>
      <c r="L133" s="91">
        <f>IF(OR(I133="",I133=0,H133=""),"",(H133-I133)/I133)</f>
      </c>
      <c r="M133" s="46"/>
      <c r="N133" s="62"/>
      <c r="O133" s="46"/>
      <c r="P133" s="46"/>
      <c r="Q133" s="46"/>
      <c r="R133" s="46"/>
    </row>
    <row r="134" ht="20" customHeight="true">
      <c r="A134" s="46"/>
      <c r="B134" s="46"/>
      <c r="C134" s="46"/>
      <c r="D134" s="46"/>
      <c r="E134" s="46"/>
      <c r="F134" s="46"/>
      <c r="G134" s="46"/>
      <c r="H134" s="90">
        <f>IF(B134="","",SUMIFS('Планиране на търсенето (demandP'!$X$2:$X$201,'Планиране на търсенето (demandP'!$B$2:$B$201,B134,'Планиране на търсенето (demandP'!$C$2:$C$201,C134,'Планиране на търсенето (demandP'!$D$2:$D$201,D134,'Планиране на търсенето (demandP'!$E$2:$E$201,E134,'Планиране на търсенето (demandP'!$G$2:$G$201,F134,'Планиране на търсенето (demandP'!$H$2:$H$201,G134))</f>
      </c>
      <c r="I134" s="88" t="n"/>
      <c r="J134" s="90">
        <f>IF(OR(H134="",I134=""),"",ABS(I134-H134))</f>
      </c>
      <c r="K134" s="91">
        <f>IF(OR(I134="",I134=0,H134=""),"",ABS(I134-H134)/I134)</f>
      </c>
      <c r="L134" s="91">
        <f>IF(OR(I134="",I134=0,H134=""),"",(H134-I134)/I134)</f>
      </c>
      <c r="M134" s="46"/>
      <c r="N134" s="62"/>
      <c r="O134" s="46"/>
      <c r="P134" s="46"/>
      <c r="Q134" s="46"/>
      <c r="R134" s="46"/>
    </row>
    <row r="135" ht="20" customHeight="true">
      <c r="A135" s="46"/>
      <c r="B135" s="46"/>
      <c r="C135" s="46"/>
      <c r="D135" s="46"/>
      <c r="E135" s="46"/>
      <c r="F135" s="46"/>
      <c r="G135" s="46"/>
      <c r="H135" s="90">
        <f>IF(B135="","",SUMIFS('Планиране на търсенето (demandP'!$X$2:$X$201,'Планиране на търсенето (demandP'!$B$2:$B$201,B135,'Планиране на търсенето (demandP'!$C$2:$C$201,C135,'Планиране на търсенето (demandP'!$D$2:$D$201,D135,'Планиране на търсенето (demandP'!$E$2:$E$201,E135,'Планиране на търсенето (demandP'!$G$2:$G$201,F135,'Планиране на търсенето (demandP'!$H$2:$H$201,G135))</f>
      </c>
      <c r="I135" s="88" t="n"/>
      <c r="J135" s="90">
        <f>IF(OR(H135="",I135=""),"",ABS(I135-H135))</f>
      </c>
      <c r="K135" s="91">
        <f>IF(OR(I135="",I135=0,H135=""),"",ABS(I135-H135)/I135)</f>
      </c>
      <c r="L135" s="91">
        <f>IF(OR(I135="",I135=0,H135=""),"",(H135-I135)/I135)</f>
      </c>
      <c r="M135" s="46"/>
      <c r="N135" s="62"/>
      <c r="O135" s="46"/>
      <c r="P135" s="46"/>
      <c r="Q135" s="46"/>
      <c r="R135" s="46"/>
    </row>
    <row r="136" ht="20" customHeight="true">
      <c r="A136" s="46"/>
      <c r="B136" s="46"/>
      <c r="C136" s="46"/>
      <c r="D136" s="46"/>
      <c r="E136" s="46"/>
      <c r="F136" s="46"/>
      <c r="G136" s="46"/>
      <c r="H136" s="90">
        <f>IF(B136="","",SUMIFS('Планиране на търсенето (demandP'!$X$2:$X$201,'Планиране на търсенето (demandP'!$B$2:$B$201,B136,'Планиране на търсенето (demandP'!$C$2:$C$201,C136,'Планиране на търсенето (demandP'!$D$2:$D$201,D136,'Планиране на търсенето (demandP'!$E$2:$E$201,E136,'Планиране на търсенето (demandP'!$G$2:$G$201,F136,'Планиране на търсенето (demandP'!$H$2:$H$201,G136))</f>
      </c>
      <c r="I136" s="88" t="n"/>
      <c r="J136" s="90">
        <f>IF(OR(H136="",I136=""),"",ABS(I136-H136))</f>
      </c>
      <c r="K136" s="91">
        <f>IF(OR(I136="",I136=0,H136=""),"",ABS(I136-H136)/I136)</f>
      </c>
      <c r="L136" s="91">
        <f>IF(OR(I136="",I136=0,H136=""),"",(H136-I136)/I136)</f>
      </c>
      <c r="M136" s="46"/>
      <c r="N136" s="62"/>
      <c r="O136" s="46"/>
      <c r="P136" s="46"/>
      <c r="Q136" s="46"/>
      <c r="R136" s="46"/>
    </row>
    <row r="137" ht="20" customHeight="true">
      <c r="A137" s="46"/>
      <c r="B137" s="46"/>
      <c r="C137" s="46"/>
      <c r="D137" s="46"/>
      <c r="E137" s="46"/>
      <c r="F137" s="46"/>
      <c r="G137" s="46"/>
      <c r="H137" s="90">
        <f>IF(B137="","",SUMIFS('Планиране на търсенето (demandP'!$X$2:$X$201,'Планиране на търсенето (demandP'!$B$2:$B$201,B137,'Планиране на търсенето (demandP'!$C$2:$C$201,C137,'Планиране на търсенето (demandP'!$D$2:$D$201,D137,'Планиране на търсенето (demandP'!$E$2:$E$201,E137,'Планиране на търсенето (demandP'!$G$2:$G$201,F137,'Планиране на търсенето (demandP'!$H$2:$H$201,G137))</f>
      </c>
      <c r="I137" s="88" t="n"/>
      <c r="J137" s="90">
        <f>IF(OR(H137="",I137=""),"",ABS(I137-H137))</f>
      </c>
      <c r="K137" s="91">
        <f>IF(OR(I137="",I137=0,H137=""),"",ABS(I137-H137)/I137)</f>
      </c>
      <c r="L137" s="91">
        <f>IF(OR(I137="",I137=0,H137=""),"",(H137-I137)/I137)</f>
      </c>
      <c r="M137" s="46"/>
      <c r="N137" s="62"/>
      <c r="O137" s="46"/>
      <c r="P137" s="46"/>
      <c r="Q137" s="46"/>
      <c r="R137" s="46"/>
    </row>
    <row r="138" ht="20" customHeight="true">
      <c r="A138" s="46"/>
      <c r="B138" s="46"/>
      <c r="C138" s="46"/>
      <c r="D138" s="46"/>
      <c r="E138" s="46"/>
      <c r="F138" s="46"/>
      <c r="G138" s="46"/>
      <c r="H138" s="90">
        <f>IF(B138="","",SUMIFS('Планиране на търсенето (demandP'!$X$2:$X$201,'Планиране на търсенето (demandP'!$B$2:$B$201,B138,'Планиране на търсенето (demandP'!$C$2:$C$201,C138,'Планиране на търсенето (demandP'!$D$2:$D$201,D138,'Планиране на търсенето (demandP'!$E$2:$E$201,E138,'Планиране на търсенето (demandP'!$G$2:$G$201,F138,'Планиране на търсенето (demandP'!$H$2:$H$201,G138))</f>
      </c>
      <c r="I138" s="88" t="n"/>
      <c r="J138" s="90">
        <f>IF(OR(H138="",I138=""),"",ABS(I138-H138))</f>
      </c>
      <c r="K138" s="91">
        <f>IF(OR(I138="",I138=0,H138=""),"",ABS(I138-H138)/I138)</f>
      </c>
      <c r="L138" s="91">
        <f>IF(OR(I138="",I138=0,H138=""),"",(H138-I138)/I138)</f>
      </c>
      <c r="M138" s="46"/>
      <c r="N138" s="62"/>
      <c r="O138" s="46"/>
      <c r="P138" s="46"/>
      <c r="Q138" s="46"/>
      <c r="R138" s="46"/>
    </row>
    <row r="139" ht="20" customHeight="true">
      <c r="A139" s="46"/>
      <c r="B139" s="46"/>
      <c r="C139" s="46"/>
      <c r="D139" s="46"/>
      <c r="E139" s="46"/>
      <c r="F139" s="46"/>
      <c r="G139" s="46"/>
      <c r="H139" s="90">
        <f>IF(B139="","",SUMIFS('Планиране на търсенето (demandP'!$X$2:$X$201,'Планиране на търсенето (demandP'!$B$2:$B$201,B139,'Планиране на търсенето (demandP'!$C$2:$C$201,C139,'Планиране на търсенето (demandP'!$D$2:$D$201,D139,'Планиране на търсенето (demandP'!$E$2:$E$201,E139,'Планиране на търсенето (demandP'!$G$2:$G$201,F139,'Планиране на търсенето (demandP'!$H$2:$H$201,G139))</f>
      </c>
      <c r="I139" s="88" t="n"/>
      <c r="J139" s="90">
        <f>IF(OR(H139="",I139=""),"",ABS(I139-H139))</f>
      </c>
      <c r="K139" s="91">
        <f>IF(OR(I139="",I139=0,H139=""),"",ABS(I139-H139)/I139)</f>
      </c>
      <c r="L139" s="91">
        <f>IF(OR(I139="",I139=0,H139=""),"",(H139-I139)/I139)</f>
      </c>
      <c r="M139" s="46"/>
      <c r="N139" s="62"/>
      <c r="O139" s="46"/>
      <c r="P139" s="46"/>
      <c r="Q139" s="46"/>
      <c r="R139" s="46"/>
    </row>
    <row r="140" ht="20" customHeight="true">
      <c r="A140" s="46"/>
      <c r="B140" s="46"/>
      <c r="C140" s="46"/>
      <c r="D140" s="46"/>
      <c r="E140" s="46"/>
      <c r="F140" s="46"/>
      <c r="G140" s="46"/>
      <c r="H140" s="90">
        <f>IF(B140="","",SUMIFS('Планиране на търсенето (demandP'!$X$2:$X$201,'Планиране на търсенето (demandP'!$B$2:$B$201,B140,'Планиране на търсенето (demandP'!$C$2:$C$201,C140,'Планиране на търсенето (demandP'!$D$2:$D$201,D140,'Планиране на търсенето (demandP'!$E$2:$E$201,E140,'Планиране на търсенето (demandP'!$G$2:$G$201,F140,'Планиране на търсенето (demandP'!$H$2:$H$201,G140))</f>
      </c>
      <c r="I140" s="88" t="n"/>
      <c r="J140" s="90">
        <f>IF(OR(H140="",I140=""),"",ABS(I140-H140))</f>
      </c>
      <c r="K140" s="91">
        <f>IF(OR(I140="",I140=0,H140=""),"",ABS(I140-H140)/I140)</f>
      </c>
      <c r="L140" s="91">
        <f>IF(OR(I140="",I140=0,H140=""),"",(H140-I140)/I140)</f>
      </c>
      <c r="M140" s="46"/>
      <c r="N140" s="62"/>
      <c r="O140" s="46"/>
      <c r="P140" s="46"/>
      <c r="Q140" s="46"/>
      <c r="R140" s="46"/>
    </row>
    <row r="141" ht="20" customHeight="true">
      <c r="A141" s="46"/>
      <c r="B141" s="46"/>
      <c r="C141" s="46"/>
      <c r="D141" s="46"/>
      <c r="E141" s="46"/>
      <c r="F141" s="46"/>
      <c r="G141" s="46"/>
      <c r="H141" s="90">
        <f>IF(B141="","",SUMIFS('Планиране на търсенето (demandP'!$X$2:$X$201,'Планиране на търсенето (demandP'!$B$2:$B$201,B141,'Планиране на търсенето (demandP'!$C$2:$C$201,C141,'Планиране на търсенето (demandP'!$D$2:$D$201,D141,'Планиране на търсенето (demandP'!$E$2:$E$201,E141,'Планиране на търсенето (demandP'!$G$2:$G$201,F141,'Планиране на търсенето (demandP'!$H$2:$H$201,G141))</f>
      </c>
      <c r="I141" s="88" t="n"/>
      <c r="J141" s="90">
        <f>IF(OR(H141="",I141=""),"",ABS(I141-H141))</f>
      </c>
      <c r="K141" s="91">
        <f>IF(OR(I141="",I141=0,H141=""),"",ABS(I141-H141)/I141)</f>
      </c>
      <c r="L141" s="91">
        <f>IF(OR(I141="",I141=0,H141=""),"",(H141-I141)/I141)</f>
      </c>
      <c r="M141" s="46"/>
      <c r="N141" s="62"/>
      <c r="O141" s="46"/>
      <c r="P141" s="46"/>
      <c r="Q141" s="46"/>
      <c r="R141" s="46"/>
    </row>
    <row r="142" ht="20" customHeight="true">
      <c r="A142" s="46"/>
      <c r="B142" s="46"/>
      <c r="C142" s="46"/>
      <c r="D142" s="46"/>
      <c r="E142" s="46"/>
      <c r="F142" s="46"/>
      <c r="G142" s="46"/>
      <c r="H142" s="90">
        <f>IF(B142="","",SUMIFS('Планиране на търсенето (demandP'!$X$2:$X$201,'Планиране на търсенето (demandP'!$B$2:$B$201,B142,'Планиране на търсенето (demandP'!$C$2:$C$201,C142,'Планиране на търсенето (demandP'!$D$2:$D$201,D142,'Планиране на търсенето (demandP'!$E$2:$E$201,E142,'Планиране на търсенето (demandP'!$G$2:$G$201,F142,'Планиране на търсенето (demandP'!$H$2:$H$201,G142))</f>
      </c>
      <c r="I142" s="88" t="n"/>
      <c r="J142" s="90">
        <f>IF(OR(H142="",I142=""),"",ABS(I142-H142))</f>
      </c>
      <c r="K142" s="91">
        <f>IF(OR(I142="",I142=0,H142=""),"",ABS(I142-H142)/I142)</f>
      </c>
      <c r="L142" s="91">
        <f>IF(OR(I142="",I142=0,H142=""),"",(H142-I142)/I142)</f>
      </c>
      <c r="M142" s="46"/>
      <c r="N142" s="62"/>
      <c r="O142" s="46"/>
      <c r="P142" s="46"/>
      <c r="Q142" s="46"/>
      <c r="R142" s="46"/>
    </row>
    <row r="143" ht="20" customHeight="true">
      <c r="A143" s="46"/>
      <c r="B143" s="46"/>
      <c r="C143" s="46"/>
      <c r="D143" s="46"/>
      <c r="E143" s="46"/>
      <c r="F143" s="46"/>
      <c r="G143" s="46"/>
      <c r="H143" s="90">
        <f>IF(B143="","",SUMIFS('Планиране на търсенето (demandP'!$X$2:$X$201,'Планиране на търсенето (demandP'!$B$2:$B$201,B143,'Планиране на търсенето (demandP'!$C$2:$C$201,C143,'Планиране на търсенето (demandP'!$D$2:$D$201,D143,'Планиране на търсенето (demandP'!$E$2:$E$201,E143,'Планиране на търсенето (demandP'!$G$2:$G$201,F143,'Планиране на търсенето (demandP'!$H$2:$H$201,G143))</f>
      </c>
      <c r="I143" s="88" t="n"/>
      <c r="J143" s="90">
        <f>IF(OR(H143="",I143=""),"",ABS(I143-H143))</f>
      </c>
      <c r="K143" s="91">
        <f>IF(OR(I143="",I143=0,H143=""),"",ABS(I143-H143)/I143)</f>
      </c>
      <c r="L143" s="91">
        <f>IF(OR(I143="",I143=0,H143=""),"",(H143-I143)/I143)</f>
      </c>
      <c r="M143" s="46"/>
      <c r="N143" s="62"/>
      <c r="O143" s="46"/>
      <c r="P143" s="46"/>
      <c r="Q143" s="46"/>
      <c r="R143" s="46"/>
    </row>
    <row r="144" ht="20" customHeight="true">
      <c r="A144" s="46"/>
      <c r="B144" s="46"/>
      <c r="C144" s="46"/>
      <c r="D144" s="46"/>
      <c r="E144" s="46"/>
      <c r="F144" s="46"/>
      <c r="G144" s="46"/>
      <c r="H144" s="90">
        <f>IF(B144="","",SUMIFS('Планиране на търсенето (demandP'!$X$2:$X$201,'Планиране на търсенето (demandP'!$B$2:$B$201,B144,'Планиране на търсенето (demandP'!$C$2:$C$201,C144,'Планиране на търсенето (demandP'!$D$2:$D$201,D144,'Планиране на търсенето (demandP'!$E$2:$E$201,E144,'Планиране на търсенето (demandP'!$G$2:$G$201,F144,'Планиране на търсенето (demandP'!$H$2:$H$201,G144))</f>
      </c>
      <c r="I144" s="88" t="n"/>
      <c r="J144" s="90">
        <f>IF(OR(H144="",I144=""),"",ABS(I144-H144))</f>
      </c>
      <c r="K144" s="91">
        <f>IF(OR(I144="",I144=0,H144=""),"",ABS(I144-H144)/I144)</f>
      </c>
      <c r="L144" s="91">
        <f>IF(OR(I144="",I144=0,H144=""),"",(H144-I144)/I144)</f>
      </c>
      <c r="M144" s="46"/>
      <c r="N144" s="62"/>
      <c r="O144" s="46"/>
      <c r="P144" s="46"/>
      <c r="Q144" s="46"/>
      <c r="R144" s="46"/>
    </row>
    <row r="145" ht="20" customHeight="true">
      <c r="A145" s="46"/>
      <c r="B145" s="46"/>
      <c r="C145" s="46"/>
      <c r="D145" s="46"/>
      <c r="E145" s="46"/>
      <c r="F145" s="46"/>
      <c r="G145" s="46"/>
      <c r="H145" s="90">
        <f>IF(B145="","",SUMIFS('Планиране на търсенето (demandP'!$X$2:$X$201,'Планиране на търсенето (demandP'!$B$2:$B$201,B145,'Планиране на търсенето (demandP'!$C$2:$C$201,C145,'Планиране на търсенето (demandP'!$D$2:$D$201,D145,'Планиране на търсенето (demandP'!$E$2:$E$201,E145,'Планиране на търсенето (demandP'!$G$2:$G$201,F145,'Планиране на търсенето (demandP'!$H$2:$H$201,G145))</f>
      </c>
      <c r="I145" s="88" t="n"/>
      <c r="J145" s="90">
        <f>IF(OR(H145="",I145=""),"",ABS(I145-H145))</f>
      </c>
      <c r="K145" s="91">
        <f>IF(OR(I145="",I145=0,H145=""),"",ABS(I145-H145)/I145)</f>
      </c>
      <c r="L145" s="91">
        <f>IF(OR(I145="",I145=0,H145=""),"",(H145-I145)/I145)</f>
      </c>
      <c r="M145" s="46"/>
      <c r="N145" s="62"/>
      <c r="O145" s="46"/>
      <c r="P145" s="46"/>
      <c r="Q145" s="46"/>
      <c r="R145" s="46"/>
    </row>
    <row r="146" ht="20" customHeight="true">
      <c r="A146" s="46"/>
      <c r="B146" s="46"/>
      <c r="C146" s="46"/>
      <c r="D146" s="46"/>
      <c r="E146" s="46"/>
      <c r="F146" s="46"/>
      <c r="G146" s="46"/>
      <c r="H146" s="90">
        <f>IF(B146="","",SUMIFS('Планиране на търсенето (demandP'!$X$2:$X$201,'Планиране на търсенето (demandP'!$B$2:$B$201,B146,'Планиране на търсенето (demandP'!$C$2:$C$201,C146,'Планиране на търсенето (demandP'!$D$2:$D$201,D146,'Планиране на търсенето (demandP'!$E$2:$E$201,E146,'Планиране на търсенето (demandP'!$G$2:$G$201,F146,'Планиране на търсенето (demandP'!$H$2:$H$201,G146))</f>
      </c>
      <c r="I146" s="88" t="n"/>
      <c r="J146" s="90">
        <f>IF(OR(H146="",I146=""),"",ABS(I146-H146))</f>
      </c>
      <c r="K146" s="91">
        <f>IF(OR(I146="",I146=0,H146=""),"",ABS(I146-H146)/I146)</f>
      </c>
      <c r="L146" s="91">
        <f>IF(OR(I146="",I146=0,H146=""),"",(H146-I146)/I146)</f>
      </c>
      <c r="M146" s="46"/>
      <c r="N146" s="62"/>
      <c r="O146" s="46"/>
      <c r="P146" s="46"/>
      <c r="Q146" s="46"/>
      <c r="R146" s="46"/>
    </row>
    <row r="147" ht="20" customHeight="true">
      <c r="A147" s="46"/>
      <c r="B147" s="46"/>
      <c r="C147" s="46"/>
      <c r="D147" s="46"/>
      <c r="E147" s="46"/>
      <c r="F147" s="46"/>
      <c r="G147" s="46"/>
      <c r="H147" s="90">
        <f>IF(B147="","",SUMIFS('Планиране на търсенето (demandP'!$X$2:$X$201,'Планиране на търсенето (demandP'!$B$2:$B$201,B147,'Планиране на търсенето (demandP'!$C$2:$C$201,C147,'Планиране на търсенето (demandP'!$D$2:$D$201,D147,'Планиране на търсенето (demandP'!$E$2:$E$201,E147,'Планиране на търсенето (demandP'!$G$2:$G$201,F147,'Планиране на търсенето (demandP'!$H$2:$H$201,G147))</f>
      </c>
      <c r="I147" s="88" t="n"/>
      <c r="J147" s="90">
        <f>IF(OR(H147="",I147=""),"",ABS(I147-H147))</f>
      </c>
      <c r="K147" s="91">
        <f>IF(OR(I147="",I147=0,H147=""),"",ABS(I147-H147)/I147)</f>
      </c>
      <c r="L147" s="91">
        <f>IF(OR(I147="",I147=0,H147=""),"",(H147-I147)/I147)</f>
      </c>
      <c r="M147" s="46"/>
      <c r="N147" s="62"/>
      <c r="O147" s="46"/>
      <c r="P147" s="46"/>
      <c r="Q147" s="46"/>
      <c r="R147" s="46"/>
    </row>
    <row r="148" ht="20" customHeight="true">
      <c r="A148" s="46"/>
      <c r="B148" s="46"/>
      <c r="C148" s="46"/>
      <c r="D148" s="46"/>
      <c r="E148" s="46"/>
      <c r="F148" s="46"/>
      <c r="G148" s="46"/>
      <c r="H148" s="90">
        <f>IF(B148="","",SUMIFS('Планиране на търсенето (demandP'!$X$2:$X$201,'Планиране на търсенето (demandP'!$B$2:$B$201,B148,'Планиране на търсенето (demandP'!$C$2:$C$201,C148,'Планиране на търсенето (demandP'!$D$2:$D$201,D148,'Планиране на търсенето (demandP'!$E$2:$E$201,E148,'Планиране на търсенето (demandP'!$G$2:$G$201,F148,'Планиране на търсенето (demandP'!$H$2:$H$201,G148))</f>
      </c>
      <c r="I148" s="88" t="n"/>
      <c r="J148" s="90">
        <f>IF(OR(H148="",I148=""),"",ABS(I148-H148))</f>
      </c>
      <c r="K148" s="91">
        <f>IF(OR(I148="",I148=0,H148=""),"",ABS(I148-H148)/I148)</f>
      </c>
      <c r="L148" s="91">
        <f>IF(OR(I148="",I148=0,H148=""),"",(H148-I148)/I148)</f>
      </c>
      <c r="M148" s="46"/>
      <c r="N148" s="62"/>
      <c r="O148" s="46"/>
      <c r="P148" s="46"/>
      <c r="Q148" s="46"/>
      <c r="R148" s="46"/>
    </row>
    <row r="149" ht="20" customHeight="true">
      <c r="A149" s="46"/>
      <c r="B149" s="46"/>
      <c r="C149" s="46"/>
      <c r="D149" s="46"/>
      <c r="E149" s="46"/>
      <c r="F149" s="46"/>
      <c r="G149" s="46"/>
      <c r="H149" s="90">
        <f>IF(B149="","",SUMIFS('Планиране на търсенето (demandP'!$X$2:$X$201,'Планиране на търсенето (demandP'!$B$2:$B$201,B149,'Планиране на търсенето (demandP'!$C$2:$C$201,C149,'Планиране на търсенето (demandP'!$D$2:$D$201,D149,'Планиране на търсенето (demandP'!$E$2:$E$201,E149,'Планиране на търсенето (demandP'!$G$2:$G$201,F149,'Планиране на търсенето (demandP'!$H$2:$H$201,G149))</f>
      </c>
      <c r="I149" s="88" t="n"/>
      <c r="J149" s="90">
        <f>IF(OR(H149="",I149=""),"",ABS(I149-H149))</f>
      </c>
      <c r="K149" s="91">
        <f>IF(OR(I149="",I149=0,H149=""),"",ABS(I149-H149)/I149)</f>
      </c>
      <c r="L149" s="91">
        <f>IF(OR(I149="",I149=0,H149=""),"",(H149-I149)/I149)</f>
      </c>
      <c r="M149" s="46"/>
      <c r="N149" s="62"/>
      <c r="O149" s="46"/>
      <c r="P149" s="46"/>
      <c r="Q149" s="46"/>
      <c r="R149" s="46"/>
    </row>
    <row r="150" ht="20" customHeight="true">
      <c r="A150" s="46"/>
      <c r="B150" s="46"/>
      <c r="C150" s="46"/>
      <c r="D150" s="46"/>
      <c r="E150" s="46"/>
      <c r="F150" s="46"/>
      <c r="G150" s="46"/>
      <c r="H150" s="90">
        <f>IF(B150="","",SUMIFS('Планиране на търсенето (demandP'!$X$2:$X$201,'Планиране на търсенето (demandP'!$B$2:$B$201,B150,'Планиране на търсенето (demandP'!$C$2:$C$201,C150,'Планиране на търсенето (demandP'!$D$2:$D$201,D150,'Планиране на търсенето (demandP'!$E$2:$E$201,E150,'Планиране на търсенето (demandP'!$G$2:$G$201,F150,'Планиране на търсенето (demandP'!$H$2:$H$201,G150))</f>
      </c>
      <c r="I150" s="88" t="n"/>
      <c r="J150" s="90">
        <f>IF(OR(H150="",I150=""),"",ABS(I150-H150))</f>
      </c>
      <c r="K150" s="91">
        <f>IF(OR(I150="",I150=0,H150=""),"",ABS(I150-H150)/I150)</f>
      </c>
      <c r="L150" s="91">
        <f>IF(OR(I150="",I150=0,H150=""),"",(H150-I150)/I150)</f>
      </c>
      <c r="M150" s="46"/>
      <c r="N150" s="62"/>
      <c r="O150" s="46"/>
      <c r="P150" s="46"/>
      <c r="Q150" s="46"/>
      <c r="R150" s="46"/>
    </row>
    <row r="151" ht="20" customHeight="true">
      <c r="A151" s="46"/>
      <c r="B151" s="46"/>
      <c r="C151" s="46"/>
      <c r="D151" s="46"/>
      <c r="E151" s="46"/>
      <c r="F151" s="46"/>
      <c r="G151" s="46"/>
      <c r="H151" s="90">
        <f>IF(B151="","",SUMIFS('Планиране на търсенето (demandP'!$X$2:$X$201,'Планиране на търсенето (demandP'!$B$2:$B$201,B151,'Планиране на търсенето (demandP'!$C$2:$C$201,C151,'Планиране на търсенето (demandP'!$D$2:$D$201,D151,'Планиране на търсенето (demandP'!$E$2:$E$201,E151,'Планиране на търсенето (demandP'!$G$2:$G$201,F151,'Планиране на търсенето (demandP'!$H$2:$H$201,G151))</f>
      </c>
      <c r="I151" s="88" t="n"/>
      <c r="J151" s="90">
        <f>IF(OR(H151="",I151=""),"",ABS(I151-H151))</f>
      </c>
      <c r="K151" s="91">
        <f>IF(OR(I151="",I151=0,H151=""),"",ABS(I151-H151)/I151)</f>
      </c>
      <c r="L151" s="91">
        <f>IF(OR(I151="",I151=0,H151=""),"",(H151-I151)/I151)</f>
      </c>
      <c r="M151" s="46"/>
      <c r="N151" s="62"/>
      <c r="O151" s="46"/>
      <c r="P151" s="46"/>
      <c r="Q151" s="46"/>
      <c r="R151" s="46"/>
    </row>
    <row r="152" ht="20" customHeight="true">
      <c r="A152" s="46"/>
      <c r="B152" s="46"/>
      <c r="C152" s="46"/>
      <c r="D152" s="46"/>
      <c r="E152" s="46"/>
      <c r="F152" s="46"/>
      <c r="G152" s="46"/>
      <c r="H152" s="90">
        <f>IF(B152="","",SUMIFS('Планиране на търсенето (demandP'!$X$2:$X$201,'Планиране на търсенето (demandP'!$B$2:$B$201,B152,'Планиране на търсенето (demandP'!$C$2:$C$201,C152,'Планиране на търсенето (demandP'!$D$2:$D$201,D152,'Планиране на търсенето (demandP'!$E$2:$E$201,E152,'Планиране на търсенето (demandP'!$G$2:$G$201,F152,'Планиране на търсенето (demandP'!$H$2:$H$201,G152))</f>
      </c>
      <c r="I152" s="88" t="n"/>
      <c r="J152" s="90">
        <f>IF(OR(H152="",I152=""),"",ABS(I152-H152))</f>
      </c>
      <c r="K152" s="91">
        <f>IF(OR(I152="",I152=0,H152=""),"",ABS(I152-H152)/I152)</f>
      </c>
      <c r="L152" s="91">
        <f>IF(OR(I152="",I152=0,H152=""),"",(H152-I152)/I152)</f>
      </c>
      <c r="M152" s="46"/>
      <c r="N152" s="62"/>
      <c r="O152" s="46"/>
      <c r="P152" s="46"/>
      <c r="Q152" s="46"/>
      <c r="R152" s="46"/>
    </row>
    <row r="153" ht="20" customHeight="true">
      <c r="A153" s="46"/>
      <c r="B153" s="46"/>
      <c r="C153" s="46"/>
      <c r="D153" s="46"/>
      <c r="E153" s="46"/>
      <c r="F153" s="46"/>
      <c r="G153" s="46"/>
      <c r="H153" s="90">
        <f>IF(B153="","",SUMIFS('Планиране на търсенето (demandP'!$X$2:$X$201,'Планиране на търсенето (demandP'!$B$2:$B$201,B153,'Планиране на търсенето (demandP'!$C$2:$C$201,C153,'Планиране на търсенето (demandP'!$D$2:$D$201,D153,'Планиране на търсенето (demandP'!$E$2:$E$201,E153,'Планиране на търсенето (demandP'!$G$2:$G$201,F153,'Планиране на търсенето (demandP'!$H$2:$H$201,G153))</f>
      </c>
      <c r="I153" s="88" t="n"/>
      <c r="J153" s="90">
        <f>IF(OR(H153="",I153=""),"",ABS(I153-H153))</f>
      </c>
      <c r="K153" s="91">
        <f>IF(OR(I153="",I153=0,H153=""),"",ABS(I153-H153)/I153)</f>
      </c>
      <c r="L153" s="91">
        <f>IF(OR(I153="",I153=0,H153=""),"",(H153-I153)/I153)</f>
      </c>
      <c r="M153" s="46"/>
      <c r="N153" s="62"/>
      <c r="O153" s="46"/>
      <c r="P153" s="46"/>
      <c r="Q153" s="46"/>
      <c r="R153" s="46"/>
    </row>
    <row r="154" ht="20" customHeight="true">
      <c r="A154" s="46"/>
      <c r="B154" s="46"/>
      <c r="C154" s="46"/>
      <c r="D154" s="46"/>
      <c r="E154" s="46"/>
      <c r="F154" s="46"/>
      <c r="G154" s="46"/>
      <c r="H154" s="90">
        <f>IF(B154="","",SUMIFS('Планиране на търсенето (demandP'!$X$2:$X$201,'Планиране на търсенето (demandP'!$B$2:$B$201,B154,'Планиране на търсенето (demandP'!$C$2:$C$201,C154,'Планиране на търсенето (demandP'!$D$2:$D$201,D154,'Планиране на търсенето (demandP'!$E$2:$E$201,E154,'Планиране на търсенето (demandP'!$G$2:$G$201,F154,'Планиране на търсенето (demandP'!$H$2:$H$201,G154))</f>
      </c>
      <c r="I154" s="88" t="n"/>
      <c r="J154" s="90">
        <f>IF(OR(H154="",I154=""),"",ABS(I154-H154))</f>
      </c>
      <c r="K154" s="91">
        <f>IF(OR(I154="",I154=0,H154=""),"",ABS(I154-H154)/I154)</f>
      </c>
      <c r="L154" s="91">
        <f>IF(OR(I154="",I154=0,H154=""),"",(H154-I154)/I154)</f>
      </c>
      <c r="M154" s="46"/>
      <c r="N154" s="62"/>
      <c r="O154" s="46"/>
      <c r="P154" s="46"/>
      <c r="Q154" s="46"/>
      <c r="R154" s="46"/>
    </row>
    <row r="155" ht="20" customHeight="true">
      <c r="A155" s="46"/>
      <c r="B155" s="46"/>
      <c r="C155" s="46"/>
      <c r="D155" s="46"/>
      <c r="E155" s="46"/>
      <c r="F155" s="46"/>
      <c r="G155" s="46"/>
      <c r="H155" s="90">
        <f>IF(B155="","",SUMIFS('Планиране на търсенето (demandP'!$X$2:$X$201,'Планиране на търсенето (demandP'!$B$2:$B$201,B155,'Планиране на търсенето (demandP'!$C$2:$C$201,C155,'Планиране на търсенето (demandP'!$D$2:$D$201,D155,'Планиране на търсенето (demandP'!$E$2:$E$201,E155,'Планиране на търсенето (demandP'!$G$2:$G$201,F155,'Планиране на търсенето (demandP'!$H$2:$H$201,G155))</f>
      </c>
      <c r="I155" s="88" t="n"/>
      <c r="J155" s="90">
        <f>IF(OR(H155="",I155=""),"",ABS(I155-H155))</f>
      </c>
      <c r="K155" s="91">
        <f>IF(OR(I155="",I155=0,H155=""),"",ABS(I155-H155)/I155)</f>
      </c>
      <c r="L155" s="91">
        <f>IF(OR(I155="",I155=0,H155=""),"",(H155-I155)/I155)</f>
      </c>
      <c r="M155" s="46"/>
      <c r="N155" s="62"/>
      <c r="O155" s="46"/>
      <c r="P155" s="46"/>
      <c r="Q155" s="46"/>
      <c r="R155" s="46"/>
    </row>
    <row r="156" ht="20" customHeight="true">
      <c r="A156" s="46"/>
      <c r="B156" s="46"/>
      <c r="C156" s="46"/>
      <c r="D156" s="46"/>
      <c r="E156" s="46"/>
      <c r="F156" s="46"/>
      <c r="G156" s="46"/>
      <c r="H156" s="90">
        <f>IF(B156="","",SUMIFS('Планиране на търсенето (demandP'!$X$2:$X$201,'Планиране на търсенето (demandP'!$B$2:$B$201,B156,'Планиране на търсенето (demandP'!$C$2:$C$201,C156,'Планиране на търсенето (demandP'!$D$2:$D$201,D156,'Планиране на търсенето (demandP'!$E$2:$E$201,E156,'Планиране на търсенето (demandP'!$G$2:$G$201,F156,'Планиране на търсенето (demandP'!$H$2:$H$201,G156))</f>
      </c>
      <c r="I156" s="88" t="n"/>
      <c r="J156" s="90">
        <f>IF(OR(H156="",I156=""),"",ABS(I156-H156))</f>
      </c>
      <c r="K156" s="91">
        <f>IF(OR(I156="",I156=0,H156=""),"",ABS(I156-H156)/I156)</f>
      </c>
      <c r="L156" s="91">
        <f>IF(OR(I156="",I156=0,H156=""),"",(H156-I156)/I156)</f>
      </c>
      <c r="M156" s="46"/>
      <c r="N156" s="62"/>
      <c r="O156" s="46"/>
      <c r="P156" s="46"/>
      <c r="Q156" s="46"/>
      <c r="R156" s="46"/>
    </row>
    <row r="157" ht="20" customHeight="true">
      <c r="A157" s="46"/>
      <c r="B157" s="46"/>
      <c r="C157" s="46"/>
      <c r="D157" s="46"/>
      <c r="E157" s="46"/>
      <c r="F157" s="46"/>
      <c r="G157" s="46"/>
      <c r="H157" s="90">
        <f>IF(B157="","",SUMIFS('Планиране на търсенето (demandP'!$X$2:$X$201,'Планиране на търсенето (demandP'!$B$2:$B$201,B157,'Планиране на търсенето (demandP'!$C$2:$C$201,C157,'Планиране на търсенето (demandP'!$D$2:$D$201,D157,'Планиране на търсенето (demandP'!$E$2:$E$201,E157,'Планиране на търсенето (demandP'!$G$2:$G$201,F157,'Планиране на търсенето (demandP'!$H$2:$H$201,G157))</f>
      </c>
      <c r="I157" s="88" t="n"/>
      <c r="J157" s="90">
        <f>IF(OR(H157="",I157=""),"",ABS(I157-H157))</f>
      </c>
      <c r="K157" s="91">
        <f>IF(OR(I157="",I157=0,H157=""),"",ABS(I157-H157)/I157)</f>
      </c>
      <c r="L157" s="91">
        <f>IF(OR(I157="",I157=0,H157=""),"",(H157-I157)/I157)</f>
      </c>
      <c r="M157" s="46"/>
      <c r="N157" s="62"/>
      <c r="O157" s="46"/>
      <c r="P157" s="46"/>
      <c r="Q157" s="46"/>
      <c r="R157" s="46"/>
    </row>
    <row r="158" ht="20" customHeight="true">
      <c r="A158" s="46"/>
      <c r="B158" s="46"/>
      <c r="C158" s="46"/>
      <c r="D158" s="46"/>
      <c r="E158" s="46"/>
      <c r="F158" s="46"/>
      <c r="G158" s="46"/>
      <c r="H158" s="90">
        <f>IF(B158="","",SUMIFS('Планиране на търсенето (demandP'!$X$2:$X$201,'Планиране на търсенето (demandP'!$B$2:$B$201,B158,'Планиране на търсенето (demandP'!$C$2:$C$201,C158,'Планиране на търсенето (demandP'!$D$2:$D$201,D158,'Планиране на търсенето (demandP'!$E$2:$E$201,E158,'Планиране на търсенето (demandP'!$G$2:$G$201,F158,'Планиране на търсенето (demandP'!$H$2:$H$201,G158))</f>
      </c>
      <c r="I158" s="88" t="n"/>
      <c r="J158" s="90">
        <f>IF(OR(H158="",I158=""),"",ABS(I158-H158))</f>
      </c>
      <c r="K158" s="91">
        <f>IF(OR(I158="",I158=0,H158=""),"",ABS(I158-H158)/I158)</f>
      </c>
      <c r="L158" s="91">
        <f>IF(OR(I158="",I158=0,H158=""),"",(H158-I158)/I158)</f>
      </c>
      <c r="M158" s="46"/>
      <c r="N158" s="62"/>
      <c r="O158" s="46"/>
      <c r="P158" s="46"/>
      <c r="Q158" s="46"/>
      <c r="R158" s="46"/>
    </row>
    <row r="159" ht="20" customHeight="true">
      <c r="A159" s="46"/>
      <c r="B159" s="46"/>
      <c r="C159" s="46"/>
      <c r="D159" s="46"/>
      <c r="E159" s="46"/>
      <c r="F159" s="46"/>
      <c r="G159" s="46"/>
      <c r="H159" s="90">
        <f>IF(B159="","",SUMIFS('Планиране на търсенето (demandP'!$X$2:$X$201,'Планиране на търсенето (demandP'!$B$2:$B$201,B159,'Планиране на търсенето (demandP'!$C$2:$C$201,C159,'Планиране на търсенето (demandP'!$D$2:$D$201,D159,'Планиране на търсенето (demandP'!$E$2:$E$201,E159,'Планиране на търсенето (demandP'!$G$2:$G$201,F159,'Планиране на търсенето (demandP'!$H$2:$H$201,G159))</f>
      </c>
      <c r="I159" s="88" t="n"/>
      <c r="J159" s="90">
        <f>IF(OR(H159="",I159=""),"",ABS(I159-H159))</f>
      </c>
      <c r="K159" s="91">
        <f>IF(OR(I159="",I159=0,H159=""),"",ABS(I159-H159)/I159)</f>
      </c>
      <c r="L159" s="91">
        <f>IF(OR(I159="",I159=0,H159=""),"",(H159-I159)/I159)</f>
      </c>
      <c r="M159" s="46"/>
      <c r="N159" s="62"/>
      <c r="O159" s="46"/>
      <c r="P159" s="46"/>
      <c r="Q159" s="46"/>
      <c r="R159" s="46"/>
    </row>
    <row r="160" ht="20" customHeight="true">
      <c r="A160" s="46"/>
      <c r="B160" s="46"/>
      <c r="C160" s="46"/>
      <c r="D160" s="46"/>
      <c r="E160" s="46"/>
      <c r="F160" s="46"/>
      <c r="G160" s="46"/>
      <c r="H160" s="90">
        <f>IF(B160="","",SUMIFS('Планиране на търсенето (demandP'!$X$2:$X$201,'Планиране на търсенето (demandP'!$B$2:$B$201,B160,'Планиране на търсенето (demandP'!$C$2:$C$201,C160,'Планиране на търсенето (demandP'!$D$2:$D$201,D160,'Планиране на търсенето (demandP'!$E$2:$E$201,E160,'Планиране на търсенето (demandP'!$G$2:$G$201,F160,'Планиране на търсенето (demandP'!$H$2:$H$201,G160))</f>
      </c>
      <c r="I160" s="88" t="n"/>
      <c r="J160" s="90">
        <f>IF(OR(H160="",I160=""),"",ABS(I160-H160))</f>
      </c>
      <c r="K160" s="91">
        <f>IF(OR(I160="",I160=0,H160=""),"",ABS(I160-H160)/I160)</f>
      </c>
      <c r="L160" s="91">
        <f>IF(OR(I160="",I160=0,H160=""),"",(H160-I160)/I160)</f>
      </c>
      <c r="M160" s="46"/>
      <c r="N160" s="62"/>
      <c r="O160" s="46"/>
      <c r="P160" s="46"/>
      <c r="Q160" s="46"/>
      <c r="R160" s="46"/>
    </row>
    <row r="161" ht="20" customHeight="true">
      <c r="A161" s="46"/>
      <c r="B161" s="46"/>
      <c r="C161" s="46"/>
      <c r="D161" s="46"/>
      <c r="E161" s="46"/>
      <c r="F161" s="46"/>
      <c r="G161" s="46"/>
      <c r="H161" s="90">
        <f>IF(B161="","",SUMIFS('Планиране на търсенето (demandP'!$X$2:$X$201,'Планиране на търсенето (demandP'!$B$2:$B$201,B161,'Планиране на търсенето (demandP'!$C$2:$C$201,C161,'Планиране на търсенето (demandP'!$D$2:$D$201,D161,'Планиране на търсенето (demandP'!$E$2:$E$201,E161,'Планиране на търсенето (demandP'!$G$2:$G$201,F161,'Планиране на търсенето (demandP'!$H$2:$H$201,G161))</f>
      </c>
      <c r="I161" s="88" t="n"/>
      <c r="J161" s="90">
        <f>IF(OR(H161="",I161=""),"",ABS(I161-H161))</f>
      </c>
      <c r="K161" s="91">
        <f>IF(OR(I161="",I161=0,H161=""),"",ABS(I161-H161)/I161)</f>
      </c>
      <c r="L161" s="91">
        <f>IF(OR(I161="",I161=0,H161=""),"",(H161-I161)/I161)</f>
      </c>
      <c r="M161" s="46"/>
      <c r="N161" s="62"/>
      <c r="O161" s="46"/>
      <c r="P161" s="46"/>
      <c r="Q161" s="46"/>
      <c r="R161" s="46"/>
    </row>
    <row r="162" ht="20" customHeight="true">
      <c r="A162" s="46"/>
      <c r="B162" s="46"/>
      <c r="C162" s="46"/>
      <c r="D162" s="46"/>
      <c r="E162" s="46"/>
      <c r="F162" s="46"/>
      <c r="G162" s="46"/>
      <c r="H162" s="90">
        <f>IF(B162="","",SUMIFS('Планиране на търсенето (demandP'!$X$2:$X$201,'Планиране на търсенето (demandP'!$B$2:$B$201,B162,'Планиране на търсенето (demandP'!$C$2:$C$201,C162,'Планиране на търсенето (demandP'!$D$2:$D$201,D162,'Планиране на търсенето (demandP'!$E$2:$E$201,E162,'Планиране на търсенето (demandP'!$G$2:$G$201,F162,'Планиране на търсенето (demandP'!$H$2:$H$201,G162))</f>
      </c>
      <c r="I162" s="88" t="n"/>
      <c r="J162" s="90">
        <f>IF(OR(H162="",I162=""),"",ABS(I162-H162))</f>
      </c>
      <c r="K162" s="91">
        <f>IF(OR(I162="",I162=0,H162=""),"",ABS(I162-H162)/I162)</f>
      </c>
      <c r="L162" s="91">
        <f>IF(OR(I162="",I162=0,H162=""),"",(H162-I162)/I162)</f>
      </c>
      <c r="M162" s="46"/>
      <c r="N162" s="62"/>
      <c r="O162" s="46"/>
      <c r="P162" s="46"/>
      <c r="Q162" s="46"/>
      <c r="R162" s="46"/>
    </row>
    <row r="163" ht="20" customHeight="true">
      <c r="A163" s="46"/>
      <c r="B163" s="46"/>
      <c r="C163" s="46"/>
      <c r="D163" s="46"/>
      <c r="E163" s="46"/>
      <c r="F163" s="46"/>
      <c r="G163" s="46"/>
      <c r="H163" s="90">
        <f>IF(B163="","",SUMIFS('Планиране на търсенето (demandP'!$X$2:$X$201,'Планиране на търсенето (demandP'!$B$2:$B$201,B163,'Планиране на търсенето (demandP'!$C$2:$C$201,C163,'Планиране на търсенето (demandP'!$D$2:$D$201,D163,'Планиране на търсенето (demandP'!$E$2:$E$201,E163,'Планиране на търсенето (demandP'!$G$2:$G$201,F163,'Планиране на търсенето (demandP'!$H$2:$H$201,G163))</f>
      </c>
      <c r="I163" s="88" t="n"/>
      <c r="J163" s="90">
        <f>IF(OR(H163="",I163=""),"",ABS(I163-H163))</f>
      </c>
      <c r="K163" s="91">
        <f>IF(OR(I163="",I163=0,H163=""),"",ABS(I163-H163)/I163)</f>
      </c>
      <c r="L163" s="91">
        <f>IF(OR(I163="",I163=0,H163=""),"",(H163-I163)/I163)</f>
      </c>
      <c r="M163" s="46"/>
      <c r="N163" s="62"/>
      <c r="O163" s="46"/>
      <c r="P163" s="46"/>
      <c r="Q163" s="46"/>
      <c r="R163" s="46"/>
    </row>
    <row r="164" ht="20" customHeight="true">
      <c r="A164" s="46"/>
      <c r="B164" s="46"/>
      <c r="C164" s="46"/>
      <c r="D164" s="46"/>
      <c r="E164" s="46"/>
      <c r="F164" s="46"/>
      <c r="G164" s="46"/>
      <c r="H164" s="90">
        <f>IF(B164="","",SUMIFS('Планиране на търсенето (demandP'!$X$2:$X$201,'Планиране на търсенето (demandP'!$B$2:$B$201,B164,'Планиране на търсенето (demandP'!$C$2:$C$201,C164,'Планиране на търсенето (demandP'!$D$2:$D$201,D164,'Планиране на търсенето (demandP'!$E$2:$E$201,E164,'Планиране на търсенето (demandP'!$G$2:$G$201,F164,'Планиране на търсенето (demandP'!$H$2:$H$201,G164))</f>
      </c>
      <c r="I164" s="88" t="n"/>
      <c r="J164" s="90">
        <f>IF(OR(H164="",I164=""),"",ABS(I164-H164))</f>
      </c>
      <c r="K164" s="91">
        <f>IF(OR(I164="",I164=0,H164=""),"",ABS(I164-H164)/I164)</f>
      </c>
      <c r="L164" s="91">
        <f>IF(OR(I164="",I164=0,H164=""),"",(H164-I164)/I164)</f>
      </c>
      <c r="M164" s="46"/>
      <c r="N164" s="62"/>
      <c r="O164" s="46"/>
      <c r="P164" s="46"/>
      <c r="Q164" s="46"/>
      <c r="R164" s="46"/>
    </row>
    <row r="165" ht="20" customHeight="true">
      <c r="A165" s="46"/>
      <c r="B165" s="46"/>
      <c r="C165" s="46"/>
      <c r="D165" s="46"/>
      <c r="E165" s="46"/>
      <c r="F165" s="46"/>
      <c r="G165" s="46"/>
      <c r="H165" s="90">
        <f>IF(B165="","",SUMIFS('Планиране на търсенето (demandP'!$X$2:$X$201,'Планиране на търсенето (demandP'!$B$2:$B$201,B165,'Планиране на търсенето (demandP'!$C$2:$C$201,C165,'Планиране на търсенето (demandP'!$D$2:$D$201,D165,'Планиране на търсенето (demandP'!$E$2:$E$201,E165,'Планиране на търсенето (demandP'!$G$2:$G$201,F165,'Планиране на търсенето (demandP'!$H$2:$H$201,G165))</f>
      </c>
      <c r="I165" s="88" t="n"/>
      <c r="J165" s="90">
        <f>IF(OR(H165="",I165=""),"",ABS(I165-H165))</f>
      </c>
      <c r="K165" s="91">
        <f>IF(OR(I165="",I165=0,H165=""),"",ABS(I165-H165)/I165)</f>
      </c>
      <c r="L165" s="91">
        <f>IF(OR(I165="",I165=0,H165=""),"",(H165-I165)/I165)</f>
      </c>
      <c r="M165" s="46"/>
      <c r="N165" s="62"/>
      <c r="O165" s="46"/>
      <c r="P165" s="46"/>
      <c r="Q165" s="46"/>
      <c r="R165" s="46"/>
    </row>
    <row r="166" ht="20" customHeight="true">
      <c r="A166" s="46"/>
      <c r="B166" s="46"/>
      <c r="C166" s="46"/>
      <c r="D166" s="46"/>
      <c r="E166" s="46"/>
      <c r="F166" s="46"/>
      <c r="G166" s="46"/>
      <c r="H166" s="90">
        <f>IF(B166="","",SUMIFS('Планиране на търсенето (demandP'!$X$2:$X$201,'Планиране на търсенето (demandP'!$B$2:$B$201,B166,'Планиране на търсенето (demandP'!$C$2:$C$201,C166,'Планиране на търсенето (demandP'!$D$2:$D$201,D166,'Планиране на търсенето (demandP'!$E$2:$E$201,E166,'Планиране на търсенето (demandP'!$G$2:$G$201,F166,'Планиране на търсенето (demandP'!$H$2:$H$201,G166))</f>
      </c>
      <c r="I166" s="88" t="n"/>
      <c r="J166" s="90">
        <f>IF(OR(H166="",I166=""),"",ABS(I166-H166))</f>
      </c>
      <c r="K166" s="91">
        <f>IF(OR(I166="",I166=0,H166=""),"",ABS(I166-H166)/I166)</f>
      </c>
      <c r="L166" s="91">
        <f>IF(OR(I166="",I166=0,H166=""),"",(H166-I166)/I166)</f>
      </c>
      <c r="M166" s="46"/>
      <c r="N166" s="62"/>
      <c r="O166" s="46"/>
      <c r="P166" s="46"/>
      <c r="Q166" s="46"/>
      <c r="R166" s="46"/>
    </row>
    <row r="167" ht="20" customHeight="true">
      <c r="A167" s="46"/>
      <c r="B167" s="46"/>
      <c r="C167" s="46"/>
      <c r="D167" s="46"/>
      <c r="E167" s="46"/>
      <c r="F167" s="46"/>
      <c r="G167" s="46"/>
      <c r="H167" s="90">
        <f>IF(B167="","",SUMIFS('Планиране на търсенето (demandP'!$X$2:$X$201,'Планиране на търсенето (demandP'!$B$2:$B$201,B167,'Планиране на търсенето (demandP'!$C$2:$C$201,C167,'Планиране на търсенето (demandP'!$D$2:$D$201,D167,'Планиране на търсенето (demandP'!$E$2:$E$201,E167,'Планиране на търсенето (demandP'!$G$2:$G$201,F167,'Планиране на търсенето (demandP'!$H$2:$H$201,G167))</f>
      </c>
      <c r="I167" s="88" t="n"/>
      <c r="J167" s="90">
        <f>IF(OR(H167="",I167=""),"",ABS(I167-H167))</f>
      </c>
      <c r="K167" s="91">
        <f>IF(OR(I167="",I167=0,H167=""),"",ABS(I167-H167)/I167)</f>
      </c>
      <c r="L167" s="91">
        <f>IF(OR(I167="",I167=0,H167=""),"",(H167-I167)/I167)</f>
      </c>
      <c r="M167" s="46"/>
      <c r="N167" s="62"/>
      <c r="O167" s="46"/>
      <c r="P167" s="46"/>
      <c r="Q167" s="46"/>
      <c r="R167" s="46"/>
    </row>
    <row r="168" ht="20" customHeight="true">
      <c r="A168" s="46"/>
      <c r="B168" s="46"/>
      <c r="C168" s="46"/>
      <c r="D168" s="46"/>
      <c r="E168" s="46"/>
      <c r="F168" s="46"/>
      <c r="G168" s="46"/>
      <c r="H168" s="90">
        <f>IF(B168="","",SUMIFS('Планиране на търсенето (demandP'!$X$2:$X$201,'Планиране на търсенето (demandP'!$B$2:$B$201,B168,'Планиране на търсенето (demandP'!$C$2:$C$201,C168,'Планиране на търсенето (demandP'!$D$2:$D$201,D168,'Планиране на търсенето (demandP'!$E$2:$E$201,E168,'Планиране на търсенето (demandP'!$G$2:$G$201,F168,'Планиране на търсенето (demandP'!$H$2:$H$201,G168))</f>
      </c>
      <c r="I168" s="88" t="n"/>
      <c r="J168" s="90">
        <f>IF(OR(H168="",I168=""),"",ABS(I168-H168))</f>
      </c>
      <c r="K168" s="91">
        <f>IF(OR(I168="",I168=0,H168=""),"",ABS(I168-H168)/I168)</f>
      </c>
      <c r="L168" s="91">
        <f>IF(OR(I168="",I168=0,H168=""),"",(H168-I168)/I168)</f>
      </c>
      <c r="M168" s="46"/>
      <c r="N168" s="62"/>
      <c r="O168" s="46"/>
      <c r="P168" s="46"/>
      <c r="Q168" s="46"/>
      <c r="R168" s="46"/>
    </row>
    <row r="169" ht="20" customHeight="true">
      <c r="A169" s="46"/>
      <c r="B169" s="46"/>
      <c r="C169" s="46"/>
      <c r="D169" s="46"/>
      <c r="E169" s="46"/>
      <c r="F169" s="46"/>
      <c r="G169" s="46"/>
      <c r="H169" s="90">
        <f>IF(B169="","",SUMIFS('Планиране на търсенето (demandP'!$X$2:$X$201,'Планиране на търсенето (demandP'!$B$2:$B$201,B169,'Планиране на търсенето (demandP'!$C$2:$C$201,C169,'Планиране на търсенето (demandP'!$D$2:$D$201,D169,'Планиране на търсенето (demandP'!$E$2:$E$201,E169,'Планиране на търсенето (demandP'!$G$2:$G$201,F169,'Планиране на търсенето (demandP'!$H$2:$H$201,G169))</f>
      </c>
      <c r="I169" s="88" t="n"/>
      <c r="J169" s="90">
        <f>IF(OR(H169="",I169=""),"",ABS(I169-H169))</f>
      </c>
      <c r="K169" s="91">
        <f>IF(OR(I169="",I169=0,H169=""),"",ABS(I169-H169)/I169)</f>
      </c>
      <c r="L169" s="91">
        <f>IF(OR(I169="",I169=0,H169=""),"",(H169-I169)/I169)</f>
      </c>
      <c r="M169" s="46"/>
      <c r="N169" s="62"/>
      <c r="O169" s="46"/>
      <c r="P169" s="46"/>
      <c r="Q169" s="46"/>
      <c r="R169" s="46"/>
    </row>
    <row r="170" ht="20" customHeight="true">
      <c r="A170" s="46"/>
      <c r="B170" s="46"/>
      <c r="C170" s="46"/>
      <c r="D170" s="46"/>
      <c r="E170" s="46"/>
      <c r="F170" s="46"/>
      <c r="G170" s="46"/>
      <c r="H170" s="90">
        <f>IF(B170="","",SUMIFS('Планиране на търсенето (demandP'!$X$2:$X$201,'Планиране на търсенето (demandP'!$B$2:$B$201,B170,'Планиране на търсенето (demandP'!$C$2:$C$201,C170,'Планиране на търсенето (demandP'!$D$2:$D$201,D170,'Планиране на търсенето (demandP'!$E$2:$E$201,E170,'Планиране на търсенето (demandP'!$G$2:$G$201,F170,'Планиране на търсенето (demandP'!$H$2:$H$201,G170))</f>
      </c>
      <c r="I170" s="88" t="n"/>
      <c r="J170" s="90">
        <f>IF(OR(H170="",I170=""),"",ABS(I170-H170))</f>
      </c>
      <c r="K170" s="91">
        <f>IF(OR(I170="",I170=0,H170=""),"",ABS(I170-H170)/I170)</f>
      </c>
      <c r="L170" s="91">
        <f>IF(OR(I170="",I170=0,H170=""),"",(H170-I170)/I170)</f>
      </c>
      <c r="M170" s="46"/>
      <c r="N170" s="62"/>
      <c r="O170" s="46"/>
      <c r="P170" s="46"/>
      <c r="Q170" s="46"/>
      <c r="R170" s="46"/>
    </row>
    <row r="171" ht="20" customHeight="true">
      <c r="A171" s="46"/>
      <c r="B171" s="46"/>
      <c r="C171" s="46"/>
      <c r="D171" s="46"/>
      <c r="E171" s="46"/>
      <c r="F171" s="46"/>
      <c r="G171" s="46"/>
      <c r="H171" s="90">
        <f>IF(B171="","",SUMIFS('Планиране на търсенето (demandP'!$X$2:$X$201,'Планиране на търсенето (demandP'!$B$2:$B$201,B171,'Планиране на търсенето (demandP'!$C$2:$C$201,C171,'Планиране на търсенето (demandP'!$D$2:$D$201,D171,'Планиране на търсенето (demandP'!$E$2:$E$201,E171,'Планиране на търсенето (demandP'!$G$2:$G$201,F171,'Планиране на търсенето (demandP'!$H$2:$H$201,G171))</f>
      </c>
      <c r="I171" s="88" t="n"/>
      <c r="J171" s="90">
        <f>IF(OR(H171="",I171=""),"",ABS(I171-H171))</f>
      </c>
      <c r="K171" s="91">
        <f>IF(OR(I171="",I171=0,H171=""),"",ABS(I171-H171)/I171)</f>
      </c>
      <c r="L171" s="91">
        <f>IF(OR(I171="",I171=0,H171=""),"",(H171-I171)/I171)</f>
      </c>
      <c r="M171" s="46"/>
      <c r="N171" s="62"/>
      <c r="O171" s="46"/>
      <c r="P171" s="46"/>
      <c r="Q171" s="46"/>
      <c r="R171" s="46"/>
    </row>
    <row r="172" ht="20" customHeight="true">
      <c r="A172" s="46"/>
      <c r="B172" s="46"/>
      <c r="C172" s="46"/>
      <c r="D172" s="46"/>
      <c r="E172" s="46"/>
      <c r="F172" s="46"/>
      <c r="G172" s="46"/>
      <c r="H172" s="90">
        <f>IF(B172="","",SUMIFS('Планиране на търсенето (demandP'!$X$2:$X$201,'Планиране на търсенето (demandP'!$B$2:$B$201,B172,'Планиране на търсенето (demandP'!$C$2:$C$201,C172,'Планиране на търсенето (demandP'!$D$2:$D$201,D172,'Планиране на търсенето (demandP'!$E$2:$E$201,E172,'Планиране на търсенето (demandP'!$G$2:$G$201,F172,'Планиране на търсенето (demandP'!$H$2:$H$201,G172))</f>
      </c>
      <c r="I172" s="88" t="n"/>
      <c r="J172" s="90">
        <f>IF(OR(H172="",I172=""),"",ABS(I172-H172))</f>
      </c>
      <c r="K172" s="91">
        <f>IF(OR(I172="",I172=0,H172=""),"",ABS(I172-H172)/I172)</f>
      </c>
      <c r="L172" s="91">
        <f>IF(OR(I172="",I172=0,H172=""),"",(H172-I172)/I172)</f>
      </c>
      <c r="M172" s="46"/>
      <c r="N172" s="62"/>
      <c r="O172" s="46"/>
      <c r="P172" s="46"/>
      <c r="Q172" s="46"/>
      <c r="R172" s="46"/>
    </row>
    <row r="173" ht="20" customHeight="true">
      <c r="A173" s="46"/>
      <c r="B173" s="46"/>
      <c r="C173" s="46"/>
      <c r="D173" s="46"/>
      <c r="E173" s="46"/>
      <c r="F173" s="46"/>
      <c r="G173" s="46"/>
      <c r="H173" s="90">
        <f>IF(B173="","",SUMIFS('Планиране на търсенето (demandP'!$X$2:$X$201,'Планиране на търсенето (demandP'!$B$2:$B$201,B173,'Планиране на търсенето (demandP'!$C$2:$C$201,C173,'Планиране на търсенето (demandP'!$D$2:$D$201,D173,'Планиране на търсенето (demandP'!$E$2:$E$201,E173,'Планиране на търсенето (demandP'!$G$2:$G$201,F173,'Планиране на търсенето (demandP'!$H$2:$H$201,G173))</f>
      </c>
      <c r="I173" s="88" t="n"/>
      <c r="J173" s="90">
        <f>IF(OR(H173="",I173=""),"",ABS(I173-H173))</f>
      </c>
      <c r="K173" s="91">
        <f>IF(OR(I173="",I173=0,H173=""),"",ABS(I173-H173)/I173)</f>
      </c>
      <c r="L173" s="91">
        <f>IF(OR(I173="",I173=0,H173=""),"",(H173-I173)/I173)</f>
      </c>
      <c r="M173" s="46"/>
      <c r="N173" s="62"/>
      <c r="O173" s="46"/>
      <c r="P173" s="46"/>
      <c r="Q173" s="46"/>
      <c r="R173" s="46"/>
    </row>
    <row r="174" ht="20" customHeight="true">
      <c r="A174" s="46"/>
      <c r="B174" s="46"/>
      <c r="C174" s="46"/>
      <c r="D174" s="46"/>
      <c r="E174" s="46"/>
      <c r="F174" s="46"/>
      <c r="G174" s="46"/>
      <c r="H174" s="90">
        <f>IF(B174="","",SUMIFS('Планиране на търсенето (demandP'!$X$2:$X$201,'Планиране на търсенето (demandP'!$B$2:$B$201,B174,'Планиране на търсенето (demandP'!$C$2:$C$201,C174,'Планиране на търсенето (demandP'!$D$2:$D$201,D174,'Планиране на търсенето (demandP'!$E$2:$E$201,E174,'Планиране на търсенето (demandP'!$G$2:$G$201,F174,'Планиране на търсенето (demandP'!$H$2:$H$201,G174))</f>
      </c>
      <c r="I174" s="88" t="n"/>
      <c r="J174" s="90">
        <f>IF(OR(H174="",I174=""),"",ABS(I174-H174))</f>
      </c>
      <c r="K174" s="91">
        <f>IF(OR(I174="",I174=0,H174=""),"",ABS(I174-H174)/I174)</f>
      </c>
      <c r="L174" s="91">
        <f>IF(OR(I174="",I174=0,H174=""),"",(H174-I174)/I174)</f>
      </c>
      <c r="M174" s="46"/>
      <c r="N174" s="62"/>
      <c r="O174" s="46"/>
      <c r="P174" s="46"/>
      <c r="Q174" s="46"/>
      <c r="R174" s="46"/>
    </row>
    <row r="175" ht="20" customHeight="true">
      <c r="A175" s="46"/>
      <c r="B175" s="46"/>
      <c r="C175" s="46"/>
      <c r="D175" s="46"/>
      <c r="E175" s="46"/>
      <c r="F175" s="46"/>
      <c r="G175" s="46"/>
      <c r="H175" s="90">
        <f>IF(B175="","",SUMIFS('Планиране на търсенето (demandP'!$X$2:$X$201,'Планиране на търсенето (demandP'!$B$2:$B$201,B175,'Планиране на търсенето (demandP'!$C$2:$C$201,C175,'Планиране на търсенето (demandP'!$D$2:$D$201,D175,'Планиране на търсенето (demandP'!$E$2:$E$201,E175,'Планиране на търсенето (demandP'!$G$2:$G$201,F175,'Планиране на търсенето (demandP'!$H$2:$H$201,G175))</f>
      </c>
      <c r="I175" s="88" t="n"/>
      <c r="J175" s="90">
        <f>IF(OR(H175="",I175=""),"",ABS(I175-H175))</f>
      </c>
      <c r="K175" s="91">
        <f>IF(OR(I175="",I175=0,H175=""),"",ABS(I175-H175)/I175)</f>
      </c>
      <c r="L175" s="91">
        <f>IF(OR(I175="",I175=0,H175=""),"",(H175-I175)/I175)</f>
      </c>
      <c r="M175" s="46"/>
      <c r="N175" s="62"/>
      <c r="O175" s="46"/>
      <c r="P175" s="46"/>
      <c r="Q175" s="46"/>
      <c r="R175" s="46"/>
    </row>
    <row r="176" ht="20" customHeight="true">
      <c r="A176" s="46"/>
      <c r="B176" s="46"/>
      <c r="C176" s="46"/>
      <c r="D176" s="46"/>
      <c r="E176" s="46"/>
      <c r="F176" s="46"/>
      <c r="G176" s="46"/>
      <c r="H176" s="90">
        <f>IF(B176="","",SUMIFS('Планиране на търсенето (demandP'!$X$2:$X$201,'Планиране на търсенето (demandP'!$B$2:$B$201,B176,'Планиране на търсенето (demandP'!$C$2:$C$201,C176,'Планиране на търсенето (demandP'!$D$2:$D$201,D176,'Планиране на търсенето (demandP'!$E$2:$E$201,E176,'Планиране на търсенето (demandP'!$G$2:$G$201,F176,'Планиране на търсенето (demandP'!$H$2:$H$201,G176))</f>
      </c>
      <c r="I176" s="88" t="n"/>
      <c r="J176" s="90">
        <f>IF(OR(H176="",I176=""),"",ABS(I176-H176))</f>
      </c>
      <c r="K176" s="91">
        <f>IF(OR(I176="",I176=0,H176=""),"",ABS(I176-H176)/I176)</f>
      </c>
      <c r="L176" s="91">
        <f>IF(OR(I176="",I176=0,H176=""),"",(H176-I176)/I176)</f>
      </c>
      <c r="M176" s="46"/>
      <c r="N176" s="62"/>
      <c r="O176" s="46"/>
      <c r="P176" s="46"/>
      <c r="Q176" s="46"/>
      <c r="R176" s="46"/>
    </row>
    <row r="177" ht="20" customHeight="true">
      <c r="A177" s="46"/>
      <c r="B177" s="46"/>
      <c r="C177" s="46"/>
      <c r="D177" s="46"/>
      <c r="E177" s="46"/>
      <c r="F177" s="46"/>
      <c r="G177" s="46"/>
      <c r="H177" s="90">
        <f>IF(B177="","",SUMIFS('Планиране на търсенето (demandP'!$X$2:$X$201,'Планиране на търсенето (demandP'!$B$2:$B$201,B177,'Планиране на търсенето (demandP'!$C$2:$C$201,C177,'Планиране на търсенето (demandP'!$D$2:$D$201,D177,'Планиране на търсенето (demandP'!$E$2:$E$201,E177,'Планиране на търсенето (demandP'!$G$2:$G$201,F177,'Планиране на търсенето (demandP'!$H$2:$H$201,G177))</f>
      </c>
      <c r="I177" s="88" t="n"/>
      <c r="J177" s="90">
        <f>IF(OR(H177="",I177=""),"",ABS(I177-H177))</f>
      </c>
      <c r="K177" s="91">
        <f>IF(OR(I177="",I177=0,H177=""),"",ABS(I177-H177)/I177)</f>
      </c>
      <c r="L177" s="91">
        <f>IF(OR(I177="",I177=0,H177=""),"",(H177-I177)/I177)</f>
      </c>
      <c r="M177" s="46"/>
      <c r="N177" s="62"/>
      <c r="O177" s="46"/>
      <c r="P177" s="46"/>
      <c r="Q177" s="46"/>
      <c r="R177" s="46"/>
    </row>
    <row r="178" ht="20" customHeight="true">
      <c r="A178" s="46"/>
      <c r="B178" s="46"/>
      <c r="C178" s="46"/>
      <c r="D178" s="46"/>
      <c r="E178" s="46"/>
      <c r="F178" s="46"/>
      <c r="G178" s="46"/>
      <c r="H178" s="90">
        <f>IF(B178="","",SUMIFS('Планиране на търсенето (demandP'!$X$2:$X$201,'Планиране на търсенето (demandP'!$B$2:$B$201,B178,'Планиране на търсенето (demandP'!$C$2:$C$201,C178,'Планиране на търсенето (demandP'!$D$2:$D$201,D178,'Планиране на търсенето (demandP'!$E$2:$E$201,E178,'Планиране на търсенето (demandP'!$G$2:$G$201,F178,'Планиране на търсенето (demandP'!$H$2:$H$201,G178))</f>
      </c>
      <c r="I178" s="88" t="n"/>
      <c r="J178" s="90">
        <f>IF(OR(H178="",I178=""),"",ABS(I178-H178))</f>
      </c>
      <c r="K178" s="91">
        <f>IF(OR(I178="",I178=0,H178=""),"",ABS(I178-H178)/I178)</f>
      </c>
      <c r="L178" s="91">
        <f>IF(OR(I178="",I178=0,H178=""),"",(H178-I178)/I178)</f>
      </c>
      <c r="M178" s="46"/>
      <c r="N178" s="62"/>
      <c r="O178" s="46"/>
      <c r="P178" s="46"/>
      <c r="Q178" s="46"/>
      <c r="R178" s="46"/>
    </row>
    <row r="179" ht="20" customHeight="true">
      <c r="A179" s="46"/>
      <c r="B179" s="46"/>
      <c r="C179" s="46"/>
      <c r="D179" s="46"/>
      <c r="E179" s="46"/>
      <c r="F179" s="46"/>
      <c r="G179" s="46"/>
      <c r="H179" s="90">
        <f>IF(B179="","",SUMIFS('Планиране на търсенето (demandP'!$X$2:$X$201,'Планиране на търсенето (demandP'!$B$2:$B$201,B179,'Планиране на търсенето (demandP'!$C$2:$C$201,C179,'Планиране на търсенето (demandP'!$D$2:$D$201,D179,'Планиране на търсенето (demandP'!$E$2:$E$201,E179,'Планиране на търсенето (demandP'!$G$2:$G$201,F179,'Планиране на търсенето (demandP'!$H$2:$H$201,G179))</f>
      </c>
      <c r="I179" s="88" t="n"/>
      <c r="J179" s="90">
        <f>IF(OR(H179="",I179=""),"",ABS(I179-H179))</f>
      </c>
      <c r="K179" s="91">
        <f>IF(OR(I179="",I179=0,H179=""),"",ABS(I179-H179)/I179)</f>
      </c>
      <c r="L179" s="91">
        <f>IF(OR(I179="",I179=0,H179=""),"",(H179-I179)/I179)</f>
      </c>
      <c r="M179" s="46"/>
      <c r="N179" s="62"/>
      <c r="O179" s="46"/>
      <c r="P179" s="46"/>
      <c r="Q179" s="46"/>
      <c r="R179" s="46"/>
    </row>
    <row r="180" ht="20" customHeight="true">
      <c r="A180" s="46"/>
      <c r="B180" s="46"/>
      <c r="C180" s="46"/>
      <c r="D180" s="46"/>
      <c r="E180" s="46"/>
      <c r="F180" s="46"/>
      <c r="G180" s="46"/>
      <c r="H180" s="90">
        <f>IF(B180="","",SUMIFS('Планиране на търсенето (demandP'!$X$2:$X$201,'Планиране на търсенето (demandP'!$B$2:$B$201,B180,'Планиране на търсенето (demandP'!$C$2:$C$201,C180,'Планиране на търсенето (demandP'!$D$2:$D$201,D180,'Планиране на търсенето (demandP'!$E$2:$E$201,E180,'Планиране на търсенето (demandP'!$G$2:$G$201,F180,'Планиране на търсенето (demandP'!$H$2:$H$201,G180))</f>
      </c>
      <c r="I180" s="88" t="n"/>
      <c r="J180" s="90">
        <f>IF(OR(H180="",I180=""),"",ABS(I180-H180))</f>
      </c>
      <c r="K180" s="91">
        <f>IF(OR(I180="",I180=0,H180=""),"",ABS(I180-H180)/I180)</f>
      </c>
      <c r="L180" s="91">
        <f>IF(OR(I180="",I180=0,H180=""),"",(H180-I180)/I180)</f>
      </c>
      <c r="M180" s="46"/>
      <c r="N180" s="62"/>
      <c r="O180" s="46"/>
      <c r="P180" s="46"/>
      <c r="Q180" s="46"/>
      <c r="R180" s="46"/>
    </row>
    <row r="181" ht="20" customHeight="true">
      <c r="A181" s="46"/>
      <c r="B181" s="46"/>
      <c r="C181" s="46"/>
      <c r="D181" s="46"/>
      <c r="E181" s="46"/>
      <c r="F181" s="46"/>
      <c r="G181" s="46"/>
      <c r="H181" s="90">
        <f>IF(B181="","",SUMIFS('Планиране на търсенето (demandP'!$X$2:$X$201,'Планиране на търсенето (demandP'!$B$2:$B$201,B181,'Планиране на търсенето (demandP'!$C$2:$C$201,C181,'Планиране на търсенето (demandP'!$D$2:$D$201,D181,'Планиране на търсенето (demandP'!$E$2:$E$201,E181,'Планиране на търсенето (demandP'!$G$2:$G$201,F181,'Планиране на търсенето (demandP'!$H$2:$H$201,G181))</f>
      </c>
      <c r="I181" s="88" t="n"/>
      <c r="J181" s="90">
        <f>IF(OR(H181="",I181=""),"",ABS(I181-H181))</f>
      </c>
      <c r="K181" s="91">
        <f>IF(OR(I181="",I181=0,H181=""),"",ABS(I181-H181)/I181)</f>
      </c>
      <c r="L181" s="91">
        <f>IF(OR(I181="",I181=0,H181=""),"",(H181-I181)/I181)</f>
      </c>
      <c r="M181" s="46"/>
      <c r="N181" s="62"/>
      <c r="O181" s="46"/>
      <c r="P181" s="46"/>
      <c r="Q181" s="46"/>
      <c r="R181" s="46"/>
    </row>
    <row r="182" ht="20" customHeight="true">
      <c r="A182" s="46"/>
      <c r="B182" s="46"/>
      <c r="C182" s="46"/>
      <c r="D182" s="46"/>
      <c r="E182" s="46"/>
      <c r="F182" s="46"/>
      <c r="G182" s="46"/>
      <c r="H182" s="90">
        <f>IF(B182="","",SUMIFS('Планиране на търсенето (demandP'!$X$2:$X$201,'Планиране на търсенето (demandP'!$B$2:$B$201,B182,'Планиране на търсенето (demandP'!$C$2:$C$201,C182,'Планиране на търсенето (demandP'!$D$2:$D$201,D182,'Планиране на търсенето (demandP'!$E$2:$E$201,E182,'Планиране на търсенето (demandP'!$G$2:$G$201,F182,'Планиране на търсенето (demandP'!$H$2:$H$201,G182))</f>
      </c>
      <c r="I182" s="88" t="n"/>
      <c r="J182" s="90">
        <f>IF(OR(H182="",I182=""),"",ABS(I182-H182))</f>
      </c>
      <c r="K182" s="91">
        <f>IF(OR(I182="",I182=0,H182=""),"",ABS(I182-H182)/I182)</f>
      </c>
      <c r="L182" s="91">
        <f>IF(OR(I182="",I182=0,H182=""),"",(H182-I182)/I182)</f>
      </c>
      <c r="M182" s="46"/>
      <c r="N182" s="62"/>
      <c r="O182" s="46"/>
      <c r="P182" s="46"/>
      <c r="Q182" s="46"/>
      <c r="R182" s="46"/>
    </row>
    <row r="183" ht="20" customHeight="true">
      <c r="A183" s="46"/>
      <c r="B183" s="46"/>
      <c r="C183" s="46"/>
      <c r="D183" s="46"/>
      <c r="E183" s="46"/>
      <c r="F183" s="46"/>
      <c r="G183" s="46"/>
      <c r="H183" s="90">
        <f>IF(B183="","",SUMIFS('Планиране на търсенето (demandP'!$X$2:$X$201,'Планиране на търсенето (demandP'!$B$2:$B$201,B183,'Планиране на търсенето (demandP'!$C$2:$C$201,C183,'Планиране на търсенето (demandP'!$D$2:$D$201,D183,'Планиране на търсенето (demandP'!$E$2:$E$201,E183,'Планиране на търсенето (demandP'!$G$2:$G$201,F183,'Планиране на търсенето (demandP'!$H$2:$H$201,G183))</f>
      </c>
      <c r="I183" s="88" t="n"/>
      <c r="J183" s="90">
        <f>IF(OR(H183="",I183=""),"",ABS(I183-H183))</f>
      </c>
      <c r="K183" s="91">
        <f>IF(OR(I183="",I183=0,H183=""),"",ABS(I183-H183)/I183)</f>
      </c>
      <c r="L183" s="91">
        <f>IF(OR(I183="",I183=0,H183=""),"",(H183-I183)/I183)</f>
      </c>
      <c r="M183" s="46"/>
      <c r="N183" s="62"/>
      <c r="O183" s="46"/>
      <c r="P183" s="46"/>
      <c r="Q183" s="46"/>
      <c r="R183" s="46"/>
    </row>
    <row r="184" ht="20" customHeight="true">
      <c r="A184" s="46"/>
      <c r="B184" s="46"/>
      <c r="C184" s="46"/>
      <c r="D184" s="46"/>
      <c r="E184" s="46"/>
      <c r="F184" s="46"/>
      <c r="G184" s="46"/>
      <c r="H184" s="90">
        <f>IF(B184="","",SUMIFS('Планиране на търсенето (demandP'!$X$2:$X$201,'Планиране на търсенето (demandP'!$B$2:$B$201,B184,'Планиране на търсенето (demandP'!$C$2:$C$201,C184,'Планиране на търсенето (demandP'!$D$2:$D$201,D184,'Планиране на търсенето (demandP'!$E$2:$E$201,E184,'Планиране на търсенето (demandP'!$G$2:$G$201,F184,'Планиране на търсенето (demandP'!$H$2:$H$201,G184))</f>
      </c>
      <c r="I184" s="88" t="n"/>
      <c r="J184" s="90">
        <f>IF(OR(H184="",I184=""),"",ABS(I184-H184))</f>
      </c>
      <c r="K184" s="91">
        <f>IF(OR(I184="",I184=0,H184=""),"",ABS(I184-H184)/I184)</f>
      </c>
      <c r="L184" s="91">
        <f>IF(OR(I184="",I184=0,H184=""),"",(H184-I184)/I184)</f>
      </c>
      <c r="M184" s="46"/>
      <c r="N184" s="62"/>
      <c r="O184" s="46"/>
      <c r="P184" s="46"/>
      <c r="Q184" s="46"/>
      <c r="R184" s="46"/>
    </row>
    <row r="185" ht="20" customHeight="true">
      <c r="A185" s="46"/>
      <c r="B185" s="46"/>
      <c r="C185" s="46"/>
      <c r="D185" s="46"/>
      <c r="E185" s="46"/>
      <c r="F185" s="46"/>
      <c r="G185" s="46"/>
      <c r="H185" s="90">
        <f>IF(B185="","",SUMIFS('Планиране на търсенето (demandP'!$X$2:$X$201,'Планиране на търсенето (demandP'!$B$2:$B$201,B185,'Планиране на търсенето (demandP'!$C$2:$C$201,C185,'Планиране на търсенето (demandP'!$D$2:$D$201,D185,'Планиране на търсенето (demandP'!$E$2:$E$201,E185,'Планиране на търсенето (demandP'!$G$2:$G$201,F185,'Планиране на търсенето (demandP'!$H$2:$H$201,G185))</f>
      </c>
      <c r="I185" s="88" t="n"/>
      <c r="J185" s="90">
        <f>IF(OR(H185="",I185=""),"",ABS(I185-H185))</f>
      </c>
      <c r="K185" s="91">
        <f>IF(OR(I185="",I185=0,H185=""),"",ABS(I185-H185)/I185)</f>
      </c>
      <c r="L185" s="91">
        <f>IF(OR(I185="",I185=0,H185=""),"",(H185-I185)/I185)</f>
      </c>
      <c r="M185" s="46"/>
      <c r="N185" s="62"/>
      <c r="O185" s="46"/>
      <c r="P185" s="46"/>
      <c r="Q185" s="46"/>
      <c r="R185" s="46"/>
    </row>
    <row r="186" ht="20" customHeight="true">
      <c r="A186" s="46"/>
      <c r="B186" s="46"/>
      <c r="C186" s="46"/>
      <c r="D186" s="46"/>
      <c r="E186" s="46"/>
      <c r="F186" s="46"/>
      <c r="G186" s="46"/>
      <c r="H186" s="90">
        <f>IF(B186="","",SUMIFS('Планиране на търсенето (demandP'!$X$2:$X$201,'Планиране на търсенето (demandP'!$B$2:$B$201,B186,'Планиране на търсенето (demandP'!$C$2:$C$201,C186,'Планиране на търсенето (demandP'!$D$2:$D$201,D186,'Планиране на търсенето (demandP'!$E$2:$E$201,E186,'Планиране на търсенето (demandP'!$G$2:$G$201,F186,'Планиране на търсенето (demandP'!$H$2:$H$201,G186))</f>
      </c>
      <c r="I186" s="88" t="n"/>
      <c r="J186" s="90">
        <f>IF(OR(H186="",I186=""),"",ABS(I186-H186))</f>
      </c>
      <c r="K186" s="91">
        <f>IF(OR(I186="",I186=0,H186=""),"",ABS(I186-H186)/I186)</f>
      </c>
      <c r="L186" s="91">
        <f>IF(OR(I186="",I186=0,H186=""),"",(H186-I186)/I186)</f>
      </c>
      <c r="M186" s="46"/>
      <c r="N186" s="62"/>
      <c r="O186" s="46"/>
      <c r="P186" s="46"/>
      <c r="Q186" s="46"/>
      <c r="R186" s="46"/>
    </row>
    <row r="187" ht="20" customHeight="true">
      <c r="A187" s="46"/>
      <c r="B187" s="46"/>
      <c r="C187" s="46"/>
      <c r="D187" s="46"/>
      <c r="E187" s="46"/>
      <c r="F187" s="46"/>
      <c r="G187" s="46"/>
      <c r="H187" s="90">
        <f>IF(B187="","",SUMIFS('Планиране на търсенето (demandP'!$X$2:$X$201,'Планиране на търсенето (demandP'!$B$2:$B$201,B187,'Планиране на търсенето (demandP'!$C$2:$C$201,C187,'Планиране на търсенето (demandP'!$D$2:$D$201,D187,'Планиране на търсенето (demandP'!$E$2:$E$201,E187,'Планиране на търсенето (demandP'!$G$2:$G$201,F187,'Планиране на търсенето (demandP'!$H$2:$H$201,G187))</f>
      </c>
      <c r="I187" s="88" t="n"/>
      <c r="J187" s="90">
        <f>IF(OR(H187="",I187=""),"",ABS(I187-H187))</f>
      </c>
      <c r="K187" s="91">
        <f>IF(OR(I187="",I187=0,H187=""),"",ABS(I187-H187)/I187)</f>
      </c>
      <c r="L187" s="91">
        <f>IF(OR(I187="",I187=0,H187=""),"",(H187-I187)/I187)</f>
      </c>
      <c r="M187" s="46"/>
      <c r="N187" s="62"/>
      <c r="O187" s="46"/>
      <c r="P187" s="46"/>
      <c r="Q187" s="46"/>
      <c r="R187" s="46"/>
    </row>
    <row r="188" ht="20" customHeight="true">
      <c r="A188" s="46"/>
      <c r="B188" s="46"/>
      <c r="C188" s="46"/>
      <c r="D188" s="46"/>
      <c r="E188" s="46"/>
      <c r="F188" s="46"/>
      <c r="G188" s="46"/>
      <c r="H188" s="90">
        <f>IF(B188="","",SUMIFS('Планиране на търсенето (demandP'!$X$2:$X$201,'Планиране на търсенето (demandP'!$B$2:$B$201,B188,'Планиране на търсенето (demandP'!$C$2:$C$201,C188,'Планиране на търсенето (demandP'!$D$2:$D$201,D188,'Планиране на търсенето (demandP'!$E$2:$E$201,E188,'Планиране на търсенето (demandP'!$G$2:$G$201,F188,'Планиране на търсенето (demandP'!$H$2:$H$201,G188))</f>
      </c>
      <c r="I188" s="88" t="n"/>
      <c r="J188" s="90">
        <f>IF(OR(H188="",I188=""),"",ABS(I188-H188))</f>
      </c>
      <c r="K188" s="91">
        <f>IF(OR(I188="",I188=0,H188=""),"",ABS(I188-H188)/I188)</f>
      </c>
      <c r="L188" s="91">
        <f>IF(OR(I188="",I188=0,H188=""),"",(H188-I188)/I188)</f>
      </c>
      <c r="M188" s="46"/>
      <c r="N188" s="62"/>
      <c r="O188" s="46"/>
      <c r="P188" s="46"/>
      <c r="Q188" s="46"/>
      <c r="R188" s="46"/>
    </row>
    <row r="189" ht="20" customHeight="true">
      <c r="A189" s="46"/>
      <c r="B189" s="46"/>
      <c r="C189" s="46"/>
      <c r="D189" s="46"/>
      <c r="E189" s="46"/>
      <c r="F189" s="46"/>
      <c r="G189" s="46"/>
      <c r="H189" s="90">
        <f>IF(B189="","",SUMIFS('Планиране на търсенето (demandP'!$X$2:$X$201,'Планиране на търсенето (demandP'!$B$2:$B$201,B189,'Планиране на търсенето (demandP'!$C$2:$C$201,C189,'Планиране на търсенето (demandP'!$D$2:$D$201,D189,'Планиране на търсенето (demandP'!$E$2:$E$201,E189,'Планиране на търсенето (demandP'!$G$2:$G$201,F189,'Планиране на търсенето (demandP'!$H$2:$H$201,G189))</f>
      </c>
      <c r="I189" s="88" t="n"/>
      <c r="J189" s="90">
        <f>IF(OR(H189="",I189=""),"",ABS(I189-H189))</f>
      </c>
      <c r="K189" s="91">
        <f>IF(OR(I189="",I189=0,H189=""),"",ABS(I189-H189)/I189)</f>
      </c>
      <c r="L189" s="91">
        <f>IF(OR(I189="",I189=0,H189=""),"",(H189-I189)/I189)</f>
      </c>
      <c r="M189" s="46"/>
      <c r="N189" s="62"/>
      <c r="O189" s="46"/>
      <c r="P189" s="46"/>
      <c r="Q189" s="46"/>
      <c r="R189" s="46"/>
    </row>
    <row r="190" ht="20" customHeight="true">
      <c r="A190" s="46"/>
      <c r="B190" s="46"/>
      <c r="C190" s="46"/>
      <c r="D190" s="46"/>
      <c r="E190" s="46"/>
      <c r="F190" s="46"/>
      <c r="G190" s="46"/>
      <c r="H190" s="90">
        <f>IF(B190="","",SUMIFS('Планиране на търсенето (demandP'!$X$2:$X$201,'Планиране на търсенето (demandP'!$B$2:$B$201,B190,'Планиране на търсенето (demandP'!$C$2:$C$201,C190,'Планиране на търсенето (demandP'!$D$2:$D$201,D190,'Планиране на търсенето (demandP'!$E$2:$E$201,E190,'Планиране на търсенето (demandP'!$G$2:$G$201,F190,'Планиране на търсенето (demandP'!$H$2:$H$201,G190))</f>
      </c>
      <c r="I190" s="88" t="n"/>
      <c r="J190" s="90">
        <f>IF(OR(H190="",I190=""),"",ABS(I190-H190))</f>
      </c>
      <c r="K190" s="91">
        <f>IF(OR(I190="",I190=0,H190=""),"",ABS(I190-H190)/I190)</f>
      </c>
      <c r="L190" s="91">
        <f>IF(OR(I190="",I190=0,H190=""),"",(H190-I190)/I190)</f>
      </c>
      <c r="M190" s="46"/>
      <c r="N190" s="62"/>
      <c r="O190" s="46"/>
      <c r="P190" s="46"/>
      <c r="Q190" s="46"/>
      <c r="R190" s="46"/>
    </row>
    <row r="191" ht="20" customHeight="true">
      <c r="A191" s="46"/>
      <c r="B191" s="46"/>
      <c r="C191" s="46"/>
      <c r="D191" s="46"/>
      <c r="E191" s="46"/>
      <c r="F191" s="46"/>
      <c r="G191" s="46"/>
      <c r="H191" s="90">
        <f>IF(B191="","",SUMIFS('Планиране на търсенето (demandP'!$X$2:$X$201,'Планиране на търсенето (demandP'!$B$2:$B$201,B191,'Планиране на търсенето (demandP'!$C$2:$C$201,C191,'Планиране на търсенето (demandP'!$D$2:$D$201,D191,'Планиране на търсенето (demandP'!$E$2:$E$201,E191,'Планиране на търсенето (demandP'!$G$2:$G$201,F191,'Планиране на търсенето (demandP'!$H$2:$H$201,G191))</f>
      </c>
      <c r="I191" s="88" t="n"/>
      <c r="J191" s="90">
        <f>IF(OR(H191="",I191=""),"",ABS(I191-H191))</f>
      </c>
      <c r="K191" s="91">
        <f>IF(OR(I191="",I191=0,H191=""),"",ABS(I191-H191)/I191)</f>
      </c>
      <c r="L191" s="91">
        <f>IF(OR(I191="",I191=0,H191=""),"",(H191-I191)/I191)</f>
      </c>
      <c r="M191" s="46"/>
      <c r="N191" s="62"/>
      <c r="O191" s="46"/>
      <c r="P191" s="46"/>
      <c r="Q191" s="46"/>
      <c r="R191" s="46"/>
    </row>
    <row r="192" ht="20" customHeight="true">
      <c r="A192" s="46"/>
      <c r="B192" s="46"/>
      <c r="C192" s="46"/>
      <c r="D192" s="46"/>
      <c r="E192" s="46"/>
      <c r="F192" s="46"/>
      <c r="G192" s="46"/>
      <c r="H192" s="90">
        <f>IF(B192="","",SUMIFS('Планиране на търсенето (demandP'!$X$2:$X$201,'Планиране на търсенето (demandP'!$B$2:$B$201,B192,'Планиране на търсенето (demandP'!$C$2:$C$201,C192,'Планиране на търсенето (demandP'!$D$2:$D$201,D192,'Планиране на търсенето (demandP'!$E$2:$E$201,E192,'Планиране на търсенето (demandP'!$G$2:$G$201,F192,'Планиране на търсенето (demandP'!$H$2:$H$201,G192))</f>
      </c>
      <c r="I192" s="88" t="n"/>
      <c r="J192" s="90">
        <f>IF(OR(H192="",I192=""),"",ABS(I192-H192))</f>
      </c>
      <c r="K192" s="91">
        <f>IF(OR(I192="",I192=0,H192=""),"",ABS(I192-H192)/I192)</f>
      </c>
      <c r="L192" s="91">
        <f>IF(OR(I192="",I192=0,H192=""),"",(H192-I192)/I192)</f>
      </c>
      <c r="M192" s="46"/>
      <c r="N192" s="62"/>
      <c r="O192" s="46"/>
      <c r="P192" s="46"/>
      <c r="Q192" s="46"/>
      <c r="R192" s="46"/>
    </row>
    <row r="193" ht="20" customHeight="true">
      <c r="A193" s="46"/>
      <c r="B193" s="46"/>
      <c r="C193" s="46"/>
      <c r="D193" s="46"/>
      <c r="E193" s="46"/>
      <c r="F193" s="46"/>
      <c r="G193" s="46"/>
      <c r="H193" s="90">
        <f>IF(B193="","",SUMIFS('Планиране на търсенето (demandP'!$X$2:$X$201,'Планиране на търсенето (demandP'!$B$2:$B$201,B193,'Планиране на търсенето (demandP'!$C$2:$C$201,C193,'Планиране на търсенето (demandP'!$D$2:$D$201,D193,'Планиране на търсенето (demandP'!$E$2:$E$201,E193,'Планиране на търсенето (demandP'!$G$2:$G$201,F193,'Планиране на търсенето (demandP'!$H$2:$H$201,G193))</f>
      </c>
      <c r="I193" s="88" t="n"/>
      <c r="J193" s="90">
        <f>IF(OR(H193="",I193=""),"",ABS(I193-H193))</f>
      </c>
      <c r="K193" s="91">
        <f>IF(OR(I193="",I193=0,H193=""),"",ABS(I193-H193)/I193)</f>
      </c>
      <c r="L193" s="91">
        <f>IF(OR(I193="",I193=0,H193=""),"",(H193-I193)/I193)</f>
      </c>
      <c r="M193" s="46"/>
      <c r="N193" s="62"/>
      <c r="O193" s="46"/>
      <c r="P193" s="46"/>
      <c r="Q193" s="46"/>
      <c r="R193" s="46"/>
    </row>
    <row r="194" ht="20" customHeight="true">
      <c r="A194" s="46"/>
      <c r="B194" s="46"/>
      <c r="C194" s="46"/>
      <c r="D194" s="46"/>
      <c r="E194" s="46"/>
      <c r="F194" s="46"/>
      <c r="G194" s="46"/>
      <c r="H194" s="90">
        <f>IF(B194="","",SUMIFS('Планиране на търсенето (demandP'!$X$2:$X$201,'Планиране на търсенето (demandP'!$B$2:$B$201,B194,'Планиране на търсенето (demandP'!$C$2:$C$201,C194,'Планиране на търсенето (demandP'!$D$2:$D$201,D194,'Планиране на търсенето (demandP'!$E$2:$E$201,E194,'Планиране на търсенето (demandP'!$G$2:$G$201,F194,'Планиране на търсенето (demandP'!$H$2:$H$201,G194))</f>
      </c>
      <c r="I194" s="88" t="n"/>
      <c r="J194" s="90">
        <f>IF(OR(H194="",I194=""),"",ABS(I194-H194))</f>
      </c>
      <c r="K194" s="91">
        <f>IF(OR(I194="",I194=0,H194=""),"",ABS(I194-H194)/I194)</f>
      </c>
      <c r="L194" s="91">
        <f>IF(OR(I194="",I194=0,H194=""),"",(H194-I194)/I194)</f>
      </c>
      <c r="M194" s="46"/>
      <c r="N194" s="62"/>
      <c r="O194" s="46"/>
      <c r="P194" s="46"/>
      <c r="Q194" s="46"/>
      <c r="R194" s="46"/>
    </row>
    <row r="195" ht="20" customHeight="true">
      <c r="A195" s="46"/>
      <c r="B195" s="46"/>
      <c r="C195" s="46"/>
      <c r="D195" s="46"/>
      <c r="E195" s="46"/>
      <c r="F195" s="46"/>
      <c r="G195" s="46"/>
      <c r="H195" s="90">
        <f>IF(B195="","",SUMIFS('Планиране на търсенето (demandP'!$X$2:$X$201,'Планиране на търсенето (demandP'!$B$2:$B$201,B195,'Планиране на търсенето (demandP'!$C$2:$C$201,C195,'Планиране на търсенето (demandP'!$D$2:$D$201,D195,'Планиране на търсенето (demandP'!$E$2:$E$201,E195,'Планиране на търсенето (demandP'!$G$2:$G$201,F195,'Планиране на търсенето (demandP'!$H$2:$H$201,G195))</f>
      </c>
      <c r="I195" s="88" t="n"/>
      <c r="J195" s="90">
        <f>IF(OR(H195="",I195=""),"",ABS(I195-H195))</f>
      </c>
      <c r="K195" s="91">
        <f>IF(OR(I195="",I195=0,H195=""),"",ABS(I195-H195)/I195)</f>
      </c>
      <c r="L195" s="91">
        <f>IF(OR(I195="",I195=0,H195=""),"",(H195-I195)/I195)</f>
      </c>
      <c r="M195" s="46"/>
      <c r="N195" s="62"/>
      <c r="O195" s="46"/>
      <c r="P195" s="46"/>
      <c r="Q195" s="46"/>
      <c r="R195" s="46"/>
    </row>
    <row r="196" ht="20" customHeight="true">
      <c r="A196" s="46"/>
      <c r="B196" s="46"/>
      <c r="C196" s="46"/>
      <c r="D196" s="46"/>
      <c r="E196" s="46"/>
      <c r="F196" s="46"/>
      <c r="G196" s="46"/>
      <c r="H196" s="90">
        <f>IF(B196="","",SUMIFS('Планиране на търсенето (demandP'!$X$2:$X$201,'Планиране на търсенето (demandP'!$B$2:$B$201,B196,'Планиране на търсенето (demandP'!$C$2:$C$201,C196,'Планиране на търсенето (demandP'!$D$2:$D$201,D196,'Планиране на търсенето (demandP'!$E$2:$E$201,E196,'Планиране на търсенето (demandP'!$G$2:$G$201,F196,'Планиране на търсенето (demandP'!$H$2:$H$201,G196))</f>
      </c>
      <c r="I196" s="88" t="n"/>
      <c r="J196" s="90">
        <f>IF(OR(H196="",I196=""),"",ABS(I196-H196))</f>
      </c>
      <c r="K196" s="91">
        <f>IF(OR(I196="",I196=0,H196=""),"",ABS(I196-H196)/I196)</f>
      </c>
      <c r="L196" s="91">
        <f>IF(OR(I196="",I196=0,H196=""),"",(H196-I196)/I196)</f>
      </c>
      <c r="M196" s="46"/>
      <c r="N196" s="62"/>
      <c r="O196" s="46"/>
      <c r="P196" s="46"/>
      <c r="Q196" s="46"/>
      <c r="R196" s="46"/>
    </row>
    <row r="197" ht="20" customHeight="true">
      <c r="A197" s="46"/>
      <c r="B197" s="46"/>
      <c r="C197" s="46"/>
      <c r="D197" s="46"/>
      <c r="E197" s="46"/>
      <c r="F197" s="46"/>
      <c r="G197" s="46"/>
      <c r="H197" s="90">
        <f>IF(B197="","",SUMIFS('Планиране на търсенето (demandP'!$X$2:$X$201,'Планиране на търсенето (demandP'!$B$2:$B$201,B197,'Планиране на търсенето (demandP'!$C$2:$C$201,C197,'Планиране на търсенето (demandP'!$D$2:$D$201,D197,'Планиране на търсенето (demandP'!$E$2:$E$201,E197,'Планиране на търсенето (demandP'!$G$2:$G$201,F197,'Планиране на търсенето (demandP'!$H$2:$H$201,G197))</f>
      </c>
      <c r="I197" s="88" t="n"/>
      <c r="J197" s="90">
        <f>IF(OR(H197="",I197=""),"",ABS(I197-H197))</f>
      </c>
      <c r="K197" s="91">
        <f>IF(OR(I197="",I197=0,H197=""),"",ABS(I197-H197)/I197)</f>
      </c>
      <c r="L197" s="91">
        <f>IF(OR(I197="",I197=0,H197=""),"",(H197-I197)/I197)</f>
      </c>
      <c r="M197" s="46"/>
      <c r="N197" s="62"/>
      <c r="O197" s="46"/>
      <c r="P197" s="46"/>
      <c r="Q197" s="46"/>
      <c r="R197" s="46"/>
    </row>
    <row r="198" ht="20" customHeight="true">
      <c r="A198" s="46"/>
      <c r="B198" s="46"/>
      <c r="C198" s="46"/>
      <c r="D198" s="46"/>
      <c r="E198" s="46"/>
      <c r="F198" s="46"/>
      <c r="G198" s="46"/>
      <c r="H198" s="90">
        <f>IF(B198="","",SUMIFS('Планиране на търсенето (demandP'!$X$2:$X$201,'Планиране на търсенето (demandP'!$B$2:$B$201,B198,'Планиране на търсенето (demandP'!$C$2:$C$201,C198,'Планиране на търсенето (demandP'!$D$2:$D$201,D198,'Планиране на търсенето (demandP'!$E$2:$E$201,E198,'Планиране на търсенето (demandP'!$G$2:$G$201,F198,'Планиране на търсенето (demandP'!$H$2:$H$201,G198))</f>
      </c>
      <c r="I198" s="88" t="n"/>
      <c r="J198" s="90">
        <f>IF(OR(H198="",I198=""),"",ABS(I198-H198))</f>
      </c>
      <c r="K198" s="91">
        <f>IF(OR(I198="",I198=0,H198=""),"",ABS(I198-H198)/I198)</f>
      </c>
      <c r="L198" s="91">
        <f>IF(OR(I198="",I198=0,H198=""),"",(H198-I198)/I198)</f>
      </c>
      <c r="M198" s="46"/>
      <c r="N198" s="62"/>
      <c r="O198" s="46"/>
      <c r="P198" s="46"/>
      <c r="Q198" s="46"/>
      <c r="R198" s="46"/>
    </row>
    <row r="199" ht="20" customHeight="true">
      <c r="A199" s="46"/>
      <c r="B199" s="46"/>
      <c r="C199" s="46"/>
      <c r="D199" s="46"/>
      <c r="E199" s="46"/>
      <c r="F199" s="46"/>
      <c r="G199" s="46"/>
      <c r="H199" s="90">
        <f>IF(B199="","",SUMIFS('Планиране на търсенето (demandP'!$X$2:$X$201,'Планиране на търсенето (demandP'!$B$2:$B$201,B199,'Планиране на търсенето (demandP'!$C$2:$C$201,C199,'Планиране на търсенето (demandP'!$D$2:$D$201,D199,'Планиране на търсенето (demandP'!$E$2:$E$201,E199,'Планиране на търсенето (demandP'!$G$2:$G$201,F199,'Планиране на търсенето (demandP'!$H$2:$H$201,G199))</f>
      </c>
      <c r="I199" s="88" t="n"/>
      <c r="J199" s="90">
        <f>IF(OR(H199="",I199=""),"",ABS(I199-H199))</f>
      </c>
      <c r="K199" s="91">
        <f>IF(OR(I199="",I199=0,H199=""),"",ABS(I199-H199)/I199)</f>
      </c>
      <c r="L199" s="91">
        <f>IF(OR(I199="",I199=0,H199=""),"",(H199-I199)/I199)</f>
      </c>
      <c r="M199" s="46"/>
      <c r="N199" s="62"/>
      <c r="O199" s="46"/>
      <c r="P199" s="46"/>
      <c r="Q199" s="46"/>
      <c r="R199" s="46"/>
    </row>
    <row r="200" ht="20" customHeight="true">
      <c r="A200" s="46"/>
      <c r="B200" s="46"/>
      <c r="C200" s="46"/>
      <c r="D200" s="46"/>
      <c r="E200" s="46"/>
      <c r="F200" s="46"/>
      <c r="G200" s="46"/>
      <c r="H200" s="90">
        <f>IF(B200="","",SUMIFS('Планиране на търсенето (demandP'!$X$2:$X$201,'Планиране на търсенето (demandP'!$B$2:$B$201,B200,'Планиране на търсенето (demandP'!$C$2:$C$201,C200,'Планиране на търсенето (demandP'!$D$2:$D$201,D200,'Планиране на търсенето (demandP'!$E$2:$E$201,E200,'Планиране на търсенето (demandP'!$G$2:$G$201,F200,'Планиране на търсенето (demandP'!$H$2:$H$201,G200))</f>
      </c>
      <c r="I200" s="88" t="n"/>
      <c r="J200" s="90">
        <f>IF(OR(H200="",I200=""),"",ABS(I200-H200))</f>
      </c>
      <c r="K200" s="91">
        <f>IF(OR(I200="",I200=0,H200=""),"",ABS(I200-H200)/I200)</f>
      </c>
      <c r="L200" s="91">
        <f>IF(OR(I200="",I200=0,H200=""),"",(H200-I200)/I200)</f>
      </c>
      <c r="M200" s="46"/>
      <c r="N200" s="62"/>
      <c r="O200" s="46"/>
      <c r="P200" s="46"/>
      <c r="Q200" s="46"/>
      <c r="R200" s="46"/>
    </row>
    <row r="201" ht="20" customHeight="true">
      <c r="A201" s="46"/>
      <c r="B201" s="46"/>
      <c r="C201" s="46"/>
      <c r="D201" s="46"/>
      <c r="E201" s="46"/>
      <c r="F201" s="46"/>
      <c r="G201" s="46"/>
      <c r="H201" s="90">
        <f>IF(B201="","",SUMIFS('Планиране на търсенето (demandP'!$X$2:$X$201,'Планиране на търсенето (demandP'!$B$2:$B$201,B201,'Планиране на търсенето (demandP'!$C$2:$C$201,C201,'Планиране на търсенето (demandP'!$D$2:$D$201,D201,'Планиране на търсенето (demandP'!$E$2:$E$201,E201,'Планиране на търсенето (demandP'!$G$2:$G$201,F201,'Планиране на търсенето (demandP'!$H$2:$H$201,G201))</f>
      </c>
      <c r="I201" s="88" t="n"/>
      <c r="J201" s="90">
        <f>IF(OR(H201="",I201=""),"",ABS(I201-H201))</f>
      </c>
      <c r="K201" s="91">
        <f>IF(OR(I201="",I201=0,H201=""),"",ABS(I201-H201)/I201)</f>
      </c>
      <c r="L201" s="91">
        <f>IF(OR(I201="",I201=0,H201=""),"",(H201-I201)/I201)</f>
      </c>
      <c r="M201" s="46"/>
      <c r="N201" s="62"/>
      <c r="O201" s="46"/>
      <c r="P201" s="46"/>
      <c r="Q201" s="46"/>
      <c r="R201" s="46"/>
    </row>
    <row r="202">
      <c r="A202" s="2" t="n"/>
      <c r="B202" s="2" t="n"/>
      <c r="C202" s="2" t="n"/>
      <c r="D202" s="2" t="n"/>
      <c r="E202" s="2" t="n"/>
      <c r="F202" s="2" t="n"/>
      <c r="G202" s="2" t="n"/>
      <c r="H202" s="2" t="n"/>
      <c r="I202" s="2" t="n"/>
      <c r="J202" s="2" t="n"/>
      <c r="K202" s="2" t="n"/>
      <c r="L202" s="2" t="n"/>
      <c r="M202" s="2" t="n"/>
      <c r="N202" s="2" t="n"/>
      <c r="O202" s="2" t="n"/>
      <c r="P202" s="2" t="n"/>
      <c r="Q202" s="2" t="n"/>
      <c r="R202" s="2" t="n"/>
    </row>
    <row r="203">
      <c r="A203" s="2" t="n"/>
      <c r="B203" s="2" t="n"/>
      <c r="C203" s="2" t="n"/>
      <c r="D203" s="2" t="n"/>
      <c r="E203" s="2" t="n"/>
      <c r="F203" s="2" t="n"/>
      <c r="G203" s="2" t="n"/>
      <c r="H203" s="2" t="n"/>
      <c r="I203" s="2" t="n"/>
      <c r="J203" s="2" t="n"/>
      <c r="K203" s="2" t="n"/>
      <c r="L203" s="2" t="n"/>
      <c r="M203" s="2" t="n"/>
      <c r="N203" s="2" t="n"/>
      <c r="O203" s="2" t="n"/>
      <c r="P203" s="2" t="n"/>
      <c r="Q203" s="2" t="n"/>
      <c r="R203" s="2" t="n"/>
    </row>
    <row r="204">
      <c r="A204" s="2" t="n"/>
      <c r="B204" s="2" t="n"/>
      <c r="C204" s="2" t="n"/>
      <c r="D204" s="2" t="n"/>
      <c r="E204" s="2" t="n"/>
      <c r="F204" s="2" t="n"/>
      <c r="G204" s="2" t="n"/>
      <c r="H204" s="2" t="n"/>
      <c r="I204" s="2" t="n"/>
      <c r="J204" s="2" t="n"/>
      <c r="K204" s="2" t="n"/>
      <c r="L204" s="2" t="n"/>
      <c r="M204" s="2" t="n"/>
      <c r="N204" s="2" t="n"/>
      <c r="O204" s="2" t="n"/>
      <c r="P204" s="2" t="n"/>
      <c r="Q204" s="2" t="n"/>
      <c r="R204" s="2" t="n"/>
    </row>
    <row r="205">
      <c r="A205" s="2" t="n"/>
      <c r="B205" s="2" t="n"/>
      <c r="C205" s="2" t="n"/>
      <c r="D205" s="2" t="n"/>
      <c r="E205" s="2" t="n"/>
      <c r="F205" s="2" t="n"/>
      <c r="G205" s="2" t="n"/>
      <c r="H205" s="2" t="n"/>
      <c r="I205" s="2" t="n"/>
      <c r="J205" s="2" t="n"/>
      <c r="K205" s="2" t="n"/>
      <c r="L205" s="2" t="n"/>
      <c r="M205" s="2" t="n"/>
      <c r="N205" s="2" t="n"/>
      <c r="O205" s="2" t="n"/>
      <c r="P205" s="2" t="n"/>
      <c r="Q205" s="2" t="n"/>
      <c r="R205" s="2" t="n"/>
    </row>
    <row r="206">
      <c r="A206" s="2" t="n"/>
      <c r="B206" s="2" t="n"/>
      <c r="C206" s="2" t="n"/>
      <c r="D206" s="2" t="n"/>
      <c r="E206" s="2" t="n"/>
      <c r="F206" s="2" t="n"/>
      <c r="G206" s="2" t="n"/>
      <c r="H206" s="2" t="n"/>
      <c r="I206" s="2" t="n"/>
      <c r="J206" s="2" t="n"/>
      <c r="K206" s="2" t="n"/>
      <c r="L206" s="2" t="n"/>
      <c r="M206" s="2" t="n"/>
      <c r="N206" s="2" t="n"/>
      <c r="O206" s="2" t="n"/>
      <c r="P206" s="2" t="n"/>
      <c r="Q206" s="2" t="n"/>
      <c r="R206" s="2" t="n"/>
    </row>
    <row r="207">
      <c r="A207" s="2" t="n"/>
      <c r="B207" s="2" t="n"/>
      <c r="C207" s="2" t="n"/>
      <c r="D207" s="2" t="n"/>
      <c r="E207" s="2" t="n"/>
      <c r="F207" s="2" t="n"/>
      <c r="G207" s="2" t="n"/>
      <c r="H207" s="2" t="n"/>
      <c r="I207" s="2" t="n"/>
      <c r="J207" s="2" t="n"/>
      <c r="K207" s="2" t="n"/>
      <c r="L207" s="2" t="n"/>
      <c r="M207" s="2" t="n"/>
      <c r="N207" s="2" t="n"/>
      <c r="O207" s="2" t="n"/>
      <c r="P207" s="2" t="n"/>
      <c r="Q207" s="2" t="n"/>
      <c r="R207" s="2" t="n"/>
    </row>
    <row r="208">
      <c r="A208" s="2" t="n"/>
      <c r="B208" s="2" t="n"/>
      <c r="C208" s="2" t="n"/>
      <c r="D208" s="2" t="n"/>
      <c r="E208" s="2" t="n"/>
      <c r="F208" s="2" t="n"/>
      <c r="G208" s="2" t="n"/>
      <c r="H208" s="2" t="n"/>
      <c r="I208" s="2" t="n"/>
      <c r="J208" s="2" t="n"/>
      <c r="K208" s="2" t="n"/>
      <c r="L208" s="2" t="n"/>
      <c r="M208" s="2" t="n"/>
      <c r="N208" s="2" t="n"/>
      <c r="O208" s="2" t="n"/>
      <c r="P208" s="2" t="n"/>
      <c r="Q208" s="2" t="n"/>
      <c r="R208" s="2" t="n"/>
    </row>
    <row r="209">
      <c r="A209" s="2" t="n"/>
      <c r="B209" s="2" t="n"/>
      <c r="C209" s="2" t="n"/>
      <c r="D209" s="2" t="n"/>
      <c r="E209" s="2" t="n"/>
      <c r="F209" s="2" t="n"/>
      <c r="G209" s="2" t="n"/>
      <c r="H209" s="2" t="n"/>
      <c r="I209" s="2" t="n"/>
      <c r="J209" s="2" t="n"/>
      <c r="K209" s="2" t="n"/>
      <c r="L209" s="2" t="n"/>
      <c r="M209" s="2" t="n"/>
      <c r="N209" s="2" t="n"/>
      <c r="O209" s="2" t="n"/>
      <c r="P209" s="2" t="n"/>
      <c r="Q209" s="2" t="n"/>
      <c r="R209" s="2" t="n"/>
    </row>
    <row r="210">
      <c r="A210" s="2" t="n"/>
      <c r="B210" s="2" t="n"/>
      <c r="C210" s="2" t="n"/>
      <c r="D210" s="2" t="n"/>
      <c r="E210" s="2" t="n"/>
      <c r="F210" s="2" t="n"/>
      <c r="G210" s="2" t="n"/>
      <c r="H210" s="2" t="n"/>
      <c r="I210" s="2" t="n"/>
      <c r="J210" s="2" t="n"/>
      <c r="K210" s="2" t="n"/>
      <c r="L210" s="2" t="n"/>
      <c r="M210" s="2" t="n"/>
      <c r="N210" s="2" t="n"/>
      <c r="O210" s="2" t="n"/>
      <c r="P210" s="2" t="n"/>
      <c r="Q210" s="2" t="n"/>
      <c r="R210" s="2" t="n"/>
    </row>
  </sheetData>
  <conditionalFormatting sqref="K2:K201">
    <cfRule type="colorScale" priority="1">
      <colorScale>
        <cfvo type="min"/>
        <cfvo type="percentile" val="50"/>
        <cfvo type="max"/>
        <color rgb="00A9D18E"/>
        <color rgb="00FFFFFF"/>
        <color rgb="00F4B183"/>
      </colorScale>
    </cfRule>
  </conditionalFormatting>
  <conditionalFormatting sqref="L2:L201">
    <cfRule type="colorScale" priority="2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8">
    <dataValidation allowBlank="true" sqref="B2:B201" type="list">
      <formula1>=List_Periods</formula1>
    </dataValidation>
    <dataValidation allowBlank="true" sqref="C2:C201" type="list">
      <formula1>=List_BusinessUnits</formula1>
    </dataValidation>
    <dataValidation allowBlank="true" sqref="D2:D201" type="list">
      <formula1>=List_ProductFamilies</formula1>
    </dataValidation>
    <dataValidation allowBlank="true" sqref="F2:F201" type="list">
      <formula1>=List_Regions</formula1>
    </dataValidation>
    <dataValidation allowBlank="true" sqref="G2:G201" type="list">
      <formula1>=List_Channels</formula1>
    </dataValidation>
    <dataValidation allowBlank="true" sqref="M2:M201" type="list">
      <formula1>=List_RootCauses</formula1>
    </dataValidation>
    <dataValidation allowBlank="true" sqref="O2:O201" type="list">
      <formula1>=List_Owners</formula1>
    </dataValidation>
    <dataValidation allowBlank="true" sqref="Q2:Q201" type="list">
      <formula1>=List_Statuses</formula1>
    </dataValidation>
  </dataValidation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M210"/>
  <sheetViews>
    <sheetView showGridLines="false" workbookViewId="0">
      <selection activeCell="A1" sqref="A1"/>
    </sheetView>
  </sheetViews>
  <sheetFormatPr baseColWidth="8" defaultRowHeight="15"/>
  <cols>
    <col customWidth="true" max="1" min="1" width="10"/>
    <col customWidth="true" max="2" min="2" width="11"/>
    <col customWidth="true" max="3" min="3" width="13"/>
    <col customWidth="true" max="4" min="4" width="24"/>
    <col customWidth="true" max="5" min="5" width="18"/>
    <col customWidth="true" max="6" min="6" width="32"/>
    <col customWidth="true" max="8" min="7" width="12"/>
    <col customWidth="true" max="9" min="9" width="10"/>
    <col customWidth="true" max="10" min="10" width="12"/>
    <col customWidth="true" max="11" min="11" width="22"/>
    <col customWidth="true" max="12" min="12" width="12"/>
    <col customWidth="true" max="13" min="13" width="20"/>
  </cols>
  <sheetData>
    <row r="1" ht="32" customHeight="true">
      <c r="A1" s="36" t="s">
        <v>272</v>
      </c>
      <c r="B1" s="36" t="inlineStr">
        <is>
          <t>サイクル月</t>
        </is>
      </c>
      <c r="C1" s="36" t="inlineStr">
        <is>
          <t>会議段階</t>
        </is>
      </c>
      <c r="D1" s="36" t="inlineStr">
        <is>
          <t>テーマ・課題</t>
        </is>
      </c>
      <c r="E1" s="36" t="inlineStr">
        <is>
          <t>影響範囲</t>
        </is>
      </c>
      <c r="F1" s="36" t="inlineStr">
        <is>
          <t>決定・アクション</t>
        </is>
      </c>
      <c r="G1" s="36" t="inlineStr">
        <is>
          <t>担当者</t>
        </is>
      </c>
      <c r="H1" s="36" t="inlineStr">
        <is>
          <t>期限</t>
        </is>
      </c>
      <c r="I1" s="36" t="inlineStr">
        <is>
          <t>優先度</t>
        </is>
      </c>
      <c r="J1" s="36" t="s">
        <v>3</v>
      </c>
      <c r="K1" s="36" t="inlineStr">
        <is>
          <t>依存・リスク</t>
        </is>
      </c>
      <c r="L1" s="36" t="inlineStr">
        <is>
          <t>完了日</t>
        </is>
      </c>
      <c r="M1" s="36" t="inlineStr">
        <is>
          <t>メモ</t>
        </is>
      </c>
    </row>
    <row r="2" ht="20" customHeight="true">
      <c r="A2" s="46" t="s">
        <v>273</v>
      </c>
      <c r="B2" s="46" t="inlineStr">
        <is>
          <t>2026-05</t>
        </is>
      </c>
      <c r="C2" s="46" t="inlineStr">
        <is>
          <t>需要レビュー</t>
        </is>
      </c>
      <c r="D2" s="62" t="inlineStr">
        <is>
          <t>新製品Cの初期需要信頼度が低い</t>
        </is>
      </c>
      <c r="E2" s="62" t="inlineStr">
        <is>
          <t>北米/重要顧客</t>
        </is>
      </c>
      <c r="F2" s="62" t="inlineStr">
        <is>
          <t>顧客コミットと新製品立ち上げ前提を追加します</t>
        </is>
      </c>
      <c r="G2" s="46" t="inlineStr">
        <is>
          <t>製品</t>
        </is>
      </c>
      <c r="H2" s="46" t="inlineStr">
        <is>
          <t>2026-05-12</t>
        </is>
      </c>
      <c r="I2" s="46" t="inlineStr">
        <is>
          <t>高</t>
        </is>
      </c>
      <c r="J2" s="46" t="inlineStr">
        <is>
          <t>進行中</t>
        </is>
      </c>
      <c r="K2" s="62" t="inlineStr">
        <is>
          <t>顧客注文書が未確定</t>
        </is>
      </c>
      <c r="L2" s="62"/>
      <c r="M2" s="62"/>
    </row>
    <row r="3" ht="20" customHeight="true">
      <c r="A3" s="46" t="s">
        <v>82</v>
      </c>
      <c r="B3" s="46" t="inlineStr">
        <is>
          <t>2026-05</t>
        </is>
      </c>
      <c r="C3" s="46" t="inlineStr">
        <is>
          <t>供給レビュー</t>
        </is>
      </c>
      <c r="D3" s="62" t="inlineStr">
        <is>
          <t>補修部品Dの仕入先リードタイム延長</t>
        </is>
      </c>
      <c r="E3" s="62" t="inlineStr">
        <is>
          <t>欧州/アフターサービス</t>
        </is>
      </c>
      <c r="F3" s="62" t="inlineStr">
        <is>
          <t>代替供給と安全在庫調整を確認します</t>
        </is>
      </c>
      <c r="G3" s="46" t="inlineStr">
        <is>
          <t>購買</t>
        </is>
      </c>
      <c r="H3" s="46" t="inlineStr">
        <is>
          <t>2026-05-18</t>
        </is>
      </c>
      <c r="I3" s="46" t="inlineStr">
        <is>
          <t>高</t>
        </is>
      </c>
      <c r="J3" s="46" t="inlineStr">
        <is>
          <t>エスカレーション必要</t>
        </is>
      </c>
      <c r="K3" s="62" t="inlineStr">
        <is>
          <t>長納期部材</t>
        </is>
      </c>
      <c r="L3" s="62"/>
      <c r="M3" s="62"/>
    </row>
    <row r="4" ht="20" customHeight="true">
      <c r="A4" s="46" t="s">
        <v>274</v>
      </c>
      <c r="B4" s="46" t="s">
        <v>275</v>
      </c>
      <c r="C4" s="46" t="s">
        <v>276</v>
      </c>
      <c r="D4" s="62" t="s">
        <v>277</v>
      </c>
      <c r="E4" s="62" t="s">
        <v>278</v>
      </c>
      <c r="F4" s="62" t="s">
        <v>279</v>
      </c>
      <c r="G4" s="46" t="s">
        <v>280</v>
      </c>
      <c r="H4" s="46" t="inlineStr">
        <is>
          <t>2026-05-10</t>
        </is>
      </c>
      <c r="I4" s="46" t="inlineStr">
        <is>
          <t>中</t>
        </is>
      </c>
      <c r="J4" s="46" t="inlineStr">
        <is>
          <t>進行中</t>
        </is>
      </c>
      <c r="K4" s="62" t="inlineStr">
        <is>
          <t>物流リソース</t>
        </is>
      </c>
      <c r="L4" s="62"/>
      <c r="M4" s="62"/>
    </row>
    <row r="5" ht="20" customHeight="true">
      <c r="A5" s="46" t="s">
        <v>281</v>
      </c>
      <c r="B5" s="46" t="inlineStr">
        <is>
          <t>2026-06</t>
        </is>
      </c>
      <c r="C5" s="46" t="s">
        <v>282</v>
      </c>
      <c r="D5" s="62" t="s">
        <v>77</v>
      </c>
      <c r="E5" s="62" t="inlineStr">
        <is>
          <t>新興市場・案件</t>
        </is>
      </c>
      <c r="F5" s="62" t="s">
        <v>63</v>
      </c>
      <c r="G5" s="46" t="s">
        <v>283</v>
      </c>
      <c r="H5" s="46" t="inlineStr">
        <is>
          <t>2026-06-05</t>
        </is>
      </c>
      <c r="I5" s="46" t="inlineStr">
        <is>
          <t>高</t>
        </is>
      </c>
      <c r="J5" s="46" t="inlineStr">
        <is>
          <t>エスカレーション必要</t>
        </is>
      </c>
      <c r="K5" s="62" t="inlineStr">
        <is>
          <t>顧客契約が未署名</t>
        </is>
      </c>
      <c r="L5" s="62"/>
      <c r="M5" s="62"/>
    </row>
    <row r="6" ht="20" customHeight="true">
      <c r="A6" s="46" t="s">
        <v>284</v>
      </c>
      <c r="B6" s="46" t="inlineStr">
        <is>
          <t>2026-06</t>
        </is>
      </c>
      <c r="C6" s="46" t="s">
        <v>285</v>
      </c>
      <c r="D6" s="62" t="s">
        <v>53</v>
      </c>
      <c r="E6" s="62" t="inlineStr">
        <is>
          <t>北米/直販</t>
        </is>
      </c>
      <c r="F6" s="62" t="s">
        <v>55</v>
      </c>
      <c r="G6" s="46" t="s">
        <v>286</v>
      </c>
      <c r="H6" s="46" t="inlineStr">
        <is>
          <t>2026-06-12</t>
        </is>
      </c>
      <c r="I6" s="46" t="inlineStr">
        <is>
          <t>中</t>
        </is>
      </c>
      <c r="J6" s="46" t="inlineStr">
        <is>
          <t>未着手</t>
        </is>
      </c>
      <c r="K6" s="62" t="inlineStr">
        <is>
          <t>人員能力</t>
        </is>
      </c>
      <c r="L6" s="62"/>
      <c r="M6" s="62"/>
    </row>
    <row r="7" ht="20" customHeight="true">
      <c r="A7" s="46" t="s">
        <v>287</v>
      </c>
      <c r="B7" s="46"/>
      <c r="C7" s="46" t="s">
        <v>288</v>
      </c>
      <c r="D7" s="62" t="s">
        <v>61</v>
      </c>
      <c r="E7" s="62"/>
      <c r="F7" s="62" t="s">
        <v>63</v>
      </c>
      <c r="G7" s="46" t="s">
        <v>289</v>
      </c>
      <c r="H7" s="46"/>
      <c r="I7" s="46"/>
      <c r="J7" s="46"/>
      <c r="K7" s="62"/>
      <c r="L7" s="62"/>
      <c r="M7" s="62"/>
    </row>
    <row r="8" ht="20" customHeight="true">
      <c r="A8" s="46" t="s">
        <v>290</v>
      </c>
      <c r="B8" s="46"/>
      <c r="C8" s="46" t="s">
        <v>291</v>
      </c>
      <c r="D8" s="62" t="s">
        <v>69</v>
      </c>
      <c r="E8" s="62"/>
      <c r="F8" s="62" t="s">
        <v>71</v>
      </c>
      <c r="G8" s="46" t="s">
        <v>292</v>
      </c>
      <c r="H8" s="46"/>
      <c r="I8" s="46"/>
      <c r="J8" s="46"/>
      <c r="K8" s="62"/>
      <c r="L8" s="62"/>
      <c r="M8" s="62"/>
    </row>
    <row r="9" ht="20" customHeight="true">
      <c r="A9" s="46" t="s">
        <v>293</v>
      </c>
      <c r="B9" s="46"/>
      <c r="C9" s="46" t="s">
        <v>294</v>
      </c>
      <c r="D9" s="62" t="s">
        <v>77</v>
      </c>
      <c r="E9" s="62"/>
      <c r="F9" s="62" t="s">
        <v>55</v>
      </c>
      <c r="G9" s="46" t="s">
        <v>295</v>
      </c>
      <c r="H9" s="46"/>
      <c r="I9" s="46"/>
      <c r="J9" s="46"/>
      <c r="K9" s="62"/>
      <c r="L9" s="62"/>
      <c r="M9" s="62"/>
    </row>
    <row r="10" ht="20" customHeight="true">
      <c r="A10" s="46"/>
      <c r="B10" s="46"/>
      <c r="C10" s="46"/>
      <c r="D10" s="62"/>
      <c r="E10" s="62"/>
      <c r="F10" s="62"/>
      <c r="G10" s="46"/>
      <c r="H10" s="46"/>
      <c r="I10" s="46"/>
      <c r="J10" s="46"/>
      <c r="K10" s="62"/>
      <c r="L10" s="62"/>
      <c r="M10" s="62"/>
    </row>
    <row r="11" ht="20" customHeight="true">
      <c r="A11" s="46"/>
      <c r="B11" s="46"/>
      <c r="C11" s="46"/>
      <c r="D11" s="62"/>
      <c r="E11" s="62"/>
      <c r="F11" s="62"/>
      <c r="G11" s="46"/>
      <c r="H11" s="46"/>
      <c r="I11" s="46"/>
      <c r="J11" s="46"/>
      <c r="K11" s="62"/>
      <c r="L11" s="62"/>
      <c r="M11" s="62"/>
    </row>
    <row r="12" ht="20" customHeight="true">
      <c r="A12" s="46"/>
      <c r="B12" s="46"/>
      <c r="C12" s="46"/>
      <c r="D12" s="62"/>
      <c r="E12" s="62"/>
      <c r="F12" s="62"/>
      <c r="G12" s="46"/>
      <c r="H12" s="46"/>
      <c r="I12" s="46"/>
      <c r="J12" s="46"/>
      <c r="K12" s="62"/>
      <c r="L12" s="62"/>
      <c r="M12" s="62"/>
    </row>
    <row r="13" ht="20" customHeight="true">
      <c r="A13" s="46"/>
      <c r="B13" s="46"/>
      <c r="C13" s="46"/>
      <c r="D13" s="62"/>
      <c r="E13" s="62"/>
      <c r="F13" s="62"/>
      <c r="G13" s="46"/>
      <c r="H13" s="46"/>
      <c r="I13" s="46"/>
      <c r="J13" s="46"/>
      <c r="K13" s="62"/>
      <c r="L13" s="62"/>
      <c r="M13" s="62"/>
    </row>
    <row r="14" ht="20" customHeight="true">
      <c r="A14" s="46"/>
      <c r="B14" s="46"/>
      <c r="C14" s="46"/>
      <c r="D14" s="62"/>
      <c r="E14" s="62"/>
      <c r="F14" s="62"/>
      <c r="G14" s="46"/>
      <c r="H14" s="46"/>
      <c r="I14" s="46"/>
      <c r="J14" s="46"/>
      <c r="K14" s="62"/>
      <c r="L14" s="62"/>
      <c r="M14" s="62"/>
    </row>
    <row r="15" ht="20" customHeight="true">
      <c r="A15" s="46"/>
      <c r="B15" s="46"/>
      <c r="C15" s="46"/>
      <c r="D15" s="62"/>
      <c r="E15" s="62"/>
      <c r="F15" s="62"/>
      <c r="G15" s="46"/>
      <c r="H15" s="46"/>
      <c r="I15" s="46"/>
      <c r="J15" s="46"/>
      <c r="K15" s="62"/>
      <c r="L15" s="62"/>
      <c r="M15" s="62"/>
    </row>
    <row r="16" ht="20" customHeight="true">
      <c r="A16" s="46"/>
      <c r="B16" s="46"/>
      <c r="C16" s="46"/>
      <c r="D16" s="62"/>
      <c r="E16" s="62"/>
      <c r="F16" s="62"/>
      <c r="G16" s="46"/>
      <c r="H16" s="46"/>
      <c r="I16" s="46"/>
      <c r="J16" s="46"/>
      <c r="K16" s="62"/>
      <c r="L16" s="62"/>
      <c r="M16" s="62"/>
    </row>
    <row r="17" ht="20" customHeight="true">
      <c r="A17" s="46"/>
      <c r="B17" s="46"/>
      <c r="C17" s="46"/>
      <c r="D17" s="62"/>
      <c r="E17" s="62"/>
      <c r="F17" s="62"/>
      <c r="G17" s="46"/>
      <c r="H17" s="46"/>
      <c r="I17" s="46"/>
      <c r="J17" s="46"/>
      <c r="K17" s="62"/>
      <c r="L17" s="62"/>
      <c r="M17" s="62"/>
    </row>
    <row r="18" ht="20" customHeight="true">
      <c r="A18" s="46"/>
      <c r="B18" s="46"/>
      <c r="C18" s="46"/>
      <c r="D18" s="62"/>
      <c r="E18" s="62"/>
      <c r="F18" s="62"/>
      <c r="G18" s="46"/>
      <c r="H18" s="46"/>
      <c r="I18" s="46"/>
      <c r="J18" s="46"/>
      <c r="K18" s="62"/>
      <c r="L18" s="62"/>
      <c r="M18" s="62"/>
    </row>
    <row r="19" ht="20" customHeight="true">
      <c r="A19" s="46"/>
      <c r="B19" s="46"/>
      <c r="C19" s="46"/>
      <c r="D19" s="62"/>
      <c r="E19" s="62"/>
      <c r="F19" s="62"/>
      <c r="G19" s="46"/>
      <c r="H19" s="46"/>
      <c r="I19" s="46"/>
      <c r="J19" s="46"/>
      <c r="K19" s="62"/>
      <c r="L19" s="62"/>
      <c r="M19" s="62"/>
    </row>
    <row r="20" ht="20" customHeight="true">
      <c r="A20" s="46"/>
      <c r="B20" s="46"/>
      <c r="C20" s="46"/>
      <c r="D20" s="62"/>
      <c r="E20" s="62"/>
      <c r="F20" s="62"/>
      <c r="G20" s="46"/>
      <c r="H20" s="46"/>
      <c r="I20" s="46"/>
      <c r="J20" s="46"/>
      <c r="K20" s="62"/>
      <c r="L20" s="62"/>
      <c r="M20" s="62"/>
    </row>
    <row r="21" ht="20" customHeight="true">
      <c r="A21" s="46"/>
      <c r="B21" s="46"/>
      <c r="C21" s="46"/>
      <c r="D21" s="62"/>
      <c r="E21" s="62"/>
      <c r="F21" s="62"/>
      <c r="G21" s="46"/>
      <c r="H21" s="46"/>
      <c r="I21" s="46"/>
      <c r="J21" s="46"/>
      <c r="K21" s="62"/>
      <c r="L21" s="62"/>
      <c r="M21" s="62"/>
    </row>
    <row r="22" ht="20" customHeight="true">
      <c r="A22" s="46"/>
      <c r="B22" s="46"/>
      <c r="C22" s="46"/>
      <c r="D22" s="62"/>
      <c r="E22" s="62"/>
      <c r="F22" s="62"/>
      <c r="G22" s="46"/>
      <c r="H22" s="46"/>
      <c r="I22" s="46"/>
      <c r="J22" s="46"/>
      <c r="K22" s="62"/>
      <c r="L22" s="62"/>
      <c r="M22" s="62"/>
    </row>
    <row r="23" ht="20" customHeight="true">
      <c r="A23" s="46"/>
      <c r="B23" s="46"/>
      <c r="C23" s="46"/>
      <c r="D23" s="62"/>
      <c r="E23" s="62"/>
      <c r="F23" s="62"/>
      <c r="G23" s="46"/>
      <c r="H23" s="46"/>
      <c r="I23" s="46"/>
      <c r="J23" s="46"/>
      <c r="K23" s="62"/>
      <c r="L23" s="62"/>
      <c r="M23" s="62"/>
    </row>
    <row r="24" ht="20" customHeight="true">
      <c r="A24" s="46"/>
      <c r="B24" s="46"/>
      <c r="C24" s="46"/>
      <c r="D24" s="62"/>
      <c r="E24" s="62"/>
      <c r="F24" s="62"/>
      <c r="G24" s="46"/>
      <c r="H24" s="46"/>
      <c r="I24" s="46"/>
      <c r="J24" s="46"/>
      <c r="K24" s="62"/>
      <c r="L24" s="62"/>
      <c r="M24" s="62"/>
    </row>
    <row r="25" ht="20" customHeight="true">
      <c r="A25" s="46"/>
      <c r="B25" s="46"/>
      <c r="C25" s="46"/>
      <c r="D25" s="62"/>
      <c r="E25" s="62"/>
      <c r="F25" s="62"/>
      <c r="G25" s="46"/>
      <c r="H25" s="46"/>
      <c r="I25" s="46"/>
      <c r="J25" s="46"/>
      <c r="K25" s="62"/>
      <c r="L25" s="62"/>
      <c r="M25" s="62"/>
    </row>
    <row r="26" ht="20" customHeight="true">
      <c r="A26" s="46"/>
      <c r="B26" s="46"/>
      <c r="C26" s="46"/>
      <c r="D26" s="62"/>
      <c r="E26" s="62"/>
      <c r="F26" s="62"/>
      <c r="G26" s="46"/>
      <c r="H26" s="46"/>
      <c r="I26" s="46"/>
      <c r="J26" s="46"/>
      <c r="K26" s="62"/>
      <c r="L26" s="62"/>
      <c r="M26" s="62"/>
    </row>
    <row r="27" ht="20" customHeight="true">
      <c r="A27" s="46"/>
      <c r="B27" s="46"/>
      <c r="C27" s="46"/>
      <c r="D27" s="62"/>
      <c r="E27" s="62"/>
      <c r="F27" s="62"/>
      <c r="G27" s="46"/>
      <c r="H27" s="46"/>
      <c r="I27" s="46"/>
      <c r="J27" s="46"/>
      <c r="K27" s="62"/>
      <c r="L27" s="62"/>
      <c r="M27" s="62"/>
    </row>
    <row r="28" ht="20" customHeight="true">
      <c r="A28" s="46"/>
      <c r="B28" s="46"/>
      <c r="C28" s="46"/>
      <c r="D28" s="62"/>
      <c r="E28" s="62"/>
      <c r="F28" s="62"/>
      <c r="G28" s="46"/>
      <c r="H28" s="46"/>
      <c r="I28" s="46"/>
      <c r="J28" s="46"/>
      <c r="K28" s="62"/>
      <c r="L28" s="62"/>
      <c r="M28" s="62"/>
    </row>
    <row r="29" ht="20" customHeight="true">
      <c r="A29" s="46"/>
      <c r="B29" s="46"/>
      <c r="C29" s="46"/>
      <c r="D29" s="62"/>
      <c r="E29" s="62"/>
      <c r="F29" s="62"/>
      <c r="G29" s="46"/>
      <c r="H29" s="46"/>
      <c r="I29" s="46"/>
      <c r="J29" s="46"/>
      <c r="K29" s="62"/>
      <c r="L29" s="62"/>
      <c r="M29" s="62"/>
    </row>
    <row r="30" ht="20" customHeight="true">
      <c r="A30" s="46"/>
      <c r="B30" s="46"/>
      <c r="C30" s="46"/>
      <c r="D30" s="62"/>
      <c r="E30" s="62"/>
      <c r="F30" s="62"/>
      <c r="G30" s="46"/>
      <c r="H30" s="46"/>
      <c r="I30" s="46"/>
      <c r="J30" s="46"/>
      <c r="K30" s="62"/>
      <c r="L30" s="62"/>
      <c r="M30" s="62"/>
    </row>
    <row r="31" ht="20" customHeight="true">
      <c r="A31" s="46"/>
      <c r="B31" s="46"/>
      <c r="C31" s="46"/>
      <c r="D31" s="62"/>
      <c r="E31" s="62"/>
      <c r="F31" s="62"/>
      <c r="G31" s="46"/>
      <c r="H31" s="46"/>
      <c r="I31" s="46"/>
      <c r="J31" s="46"/>
      <c r="K31" s="62"/>
      <c r="L31" s="62"/>
      <c r="M31" s="62"/>
    </row>
    <row r="32" ht="20" customHeight="true">
      <c r="A32" s="46"/>
      <c r="B32" s="46"/>
      <c r="C32" s="46"/>
      <c r="D32" s="62"/>
      <c r="E32" s="62"/>
      <c r="F32" s="62"/>
      <c r="G32" s="46"/>
      <c r="H32" s="46"/>
      <c r="I32" s="46"/>
      <c r="J32" s="46"/>
      <c r="K32" s="62"/>
      <c r="L32" s="62"/>
      <c r="M32" s="62"/>
    </row>
    <row r="33" ht="20" customHeight="true">
      <c r="A33" s="46"/>
      <c r="B33" s="46"/>
      <c r="C33" s="46"/>
      <c r="D33" s="62"/>
      <c r="E33" s="62"/>
      <c r="F33" s="62"/>
      <c r="G33" s="46"/>
      <c r="H33" s="46"/>
      <c r="I33" s="46"/>
      <c r="J33" s="46"/>
      <c r="K33" s="62"/>
      <c r="L33" s="62"/>
      <c r="M33" s="62"/>
    </row>
    <row r="34" ht="20" customHeight="true">
      <c r="A34" s="46"/>
      <c r="B34" s="46"/>
      <c r="C34" s="46"/>
      <c r="D34" s="62"/>
      <c r="E34" s="62"/>
      <c r="F34" s="62"/>
      <c r="G34" s="46"/>
      <c r="H34" s="46"/>
      <c r="I34" s="46"/>
      <c r="J34" s="46"/>
      <c r="K34" s="62"/>
      <c r="L34" s="62"/>
      <c r="M34" s="62"/>
    </row>
    <row r="35" ht="20" customHeight="true">
      <c r="A35" s="46"/>
      <c r="B35" s="46"/>
      <c r="C35" s="46"/>
      <c r="D35" s="62"/>
      <c r="E35" s="62"/>
      <c r="F35" s="62"/>
      <c r="G35" s="46"/>
      <c r="H35" s="46"/>
      <c r="I35" s="46"/>
      <c r="J35" s="46"/>
      <c r="K35" s="62"/>
      <c r="L35" s="62"/>
      <c r="M35" s="62"/>
    </row>
    <row r="36" ht="20" customHeight="true">
      <c r="A36" s="46"/>
      <c r="B36" s="46"/>
      <c r="C36" s="46"/>
      <c r="D36" s="62"/>
      <c r="E36" s="62"/>
      <c r="F36" s="62"/>
      <c r="G36" s="46"/>
      <c r="H36" s="46"/>
      <c r="I36" s="46"/>
      <c r="J36" s="46"/>
      <c r="K36" s="62"/>
      <c r="L36" s="62"/>
      <c r="M36" s="62"/>
    </row>
    <row r="37" ht="20" customHeight="true">
      <c r="A37" s="46"/>
      <c r="B37" s="46"/>
      <c r="C37" s="46"/>
      <c r="D37" s="62"/>
      <c r="E37" s="62"/>
      <c r="F37" s="62"/>
      <c r="G37" s="46"/>
      <c r="H37" s="46"/>
      <c r="I37" s="46"/>
      <c r="J37" s="46"/>
      <c r="K37" s="62"/>
      <c r="L37" s="62"/>
      <c r="M37" s="62"/>
    </row>
    <row r="38" ht="20" customHeight="true">
      <c r="A38" s="46"/>
      <c r="B38" s="46"/>
      <c r="C38" s="46"/>
      <c r="D38" s="62"/>
      <c r="E38" s="62"/>
      <c r="F38" s="62"/>
      <c r="G38" s="46"/>
      <c r="H38" s="46"/>
      <c r="I38" s="46"/>
      <c r="J38" s="46"/>
      <c r="K38" s="62"/>
      <c r="L38" s="62"/>
      <c r="M38" s="62"/>
    </row>
    <row r="39" ht="20" customHeight="true">
      <c r="A39" s="46"/>
      <c r="B39" s="46"/>
      <c r="C39" s="46"/>
      <c r="D39" s="62"/>
      <c r="E39" s="62"/>
      <c r="F39" s="62"/>
      <c r="G39" s="46"/>
      <c r="H39" s="46"/>
      <c r="I39" s="46"/>
      <c r="J39" s="46"/>
      <c r="K39" s="62"/>
      <c r="L39" s="62"/>
      <c r="M39" s="62"/>
    </row>
    <row r="40" ht="20" customHeight="true">
      <c r="A40" s="46"/>
      <c r="B40" s="46"/>
      <c r="C40" s="46"/>
      <c r="D40" s="62"/>
      <c r="E40" s="62"/>
      <c r="F40" s="62"/>
      <c r="G40" s="46"/>
      <c r="H40" s="46"/>
      <c r="I40" s="46"/>
      <c r="J40" s="46"/>
      <c r="K40" s="62"/>
      <c r="L40" s="62"/>
      <c r="M40" s="62"/>
    </row>
    <row r="41" ht="20" customHeight="true">
      <c r="A41" s="46"/>
      <c r="B41" s="46"/>
      <c r="C41" s="46"/>
      <c r="D41" s="62"/>
      <c r="E41" s="62"/>
      <c r="F41" s="62"/>
      <c r="G41" s="46"/>
      <c r="H41" s="46"/>
      <c r="I41" s="46"/>
      <c r="J41" s="46"/>
      <c r="K41" s="62"/>
      <c r="L41" s="62"/>
      <c r="M41" s="62"/>
    </row>
    <row r="42" ht="20" customHeight="true">
      <c r="A42" s="46"/>
      <c r="B42" s="46"/>
      <c r="C42" s="46"/>
      <c r="D42" s="62"/>
      <c r="E42" s="62"/>
      <c r="F42" s="62"/>
      <c r="G42" s="46"/>
      <c r="H42" s="46"/>
      <c r="I42" s="46"/>
      <c r="J42" s="46"/>
      <c r="K42" s="62"/>
      <c r="L42" s="62"/>
      <c r="M42" s="62"/>
    </row>
    <row r="43" ht="20" customHeight="true">
      <c r="A43" s="46"/>
      <c r="B43" s="46"/>
      <c r="C43" s="46"/>
      <c r="D43" s="62"/>
      <c r="E43" s="62"/>
      <c r="F43" s="62"/>
      <c r="G43" s="46"/>
      <c r="H43" s="46"/>
      <c r="I43" s="46"/>
      <c r="J43" s="46"/>
      <c r="K43" s="62"/>
      <c r="L43" s="62"/>
      <c r="M43" s="62"/>
    </row>
    <row r="44" ht="20" customHeight="true">
      <c r="A44" s="46"/>
      <c r="B44" s="46"/>
      <c r="C44" s="46"/>
      <c r="D44" s="62"/>
      <c r="E44" s="62"/>
      <c r="F44" s="62"/>
      <c r="G44" s="46"/>
      <c r="H44" s="46"/>
      <c r="I44" s="46"/>
      <c r="J44" s="46"/>
      <c r="K44" s="62"/>
      <c r="L44" s="62"/>
      <c r="M44" s="62"/>
    </row>
    <row r="45" ht="20" customHeight="true">
      <c r="A45" s="46"/>
      <c r="B45" s="46"/>
      <c r="C45" s="46"/>
      <c r="D45" s="62"/>
      <c r="E45" s="62"/>
      <c r="F45" s="62"/>
      <c r="G45" s="46"/>
      <c r="H45" s="46"/>
      <c r="I45" s="46"/>
      <c r="J45" s="46"/>
      <c r="K45" s="62"/>
      <c r="L45" s="62"/>
      <c r="M45" s="62"/>
    </row>
    <row r="46" ht="20" customHeight="true">
      <c r="A46" s="46"/>
      <c r="B46" s="46"/>
      <c r="C46" s="46"/>
      <c r="D46" s="62"/>
      <c r="E46" s="62"/>
      <c r="F46" s="62"/>
      <c r="G46" s="46"/>
      <c r="H46" s="46"/>
      <c r="I46" s="46"/>
      <c r="J46" s="46"/>
      <c r="K46" s="62"/>
      <c r="L46" s="62"/>
      <c r="M46" s="62"/>
    </row>
    <row r="47" ht="20" customHeight="true">
      <c r="A47" s="46"/>
      <c r="B47" s="46"/>
      <c r="C47" s="46"/>
      <c r="D47" s="62"/>
      <c r="E47" s="62"/>
      <c r="F47" s="62"/>
      <c r="G47" s="46"/>
      <c r="H47" s="46"/>
      <c r="I47" s="46"/>
      <c r="J47" s="46"/>
      <c r="K47" s="62"/>
      <c r="L47" s="62"/>
      <c r="M47" s="62"/>
    </row>
    <row r="48" ht="20" customHeight="true">
      <c r="A48" s="46"/>
      <c r="B48" s="46"/>
      <c r="C48" s="46"/>
      <c r="D48" s="62"/>
      <c r="E48" s="62"/>
      <c r="F48" s="62"/>
      <c r="G48" s="46"/>
      <c r="H48" s="46"/>
      <c r="I48" s="46"/>
      <c r="J48" s="46"/>
      <c r="K48" s="62"/>
      <c r="L48" s="62"/>
      <c r="M48" s="62"/>
    </row>
    <row r="49" ht="20" customHeight="true">
      <c r="A49" s="46"/>
      <c r="B49" s="46"/>
      <c r="C49" s="46"/>
      <c r="D49" s="62"/>
      <c r="E49" s="62"/>
      <c r="F49" s="62"/>
      <c r="G49" s="46"/>
      <c r="H49" s="46"/>
      <c r="I49" s="46"/>
      <c r="J49" s="46"/>
      <c r="K49" s="62"/>
      <c r="L49" s="62"/>
      <c r="M49" s="62"/>
    </row>
    <row r="50" ht="20" customHeight="true">
      <c r="A50" s="46"/>
      <c r="B50" s="46"/>
      <c r="C50" s="46"/>
      <c r="D50" s="62"/>
      <c r="E50" s="62"/>
      <c r="F50" s="62"/>
      <c r="G50" s="46"/>
      <c r="H50" s="46"/>
      <c r="I50" s="46"/>
      <c r="J50" s="46"/>
      <c r="K50" s="62"/>
      <c r="L50" s="62"/>
      <c r="M50" s="62"/>
    </row>
    <row r="51" ht="20" customHeight="true">
      <c r="A51" s="46"/>
      <c r="B51" s="46"/>
      <c r="C51" s="46"/>
      <c r="D51" s="62"/>
      <c r="E51" s="62"/>
      <c r="F51" s="62"/>
      <c r="G51" s="46"/>
      <c r="H51" s="46"/>
      <c r="I51" s="46"/>
      <c r="J51" s="46"/>
      <c r="K51" s="62"/>
      <c r="L51" s="62"/>
      <c r="M51" s="62"/>
    </row>
    <row r="52" ht="20" customHeight="true">
      <c r="A52" s="46"/>
      <c r="B52" s="46"/>
      <c r="C52" s="46"/>
      <c r="D52" s="62"/>
      <c r="E52" s="62"/>
      <c r="F52" s="62"/>
      <c r="G52" s="46"/>
      <c r="H52" s="46"/>
      <c r="I52" s="46"/>
      <c r="J52" s="46"/>
      <c r="K52" s="62"/>
      <c r="L52" s="62"/>
      <c r="M52" s="62"/>
    </row>
    <row r="53" ht="20" customHeight="true">
      <c r="A53" s="46"/>
      <c r="B53" s="46"/>
      <c r="C53" s="46"/>
      <c r="D53" s="62"/>
      <c r="E53" s="62"/>
      <c r="F53" s="62"/>
      <c r="G53" s="46"/>
      <c r="H53" s="46"/>
      <c r="I53" s="46"/>
      <c r="J53" s="46"/>
      <c r="K53" s="62"/>
      <c r="L53" s="62"/>
      <c r="M53" s="62"/>
    </row>
    <row r="54" ht="20" customHeight="true">
      <c r="A54" s="46"/>
      <c r="B54" s="46"/>
      <c r="C54" s="46"/>
      <c r="D54" s="62"/>
      <c r="E54" s="62"/>
      <c r="F54" s="62"/>
      <c r="G54" s="46"/>
      <c r="H54" s="46"/>
      <c r="I54" s="46"/>
      <c r="J54" s="46"/>
      <c r="K54" s="62"/>
      <c r="L54" s="62"/>
      <c r="M54" s="62"/>
    </row>
    <row r="55" ht="20" customHeight="true">
      <c r="A55" s="46"/>
      <c r="B55" s="46"/>
      <c r="C55" s="46"/>
      <c r="D55" s="62"/>
      <c r="E55" s="62"/>
      <c r="F55" s="62"/>
      <c r="G55" s="46"/>
      <c r="H55" s="46"/>
      <c r="I55" s="46"/>
      <c r="J55" s="46"/>
      <c r="K55" s="62"/>
      <c r="L55" s="62"/>
      <c r="M55" s="62"/>
    </row>
    <row r="56" ht="20" customHeight="true">
      <c r="A56" s="46"/>
      <c r="B56" s="46"/>
      <c r="C56" s="46"/>
      <c r="D56" s="62"/>
      <c r="E56" s="62"/>
      <c r="F56" s="62"/>
      <c r="G56" s="46"/>
      <c r="H56" s="46"/>
      <c r="I56" s="46"/>
      <c r="J56" s="46"/>
      <c r="K56" s="62"/>
      <c r="L56" s="62"/>
      <c r="M56" s="62"/>
    </row>
    <row r="57" ht="20" customHeight="true">
      <c r="A57" s="46"/>
      <c r="B57" s="46"/>
      <c r="C57" s="46"/>
      <c r="D57" s="62"/>
      <c r="E57" s="62"/>
      <c r="F57" s="62"/>
      <c r="G57" s="46"/>
      <c r="H57" s="46"/>
      <c r="I57" s="46"/>
      <c r="J57" s="46"/>
      <c r="K57" s="62"/>
      <c r="L57" s="62"/>
      <c r="M57" s="62"/>
    </row>
    <row r="58" ht="20" customHeight="true">
      <c r="A58" s="46"/>
      <c r="B58" s="46"/>
      <c r="C58" s="46"/>
      <c r="D58" s="62"/>
      <c r="E58" s="62"/>
      <c r="F58" s="62"/>
      <c r="G58" s="46"/>
      <c r="H58" s="46"/>
      <c r="I58" s="46"/>
      <c r="J58" s="46"/>
      <c r="K58" s="62"/>
      <c r="L58" s="62"/>
      <c r="M58" s="62"/>
    </row>
    <row r="59" ht="20" customHeight="true">
      <c r="A59" s="46"/>
      <c r="B59" s="46"/>
      <c r="C59" s="46"/>
      <c r="D59" s="62"/>
      <c r="E59" s="62"/>
      <c r="F59" s="62"/>
      <c r="G59" s="46"/>
      <c r="H59" s="46"/>
      <c r="I59" s="46"/>
      <c r="J59" s="46"/>
      <c r="K59" s="62"/>
      <c r="L59" s="62"/>
      <c r="M59" s="62"/>
    </row>
    <row r="60" ht="20" customHeight="true">
      <c r="A60" s="46"/>
      <c r="B60" s="46"/>
      <c r="C60" s="46"/>
      <c r="D60" s="62"/>
      <c r="E60" s="62"/>
      <c r="F60" s="62"/>
      <c r="G60" s="46"/>
      <c r="H60" s="46"/>
      <c r="I60" s="46"/>
      <c r="J60" s="46"/>
      <c r="K60" s="62"/>
      <c r="L60" s="62"/>
      <c r="M60" s="62"/>
    </row>
    <row r="61" ht="20" customHeight="true">
      <c r="A61" s="46"/>
      <c r="B61" s="46"/>
      <c r="C61" s="46"/>
      <c r="D61" s="62"/>
      <c r="E61" s="62"/>
      <c r="F61" s="62"/>
      <c r="G61" s="46"/>
      <c r="H61" s="46"/>
      <c r="I61" s="46"/>
      <c r="J61" s="46"/>
      <c r="K61" s="62"/>
      <c r="L61" s="62"/>
      <c r="M61" s="62"/>
    </row>
    <row r="62" ht="20" customHeight="true">
      <c r="A62" s="46"/>
      <c r="B62" s="46"/>
      <c r="C62" s="46"/>
      <c r="D62" s="62"/>
      <c r="E62" s="62"/>
      <c r="F62" s="62"/>
      <c r="G62" s="46"/>
      <c r="H62" s="46"/>
      <c r="I62" s="46"/>
      <c r="J62" s="46"/>
      <c r="K62" s="62"/>
      <c r="L62" s="62"/>
      <c r="M62" s="62"/>
    </row>
    <row r="63" ht="20" customHeight="true">
      <c r="A63" s="46"/>
      <c r="B63" s="46"/>
      <c r="C63" s="46"/>
      <c r="D63" s="62"/>
      <c r="E63" s="62"/>
      <c r="F63" s="62"/>
      <c r="G63" s="46"/>
      <c r="H63" s="46"/>
      <c r="I63" s="46"/>
      <c r="J63" s="46"/>
      <c r="K63" s="62"/>
      <c r="L63" s="62"/>
      <c r="M63" s="62"/>
    </row>
    <row r="64" ht="20" customHeight="true">
      <c r="A64" s="46"/>
      <c r="B64" s="46"/>
      <c r="C64" s="46"/>
      <c r="D64" s="62"/>
      <c r="E64" s="62"/>
      <c r="F64" s="62"/>
      <c r="G64" s="46"/>
      <c r="H64" s="46"/>
      <c r="I64" s="46"/>
      <c r="J64" s="46"/>
      <c r="K64" s="62"/>
      <c r="L64" s="62"/>
      <c r="M64" s="62"/>
    </row>
    <row r="65" ht="20" customHeight="true">
      <c r="A65" s="46"/>
      <c r="B65" s="46"/>
      <c r="C65" s="46"/>
      <c r="D65" s="62"/>
      <c r="E65" s="62"/>
      <c r="F65" s="62"/>
      <c r="G65" s="46"/>
      <c r="H65" s="46"/>
      <c r="I65" s="46"/>
      <c r="J65" s="46"/>
      <c r="K65" s="62"/>
      <c r="L65" s="62"/>
      <c r="M65" s="62"/>
    </row>
    <row r="66" ht="20" customHeight="true">
      <c r="A66" s="46"/>
      <c r="B66" s="46"/>
      <c r="C66" s="46"/>
      <c r="D66" s="62"/>
      <c r="E66" s="62"/>
      <c r="F66" s="62"/>
      <c r="G66" s="46"/>
      <c r="H66" s="46"/>
      <c r="I66" s="46"/>
      <c r="J66" s="46"/>
      <c r="K66" s="62"/>
      <c r="L66" s="62"/>
      <c r="M66" s="62"/>
    </row>
    <row r="67" ht="20" customHeight="true">
      <c r="A67" s="46"/>
      <c r="B67" s="46"/>
      <c r="C67" s="46"/>
      <c r="D67" s="62"/>
      <c r="E67" s="62"/>
      <c r="F67" s="62"/>
      <c r="G67" s="46"/>
      <c r="H67" s="46"/>
      <c r="I67" s="46"/>
      <c r="J67" s="46"/>
      <c r="K67" s="62"/>
      <c r="L67" s="62"/>
      <c r="M67" s="62"/>
    </row>
    <row r="68" ht="20" customHeight="true">
      <c r="A68" s="46"/>
      <c r="B68" s="46"/>
      <c r="C68" s="46"/>
      <c r="D68" s="62"/>
      <c r="E68" s="62"/>
      <c r="F68" s="62"/>
      <c r="G68" s="46"/>
      <c r="H68" s="46"/>
      <c r="I68" s="46"/>
      <c r="J68" s="46"/>
      <c r="K68" s="62"/>
      <c r="L68" s="62"/>
      <c r="M68" s="62"/>
    </row>
    <row r="69" ht="20" customHeight="true">
      <c r="A69" s="46"/>
      <c r="B69" s="46"/>
      <c r="C69" s="46"/>
      <c r="D69" s="62"/>
      <c r="E69" s="62"/>
      <c r="F69" s="62"/>
      <c r="G69" s="46"/>
      <c r="H69" s="46"/>
      <c r="I69" s="46"/>
      <c r="J69" s="46"/>
      <c r="K69" s="62"/>
      <c r="L69" s="62"/>
      <c r="M69" s="62"/>
    </row>
    <row r="70" ht="20" customHeight="true">
      <c r="A70" s="46"/>
      <c r="B70" s="46"/>
      <c r="C70" s="46"/>
      <c r="D70" s="62"/>
      <c r="E70" s="62"/>
      <c r="F70" s="62"/>
      <c r="G70" s="46"/>
      <c r="H70" s="46"/>
      <c r="I70" s="46"/>
      <c r="J70" s="46"/>
      <c r="K70" s="62"/>
      <c r="L70" s="62"/>
      <c r="M70" s="62"/>
    </row>
    <row r="71" ht="20" customHeight="true">
      <c r="A71" s="46"/>
      <c r="B71" s="46"/>
      <c r="C71" s="46"/>
      <c r="D71" s="62"/>
      <c r="E71" s="62"/>
      <c r="F71" s="62"/>
      <c r="G71" s="46"/>
      <c r="H71" s="46"/>
      <c r="I71" s="46"/>
      <c r="J71" s="46"/>
      <c r="K71" s="62"/>
      <c r="L71" s="62"/>
      <c r="M71" s="62"/>
    </row>
    <row r="72" ht="20" customHeight="true">
      <c r="A72" s="46"/>
      <c r="B72" s="46"/>
      <c r="C72" s="46"/>
      <c r="D72" s="62"/>
      <c r="E72" s="62"/>
      <c r="F72" s="62"/>
      <c r="G72" s="46"/>
      <c r="H72" s="46"/>
      <c r="I72" s="46"/>
      <c r="J72" s="46"/>
      <c r="K72" s="62"/>
      <c r="L72" s="62"/>
      <c r="M72" s="62"/>
    </row>
    <row r="73" ht="20" customHeight="true">
      <c r="A73" s="46"/>
      <c r="B73" s="46"/>
      <c r="C73" s="46"/>
      <c r="D73" s="62"/>
      <c r="E73" s="62"/>
      <c r="F73" s="62"/>
      <c r="G73" s="46"/>
      <c r="H73" s="46"/>
      <c r="I73" s="46"/>
      <c r="J73" s="46"/>
      <c r="K73" s="62"/>
      <c r="L73" s="62"/>
      <c r="M73" s="62"/>
    </row>
    <row r="74" ht="20" customHeight="true">
      <c r="A74" s="46"/>
      <c r="B74" s="46"/>
      <c r="C74" s="46"/>
      <c r="D74" s="62"/>
      <c r="E74" s="62"/>
      <c r="F74" s="62"/>
      <c r="G74" s="46"/>
      <c r="H74" s="46"/>
      <c r="I74" s="46"/>
      <c r="J74" s="46"/>
      <c r="K74" s="62"/>
      <c r="L74" s="62"/>
      <c r="M74" s="62"/>
    </row>
    <row r="75" ht="20" customHeight="true">
      <c r="A75" s="46"/>
      <c r="B75" s="46"/>
      <c r="C75" s="46"/>
      <c r="D75" s="62"/>
      <c r="E75" s="62"/>
      <c r="F75" s="62"/>
      <c r="G75" s="46"/>
      <c r="H75" s="46"/>
      <c r="I75" s="46"/>
      <c r="J75" s="46"/>
      <c r="K75" s="62"/>
      <c r="L75" s="62"/>
      <c r="M75" s="62"/>
    </row>
    <row r="76" ht="20" customHeight="true">
      <c r="A76" s="46"/>
      <c r="B76" s="46"/>
      <c r="C76" s="46"/>
      <c r="D76" s="62"/>
      <c r="E76" s="62"/>
      <c r="F76" s="62"/>
      <c r="G76" s="46"/>
      <c r="H76" s="46"/>
      <c r="I76" s="46"/>
      <c r="J76" s="46"/>
      <c r="K76" s="62"/>
      <c r="L76" s="62"/>
      <c r="M76" s="62"/>
    </row>
    <row r="77" ht="20" customHeight="true">
      <c r="A77" s="46"/>
      <c r="B77" s="46"/>
      <c r="C77" s="46"/>
      <c r="D77" s="62"/>
      <c r="E77" s="62"/>
      <c r="F77" s="62"/>
      <c r="G77" s="46"/>
      <c r="H77" s="46"/>
      <c r="I77" s="46"/>
      <c r="J77" s="46"/>
      <c r="K77" s="62"/>
      <c r="L77" s="62"/>
      <c r="M77" s="62"/>
    </row>
    <row r="78" ht="20" customHeight="true">
      <c r="A78" s="46"/>
      <c r="B78" s="46"/>
      <c r="C78" s="46"/>
      <c r="D78" s="62"/>
      <c r="E78" s="62"/>
      <c r="F78" s="62"/>
      <c r="G78" s="46"/>
      <c r="H78" s="46"/>
      <c r="I78" s="46"/>
      <c r="J78" s="46"/>
      <c r="K78" s="62"/>
      <c r="L78" s="62"/>
      <c r="M78" s="62"/>
    </row>
    <row r="79" ht="20" customHeight="true">
      <c r="A79" s="46"/>
      <c r="B79" s="46"/>
      <c r="C79" s="46"/>
      <c r="D79" s="62"/>
      <c r="E79" s="62"/>
      <c r="F79" s="62"/>
      <c r="G79" s="46"/>
      <c r="H79" s="46"/>
      <c r="I79" s="46"/>
      <c r="J79" s="46"/>
      <c r="K79" s="62"/>
      <c r="L79" s="62"/>
      <c r="M79" s="62"/>
    </row>
    <row r="80" ht="20" customHeight="true">
      <c r="A80" s="46"/>
      <c r="B80" s="46"/>
      <c r="C80" s="46"/>
      <c r="D80" s="62"/>
      <c r="E80" s="62"/>
      <c r="F80" s="62"/>
      <c r="G80" s="46"/>
      <c r="H80" s="46"/>
      <c r="I80" s="46"/>
      <c r="J80" s="46"/>
      <c r="K80" s="62"/>
      <c r="L80" s="62"/>
      <c r="M80" s="62"/>
    </row>
    <row r="81" ht="20" customHeight="true">
      <c r="A81" s="46"/>
      <c r="B81" s="46"/>
      <c r="C81" s="46"/>
      <c r="D81" s="62"/>
      <c r="E81" s="62"/>
      <c r="F81" s="62"/>
      <c r="G81" s="46"/>
      <c r="H81" s="46"/>
      <c r="I81" s="46"/>
      <c r="J81" s="46"/>
      <c r="K81" s="62"/>
      <c r="L81" s="62"/>
      <c r="M81" s="62"/>
    </row>
    <row r="82" ht="20" customHeight="true">
      <c r="A82" s="46"/>
      <c r="B82" s="46"/>
      <c r="C82" s="46"/>
      <c r="D82" s="62"/>
      <c r="E82" s="62"/>
      <c r="F82" s="62"/>
      <c r="G82" s="46"/>
      <c r="H82" s="46"/>
      <c r="I82" s="46"/>
      <c r="J82" s="46"/>
      <c r="K82" s="62"/>
      <c r="L82" s="62"/>
      <c r="M82" s="62"/>
    </row>
    <row r="83" ht="20" customHeight="true">
      <c r="A83" s="46"/>
      <c r="B83" s="46"/>
      <c r="C83" s="46"/>
      <c r="D83" s="62"/>
      <c r="E83" s="62"/>
      <c r="F83" s="62"/>
      <c r="G83" s="46"/>
      <c r="H83" s="46"/>
      <c r="I83" s="46"/>
      <c r="J83" s="46"/>
      <c r="K83" s="62"/>
      <c r="L83" s="62"/>
      <c r="M83" s="62"/>
    </row>
    <row r="84" ht="20" customHeight="true">
      <c r="A84" s="46"/>
      <c r="B84" s="46"/>
      <c r="C84" s="46"/>
      <c r="D84" s="62"/>
      <c r="E84" s="62"/>
      <c r="F84" s="62"/>
      <c r="G84" s="46"/>
      <c r="H84" s="46"/>
      <c r="I84" s="46"/>
      <c r="J84" s="46"/>
      <c r="K84" s="62"/>
      <c r="L84" s="62"/>
      <c r="M84" s="62"/>
    </row>
    <row r="85" ht="20" customHeight="true">
      <c r="A85" s="46"/>
      <c r="B85" s="46"/>
      <c r="C85" s="46"/>
      <c r="D85" s="62"/>
      <c r="E85" s="62"/>
      <c r="F85" s="62"/>
      <c r="G85" s="46"/>
      <c r="H85" s="46"/>
      <c r="I85" s="46"/>
      <c r="J85" s="46"/>
      <c r="K85" s="62"/>
      <c r="L85" s="62"/>
      <c r="M85" s="62"/>
    </row>
    <row r="86" ht="20" customHeight="true">
      <c r="A86" s="46"/>
      <c r="B86" s="46"/>
      <c r="C86" s="46"/>
      <c r="D86" s="62"/>
      <c r="E86" s="62"/>
      <c r="F86" s="62"/>
      <c r="G86" s="46"/>
      <c r="H86" s="46"/>
      <c r="I86" s="46"/>
      <c r="J86" s="46"/>
      <c r="K86" s="62"/>
      <c r="L86" s="62"/>
      <c r="M86" s="62"/>
    </row>
    <row r="87" ht="20" customHeight="true">
      <c r="A87" s="46"/>
      <c r="B87" s="46"/>
      <c r="C87" s="46"/>
      <c r="D87" s="62"/>
      <c r="E87" s="62"/>
      <c r="F87" s="62"/>
      <c r="G87" s="46"/>
      <c r="H87" s="46"/>
      <c r="I87" s="46"/>
      <c r="J87" s="46"/>
      <c r="K87" s="62"/>
      <c r="L87" s="62"/>
      <c r="M87" s="62"/>
    </row>
    <row r="88" ht="20" customHeight="true">
      <c r="A88" s="46"/>
      <c r="B88" s="46"/>
      <c r="C88" s="46"/>
      <c r="D88" s="62"/>
      <c r="E88" s="62"/>
      <c r="F88" s="62"/>
      <c r="G88" s="46"/>
      <c r="H88" s="46"/>
      <c r="I88" s="46"/>
      <c r="J88" s="46"/>
      <c r="K88" s="62"/>
      <c r="L88" s="62"/>
      <c r="M88" s="62"/>
    </row>
    <row r="89" ht="20" customHeight="true">
      <c r="A89" s="46"/>
      <c r="B89" s="46"/>
      <c r="C89" s="46"/>
      <c r="D89" s="62"/>
      <c r="E89" s="62"/>
      <c r="F89" s="62"/>
      <c r="G89" s="46"/>
      <c r="H89" s="46"/>
      <c r="I89" s="46"/>
      <c r="J89" s="46"/>
      <c r="K89" s="62"/>
      <c r="L89" s="62"/>
      <c r="M89" s="62"/>
    </row>
    <row r="90" ht="20" customHeight="true">
      <c r="A90" s="46"/>
      <c r="B90" s="46"/>
      <c r="C90" s="46"/>
      <c r="D90" s="62"/>
      <c r="E90" s="62"/>
      <c r="F90" s="62"/>
      <c r="G90" s="46"/>
      <c r="H90" s="46"/>
      <c r="I90" s="46"/>
      <c r="J90" s="46"/>
      <c r="K90" s="62"/>
      <c r="L90" s="62"/>
      <c r="M90" s="62"/>
    </row>
    <row r="91" ht="20" customHeight="true">
      <c r="A91" s="46"/>
      <c r="B91" s="46"/>
      <c r="C91" s="46"/>
      <c r="D91" s="62"/>
      <c r="E91" s="62"/>
      <c r="F91" s="62"/>
      <c r="G91" s="46"/>
      <c r="H91" s="46"/>
      <c r="I91" s="46"/>
      <c r="J91" s="46"/>
      <c r="K91" s="62"/>
      <c r="L91" s="62"/>
      <c r="M91" s="62"/>
    </row>
    <row r="92" ht="20" customHeight="true">
      <c r="A92" s="46"/>
      <c r="B92" s="46"/>
      <c r="C92" s="46"/>
      <c r="D92" s="62"/>
      <c r="E92" s="62"/>
      <c r="F92" s="62"/>
      <c r="G92" s="46"/>
      <c r="H92" s="46"/>
      <c r="I92" s="46"/>
      <c r="J92" s="46"/>
      <c r="K92" s="62"/>
      <c r="L92" s="62"/>
      <c r="M92" s="62"/>
    </row>
    <row r="93" ht="20" customHeight="true">
      <c r="A93" s="46"/>
      <c r="B93" s="46"/>
      <c r="C93" s="46"/>
      <c r="D93" s="62"/>
      <c r="E93" s="62"/>
      <c r="F93" s="62"/>
      <c r="G93" s="46"/>
      <c r="H93" s="46"/>
      <c r="I93" s="46"/>
      <c r="J93" s="46"/>
      <c r="K93" s="62"/>
      <c r="L93" s="62"/>
      <c r="M93" s="62"/>
    </row>
    <row r="94" ht="20" customHeight="true">
      <c r="A94" s="46"/>
      <c r="B94" s="46"/>
      <c r="C94" s="46"/>
      <c r="D94" s="62"/>
      <c r="E94" s="62"/>
      <c r="F94" s="62"/>
      <c r="G94" s="46"/>
      <c r="H94" s="46"/>
      <c r="I94" s="46"/>
      <c r="J94" s="46"/>
      <c r="K94" s="62"/>
      <c r="L94" s="62"/>
      <c r="M94" s="62"/>
    </row>
    <row r="95" ht="20" customHeight="true">
      <c r="A95" s="46"/>
      <c r="B95" s="46"/>
      <c r="C95" s="46"/>
      <c r="D95" s="62"/>
      <c r="E95" s="62"/>
      <c r="F95" s="62"/>
      <c r="G95" s="46"/>
      <c r="H95" s="46"/>
      <c r="I95" s="46"/>
      <c r="J95" s="46"/>
      <c r="K95" s="62"/>
      <c r="L95" s="62"/>
      <c r="M95" s="62"/>
    </row>
    <row r="96" ht="20" customHeight="true">
      <c r="A96" s="46"/>
      <c r="B96" s="46"/>
      <c r="C96" s="46"/>
      <c r="D96" s="62"/>
      <c r="E96" s="62"/>
      <c r="F96" s="62"/>
      <c r="G96" s="46"/>
      <c r="H96" s="46"/>
      <c r="I96" s="46"/>
      <c r="J96" s="46"/>
      <c r="K96" s="62"/>
      <c r="L96" s="62"/>
      <c r="M96" s="62"/>
    </row>
    <row r="97" ht="20" customHeight="true">
      <c r="A97" s="46"/>
      <c r="B97" s="46"/>
      <c r="C97" s="46"/>
      <c r="D97" s="62"/>
      <c r="E97" s="62"/>
      <c r="F97" s="62"/>
      <c r="G97" s="46"/>
      <c r="H97" s="46"/>
      <c r="I97" s="46"/>
      <c r="J97" s="46"/>
      <c r="K97" s="62"/>
      <c r="L97" s="62"/>
      <c r="M97" s="62"/>
    </row>
    <row r="98" ht="20" customHeight="true">
      <c r="A98" s="46"/>
      <c r="B98" s="46"/>
      <c r="C98" s="46"/>
      <c r="D98" s="62"/>
      <c r="E98" s="62"/>
      <c r="F98" s="62"/>
      <c r="G98" s="46"/>
      <c r="H98" s="46"/>
      <c r="I98" s="46"/>
      <c r="J98" s="46"/>
      <c r="K98" s="62"/>
      <c r="L98" s="62"/>
      <c r="M98" s="62"/>
    </row>
    <row r="99" ht="20" customHeight="true">
      <c r="A99" s="46"/>
      <c r="B99" s="46"/>
      <c r="C99" s="46"/>
      <c r="D99" s="62"/>
      <c r="E99" s="62"/>
      <c r="F99" s="62"/>
      <c r="G99" s="46"/>
      <c r="H99" s="46"/>
      <c r="I99" s="46"/>
      <c r="J99" s="46"/>
      <c r="K99" s="62"/>
      <c r="L99" s="62"/>
      <c r="M99" s="62"/>
    </row>
    <row r="100" ht="20" customHeight="true">
      <c r="A100" s="46"/>
      <c r="B100" s="46"/>
      <c r="C100" s="46"/>
      <c r="D100" s="62"/>
      <c r="E100" s="62"/>
      <c r="F100" s="62"/>
      <c r="G100" s="46"/>
      <c r="H100" s="46"/>
      <c r="I100" s="46"/>
      <c r="J100" s="46"/>
      <c r="K100" s="62"/>
      <c r="L100" s="62"/>
      <c r="M100" s="62"/>
    </row>
    <row r="101" ht="20" customHeight="true">
      <c r="A101" s="46"/>
      <c r="B101" s="46"/>
      <c r="C101" s="46"/>
      <c r="D101" s="62"/>
      <c r="E101" s="62"/>
      <c r="F101" s="62"/>
      <c r="G101" s="46"/>
      <c r="H101" s="46"/>
      <c r="I101" s="46"/>
      <c r="J101" s="46"/>
      <c r="K101" s="62"/>
      <c r="L101" s="62"/>
      <c r="M101" s="62"/>
    </row>
    <row r="102" ht="20" customHeight="true">
      <c r="A102" s="46"/>
      <c r="B102" s="46"/>
      <c r="C102" s="46"/>
      <c r="D102" s="62"/>
      <c r="E102" s="62"/>
      <c r="F102" s="62"/>
      <c r="G102" s="46"/>
      <c r="H102" s="46"/>
      <c r="I102" s="46"/>
      <c r="J102" s="46"/>
      <c r="K102" s="62"/>
      <c r="L102" s="62"/>
      <c r="M102" s="62"/>
    </row>
    <row r="103" ht="20" customHeight="true">
      <c r="A103" s="46"/>
      <c r="B103" s="46"/>
      <c r="C103" s="46"/>
      <c r="D103" s="62"/>
      <c r="E103" s="62"/>
      <c r="F103" s="62"/>
      <c r="G103" s="46"/>
      <c r="H103" s="46"/>
      <c r="I103" s="46"/>
      <c r="J103" s="46"/>
      <c r="K103" s="62"/>
      <c r="L103" s="62"/>
      <c r="M103" s="62"/>
    </row>
    <row r="104" ht="20" customHeight="true">
      <c r="A104" s="46"/>
      <c r="B104" s="46"/>
      <c r="C104" s="46"/>
      <c r="D104" s="62"/>
      <c r="E104" s="62"/>
      <c r="F104" s="62"/>
      <c r="G104" s="46"/>
      <c r="H104" s="46"/>
      <c r="I104" s="46"/>
      <c r="J104" s="46"/>
      <c r="K104" s="62"/>
      <c r="L104" s="62"/>
      <c r="M104" s="62"/>
    </row>
    <row r="105" ht="20" customHeight="true">
      <c r="A105" s="46"/>
      <c r="B105" s="46"/>
      <c r="C105" s="46"/>
      <c r="D105" s="62"/>
      <c r="E105" s="62"/>
      <c r="F105" s="62"/>
      <c r="G105" s="46"/>
      <c r="H105" s="46"/>
      <c r="I105" s="46"/>
      <c r="J105" s="46"/>
      <c r="K105" s="62"/>
      <c r="L105" s="62"/>
      <c r="M105" s="62"/>
    </row>
    <row r="106" ht="20" customHeight="true">
      <c r="A106" s="46"/>
      <c r="B106" s="46"/>
      <c r="C106" s="46"/>
      <c r="D106" s="62"/>
      <c r="E106" s="62"/>
      <c r="F106" s="62"/>
      <c r="G106" s="46"/>
      <c r="H106" s="46"/>
      <c r="I106" s="46"/>
      <c r="J106" s="46"/>
      <c r="K106" s="62"/>
      <c r="L106" s="62"/>
      <c r="M106" s="62"/>
    </row>
    <row r="107" ht="20" customHeight="true">
      <c r="A107" s="46"/>
      <c r="B107" s="46"/>
      <c r="C107" s="46"/>
      <c r="D107" s="62"/>
      <c r="E107" s="62"/>
      <c r="F107" s="62"/>
      <c r="G107" s="46"/>
      <c r="H107" s="46"/>
      <c r="I107" s="46"/>
      <c r="J107" s="46"/>
      <c r="K107" s="62"/>
      <c r="L107" s="62"/>
      <c r="M107" s="62"/>
    </row>
    <row r="108" ht="20" customHeight="true">
      <c r="A108" s="46"/>
      <c r="B108" s="46"/>
      <c r="C108" s="46"/>
      <c r="D108" s="62"/>
      <c r="E108" s="62"/>
      <c r="F108" s="62"/>
      <c r="G108" s="46"/>
      <c r="H108" s="46"/>
      <c r="I108" s="46"/>
      <c r="J108" s="46"/>
      <c r="K108" s="62"/>
      <c r="L108" s="62"/>
      <c r="M108" s="62"/>
    </row>
    <row r="109" ht="20" customHeight="true">
      <c r="A109" s="46"/>
      <c r="B109" s="46"/>
      <c r="C109" s="46"/>
      <c r="D109" s="62"/>
      <c r="E109" s="62"/>
      <c r="F109" s="62"/>
      <c r="G109" s="46"/>
      <c r="H109" s="46"/>
      <c r="I109" s="46"/>
      <c r="J109" s="46"/>
      <c r="K109" s="62"/>
      <c r="L109" s="62"/>
      <c r="M109" s="62"/>
    </row>
    <row r="110" ht="20" customHeight="true">
      <c r="A110" s="46"/>
      <c r="B110" s="46"/>
      <c r="C110" s="46"/>
      <c r="D110" s="62"/>
      <c r="E110" s="62"/>
      <c r="F110" s="62"/>
      <c r="G110" s="46"/>
      <c r="H110" s="46"/>
      <c r="I110" s="46"/>
      <c r="J110" s="46"/>
      <c r="K110" s="62"/>
      <c r="L110" s="62"/>
      <c r="M110" s="62"/>
    </row>
    <row r="111" ht="20" customHeight="true">
      <c r="A111" s="46"/>
      <c r="B111" s="46"/>
      <c r="C111" s="46"/>
      <c r="D111" s="62"/>
      <c r="E111" s="62"/>
      <c r="F111" s="62"/>
      <c r="G111" s="46"/>
      <c r="H111" s="46"/>
      <c r="I111" s="46"/>
      <c r="J111" s="46"/>
      <c r="K111" s="62"/>
      <c r="L111" s="62"/>
      <c r="M111" s="62"/>
    </row>
    <row r="112" ht="20" customHeight="true">
      <c r="A112" s="46"/>
      <c r="B112" s="46"/>
      <c r="C112" s="46"/>
      <c r="D112" s="62"/>
      <c r="E112" s="62"/>
      <c r="F112" s="62"/>
      <c r="G112" s="46"/>
      <c r="H112" s="46"/>
      <c r="I112" s="46"/>
      <c r="J112" s="46"/>
      <c r="K112" s="62"/>
      <c r="L112" s="62"/>
      <c r="M112" s="62"/>
    </row>
    <row r="113" ht="20" customHeight="true">
      <c r="A113" s="46"/>
      <c r="B113" s="46"/>
      <c r="C113" s="46"/>
      <c r="D113" s="62"/>
      <c r="E113" s="62"/>
      <c r="F113" s="62"/>
      <c r="G113" s="46"/>
      <c r="H113" s="46"/>
      <c r="I113" s="46"/>
      <c r="J113" s="46"/>
      <c r="K113" s="62"/>
      <c r="L113" s="62"/>
      <c r="M113" s="62"/>
    </row>
    <row r="114" ht="20" customHeight="true">
      <c r="A114" s="46"/>
      <c r="B114" s="46"/>
      <c r="C114" s="46"/>
      <c r="D114" s="62"/>
      <c r="E114" s="62"/>
      <c r="F114" s="62"/>
      <c r="G114" s="46"/>
      <c r="H114" s="46"/>
      <c r="I114" s="46"/>
      <c r="J114" s="46"/>
      <c r="K114" s="62"/>
      <c r="L114" s="62"/>
      <c r="M114" s="62"/>
    </row>
    <row r="115" ht="20" customHeight="true">
      <c r="A115" s="46"/>
      <c r="B115" s="46"/>
      <c r="C115" s="46"/>
      <c r="D115" s="62"/>
      <c r="E115" s="62"/>
      <c r="F115" s="62"/>
      <c r="G115" s="46"/>
      <c r="H115" s="46"/>
      <c r="I115" s="46"/>
      <c r="J115" s="46"/>
      <c r="K115" s="62"/>
      <c r="L115" s="62"/>
      <c r="M115" s="62"/>
    </row>
    <row r="116" ht="20" customHeight="true">
      <c r="A116" s="46"/>
      <c r="B116" s="46"/>
      <c r="C116" s="46"/>
      <c r="D116" s="62"/>
      <c r="E116" s="62"/>
      <c r="F116" s="62"/>
      <c r="G116" s="46"/>
      <c r="H116" s="46"/>
      <c r="I116" s="46"/>
      <c r="J116" s="46"/>
      <c r="K116" s="62"/>
      <c r="L116" s="62"/>
      <c r="M116" s="62"/>
    </row>
    <row r="117" ht="20" customHeight="true">
      <c r="A117" s="46"/>
      <c r="B117" s="46"/>
      <c r="C117" s="46"/>
      <c r="D117" s="62"/>
      <c r="E117" s="62"/>
      <c r="F117" s="62"/>
      <c r="G117" s="46"/>
      <c r="H117" s="46"/>
      <c r="I117" s="46"/>
      <c r="J117" s="46"/>
      <c r="K117" s="62"/>
      <c r="L117" s="62"/>
      <c r="M117" s="62"/>
    </row>
    <row r="118" ht="20" customHeight="true">
      <c r="A118" s="46"/>
      <c r="B118" s="46"/>
      <c r="C118" s="46"/>
      <c r="D118" s="62"/>
      <c r="E118" s="62"/>
      <c r="F118" s="62"/>
      <c r="G118" s="46"/>
      <c r="H118" s="46"/>
      <c r="I118" s="46"/>
      <c r="J118" s="46"/>
      <c r="K118" s="62"/>
      <c r="L118" s="62"/>
      <c r="M118" s="62"/>
    </row>
    <row r="119" ht="20" customHeight="true">
      <c r="A119" s="46"/>
      <c r="B119" s="46"/>
      <c r="C119" s="46"/>
      <c r="D119" s="62"/>
      <c r="E119" s="62"/>
      <c r="F119" s="62"/>
      <c r="G119" s="46"/>
      <c r="H119" s="46"/>
      <c r="I119" s="46"/>
      <c r="J119" s="46"/>
      <c r="K119" s="62"/>
      <c r="L119" s="62"/>
      <c r="M119" s="62"/>
    </row>
    <row r="120" ht="20" customHeight="true">
      <c r="A120" s="46"/>
      <c r="B120" s="46"/>
      <c r="C120" s="46"/>
      <c r="D120" s="62"/>
      <c r="E120" s="62"/>
      <c r="F120" s="62"/>
      <c r="G120" s="46"/>
      <c r="H120" s="46"/>
      <c r="I120" s="46"/>
      <c r="J120" s="46"/>
      <c r="K120" s="62"/>
      <c r="L120" s="62"/>
      <c r="M120" s="62"/>
    </row>
    <row r="121" ht="20" customHeight="true">
      <c r="A121" s="46"/>
      <c r="B121" s="46"/>
      <c r="C121" s="46"/>
      <c r="D121" s="62"/>
      <c r="E121" s="62"/>
      <c r="F121" s="62"/>
      <c r="G121" s="46"/>
      <c r="H121" s="46"/>
      <c r="I121" s="46"/>
      <c r="J121" s="46"/>
      <c r="K121" s="62"/>
      <c r="L121" s="62"/>
      <c r="M121" s="62"/>
    </row>
    <row r="122" ht="20" customHeight="true">
      <c r="A122" s="46"/>
      <c r="B122" s="46"/>
      <c r="C122" s="46"/>
      <c r="D122" s="62"/>
      <c r="E122" s="62"/>
      <c r="F122" s="62"/>
      <c r="G122" s="46"/>
      <c r="H122" s="46"/>
      <c r="I122" s="46"/>
      <c r="J122" s="46"/>
      <c r="K122" s="62"/>
      <c r="L122" s="62"/>
      <c r="M122" s="62"/>
    </row>
    <row r="123" ht="20" customHeight="true">
      <c r="A123" s="46"/>
      <c r="B123" s="46"/>
      <c r="C123" s="46"/>
      <c r="D123" s="62"/>
      <c r="E123" s="62"/>
      <c r="F123" s="62"/>
      <c r="G123" s="46"/>
      <c r="H123" s="46"/>
      <c r="I123" s="46"/>
      <c r="J123" s="46"/>
      <c r="K123" s="62"/>
      <c r="L123" s="62"/>
      <c r="M123" s="62"/>
    </row>
    <row r="124" ht="20" customHeight="true">
      <c r="A124" s="46"/>
      <c r="B124" s="46"/>
      <c r="C124" s="46"/>
      <c r="D124" s="62"/>
      <c r="E124" s="62"/>
      <c r="F124" s="62"/>
      <c r="G124" s="46"/>
      <c r="H124" s="46"/>
      <c r="I124" s="46"/>
      <c r="J124" s="46"/>
      <c r="K124" s="62"/>
      <c r="L124" s="62"/>
      <c r="M124" s="62"/>
    </row>
    <row r="125" ht="20" customHeight="true">
      <c r="A125" s="46"/>
      <c r="B125" s="46"/>
      <c r="C125" s="46"/>
      <c r="D125" s="62"/>
      <c r="E125" s="62"/>
      <c r="F125" s="62"/>
      <c r="G125" s="46"/>
      <c r="H125" s="46"/>
      <c r="I125" s="46"/>
      <c r="J125" s="46"/>
      <c r="K125" s="62"/>
      <c r="L125" s="62"/>
      <c r="M125" s="62"/>
    </row>
    <row r="126" ht="20" customHeight="true">
      <c r="A126" s="46"/>
      <c r="B126" s="46"/>
      <c r="C126" s="46"/>
      <c r="D126" s="62"/>
      <c r="E126" s="62"/>
      <c r="F126" s="62"/>
      <c r="G126" s="46"/>
      <c r="H126" s="46"/>
      <c r="I126" s="46"/>
      <c r="J126" s="46"/>
      <c r="K126" s="62"/>
      <c r="L126" s="62"/>
      <c r="M126" s="62"/>
    </row>
    <row r="127" ht="20" customHeight="true">
      <c r="A127" s="46"/>
      <c r="B127" s="46"/>
      <c r="C127" s="46"/>
      <c r="D127" s="62"/>
      <c r="E127" s="62"/>
      <c r="F127" s="62"/>
      <c r="G127" s="46"/>
      <c r="H127" s="46"/>
      <c r="I127" s="46"/>
      <c r="J127" s="46"/>
      <c r="K127" s="62"/>
      <c r="L127" s="62"/>
      <c r="M127" s="62"/>
    </row>
    <row r="128" ht="20" customHeight="true">
      <c r="A128" s="46"/>
      <c r="B128" s="46"/>
      <c r="C128" s="46"/>
      <c r="D128" s="62"/>
      <c r="E128" s="62"/>
      <c r="F128" s="62"/>
      <c r="G128" s="46"/>
      <c r="H128" s="46"/>
      <c r="I128" s="46"/>
      <c r="J128" s="46"/>
      <c r="K128" s="62"/>
      <c r="L128" s="62"/>
      <c r="M128" s="62"/>
    </row>
    <row r="129" ht="20" customHeight="true">
      <c r="A129" s="46"/>
      <c r="B129" s="46"/>
      <c r="C129" s="46"/>
      <c r="D129" s="62"/>
      <c r="E129" s="62"/>
      <c r="F129" s="62"/>
      <c r="G129" s="46"/>
      <c r="H129" s="46"/>
      <c r="I129" s="46"/>
      <c r="J129" s="46"/>
      <c r="K129" s="62"/>
      <c r="L129" s="62"/>
      <c r="M129" s="62"/>
    </row>
    <row r="130" ht="20" customHeight="true">
      <c r="A130" s="46"/>
      <c r="B130" s="46"/>
      <c r="C130" s="46"/>
      <c r="D130" s="62"/>
      <c r="E130" s="62"/>
      <c r="F130" s="62"/>
      <c r="G130" s="46"/>
      <c r="H130" s="46"/>
      <c r="I130" s="46"/>
      <c r="J130" s="46"/>
      <c r="K130" s="62"/>
      <c r="L130" s="62"/>
      <c r="M130" s="62"/>
    </row>
    <row r="131" ht="20" customHeight="true">
      <c r="A131" s="46"/>
      <c r="B131" s="46"/>
      <c r="C131" s="46"/>
      <c r="D131" s="62"/>
      <c r="E131" s="62"/>
      <c r="F131" s="62"/>
      <c r="G131" s="46"/>
      <c r="H131" s="46"/>
      <c r="I131" s="46"/>
      <c r="J131" s="46"/>
      <c r="K131" s="62"/>
      <c r="L131" s="62"/>
      <c r="M131" s="62"/>
    </row>
    <row r="132" ht="20" customHeight="true">
      <c r="A132" s="46"/>
      <c r="B132" s="46"/>
      <c r="C132" s="46"/>
      <c r="D132" s="62"/>
      <c r="E132" s="62"/>
      <c r="F132" s="62"/>
      <c r="G132" s="46"/>
      <c r="H132" s="46"/>
      <c r="I132" s="46"/>
      <c r="J132" s="46"/>
      <c r="K132" s="62"/>
      <c r="L132" s="62"/>
      <c r="M132" s="62"/>
    </row>
    <row r="133" ht="20" customHeight="true">
      <c r="A133" s="46"/>
      <c r="B133" s="46"/>
      <c r="C133" s="46"/>
      <c r="D133" s="62"/>
      <c r="E133" s="62"/>
      <c r="F133" s="62"/>
      <c r="G133" s="46"/>
      <c r="H133" s="46"/>
      <c r="I133" s="46"/>
      <c r="J133" s="46"/>
      <c r="K133" s="62"/>
      <c r="L133" s="62"/>
      <c r="M133" s="62"/>
    </row>
    <row r="134" ht="20" customHeight="true">
      <c r="A134" s="46"/>
      <c r="B134" s="46"/>
      <c r="C134" s="46"/>
      <c r="D134" s="62"/>
      <c r="E134" s="62"/>
      <c r="F134" s="62"/>
      <c r="G134" s="46"/>
      <c r="H134" s="46"/>
      <c r="I134" s="46"/>
      <c r="J134" s="46"/>
      <c r="K134" s="62"/>
      <c r="L134" s="62"/>
      <c r="M134" s="62"/>
    </row>
    <row r="135" ht="20" customHeight="true">
      <c r="A135" s="46"/>
      <c r="B135" s="46"/>
      <c r="C135" s="46"/>
      <c r="D135" s="62"/>
      <c r="E135" s="62"/>
      <c r="F135" s="62"/>
      <c r="G135" s="46"/>
      <c r="H135" s="46"/>
      <c r="I135" s="46"/>
      <c r="J135" s="46"/>
      <c r="K135" s="62"/>
      <c r="L135" s="62"/>
      <c r="M135" s="62"/>
    </row>
    <row r="136" ht="20" customHeight="true">
      <c r="A136" s="46"/>
      <c r="B136" s="46"/>
      <c r="C136" s="46"/>
      <c r="D136" s="62"/>
      <c r="E136" s="62"/>
      <c r="F136" s="62"/>
      <c r="G136" s="46"/>
      <c r="H136" s="46"/>
      <c r="I136" s="46"/>
      <c r="J136" s="46"/>
      <c r="K136" s="62"/>
      <c r="L136" s="62"/>
      <c r="M136" s="62"/>
    </row>
    <row r="137" ht="20" customHeight="true">
      <c r="A137" s="46"/>
      <c r="B137" s="46"/>
      <c r="C137" s="46"/>
      <c r="D137" s="62"/>
      <c r="E137" s="62"/>
      <c r="F137" s="62"/>
      <c r="G137" s="46"/>
      <c r="H137" s="46"/>
      <c r="I137" s="46"/>
      <c r="J137" s="46"/>
      <c r="K137" s="62"/>
      <c r="L137" s="62"/>
      <c r="M137" s="62"/>
    </row>
    <row r="138" ht="20" customHeight="true">
      <c r="A138" s="46"/>
      <c r="B138" s="46"/>
      <c r="C138" s="46"/>
      <c r="D138" s="62"/>
      <c r="E138" s="62"/>
      <c r="F138" s="62"/>
      <c r="G138" s="46"/>
      <c r="H138" s="46"/>
      <c r="I138" s="46"/>
      <c r="J138" s="46"/>
      <c r="K138" s="62"/>
      <c r="L138" s="62"/>
      <c r="M138" s="62"/>
    </row>
    <row r="139" ht="20" customHeight="true">
      <c r="A139" s="46"/>
      <c r="B139" s="46"/>
      <c r="C139" s="46"/>
      <c r="D139" s="62"/>
      <c r="E139" s="62"/>
      <c r="F139" s="62"/>
      <c r="G139" s="46"/>
      <c r="H139" s="46"/>
      <c r="I139" s="46"/>
      <c r="J139" s="46"/>
      <c r="K139" s="62"/>
      <c r="L139" s="62"/>
      <c r="M139" s="62"/>
    </row>
    <row r="140" ht="20" customHeight="true">
      <c r="A140" s="46"/>
      <c r="B140" s="46"/>
      <c r="C140" s="46"/>
      <c r="D140" s="62"/>
      <c r="E140" s="62"/>
      <c r="F140" s="62"/>
      <c r="G140" s="46"/>
      <c r="H140" s="46"/>
      <c r="I140" s="46"/>
      <c r="J140" s="46"/>
      <c r="K140" s="62"/>
      <c r="L140" s="62"/>
      <c r="M140" s="62"/>
    </row>
    <row r="141" ht="20" customHeight="true">
      <c r="A141" s="46"/>
      <c r="B141" s="46"/>
      <c r="C141" s="46"/>
      <c r="D141" s="62"/>
      <c r="E141" s="62"/>
      <c r="F141" s="62"/>
      <c r="G141" s="46"/>
      <c r="H141" s="46"/>
      <c r="I141" s="46"/>
      <c r="J141" s="46"/>
      <c r="K141" s="62"/>
      <c r="L141" s="62"/>
      <c r="M141" s="62"/>
    </row>
    <row r="142" ht="20" customHeight="true">
      <c r="A142" s="46"/>
      <c r="B142" s="46"/>
      <c r="C142" s="46"/>
      <c r="D142" s="62"/>
      <c r="E142" s="62"/>
      <c r="F142" s="62"/>
      <c r="G142" s="46"/>
      <c r="H142" s="46"/>
      <c r="I142" s="46"/>
      <c r="J142" s="46"/>
      <c r="K142" s="62"/>
      <c r="L142" s="62"/>
      <c r="M142" s="62"/>
    </row>
    <row r="143" ht="20" customHeight="true">
      <c r="A143" s="46"/>
      <c r="B143" s="46"/>
      <c r="C143" s="46"/>
      <c r="D143" s="62"/>
      <c r="E143" s="62"/>
      <c r="F143" s="62"/>
      <c r="G143" s="46"/>
      <c r="H143" s="46"/>
      <c r="I143" s="46"/>
      <c r="J143" s="46"/>
      <c r="K143" s="62"/>
      <c r="L143" s="62"/>
      <c r="M143" s="62"/>
    </row>
    <row r="144" ht="20" customHeight="true">
      <c r="A144" s="46"/>
      <c r="B144" s="46"/>
      <c r="C144" s="46"/>
      <c r="D144" s="62"/>
      <c r="E144" s="62"/>
      <c r="F144" s="62"/>
      <c r="G144" s="46"/>
      <c r="H144" s="46"/>
      <c r="I144" s="46"/>
      <c r="J144" s="46"/>
      <c r="K144" s="62"/>
      <c r="L144" s="62"/>
      <c r="M144" s="62"/>
    </row>
    <row r="145" ht="20" customHeight="true">
      <c r="A145" s="46"/>
      <c r="B145" s="46"/>
      <c r="C145" s="46"/>
      <c r="D145" s="62"/>
      <c r="E145" s="62"/>
      <c r="F145" s="62"/>
      <c r="G145" s="46"/>
      <c r="H145" s="46"/>
      <c r="I145" s="46"/>
      <c r="J145" s="46"/>
      <c r="K145" s="62"/>
      <c r="L145" s="62"/>
      <c r="M145" s="62"/>
    </row>
    <row r="146" ht="20" customHeight="true">
      <c r="A146" s="46"/>
      <c r="B146" s="46"/>
      <c r="C146" s="46"/>
      <c r="D146" s="62"/>
      <c r="E146" s="62"/>
      <c r="F146" s="62"/>
      <c r="G146" s="46"/>
      <c r="H146" s="46"/>
      <c r="I146" s="46"/>
      <c r="J146" s="46"/>
      <c r="K146" s="62"/>
      <c r="L146" s="62"/>
      <c r="M146" s="62"/>
    </row>
    <row r="147" ht="20" customHeight="true">
      <c r="A147" s="46"/>
      <c r="B147" s="46"/>
      <c r="C147" s="46"/>
      <c r="D147" s="62"/>
      <c r="E147" s="62"/>
      <c r="F147" s="62"/>
      <c r="G147" s="46"/>
      <c r="H147" s="46"/>
      <c r="I147" s="46"/>
      <c r="J147" s="46"/>
      <c r="K147" s="62"/>
      <c r="L147" s="62"/>
      <c r="M147" s="62"/>
    </row>
    <row r="148" ht="20" customHeight="true">
      <c r="A148" s="46"/>
      <c r="B148" s="46"/>
      <c r="C148" s="46"/>
      <c r="D148" s="62"/>
      <c r="E148" s="62"/>
      <c r="F148" s="62"/>
      <c r="G148" s="46"/>
      <c r="H148" s="46"/>
      <c r="I148" s="46"/>
      <c r="J148" s="46"/>
      <c r="K148" s="62"/>
      <c r="L148" s="62"/>
      <c r="M148" s="62"/>
    </row>
    <row r="149" ht="20" customHeight="true">
      <c r="A149" s="46"/>
      <c r="B149" s="46"/>
      <c r="C149" s="46"/>
      <c r="D149" s="62"/>
      <c r="E149" s="62"/>
      <c r="F149" s="62"/>
      <c r="G149" s="46"/>
      <c r="H149" s="46"/>
      <c r="I149" s="46"/>
      <c r="J149" s="46"/>
      <c r="K149" s="62"/>
      <c r="L149" s="62"/>
      <c r="M149" s="62"/>
    </row>
    <row r="150" ht="20" customHeight="true">
      <c r="A150" s="46"/>
      <c r="B150" s="46"/>
      <c r="C150" s="46"/>
      <c r="D150" s="62"/>
      <c r="E150" s="62"/>
      <c r="F150" s="62"/>
      <c r="G150" s="46"/>
      <c r="H150" s="46"/>
      <c r="I150" s="46"/>
      <c r="J150" s="46"/>
      <c r="K150" s="62"/>
      <c r="L150" s="62"/>
      <c r="M150" s="62"/>
    </row>
    <row r="151" ht="20" customHeight="true">
      <c r="A151" s="46"/>
      <c r="B151" s="46"/>
      <c r="C151" s="46"/>
      <c r="D151" s="62"/>
      <c r="E151" s="62"/>
      <c r="F151" s="62"/>
      <c r="G151" s="46"/>
      <c r="H151" s="46"/>
      <c r="I151" s="46"/>
      <c r="J151" s="46"/>
      <c r="K151" s="62"/>
      <c r="L151" s="62"/>
      <c r="M151" s="62"/>
    </row>
    <row r="152" ht="20" customHeight="true">
      <c r="A152" s="46"/>
      <c r="B152" s="46"/>
      <c r="C152" s="46"/>
      <c r="D152" s="62"/>
      <c r="E152" s="62"/>
      <c r="F152" s="62"/>
      <c r="G152" s="46"/>
      <c r="H152" s="46"/>
      <c r="I152" s="46"/>
      <c r="J152" s="46"/>
      <c r="K152" s="62"/>
      <c r="L152" s="62"/>
      <c r="M152" s="62"/>
    </row>
    <row r="153" ht="20" customHeight="true">
      <c r="A153" s="46"/>
      <c r="B153" s="46"/>
      <c r="C153" s="46"/>
      <c r="D153" s="62"/>
      <c r="E153" s="62"/>
      <c r="F153" s="62"/>
      <c r="G153" s="46"/>
      <c r="H153" s="46"/>
      <c r="I153" s="46"/>
      <c r="J153" s="46"/>
      <c r="K153" s="62"/>
      <c r="L153" s="62"/>
      <c r="M153" s="62"/>
    </row>
    <row r="154" ht="20" customHeight="true">
      <c r="A154" s="46"/>
      <c r="B154" s="46"/>
      <c r="C154" s="46"/>
      <c r="D154" s="62"/>
      <c r="E154" s="62"/>
      <c r="F154" s="62"/>
      <c r="G154" s="46"/>
      <c r="H154" s="46"/>
      <c r="I154" s="46"/>
      <c r="J154" s="46"/>
      <c r="K154" s="62"/>
      <c r="L154" s="62"/>
      <c r="M154" s="62"/>
    </row>
    <row r="155" ht="20" customHeight="true">
      <c r="A155" s="46"/>
      <c r="B155" s="46"/>
      <c r="C155" s="46"/>
      <c r="D155" s="62"/>
      <c r="E155" s="62"/>
      <c r="F155" s="62"/>
      <c r="G155" s="46"/>
      <c r="H155" s="46"/>
      <c r="I155" s="46"/>
      <c r="J155" s="46"/>
      <c r="K155" s="62"/>
      <c r="L155" s="62"/>
      <c r="M155" s="62"/>
    </row>
    <row r="156" ht="20" customHeight="true">
      <c r="A156" s="46"/>
      <c r="B156" s="46"/>
      <c r="C156" s="46"/>
      <c r="D156" s="62"/>
      <c r="E156" s="62"/>
      <c r="F156" s="62"/>
      <c r="G156" s="46"/>
      <c r="H156" s="46"/>
      <c r="I156" s="46"/>
      <c r="J156" s="46"/>
      <c r="K156" s="62"/>
      <c r="L156" s="62"/>
      <c r="M156" s="62"/>
    </row>
    <row r="157" ht="20" customHeight="true">
      <c r="A157" s="46"/>
      <c r="B157" s="46"/>
      <c r="C157" s="46"/>
      <c r="D157" s="62"/>
      <c r="E157" s="62"/>
      <c r="F157" s="62"/>
      <c r="G157" s="46"/>
      <c r="H157" s="46"/>
      <c r="I157" s="46"/>
      <c r="J157" s="46"/>
      <c r="K157" s="62"/>
      <c r="L157" s="62"/>
      <c r="M157" s="62"/>
    </row>
    <row r="158" ht="20" customHeight="true">
      <c r="A158" s="46"/>
      <c r="B158" s="46"/>
      <c r="C158" s="46"/>
      <c r="D158" s="62"/>
      <c r="E158" s="62"/>
      <c r="F158" s="62"/>
      <c r="G158" s="46"/>
      <c r="H158" s="46"/>
      <c r="I158" s="46"/>
      <c r="J158" s="46"/>
      <c r="K158" s="62"/>
      <c r="L158" s="62"/>
      <c r="M158" s="62"/>
    </row>
    <row r="159" ht="20" customHeight="true">
      <c r="A159" s="46"/>
      <c r="B159" s="46"/>
      <c r="C159" s="46"/>
      <c r="D159" s="62"/>
      <c r="E159" s="62"/>
      <c r="F159" s="62"/>
      <c r="G159" s="46"/>
      <c r="H159" s="46"/>
      <c r="I159" s="46"/>
      <c r="J159" s="46"/>
      <c r="K159" s="62"/>
      <c r="L159" s="62"/>
      <c r="M159" s="62"/>
    </row>
    <row r="160" ht="20" customHeight="true">
      <c r="A160" s="46"/>
      <c r="B160" s="46"/>
      <c r="C160" s="46"/>
      <c r="D160" s="62"/>
      <c r="E160" s="62"/>
      <c r="F160" s="62"/>
      <c r="G160" s="46"/>
      <c r="H160" s="46"/>
      <c r="I160" s="46"/>
      <c r="J160" s="46"/>
      <c r="K160" s="62"/>
      <c r="L160" s="62"/>
      <c r="M160" s="62"/>
    </row>
    <row r="161" ht="20" customHeight="true">
      <c r="A161" s="46"/>
      <c r="B161" s="46"/>
      <c r="C161" s="46"/>
      <c r="D161" s="62"/>
      <c r="E161" s="62"/>
      <c r="F161" s="62"/>
      <c r="G161" s="46"/>
      <c r="H161" s="46"/>
      <c r="I161" s="46"/>
      <c r="J161" s="46"/>
      <c r="K161" s="62"/>
      <c r="L161" s="62"/>
      <c r="M161" s="62"/>
    </row>
    <row r="162" ht="20" customHeight="true">
      <c r="A162" s="46"/>
      <c r="B162" s="46"/>
      <c r="C162" s="46"/>
      <c r="D162" s="62"/>
      <c r="E162" s="62"/>
      <c r="F162" s="62"/>
      <c r="G162" s="46"/>
      <c r="H162" s="46"/>
      <c r="I162" s="46"/>
      <c r="J162" s="46"/>
      <c r="K162" s="62"/>
      <c r="L162" s="62"/>
      <c r="M162" s="62"/>
    </row>
    <row r="163" ht="20" customHeight="true">
      <c r="A163" s="46"/>
      <c r="B163" s="46"/>
      <c r="C163" s="46"/>
      <c r="D163" s="62"/>
      <c r="E163" s="62"/>
      <c r="F163" s="62"/>
      <c r="G163" s="46"/>
      <c r="H163" s="46"/>
      <c r="I163" s="46"/>
      <c r="J163" s="46"/>
      <c r="K163" s="62"/>
      <c r="L163" s="62"/>
      <c r="M163" s="62"/>
    </row>
    <row r="164" ht="20" customHeight="true">
      <c r="A164" s="46"/>
      <c r="B164" s="46"/>
      <c r="C164" s="46"/>
      <c r="D164" s="62"/>
      <c r="E164" s="62"/>
      <c r="F164" s="62"/>
      <c r="G164" s="46"/>
      <c r="H164" s="46"/>
      <c r="I164" s="46"/>
      <c r="J164" s="46"/>
      <c r="K164" s="62"/>
      <c r="L164" s="62"/>
      <c r="M164" s="62"/>
    </row>
    <row r="165" ht="20" customHeight="true">
      <c r="A165" s="46"/>
      <c r="B165" s="46"/>
      <c r="C165" s="46"/>
      <c r="D165" s="62"/>
      <c r="E165" s="62"/>
      <c r="F165" s="62"/>
      <c r="G165" s="46"/>
      <c r="H165" s="46"/>
      <c r="I165" s="46"/>
      <c r="J165" s="46"/>
      <c r="K165" s="62"/>
      <c r="L165" s="62"/>
      <c r="M165" s="62"/>
    </row>
    <row r="166" ht="20" customHeight="true">
      <c r="A166" s="46"/>
      <c r="B166" s="46"/>
      <c r="C166" s="46"/>
      <c r="D166" s="62"/>
      <c r="E166" s="62"/>
      <c r="F166" s="62"/>
      <c r="G166" s="46"/>
      <c r="H166" s="46"/>
      <c r="I166" s="46"/>
      <c r="J166" s="46"/>
      <c r="K166" s="62"/>
      <c r="L166" s="62"/>
      <c r="M166" s="62"/>
    </row>
    <row r="167" ht="20" customHeight="true">
      <c r="A167" s="46"/>
      <c r="B167" s="46"/>
      <c r="C167" s="46"/>
      <c r="D167" s="62"/>
      <c r="E167" s="62"/>
      <c r="F167" s="62"/>
      <c r="G167" s="46"/>
      <c r="H167" s="46"/>
      <c r="I167" s="46"/>
      <c r="J167" s="46"/>
      <c r="K167" s="62"/>
      <c r="L167" s="62"/>
      <c r="M167" s="62"/>
    </row>
    <row r="168" ht="20" customHeight="true">
      <c r="A168" s="46"/>
      <c r="B168" s="46"/>
      <c r="C168" s="46"/>
      <c r="D168" s="62"/>
      <c r="E168" s="62"/>
      <c r="F168" s="62"/>
      <c r="G168" s="46"/>
      <c r="H168" s="46"/>
      <c r="I168" s="46"/>
      <c r="J168" s="46"/>
      <c r="K168" s="62"/>
      <c r="L168" s="62"/>
      <c r="M168" s="62"/>
    </row>
    <row r="169" ht="20" customHeight="true">
      <c r="A169" s="46"/>
      <c r="B169" s="46"/>
      <c r="C169" s="46"/>
      <c r="D169" s="62"/>
      <c r="E169" s="62"/>
      <c r="F169" s="62"/>
      <c r="G169" s="46"/>
      <c r="H169" s="46"/>
      <c r="I169" s="46"/>
      <c r="J169" s="46"/>
      <c r="K169" s="62"/>
      <c r="L169" s="62"/>
      <c r="M169" s="62"/>
    </row>
    <row r="170" ht="20" customHeight="true">
      <c r="A170" s="46"/>
      <c r="B170" s="46"/>
      <c r="C170" s="46"/>
      <c r="D170" s="62"/>
      <c r="E170" s="62"/>
      <c r="F170" s="62"/>
      <c r="G170" s="46"/>
      <c r="H170" s="46"/>
      <c r="I170" s="46"/>
      <c r="J170" s="46"/>
      <c r="K170" s="62"/>
      <c r="L170" s="62"/>
      <c r="M170" s="62"/>
    </row>
    <row r="171" ht="20" customHeight="true">
      <c r="A171" s="46"/>
      <c r="B171" s="46"/>
      <c r="C171" s="46"/>
      <c r="D171" s="62"/>
      <c r="E171" s="62"/>
      <c r="F171" s="62"/>
      <c r="G171" s="46"/>
      <c r="H171" s="46"/>
      <c r="I171" s="46"/>
      <c r="J171" s="46"/>
      <c r="K171" s="62"/>
      <c r="L171" s="62"/>
      <c r="M171" s="62"/>
    </row>
    <row r="172" ht="20" customHeight="true">
      <c r="A172" s="46"/>
      <c r="B172" s="46"/>
      <c r="C172" s="46"/>
      <c r="D172" s="62"/>
      <c r="E172" s="62"/>
      <c r="F172" s="62"/>
      <c r="G172" s="46"/>
      <c r="H172" s="46"/>
      <c r="I172" s="46"/>
      <c r="J172" s="46"/>
      <c r="K172" s="62"/>
      <c r="L172" s="62"/>
      <c r="M172" s="62"/>
    </row>
    <row r="173" ht="20" customHeight="true">
      <c r="A173" s="46"/>
      <c r="B173" s="46"/>
      <c r="C173" s="46"/>
      <c r="D173" s="62"/>
      <c r="E173" s="62"/>
      <c r="F173" s="62"/>
      <c r="G173" s="46"/>
      <c r="H173" s="46"/>
      <c r="I173" s="46"/>
      <c r="J173" s="46"/>
      <c r="K173" s="62"/>
      <c r="L173" s="62"/>
      <c r="M173" s="62"/>
    </row>
    <row r="174" ht="20" customHeight="true">
      <c r="A174" s="46"/>
      <c r="B174" s="46"/>
      <c r="C174" s="46"/>
      <c r="D174" s="62"/>
      <c r="E174" s="62"/>
      <c r="F174" s="62"/>
      <c r="G174" s="46"/>
      <c r="H174" s="46"/>
      <c r="I174" s="46"/>
      <c r="J174" s="46"/>
      <c r="K174" s="62"/>
      <c r="L174" s="62"/>
      <c r="M174" s="62"/>
    </row>
    <row r="175" ht="20" customHeight="true">
      <c r="A175" s="46"/>
      <c r="B175" s="46"/>
      <c r="C175" s="46"/>
      <c r="D175" s="62"/>
      <c r="E175" s="62"/>
      <c r="F175" s="62"/>
      <c r="G175" s="46"/>
      <c r="H175" s="46"/>
      <c r="I175" s="46"/>
      <c r="J175" s="46"/>
      <c r="K175" s="62"/>
      <c r="L175" s="62"/>
      <c r="M175" s="62"/>
    </row>
    <row r="176" ht="20" customHeight="true">
      <c r="A176" s="46"/>
      <c r="B176" s="46"/>
      <c r="C176" s="46"/>
      <c r="D176" s="62"/>
      <c r="E176" s="62"/>
      <c r="F176" s="62"/>
      <c r="G176" s="46"/>
      <c r="H176" s="46"/>
      <c r="I176" s="46"/>
      <c r="J176" s="46"/>
      <c r="K176" s="62"/>
      <c r="L176" s="62"/>
      <c r="M176" s="62"/>
    </row>
    <row r="177" ht="20" customHeight="true">
      <c r="A177" s="46"/>
      <c r="B177" s="46"/>
      <c r="C177" s="46"/>
      <c r="D177" s="62"/>
      <c r="E177" s="62"/>
      <c r="F177" s="62"/>
      <c r="G177" s="46"/>
      <c r="H177" s="46"/>
      <c r="I177" s="46"/>
      <c r="J177" s="46"/>
      <c r="K177" s="62"/>
      <c r="L177" s="62"/>
      <c r="M177" s="62"/>
    </row>
    <row r="178" ht="20" customHeight="true">
      <c r="A178" s="46"/>
      <c r="B178" s="46"/>
      <c r="C178" s="46"/>
      <c r="D178" s="62"/>
      <c r="E178" s="62"/>
      <c r="F178" s="62"/>
      <c r="G178" s="46"/>
      <c r="H178" s="46"/>
      <c r="I178" s="46"/>
      <c r="J178" s="46"/>
      <c r="K178" s="62"/>
      <c r="L178" s="62"/>
      <c r="M178" s="62"/>
    </row>
    <row r="179" ht="20" customHeight="true">
      <c r="A179" s="46"/>
      <c r="B179" s="46"/>
      <c r="C179" s="46"/>
      <c r="D179" s="62"/>
      <c r="E179" s="62"/>
      <c r="F179" s="62"/>
      <c r="G179" s="46"/>
      <c r="H179" s="46"/>
      <c r="I179" s="46"/>
      <c r="J179" s="46"/>
      <c r="K179" s="62"/>
      <c r="L179" s="62"/>
      <c r="M179" s="62"/>
    </row>
    <row r="180" ht="20" customHeight="true">
      <c r="A180" s="46"/>
      <c r="B180" s="46"/>
      <c r="C180" s="46"/>
      <c r="D180" s="62"/>
      <c r="E180" s="62"/>
      <c r="F180" s="62"/>
      <c r="G180" s="46"/>
      <c r="H180" s="46"/>
      <c r="I180" s="46"/>
      <c r="J180" s="46"/>
      <c r="K180" s="62"/>
      <c r="L180" s="62"/>
      <c r="M180" s="62"/>
    </row>
    <row r="181" ht="20" customHeight="true">
      <c r="A181" s="46"/>
      <c r="B181" s="46"/>
      <c r="C181" s="46"/>
      <c r="D181" s="62"/>
      <c r="E181" s="62"/>
      <c r="F181" s="62"/>
      <c r="G181" s="46"/>
      <c r="H181" s="46"/>
      <c r="I181" s="46"/>
      <c r="J181" s="46"/>
      <c r="K181" s="62"/>
      <c r="L181" s="62"/>
      <c r="M181" s="62"/>
    </row>
    <row r="182" ht="20" customHeight="true">
      <c r="A182" s="46"/>
      <c r="B182" s="46"/>
      <c r="C182" s="46"/>
      <c r="D182" s="62"/>
      <c r="E182" s="62"/>
      <c r="F182" s="62"/>
      <c r="G182" s="46"/>
      <c r="H182" s="46"/>
      <c r="I182" s="46"/>
      <c r="J182" s="46"/>
      <c r="K182" s="62"/>
      <c r="L182" s="62"/>
      <c r="M182" s="62"/>
    </row>
    <row r="183" ht="20" customHeight="true">
      <c r="A183" s="46"/>
      <c r="B183" s="46"/>
      <c r="C183" s="46"/>
      <c r="D183" s="62"/>
      <c r="E183" s="62"/>
      <c r="F183" s="62"/>
      <c r="G183" s="46"/>
      <c r="H183" s="46"/>
      <c r="I183" s="46"/>
      <c r="J183" s="46"/>
      <c r="K183" s="62"/>
      <c r="L183" s="62"/>
      <c r="M183" s="62"/>
    </row>
    <row r="184" ht="20" customHeight="true">
      <c r="A184" s="46"/>
      <c r="B184" s="46"/>
      <c r="C184" s="46"/>
      <c r="D184" s="62"/>
      <c r="E184" s="62"/>
      <c r="F184" s="62"/>
      <c r="G184" s="46"/>
      <c r="H184" s="46"/>
      <c r="I184" s="46"/>
      <c r="J184" s="46"/>
      <c r="K184" s="62"/>
      <c r="L184" s="62"/>
      <c r="M184" s="62"/>
    </row>
    <row r="185" ht="20" customHeight="true">
      <c r="A185" s="46"/>
      <c r="B185" s="46"/>
      <c r="C185" s="46"/>
      <c r="D185" s="62"/>
      <c r="E185" s="62"/>
      <c r="F185" s="62"/>
      <c r="G185" s="46"/>
      <c r="H185" s="46"/>
      <c r="I185" s="46"/>
      <c r="J185" s="46"/>
      <c r="K185" s="62"/>
      <c r="L185" s="62"/>
      <c r="M185" s="62"/>
    </row>
    <row r="186" ht="20" customHeight="true">
      <c r="A186" s="46"/>
      <c r="B186" s="46"/>
      <c r="C186" s="46"/>
      <c r="D186" s="62"/>
      <c r="E186" s="62"/>
      <c r="F186" s="62"/>
      <c r="G186" s="46"/>
      <c r="H186" s="46"/>
      <c r="I186" s="46"/>
      <c r="J186" s="46"/>
      <c r="K186" s="62"/>
      <c r="L186" s="62"/>
      <c r="M186" s="62"/>
    </row>
    <row r="187" ht="20" customHeight="true">
      <c r="A187" s="46"/>
      <c r="B187" s="46"/>
      <c r="C187" s="46"/>
      <c r="D187" s="62"/>
      <c r="E187" s="62"/>
      <c r="F187" s="62"/>
      <c r="G187" s="46"/>
      <c r="H187" s="46"/>
      <c r="I187" s="46"/>
      <c r="J187" s="46"/>
      <c r="K187" s="62"/>
      <c r="L187" s="62"/>
      <c r="M187" s="62"/>
    </row>
    <row r="188" ht="20" customHeight="true">
      <c r="A188" s="46"/>
      <c r="B188" s="46"/>
      <c r="C188" s="46"/>
      <c r="D188" s="62"/>
      <c r="E188" s="62"/>
      <c r="F188" s="62"/>
      <c r="G188" s="46"/>
      <c r="H188" s="46"/>
      <c r="I188" s="46"/>
      <c r="J188" s="46"/>
      <c r="K188" s="62"/>
      <c r="L188" s="62"/>
      <c r="M188" s="62"/>
    </row>
    <row r="189" ht="20" customHeight="true">
      <c r="A189" s="46"/>
      <c r="B189" s="46"/>
      <c r="C189" s="46"/>
      <c r="D189" s="62"/>
      <c r="E189" s="62"/>
      <c r="F189" s="62"/>
      <c r="G189" s="46"/>
      <c r="H189" s="46"/>
      <c r="I189" s="46"/>
      <c r="J189" s="46"/>
      <c r="K189" s="62"/>
      <c r="L189" s="62"/>
      <c r="M189" s="62"/>
    </row>
    <row r="190" ht="20" customHeight="true">
      <c r="A190" s="46"/>
      <c r="B190" s="46"/>
      <c r="C190" s="46"/>
      <c r="D190" s="62"/>
      <c r="E190" s="62"/>
      <c r="F190" s="62"/>
      <c r="G190" s="46"/>
      <c r="H190" s="46"/>
      <c r="I190" s="46"/>
      <c r="J190" s="46"/>
      <c r="K190" s="62"/>
      <c r="L190" s="62"/>
      <c r="M190" s="62"/>
    </row>
    <row r="191" ht="20" customHeight="true">
      <c r="A191" s="46"/>
      <c r="B191" s="46"/>
      <c r="C191" s="46"/>
      <c r="D191" s="62"/>
      <c r="E191" s="62"/>
      <c r="F191" s="62"/>
      <c r="G191" s="46"/>
      <c r="H191" s="46"/>
      <c r="I191" s="46"/>
      <c r="J191" s="46"/>
      <c r="K191" s="62"/>
      <c r="L191" s="62"/>
      <c r="M191" s="62"/>
    </row>
    <row r="192" ht="20" customHeight="true">
      <c r="A192" s="46"/>
      <c r="B192" s="46"/>
      <c r="C192" s="46"/>
      <c r="D192" s="62"/>
      <c r="E192" s="62"/>
      <c r="F192" s="62"/>
      <c r="G192" s="46"/>
      <c r="H192" s="46"/>
      <c r="I192" s="46"/>
      <c r="J192" s="46"/>
      <c r="K192" s="62"/>
      <c r="L192" s="62"/>
      <c r="M192" s="62"/>
    </row>
    <row r="193" ht="20" customHeight="true">
      <c r="A193" s="46"/>
      <c r="B193" s="46"/>
      <c r="C193" s="46"/>
      <c r="D193" s="62"/>
      <c r="E193" s="62"/>
      <c r="F193" s="62"/>
      <c r="G193" s="46"/>
      <c r="H193" s="46"/>
      <c r="I193" s="46"/>
      <c r="J193" s="46"/>
      <c r="K193" s="62"/>
      <c r="L193" s="62"/>
      <c r="M193" s="62"/>
    </row>
    <row r="194" ht="20" customHeight="true">
      <c r="A194" s="46"/>
      <c r="B194" s="46"/>
      <c r="C194" s="46"/>
      <c r="D194" s="62"/>
      <c r="E194" s="62"/>
      <c r="F194" s="62"/>
      <c r="G194" s="46"/>
      <c r="H194" s="46"/>
      <c r="I194" s="46"/>
      <c r="J194" s="46"/>
      <c r="K194" s="62"/>
      <c r="L194" s="62"/>
      <c r="M194" s="62"/>
    </row>
    <row r="195" ht="20" customHeight="true">
      <c r="A195" s="46"/>
      <c r="B195" s="46"/>
      <c r="C195" s="46"/>
      <c r="D195" s="62"/>
      <c r="E195" s="62"/>
      <c r="F195" s="62"/>
      <c r="G195" s="46"/>
      <c r="H195" s="46"/>
      <c r="I195" s="46"/>
      <c r="J195" s="46"/>
      <c r="K195" s="62"/>
      <c r="L195" s="62"/>
      <c r="M195" s="62"/>
    </row>
    <row r="196" ht="20" customHeight="true">
      <c r="A196" s="46"/>
      <c r="B196" s="46"/>
      <c r="C196" s="46"/>
      <c r="D196" s="62"/>
      <c r="E196" s="62"/>
      <c r="F196" s="62"/>
      <c r="G196" s="46"/>
      <c r="H196" s="46"/>
      <c r="I196" s="46"/>
      <c r="J196" s="46"/>
      <c r="K196" s="62"/>
      <c r="L196" s="62"/>
      <c r="M196" s="62"/>
    </row>
    <row r="197" ht="20" customHeight="true">
      <c r="A197" s="46"/>
      <c r="B197" s="46"/>
      <c r="C197" s="46"/>
      <c r="D197" s="62"/>
      <c r="E197" s="62"/>
      <c r="F197" s="62"/>
      <c r="G197" s="46"/>
      <c r="H197" s="46"/>
      <c r="I197" s="46"/>
      <c r="J197" s="46"/>
      <c r="K197" s="62"/>
      <c r="L197" s="62"/>
      <c r="M197" s="62"/>
    </row>
    <row r="198" ht="20" customHeight="true">
      <c r="A198" s="46"/>
      <c r="B198" s="46"/>
      <c r="C198" s="46"/>
      <c r="D198" s="62"/>
      <c r="E198" s="62"/>
      <c r="F198" s="62"/>
      <c r="G198" s="46"/>
      <c r="H198" s="46"/>
      <c r="I198" s="46"/>
      <c r="J198" s="46"/>
      <c r="K198" s="62"/>
      <c r="L198" s="62"/>
      <c r="M198" s="62"/>
    </row>
    <row r="199" ht="20" customHeight="true">
      <c r="A199" s="46"/>
      <c r="B199" s="46"/>
      <c r="C199" s="46"/>
      <c r="D199" s="62"/>
      <c r="E199" s="62"/>
      <c r="F199" s="62"/>
      <c r="G199" s="46"/>
      <c r="H199" s="46"/>
      <c r="I199" s="46"/>
      <c r="J199" s="46"/>
      <c r="K199" s="62"/>
      <c r="L199" s="62"/>
      <c r="M199" s="62"/>
    </row>
    <row r="200" ht="20" customHeight="true">
      <c r="A200" s="46"/>
      <c r="B200" s="46"/>
      <c r="C200" s="46"/>
      <c r="D200" s="62"/>
      <c r="E200" s="62"/>
      <c r="F200" s="62"/>
      <c r="G200" s="46"/>
      <c r="H200" s="46"/>
      <c r="I200" s="46"/>
      <c r="J200" s="46"/>
      <c r="K200" s="62"/>
      <c r="L200" s="62"/>
      <c r="M200" s="62"/>
    </row>
    <row r="201" ht="20" customHeight="true">
      <c r="A201" s="46"/>
      <c r="B201" s="46"/>
      <c r="C201" s="46"/>
      <c r="D201" s="62"/>
      <c r="E201" s="62"/>
      <c r="F201" s="62"/>
      <c r="G201" s="46"/>
      <c r="H201" s="46"/>
      <c r="I201" s="46"/>
      <c r="J201" s="46"/>
      <c r="K201" s="62"/>
      <c r="L201" s="62"/>
      <c r="M201" s="62"/>
    </row>
    <row r="202">
      <c r="A202" s="2" t="n"/>
      <c r="B202" s="2" t="n"/>
      <c r="C202" s="2" t="n"/>
      <c r="D202" s="2" t="n"/>
      <c r="E202" s="2" t="n"/>
      <c r="F202" s="2" t="n"/>
      <c r="G202" s="2" t="n"/>
      <c r="H202" s="2" t="n"/>
      <c r="I202" s="2" t="n"/>
      <c r="J202" s="2" t="n"/>
      <c r="K202" s="2" t="n"/>
      <c r="L202" s="2" t="n"/>
      <c r="M202" s="2" t="n"/>
    </row>
    <row r="203">
      <c r="A203" s="2" t="n"/>
      <c r="B203" s="2" t="n"/>
      <c r="C203" s="2" t="n"/>
      <c r="D203" s="2" t="n"/>
      <c r="E203" s="2" t="n"/>
      <c r="F203" s="2" t="n"/>
      <c r="G203" s="2" t="n"/>
      <c r="H203" s="2" t="n"/>
      <c r="I203" s="2" t="n"/>
      <c r="J203" s="2" t="n"/>
      <c r="K203" s="2" t="n"/>
      <c r="L203" s="2" t="n"/>
      <c r="M203" s="2" t="n"/>
    </row>
    <row r="204">
      <c r="A204" s="2" t="n"/>
      <c r="B204" s="2" t="n"/>
      <c r="C204" s="2" t="n"/>
      <c r="D204" s="2" t="n"/>
      <c r="E204" s="2" t="n"/>
      <c r="F204" s="2" t="n"/>
      <c r="G204" s="2" t="n"/>
      <c r="H204" s="2" t="n"/>
      <c r="I204" s="2" t="n"/>
      <c r="J204" s="2" t="n"/>
      <c r="K204" s="2" t="n"/>
      <c r="L204" s="2" t="n"/>
      <c r="M204" s="2" t="n"/>
    </row>
    <row r="205">
      <c r="A205" s="2" t="n"/>
      <c r="B205" s="2" t="n"/>
      <c r="C205" s="2" t="n"/>
      <c r="D205" s="2" t="n"/>
      <c r="E205" s="2" t="n"/>
      <c r="F205" s="2" t="n"/>
      <c r="G205" s="2" t="n"/>
      <c r="H205" s="2" t="n"/>
      <c r="I205" s="2" t="n"/>
      <c r="J205" s="2" t="n"/>
      <c r="K205" s="2" t="n"/>
      <c r="L205" s="2" t="n"/>
      <c r="M205" s="2" t="n"/>
    </row>
    <row r="206">
      <c r="A206" s="2" t="n"/>
      <c r="B206" s="2" t="n"/>
      <c r="C206" s="2" t="n"/>
      <c r="D206" s="2" t="n"/>
      <c r="E206" s="2" t="n"/>
      <c r="F206" s="2" t="n"/>
      <c r="G206" s="2" t="n"/>
      <c r="H206" s="2" t="n"/>
      <c r="I206" s="2" t="n"/>
      <c r="J206" s="2" t="n"/>
      <c r="K206" s="2" t="n"/>
      <c r="L206" s="2" t="n"/>
      <c r="M206" s="2" t="n"/>
    </row>
    <row r="207">
      <c r="A207" s="2" t="n"/>
      <c r="B207" s="2" t="n"/>
      <c r="C207" s="2" t="n"/>
      <c r="D207" s="2" t="n"/>
      <c r="E207" s="2" t="n"/>
      <c r="F207" s="2" t="n"/>
      <c r="G207" s="2" t="n"/>
      <c r="H207" s="2" t="n"/>
      <c r="I207" s="2" t="n"/>
      <c r="J207" s="2" t="n"/>
      <c r="K207" s="2" t="n"/>
      <c r="L207" s="2" t="n"/>
      <c r="M207" s="2" t="n"/>
    </row>
    <row r="208">
      <c r="A208" s="2" t="n"/>
      <c r="B208" s="2" t="n"/>
      <c r="C208" s="2" t="n"/>
      <c r="D208" s="2" t="n"/>
      <c r="E208" s="2" t="n"/>
      <c r="F208" s="2" t="n"/>
      <c r="G208" s="2" t="n"/>
      <c r="H208" s="2" t="n"/>
      <c r="I208" s="2" t="n"/>
      <c r="J208" s="2" t="n"/>
      <c r="K208" s="2" t="n"/>
      <c r="L208" s="2" t="n"/>
      <c r="M208" s="2" t="n"/>
    </row>
    <row r="209">
      <c r="A209" s="2" t="n"/>
      <c r="B209" s="2" t="n"/>
      <c r="C209" s="2" t="n"/>
      <c r="D209" s="2" t="n"/>
      <c r="E209" s="2" t="n"/>
      <c r="F209" s="2" t="n"/>
      <c r="G209" s="2" t="n"/>
      <c r="H209" s="2" t="n"/>
      <c r="I209" s="2" t="n"/>
      <c r="J209" s="2" t="n"/>
      <c r="K209" s="2" t="n"/>
      <c r="L209" s="2" t="n"/>
      <c r="M209" s="2" t="n"/>
    </row>
    <row r="210">
      <c r="A210" s="2" t="n"/>
      <c r="B210" s="2" t="n"/>
      <c r="C210" s="2" t="n"/>
      <c r="D210" s="2" t="n"/>
      <c r="E210" s="2" t="n"/>
      <c r="F210" s="2" t="n"/>
      <c r="G210" s="2" t="n"/>
      <c r="H210" s="2" t="n"/>
      <c r="I210" s="2" t="n"/>
      <c r="J210" s="2" t="n"/>
      <c r="K210" s="2" t="n"/>
      <c r="L210" s="2" t="n"/>
      <c r="M210" s="2" t="n"/>
    </row>
  </sheetData>
  <conditionalFormatting sqref="I2:I201">
    <cfRule type="containsText" dxfId="2" priority="1" operator="containsText" text="高">
      <formula>NOT(ISERROR(SEARCH("高",I2)))</formula>
    </cfRule>
  </conditionalFormatting>
  <conditionalFormatting sqref="J2:J201">
    <cfRule type="containsText" dxfId="2" priority="2" operator="containsText" text="需升级">
      <formula>NOT(ISERROR(SEARCH("需升级",J2)))</formula>
    </cfRule>
    <cfRule type="containsText" dxfId="1" priority="3" operator="containsText" text="已完成">
      <formula>NOT(ISERROR(SEARCH("已完成",J2)))</formula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5">
    <dataValidation allowBlank="true" sqref="B2:B201" type="list">
      <formula1>=List_Periods</formula1>
    </dataValidation>
    <dataValidation allowBlank="true" sqref="C2:C201" type="list">
      <formula1>=List_BusinessUnits</formula1>
    </dataValidation>
    <dataValidation allowBlank="true" sqref="G2:G201" type="list">
      <formula1>=List_Owners</formula1>
    </dataValidation>
    <dataValidation allowBlank="true" sqref="I2:I201" type="list">
      <formula1>=List_Priorities</formula1>
    </dataValidation>
    <dataValidation allowBlank="true" sqref="J2:J201" type="list">
      <formula1>=List_Statuses</formula1>
    </dataValidation>
  </dataValidation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Q45"/>
  <sheetViews>
    <sheetView showGridLines="false" workbookViewId="0">
      <selection activeCell="A1" sqref="A1"/>
    </sheetView>
  </sheetViews>
  <sheetFormatPr baseColWidth="8" defaultRowHeight="15"/>
  <cols>
    <col customWidth="true" max="1" min="1" width="16"/>
    <col customWidth="true" max="2" min="2" width="14"/>
    <col customWidth="true" max="3" min="3" width="28"/>
    <col customWidth="true" max="4" min="4" width="8"/>
    <col customWidth="true" max="5" min="5" width="12"/>
    <col customWidth="true" max="7" min="6" width="14"/>
    <col customWidth="true" max="8" min="8" width="3"/>
    <col customWidth="true" max="17" min="9" width="12"/>
  </cols>
  <sheetData>
    <row r="1" ht="30" customHeight="true">
      <c r="A1" s="11" t="s">
        <v>296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  <c r="P1" s="1" t="n"/>
      <c r="Q1" s="1" t="n"/>
    </row>
    <row r="2" ht="22" customHeight="true">
      <c r="A2" s="13" t="s">
        <v>297</v>
      </c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</row>
    <row r="3" ht="8" customHeight="true">
      <c r="A3" s="2" t="n"/>
      <c r="B3" s="2" t="n"/>
      <c r="C3" s="2" t="n"/>
      <c r="D3" s="2" t="n"/>
      <c r="E3" s="2" t="n"/>
      <c r="F3" s="2" t="n"/>
      <c r="G3" s="2" t="n"/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</row>
    <row r="4" ht="22" customHeight="true">
      <c r="A4" s="83" t="s">
        <v>298</v>
      </c>
      <c r="B4" s="84" t="n"/>
      <c r="C4" s="84" t="n"/>
      <c r="D4" s="84" t="n"/>
      <c r="E4" s="84" t="n"/>
      <c r="F4" s="85" t="n"/>
      <c r="G4" s="2" t="s">
        <v>299</v>
      </c>
      <c r="H4" s="2" t="n"/>
      <c r="I4" s="83" t="s">
        <v>300</v>
      </c>
      <c r="J4" s="84" t="n"/>
      <c r="K4" s="84" t="n"/>
      <c r="L4" s="84" t="n"/>
      <c r="M4" s="84" t="n"/>
      <c r="N4" s="84" t="n"/>
      <c r="O4" s="84" t="n"/>
      <c r="P4" s="84" t="n"/>
      <c r="Q4" s="85" t="n"/>
    </row>
    <row r="5" ht="24" customHeight="true">
      <c r="A5" s="77" t="inlineStr">
        <is>
          <t>期間</t>
        </is>
      </c>
      <c r="B5" s="85" t="n"/>
      <c r="C5" s="46" t="inlineStr">
        <is>
          <t>2026-05</t>
        </is>
      </c>
      <c r="D5" s="77" t="s">
        <v>301</v>
      </c>
      <c r="E5" s="85" t="n"/>
      <c r="F5" s="46" t="inlineStr">
        <is>
          <t>すべて</t>
        </is>
      </c>
      <c r="G5" s="2" t="s">
        <v>302</v>
      </c>
      <c r="H5" s="2" t="n"/>
      <c r="I5" s="2" t="n"/>
      <c r="J5" s="2" t="n"/>
      <c r="K5" s="2" t="n"/>
      <c r="L5" s="2" t="n"/>
      <c r="M5" s="2" t="n"/>
      <c r="N5" s="2" t="n"/>
      <c r="O5" s="2" t="n"/>
      <c r="P5" s="2" t="n"/>
      <c r="Q5" s="2" t="n"/>
    </row>
    <row r="6" ht="8" customHeight="true">
      <c r="A6" s="2" t="n"/>
      <c r="B6" s="2" t="n"/>
      <c r="C6" s="2" t="n"/>
      <c r="D6" s="2" t="n"/>
      <c r="E6" s="2" t="n"/>
      <c r="F6" s="2" t="n"/>
      <c r="G6" s="2" t="n"/>
      <c r="H6" s="2" t="n"/>
      <c r="I6" s="2" t="n"/>
      <c r="J6" s="2" t="n"/>
      <c r="K6" s="2" t="n"/>
      <c r="L6" s="2" t="n"/>
      <c r="M6" s="2" t="n"/>
      <c r="N6" s="2" t="n"/>
      <c r="O6" s="2" t="n"/>
      <c r="P6" s="2" t="n"/>
      <c r="Q6" s="2" t="n"/>
    </row>
    <row r="7" ht="22" customHeight="true">
      <c r="A7" s="83" t="inlineStr">
        <is>
          <t>主要指標</t>
        </is>
      </c>
      <c r="B7" s="84" t="n"/>
      <c r="C7" s="84" t="n"/>
      <c r="D7" s="84" t="n"/>
      <c r="E7" s="84" t="n"/>
      <c r="F7" s="84" t="n"/>
      <c r="G7" s="84" t="n"/>
      <c r="H7" s="84" t="n"/>
      <c r="I7" s="84" t="n"/>
      <c r="J7" s="84" t="n"/>
      <c r="K7" s="84" t="n"/>
      <c r="L7" s="84" t="n"/>
      <c r="M7" s="84" t="n"/>
      <c r="N7" s="84" t="n"/>
      <c r="O7" s="84" t="n"/>
      <c r="P7" s="84" t="n"/>
      <c r="Q7" s="85" t="n"/>
    </row>
    <row r="8" ht="30" customHeight="true">
      <c r="A8" s="36" t="s">
        <v>303</v>
      </c>
      <c r="B8" s="36" t="inlineStr">
        <is>
          <t>数値</t>
        </is>
      </c>
      <c r="C8" s="36" t="inlineStr">
        <is>
          <t>説明</t>
        </is>
      </c>
      <c r="D8" s="2" t="n"/>
      <c r="E8" s="2" t="n"/>
      <c r="F8" s="2" t="n"/>
      <c r="G8" s="2" t="n"/>
      <c r="H8" s="2" t="n"/>
      <c r="I8" s="2" t="n"/>
      <c r="J8" s="2" t="n"/>
      <c r="K8" s="2" t="n"/>
      <c r="L8" s="2" t="n"/>
      <c r="M8" s="2" t="n"/>
      <c r="N8" s="2" t="n"/>
      <c r="O8" s="2" t="n"/>
      <c r="P8" s="2" t="n"/>
      <c r="Q8" s="2" t="n"/>
    </row>
    <row r="9" ht="22" customHeight="true">
      <c r="A9" s="40" t="s">
        <v>39</v>
      </c>
      <c r="B9" s="90" t="s">
        <v>86</v>
      </c>
      <c r="C9" s="42" t="s">
        <v>304</v>
      </c>
      <c r="D9" s="2" t="s">
        <v>185</v>
      </c>
      <c r="E9" s="2" t="n"/>
      <c r="F9" s="2" t="n"/>
      <c r="G9" s="2" t="n"/>
      <c r="H9" s="2" t="n"/>
      <c r="I9" s="2" t="n"/>
      <c r="J9" s="2" t="n"/>
      <c r="K9" s="2" t="n"/>
      <c r="L9" s="2" t="n"/>
      <c r="M9" s="2" t="n"/>
      <c r="N9" s="2" t="n"/>
      <c r="O9" s="2" t="n"/>
      <c r="P9" s="2" t="n"/>
      <c r="Q9" s="2" t="n"/>
    </row>
    <row r="10" ht="22" customHeight="true">
      <c r="A10" s="40" t="s">
        <v>88</v>
      </c>
      <c r="B10" s="90" t="s">
        <v>92</v>
      </c>
      <c r="C10" s="42" t="s">
        <v>96</v>
      </c>
      <c r="D10" s="2" t="s">
        <v>92</v>
      </c>
      <c r="E10" s="2" t="n"/>
      <c r="F10" s="2" t="n"/>
      <c r="G10" s="2" t="n"/>
      <c r="H10" s="2" t="n"/>
      <c r="I10" s="2" t="n"/>
      <c r="J10" s="2" t="n"/>
      <c r="K10" s="2" t="n"/>
      <c r="L10" s="2" t="n"/>
      <c r="M10" s="2" t="n"/>
      <c r="N10" s="2" t="n"/>
      <c r="O10" s="2" t="n"/>
      <c r="P10" s="2" t="n"/>
      <c r="Q10" s="2" t="n"/>
    </row>
    <row r="11" ht="22" customHeight="true">
      <c r="A11" s="40" t="s">
        <v>94</v>
      </c>
      <c r="B11" s="90" t="s">
        <v>98</v>
      </c>
      <c r="C11" s="42" t="s">
        <v>108</v>
      </c>
      <c r="D11" s="2" t="s">
        <v>108</v>
      </c>
      <c r="E11" s="2" t="n"/>
      <c r="F11" s="2" t="n"/>
      <c r="G11" s="2" t="n"/>
      <c r="H11" s="2" t="n"/>
      <c r="I11" s="2" t="n"/>
      <c r="J11" s="2" t="n"/>
      <c r="K11" s="2" t="n"/>
      <c r="L11" s="2" t="n"/>
      <c r="M11" s="2" t="n"/>
      <c r="N11" s="2" t="n"/>
      <c r="O11" s="2" t="n"/>
      <c r="P11" s="2" t="n"/>
      <c r="Q11" s="2" t="n"/>
    </row>
    <row r="12" ht="22" customHeight="true">
      <c r="A12" s="40" t="s">
        <v>100</v>
      </c>
      <c r="B12" s="91" t="s">
        <v>104</v>
      </c>
      <c r="C12" s="42" t="s">
        <v>166</v>
      </c>
      <c r="D12" s="2" t="s">
        <v>104</v>
      </c>
      <c r="E12" s="2" t="n"/>
      <c r="F12" s="2" t="n"/>
      <c r="G12" s="2" t="n"/>
      <c r="H12" s="2" t="n"/>
      <c r="I12" s="2" t="n"/>
      <c r="J12" s="2" t="n"/>
      <c r="K12" s="2" t="n"/>
      <c r="L12" s="2" t="n"/>
      <c r="M12" s="2" t="n"/>
      <c r="N12" s="2" t="n"/>
      <c r="O12" s="2" t="n"/>
      <c r="P12" s="2" t="n"/>
      <c r="Q12" s="2" t="n"/>
    </row>
    <row r="13" ht="22" customHeight="true">
      <c r="A13" s="40" t="s">
        <v>106</v>
      </c>
      <c r="B13" s="90" t="s">
        <v>109</v>
      </c>
      <c r="C13" s="42" t="s">
        <v>168</v>
      </c>
      <c r="D13" s="2" t="s">
        <v>109</v>
      </c>
      <c r="E13" s="2" t="n"/>
      <c r="F13" s="2" t="n"/>
      <c r="G13" s="2" t="n"/>
      <c r="H13" s="2" t="n"/>
      <c r="I13" s="2" t="n"/>
      <c r="J13" s="2" t="n"/>
      <c r="K13" s="2" t="n"/>
      <c r="L13" s="2" t="n"/>
      <c r="M13" s="2" t="n"/>
      <c r="N13" s="2" t="n"/>
      <c r="O13" s="2" t="n"/>
      <c r="P13" s="2" t="n"/>
      <c r="Q13" s="2" t="n"/>
    </row>
    <row r="14" ht="22" customHeight="true">
      <c r="A14" s="40" t="s">
        <v>111</v>
      </c>
      <c r="B14" s="90" t="s">
        <v>115</v>
      </c>
      <c r="C14" s="42" t="s">
        <v>169</v>
      </c>
      <c r="D14" s="2" t="s">
        <v>115</v>
      </c>
      <c r="E14" s="2" t="n"/>
      <c r="F14" s="2" t="n"/>
      <c r="G14" s="2" t="n"/>
      <c r="H14" s="2" t="n"/>
      <c r="I14" s="2" t="n"/>
      <c r="J14" s="2" t="n"/>
      <c r="K14" s="2" t="n"/>
      <c r="L14" s="2" t="n"/>
      <c r="M14" s="2" t="n"/>
      <c r="N14" s="2" t="n"/>
      <c r="O14" s="2" t="n"/>
      <c r="P14" s="2" t="n"/>
      <c r="Q14" s="2" t="n"/>
    </row>
    <row r="15" ht="22" customHeight="true">
      <c r="A15" s="40" t="s">
        <v>117</v>
      </c>
      <c r="B15" s="90" t="s">
        <v>121</v>
      </c>
      <c r="C15" s="42" t="s">
        <v>118</v>
      </c>
      <c r="D15" s="2" t="s">
        <v>118</v>
      </c>
      <c r="E15" s="2" t="n"/>
      <c r="F15" s="2" t="n"/>
      <c r="G15" s="2" t="n"/>
      <c r="H15" s="2" t="n"/>
      <c r="I15" s="2" t="n"/>
      <c r="J15" s="2" t="n"/>
      <c r="K15" s="2" t="n"/>
      <c r="L15" s="2" t="n"/>
      <c r="M15" s="2" t="n"/>
      <c r="N15" s="2" t="n"/>
      <c r="O15" s="2" t="n"/>
      <c r="P15" s="2" t="n"/>
      <c r="Q15" s="2" t="n"/>
    </row>
    <row r="16" ht="22" customHeight="true">
      <c r="A16" s="40" t="s">
        <v>123</v>
      </c>
      <c r="B16" s="91" t="s">
        <v>126</v>
      </c>
      <c r="C16" s="42" t="s">
        <v>89</v>
      </c>
      <c r="D16" s="2" t="s">
        <v>126</v>
      </c>
      <c r="E16" s="2" t="n"/>
      <c r="F16" s="2" t="n"/>
      <c r="G16" s="2" t="n"/>
      <c r="H16" s="2" t="n"/>
      <c r="I16" s="2" t="n"/>
      <c r="J16" s="2" t="n"/>
      <c r="K16" s="2" t="n"/>
      <c r="L16" s="2" t="n"/>
      <c r="M16" s="2" t="n"/>
      <c r="N16" s="2" t="n"/>
      <c r="O16" s="2" t="n"/>
      <c r="P16" s="2" t="n"/>
      <c r="Q16" s="2" t="n"/>
    </row>
    <row r="17" ht="8" customHeight="true">
      <c r="A17" s="2" t="s">
        <v>128</v>
      </c>
      <c r="B17" s="2" t="s">
        <v>132</v>
      </c>
      <c r="C17" s="2" t="s">
        <v>173</v>
      </c>
      <c r="D17" s="2" t="s">
        <v>132</v>
      </c>
      <c r="E17" s="2" t="n"/>
      <c r="F17" s="2" t="n"/>
      <c r="G17" s="2" t="n"/>
      <c r="H17" s="2" t="n"/>
      <c r="I17" s="2" t="n"/>
      <c r="J17" s="2" t="n"/>
      <c r="K17" s="2" t="n"/>
      <c r="L17" s="2" t="n"/>
      <c r="M17" s="2" t="n"/>
      <c r="N17" s="2" t="n"/>
      <c r="O17" s="2" t="n"/>
      <c r="P17" s="2" t="n"/>
      <c r="Q17" s="2" t="n"/>
    </row>
    <row r="18" ht="22" customHeight="true">
      <c r="A18" s="83" t="s">
        <v>175</v>
      </c>
      <c r="B18" s="84" t="n"/>
      <c r="C18" s="84" t="n"/>
      <c r="D18" s="84" t="n"/>
      <c r="E18" s="84" t="n"/>
      <c r="F18" s="85" t="n"/>
      <c r="G18" s="2" t="n"/>
      <c r="H18" s="2" t="n"/>
      <c r="I18" s="2" t="n"/>
      <c r="J18" s="2" t="n"/>
      <c r="K18" s="2" t="n"/>
      <c r="L18" s="2" t="n"/>
      <c r="M18" s="2" t="n"/>
      <c r="N18" s="2" t="n"/>
      <c r="O18" s="2" t="n"/>
      <c r="P18" s="2" t="n"/>
      <c r="Q18" s="2" t="n"/>
    </row>
    <row r="19" ht="30" customHeight="true">
      <c r="A19" s="36" t="s">
        <v>140</v>
      </c>
      <c r="B19" s="36" t="s">
        <v>142</v>
      </c>
      <c r="C19" s="36" t="s">
        <v>125</v>
      </c>
      <c r="D19" s="2" t="s">
        <v>142</v>
      </c>
      <c r="E19" s="2" t="n"/>
      <c r="F19" s="2" t="n"/>
      <c r="G19" s="2" t="n"/>
      <c r="H19" s="2" t="n"/>
      <c r="I19" s="2" t="n"/>
      <c r="J19" s="2" t="n"/>
      <c r="K19" s="2" t="n"/>
      <c r="L19" s="2" t="n"/>
      <c r="M19" s="2" t="n"/>
      <c r="N19" s="2" t="n"/>
      <c r="O19" s="2" t="n"/>
      <c r="P19" s="2" t="n"/>
      <c r="Q19" s="2" t="n"/>
    </row>
    <row r="20" ht="22" customHeight="true">
      <c r="A20" s="40" t="s">
        <v>144</v>
      </c>
      <c r="B20" s="90" t="s">
        <v>148</v>
      </c>
      <c r="C20" s="42" t="s">
        <v>178</v>
      </c>
      <c r="D20" s="2" t="s">
        <v>148</v>
      </c>
      <c r="E20" s="2" t="n"/>
      <c r="F20" s="2" t="n"/>
      <c r="G20" s="2" t="n"/>
      <c r="H20" s="2" t="n"/>
      <c r="I20" s="2" t="n"/>
      <c r="J20" s="2" t="n"/>
      <c r="K20" s="2" t="n"/>
      <c r="L20" s="2" t="n"/>
      <c r="M20" s="2" t="n"/>
      <c r="N20" s="2" t="n"/>
      <c r="O20" s="2" t="n"/>
      <c r="P20" s="2" t="n"/>
      <c r="Q20" s="2" t="n"/>
    </row>
    <row r="21" ht="22" customHeight="true">
      <c r="A21" s="40" t="s">
        <v>150</v>
      </c>
      <c r="B21" s="90" t="s">
        <v>153</v>
      </c>
      <c r="C21" s="42" t="s">
        <v>180</v>
      </c>
      <c r="D21" s="2" t="s">
        <v>153</v>
      </c>
      <c r="E21" s="2" t="n"/>
      <c r="F21" s="2" t="n"/>
      <c r="G21" s="2" t="n"/>
      <c r="H21" s="2" t="n"/>
      <c r="I21" s="2" t="n"/>
      <c r="J21" s="2" t="n"/>
      <c r="K21" s="2" t="n"/>
      <c r="L21" s="2" t="n"/>
      <c r="M21" s="2" t="n"/>
      <c r="N21" s="2" t="n"/>
      <c r="O21" s="2" t="n"/>
      <c r="P21" s="2" t="n"/>
      <c r="Q21" s="2" t="n"/>
    </row>
    <row r="22" ht="22" customHeight="true">
      <c r="A22" s="40" t="inlineStr">
        <is>
          <t>延期アクション</t>
        </is>
      </c>
      <c r="B22" s="90">
        <f>COUNTIFS('Действия от срещата (meetingAct'!$B$2:$B$201,$C$5,'Действия от срещата (meetingAct'!$J$2:$J$201,"延期")</f>
      </c>
      <c r="C22" s="42" t="inlineStr">
        <is>
          <t>Действия от срещата (meetingAct 状態=延期</t>
        </is>
      </c>
      <c r="D22" s="2" t="n"/>
      <c r="E22" s="2" t="n"/>
      <c r="F22" s="2" t="n"/>
      <c r="G22" s="2" t="n"/>
      <c r="H22" s="2" t="n"/>
      <c r="I22" s="2" t="n"/>
      <c r="J22" s="2" t="n"/>
      <c r="K22" s="2" t="n"/>
      <c r="L22" s="2" t="n"/>
      <c r="M22" s="2" t="n"/>
      <c r="N22" s="2" t="n"/>
      <c r="O22" s="2" t="n"/>
      <c r="P22" s="2" t="n"/>
      <c r="Q22" s="2" t="n"/>
    </row>
    <row r="23" ht="22" customHeight="true">
      <c r="A23" s="40" t="inlineStr">
        <is>
          <t>未完了アクション</t>
        </is>
      </c>
      <c r="B23" s="90">
        <f>COUNTIFS('Действия от срещата (meetingAct'!$B$2:$B$201,$C$5,'Действия от срещата (meetingAct'!$J$2:$J$201,"&lt;&gt;完了",'Действия от срещата (meetingAct'!$J$2:$J$201,"&lt;&gt;取消済み")</f>
      </c>
      <c r="C23" s="42" t="inlineStr">
        <is>
          <t>状態が完了または取消済みではありません</t>
        </is>
      </c>
      <c r="D23" s="2" t="n"/>
      <c r="E23" s="2" t="n"/>
      <c r="F23" s="2" t="n"/>
      <c r="G23" s="2" t="n"/>
      <c r="H23" s="2" t="n"/>
      <c r="I23" s="2" t="n"/>
      <c r="J23" s="2" t="n"/>
      <c r="K23" s="2" t="n"/>
      <c r="L23" s="2" t="n"/>
      <c r="M23" s="2" t="n"/>
      <c r="N23" s="2" t="n"/>
      <c r="O23" s="2" t="n"/>
      <c r="P23" s="2" t="n"/>
      <c r="Q23" s="2" t="n"/>
    </row>
    <row r="24" ht="8" customHeight="true">
      <c r="A24" s="2" t="s">
        <v>305</v>
      </c>
      <c r="B24" s="2" t="n"/>
      <c r="C24" s="2" t="n"/>
      <c r="D24" s="2" t="n"/>
      <c r="E24" s="2" t="n"/>
      <c r="F24" s="2" t="n"/>
      <c r="G24" s="2" t="n"/>
      <c r="H24" s="2" t="n"/>
      <c r="I24" s="2" t="n"/>
      <c r="J24" s="2" t="n"/>
      <c r="K24" s="2" t="n"/>
      <c r="L24" s="2" t="n"/>
      <c r="M24" s="2" t="n"/>
      <c r="N24" s="2" t="n"/>
      <c r="O24" s="2" t="n"/>
      <c r="P24" s="2" t="n"/>
      <c r="Q24" s="2" t="n"/>
    </row>
    <row r="25" ht="22" customHeight="true">
      <c r="A25" s="83" t="s">
        <v>87</v>
      </c>
      <c r="B25" s="84" t="n"/>
      <c r="C25" s="84" t="n"/>
      <c r="D25" s="84" t="n"/>
      <c r="E25" s="84" t="n"/>
      <c r="F25" s="84" t="n"/>
      <c r="G25" s="85" t="n"/>
      <c r="H25" s="2" t="n"/>
      <c r="I25" s="2" t="n"/>
      <c r="J25" s="2" t="n"/>
      <c r="K25" s="2" t="n"/>
      <c r="L25" s="2" t="n"/>
      <c r="M25" s="2" t="n"/>
      <c r="N25" s="2" t="n"/>
      <c r="O25" s="2" t="n"/>
      <c r="P25" s="2" t="n"/>
      <c r="Q25" s="2" t="n"/>
    </row>
    <row r="26" ht="30" customHeight="true">
      <c r="A26" s="36" t="inlineStr">
        <is>
          <t>期間</t>
        </is>
      </c>
      <c r="B26" s="36" t="inlineStr">
        <is>
          <t>需要予測</t>
        </is>
      </c>
      <c r="C26" s="36" t="s">
        <v>306</v>
      </c>
      <c r="D26" s="36" t="s">
        <v>307</v>
      </c>
      <c r="E26" s="36" t="inlineStr">
        <is>
          <t>予測売上</t>
        </is>
      </c>
      <c r="F26" s="36" t="inlineStr">
        <is>
          <t>エスカレーション件数</t>
        </is>
      </c>
      <c r="G26" s="36" t="inlineStr">
        <is>
          <t>高リスク需要</t>
        </is>
      </c>
      <c r="H26" s="2" t="n"/>
      <c r="I26" s="2" t="n"/>
      <c r="J26" s="2" t="n"/>
      <c r="K26" s="2" t="n"/>
      <c r="L26" s="2" t="n"/>
      <c r="M26" s="2" t="n"/>
      <c r="N26" s="2" t="n"/>
      <c r="O26" s="2" t="n"/>
      <c r="P26" s="2" t="n"/>
      <c r="Q26" s="2" t="n"/>
    </row>
    <row r="27" ht="20" customHeight="true">
      <c r="A27" s="40" t="inlineStr">
        <is>
          <t>2026-05</t>
        </is>
      </c>
      <c r="B27" s="95">
        <f>IF($F$5="すべて",SUMIFS('Консенсусен план (consensusPlan'!$H$2:$H$201,'Консенсусен план (consensusPlan'!$B$2:$B$201,A27),SUMIFS('Консенсусен план (consensusPlan'!$H$2:$H$201,'Консенсусен план (consensusPlan'!$B$2:$B$201,A27,'Консенсусен план (consensusPlan'!$G$2:$G$201,$F$5))</f>
      </c>
      <c r="C27" s="95">
        <f>IF($F$5="すべて",SUMIFS('Консенсусен план (consensusPlan'!$I$2:$I$201,'Консенсусен план (consensusPlan'!$B$2:$B$201,A27),SUMIFS('Консенсусен план (consensusPlan'!$I$2:$I$201,'Консенсусен план (consensusPlan'!$B$2:$B$201,A27,'Консенсусен план (consensusPlan'!$G$2:$G$201,$F$5))</f>
      </c>
      <c r="D27" s="95">
        <f>C27-B27</f>
      </c>
      <c r="E27" s="95">
        <f>IF($F$5="すべて",SUMIFS('Консенсусен план (consensusPlan'!$K$2:$K$201,'Консенсусен план (consensusPlan'!$B$2:$B$201,A27),SUMIFS('Консенсусен план (consensusPlan'!$K$2:$K$201,'Консенсусен план (consensusPlan'!$B$2:$B$201,A27,'Консенсусен план (consensusPlan'!$G$2:$G$201,$F$5))</f>
      </c>
      <c r="F27" s="95">
        <f>IF($F$5="すべて",COUNTIFS('Консенсусен план (consensusPlan'!$B$2:$B$201,A27,'Консенсусен план (consensusPlan'!$O$2:$O$201,"エスカレーション必要"),COUNTIFS('Консенсусен план (consensusPlan'!$B$2:$B$201,A27,'Консенсусен план (consensusPlan'!$G$2:$G$201,$F$5,'Консенсусен план (consensusPlan'!$O$2:$O$201,"エスカレーション必要"))</f>
      </c>
      <c r="G27" s="95">
        <f>COUNTIFS('Планиране на търсенето (demandP'!$B$2:$B$201,A27,'Планиране на търсенето (demandP'!$V$2:$V$201,"高")</f>
      </c>
      <c r="H27" s="2" t="n"/>
      <c r="I27" s="2" t="n"/>
      <c r="J27" s="2" t="n"/>
      <c r="K27" s="2" t="n"/>
      <c r="L27" s="2" t="n"/>
      <c r="M27" s="2" t="n"/>
      <c r="N27" s="2" t="n"/>
      <c r="O27" s="2" t="n"/>
      <c r="P27" s="2" t="n"/>
      <c r="Q27" s="2" t="n"/>
    </row>
    <row r="28" ht="20" customHeight="true">
      <c r="A28" s="40" t="inlineStr">
        <is>
          <t>2026-06</t>
        </is>
      </c>
      <c r="B28" s="95">
        <f>IF($F$5="すべて",SUMIFS('Консенсусен план (consensusPlan'!$H$2:$H$201,'Консенсусен план (consensusPlan'!$B$2:$B$201,A28),SUMIFS('Консенсусен план (consensusPlan'!$H$2:$H$201,'Консенсусен план (consensusPlan'!$B$2:$B$201,A28,'Консенсусен план (consensusPlan'!$G$2:$G$201,$F$5))</f>
      </c>
      <c r="C28" s="95">
        <f>IF($F$5="すべて",SUMIFS('Консенсусен план (consensusPlan'!$I$2:$I$201,'Консенсусен план (consensusPlan'!$B$2:$B$201,A28),SUMIFS('Консенсусен план (consensusPlan'!$I$2:$I$201,'Консенсусен план (consensusPlan'!$B$2:$B$201,A28,'Консенсусен план (consensusPlan'!$G$2:$G$201,$F$5))</f>
      </c>
      <c r="D28" s="95">
        <f>C28-B28</f>
      </c>
      <c r="E28" s="95">
        <f>IF($F$5="すべて",SUMIFS('Консенсусен план (consensusPlan'!$K$2:$K$201,'Консенсусен план (consensusPlan'!$B$2:$B$201,A28),SUMIFS('Консенсусен план (consensusPlan'!$K$2:$K$201,'Консенсусен план (consensusPlan'!$B$2:$B$201,A28,'Консенсусен план (consensusPlan'!$G$2:$G$201,$F$5))</f>
      </c>
      <c r="F28" s="95">
        <f>IF($F$5="すべて",COUNTIFS('Консенсусен план (consensusPlan'!$B$2:$B$201,A28,'Консенсусен план (consensusPlan'!$O$2:$O$201,"エスカレーション必要"),COUNTIFS('Консенсусен план (consensusPlan'!$B$2:$B$201,A28,'Консенсусен план (consensusPlan'!$G$2:$G$201,$F$5,'Консенсусен план (consensusPlan'!$O$2:$O$201,"エスカレーション必要"))</f>
      </c>
      <c r="G28" s="95">
        <f>COUNTIFS('Планиране на търсенето (demandP'!$B$2:$B$201,A28,'Планиране на търсенето (demandP'!$V$2:$V$201,"高")</f>
      </c>
      <c r="H28" s="2" t="n"/>
      <c r="I28" s="2" t="n"/>
      <c r="J28" s="2" t="n"/>
      <c r="K28" s="2" t="n"/>
      <c r="L28" s="2" t="n"/>
      <c r="M28" s="2" t="n"/>
      <c r="N28" s="2" t="n"/>
      <c r="O28" s="2" t="n"/>
      <c r="P28" s="2" t="n"/>
      <c r="Q28" s="2" t="n"/>
    </row>
    <row r="29" ht="20" customHeight="true">
      <c r="A29" s="40" t="inlineStr">
        <is>
          <t>2026-07</t>
        </is>
      </c>
      <c r="B29" s="95">
        <f>IF($F$5="すべて",SUMIFS('Консенсусен план (consensusPlan'!$H$2:$H$201,'Консенсусен план (consensusPlan'!$B$2:$B$201,A29),SUMIFS('Консенсусен план (consensusPlan'!$H$2:$H$201,'Консенсусен план (consensusPlan'!$B$2:$B$201,A29,'Консенсусен план (consensusPlan'!$G$2:$G$201,$F$5))</f>
      </c>
      <c r="C29" s="95">
        <f>IF($F$5="すべて",SUMIFS('Консенсусен план (consensusPlan'!$I$2:$I$201,'Консенсусен план (consensusPlan'!$B$2:$B$201,A29),SUMIFS('Консенсусен план (consensusPlan'!$I$2:$I$201,'Консенсусен план (consensusPlan'!$B$2:$B$201,A29,'Консенсусен план (consensusPlan'!$G$2:$G$201,$F$5))</f>
      </c>
      <c r="D29" s="95">
        <f>C29-B29</f>
      </c>
      <c r="E29" s="95">
        <f>IF($F$5="すべて",SUMIFS('Консенсусен план (consensusPlan'!$K$2:$K$201,'Консенсусен план (consensusPlan'!$B$2:$B$201,A29),SUMIFS('Консенсусен план (consensusPlan'!$K$2:$K$201,'Консенсусен план (consensusPlan'!$B$2:$B$201,A29,'Консенсусен план (consensusPlan'!$G$2:$G$201,$F$5))</f>
      </c>
      <c r="F29" s="95">
        <f>IF($F$5="すべて",COUNTIFS('Консенсусен план (consensusPlan'!$B$2:$B$201,A29,'Консенсусен план (consensusPlan'!$O$2:$O$201,"エスカレーション必要"),COUNTIFS('Консенсусен план (consensusPlan'!$B$2:$B$201,A29,'Консенсусен план (consensusPlan'!$G$2:$G$201,$F$5,'Консенсусен план (consensusPlan'!$O$2:$O$201,"エスカレーション必要"))</f>
      </c>
      <c r="G29" s="95">
        <f>COUNTIFS('Планиране на търсенето (demandP'!$B$2:$B$201,A29,'Планиране на търсенето (demandP'!$V$2:$V$201,"高")</f>
      </c>
      <c r="H29" s="2" t="n"/>
      <c r="I29" s="2" t="n"/>
      <c r="J29" s="2" t="n"/>
      <c r="K29" s="2" t="n"/>
      <c r="L29" s="2" t="n"/>
      <c r="M29" s="2" t="n"/>
      <c r="N29" s="2" t="n"/>
      <c r="O29" s="2" t="n"/>
      <c r="P29" s="2" t="n"/>
      <c r="Q29" s="2" t="n"/>
    </row>
    <row r="30" ht="20" customHeight="true">
      <c r="A30" s="40" t="inlineStr">
        <is>
          <t>2026-08</t>
        </is>
      </c>
      <c r="B30" s="95">
        <f>IF($F$5="すべて",SUMIFS('Консенсусен план (consensusPlan'!$H$2:$H$201,'Консенсусен план (consensusPlan'!$B$2:$B$201,A30),SUMIFS('Консенсусен план (consensusPlan'!$H$2:$H$201,'Консенсусен план (consensusPlan'!$B$2:$B$201,A30,'Консенсусен план (consensusPlan'!$G$2:$G$201,$F$5))</f>
      </c>
      <c r="C30" s="95">
        <f>IF($F$5="すべて",SUMIFS('Консенсусен план (consensusPlan'!$I$2:$I$201,'Консенсусен план (consensusPlan'!$B$2:$B$201,A30),SUMIFS('Консенсусен план (consensusPlan'!$I$2:$I$201,'Консенсусен план (consensusPlan'!$B$2:$B$201,A30,'Консенсусен план (consensusPlan'!$G$2:$G$201,$F$5))</f>
      </c>
      <c r="D30" s="95">
        <f>C30-B30</f>
      </c>
      <c r="E30" s="95">
        <f>IF($F$5="すべて",SUMIFS('Консенсусен план (consensusPlan'!$K$2:$K$201,'Консенсусен план (consensusPlan'!$B$2:$B$201,A30),SUMIFS('Консенсусен план (consensusPlan'!$K$2:$K$201,'Консенсусен план (consensusPlan'!$B$2:$B$201,A30,'Консенсусен план (consensusPlan'!$G$2:$G$201,$F$5))</f>
      </c>
      <c r="F30" s="95">
        <f>IF($F$5="すべて",COUNTIFS('Консенсусен план (consensusPlan'!$B$2:$B$201,A30,'Консенсусен план (consensusPlan'!$O$2:$O$201,"エスカレーション必要"),COUNTIFS('Консенсусен план (consensusPlan'!$B$2:$B$201,A30,'Консенсусен план (consensusPlan'!$G$2:$G$201,$F$5,'Консенсусен план (consensusPlan'!$O$2:$O$201,"エスカレーション必要"))</f>
      </c>
      <c r="G30" s="95">
        <f>COUNTIFS('Планиране на търсенето (demandP'!$B$2:$B$201,A30,'Планиране на търсенето (demandP'!$V$2:$V$201,"高")</f>
      </c>
      <c r="H30" s="2" t="n"/>
      <c r="I30" s="2" t="n"/>
      <c r="J30" s="2" t="n"/>
      <c r="K30" s="2" t="n"/>
      <c r="L30" s="2" t="n"/>
      <c r="M30" s="2" t="n"/>
      <c r="N30" s="2" t="n"/>
      <c r="O30" s="2" t="n"/>
      <c r="P30" s="2" t="n"/>
      <c r="Q30" s="2" t="n"/>
    </row>
    <row r="31" ht="20" customHeight="true">
      <c r="A31" s="40" t="inlineStr">
        <is>
          <t>2026-09</t>
        </is>
      </c>
      <c r="B31" s="95">
        <f>IF($F$5="すべて",SUMIFS('Консенсусен план (consensusPlan'!$H$2:$H$201,'Консенсусен план (consensusPlan'!$B$2:$B$201,A31),SUMIFS('Консенсусен план (consensusPlan'!$H$2:$H$201,'Консенсусен план (consensusPlan'!$B$2:$B$201,A31,'Консенсусен план (consensusPlan'!$G$2:$G$201,$F$5))</f>
      </c>
      <c r="C31" s="95">
        <f>IF($F$5="すべて",SUMIFS('Консенсусен план (consensusPlan'!$I$2:$I$201,'Консенсусен план (consensusPlan'!$B$2:$B$201,A31),SUMIFS('Консенсусен план (consensusPlan'!$I$2:$I$201,'Консенсусен план (consensusPlan'!$B$2:$B$201,A31,'Консенсусен план (consensusPlan'!$G$2:$G$201,$F$5))</f>
      </c>
      <c r="D31" s="95">
        <f>C31-B31</f>
      </c>
      <c r="E31" s="95">
        <f>IF($F$5="すべて",SUMIFS('Консенсусен план (consensusPlan'!$K$2:$K$201,'Консенсусен план (consensusPlan'!$B$2:$B$201,A31),SUMIFS('Консенсусен план (consensusPlan'!$K$2:$K$201,'Консенсусен план (consensusPlan'!$B$2:$B$201,A31,'Консенсусен план (consensusPlan'!$G$2:$G$201,$F$5))</f>
      </c>
      <c r="F31" s="95">
        <f>IF($F$5="すべて",COUNTIFS('Консенсусен план (consensusPlan'!$B$2:$B$201,A31,'Консенсусен план (consensusPlan'!$O$2:$O$201,"エスカレーション必要"),COUNTIFS('Консенсусен план (consensusPlan'!$B$2:$B$201,A31,'Консенсусен план (consensusPlan'!$G$2:$G$201,$F$5,'Консенсусен план (consensusPlan'!$O$2:$O$201,"エスカレーション必要"))</f>
      </c>
      <c r="G31" s="95">
        <f>COUNTIFS('Планиране на търсенето (demandP'!$B$2:$B$201,A31,'Планиране на търсенето (demandP'!$V$2:$V$201,"高")</f>
      </c>
      <c r="H31" s="2" t="n"/>
      <c r="I31" s="2" t="n"/>
      <c r="J31" s="2" t="n"/>
      <c r="K31" s="2" t="n"/>
      <c r="L31" s="2" t="n"/>
      <c r="M31" s="2" t="n"/>
      <c r="N31" s="2" t="n"/>
      <c r="O31" s="2" t="n"/>
      <c r="P31" s="2" t="n"/>
      <c r="Q31" s="2" t="n"/>
    </row>
    <row r="32" ht="20" customHeight="true">
      <c r="A32" s="40" t="inlineStr">
        <is>
          <t>2026-10</t>
        </is>
      </c>
      <c r="B32" s="95">
        <f>IF($F$5="すべて",SUMIFS('Консенсусен план (consensusPlan'!$H$2:$H$201,'Консенсусен план (consensusPlan'!$B$2:$B$201,A32),SUMIFS('Консенсусен план (consensusPlan'!$H$2:$H$201,'Консенсусен план (consensusPlan'!$B$2:$B$201,A32,'Консенсусен план (consensusPlan'!$G$2:$G$201,$F$5))</f>
      </c>
      <c r="C32" s="95">
        <f>IF($F$5="すべて",SUMIFS('Консенсусен план (consensusPlan'!$I$2:$I$201,'Консенсусен план (consensusPlan'!$B$2:$B$201,A32),SUMIFS('Консенсусен план (consensusPlan'!$I$2:$I$201,'Консенсусен план (consensusPlan'!$B$2:$B$201,A32,'Консенсусен план (consensusPlan'!$G$2:$G$201,$F$5))</f>
      </c>
      <c r="D32" s="95">
        <f>C32-B32</f>
      </c>
      <c r="E32" s="95">
        <f>IF($F$5="すべて",SUMIFS('Консенсусен план (consensusPlan'!$K$2:$K$201,'Консенсусен план (consensusPlan'!$B$2:$B$201,A32),SUMIFS('Консенсусен план (consensusPlan'!$K$2:$K$201,'Консенсусен план (consensusPlan'!$B$2:$B$201,A32,'Консенсусен план (consensusPlan'!$G$2:$G$201,$F$5))</f>
      </c>
      <c r="F32" s="95">
        <f>IF($F$5="すべて",COUNTIFS('Консенсусен план (consensusPlan'!$B$2:$B$201,A32,'Консенсусен план (consensusPlan'!$O$2:$O$201,"エスカレーション必要"),COUNTIFS('Консенсусен план (consensusPlan'!$B$2:$B$201,A32,'Консенсусен план (consensusPlan'!$G$2:$G$201,$F$5,'Консенсусен план (consensusPlan'!$O$2:$O$201,"エスカレーション必要"))</f>
      </c>
      <c r="G32" s="95">
        <f>COUNTIFS('Планиране на търсенето (demandP'!$B$2:$B$201,A32,'Планиране на търсенето (demandP'!$V$2:$V$201,"高")</f>
      </c>
      <c r="H32" s="2" t="n"/>
      <c r="I32" s="2" t="n"/>
      <c r="J32" s="2" t="n"/>
      <c r="K32" s="2" t="n"/>
      <c r="L32" s="2" t="n"/>
      <c r="M32" s="2" t="n"/>
      <c r="N32" s="2" t="n"/>
      <c r="O32" s="2" t="n"/>
      <c r="P32" s="2" t="n"/>
      <c r="Q32" s="2" t="n"/>
    </row>
    <row r="33" ht="20" customHeight="true">
      <c r="A33" s="40" t="inlineStr">
        <is>
          <t>2026-11</t>
        </is>
      </c>
      <c r="B33" s="95">
        <f>IF($F$5="すべて",SUMIFS('Консенсусен план (consensusPlan'!$H$2:$H$201,'Консенсусен план (consensusPlan'!$B$2:$B$201,A33),SUMIFS('Консенсусен план (consensusPlan'!$H$2:$H$201,'Консенсусен план (consensusPlan'!$B$2:$B$201,A33,'Консенсусен план (consensusPlan'!$G$2:$G$201,$F$5))</f>
      </c>
      <c r="C33" s="95">
        <f>IF($F$5="すべて",SUMIFS('Консенсусен план (consensusPlan'!$I$2:$I$201,'Консенсусен план (consensusPlan'!$B$2:$B$201,A33),SUMIFS('Консенсусен план (consensusPlan'!$I$2:$I$201,'Консенсусен план (consensusPlan'!$B$2:$B$201,A33,'Консенсусен план (consensusPlan'!$G$2:$G$201,$F$5))</f>
      </c>
      <c r="D33" s="95">
        <f>C33-B33</f>
      </c>
      <c r="E33" s="95">
        <f>IF($F$5="すべて",SUMIFS('Консенсусен план (consensusPlan'!$K$2:$K$201,'Консенсусен план (consensusPlan'!$B$2:$B$201,A33),SUMIFS('Консенсусен план (consensusPlan'!$K$2:$K$201,'Консенсусен план (consensusPlan'!$B$2:$B$201,A33,'Консенсусен план (consensusPlan'!$G$2:$G$201,$F$5))</f>
      </c>
      <c r="F33" s="95">
        <f>IF($F$5="すべて",COUNTIFS('Консенсусен план (consensusPlan'!$B$2:$B$201,A33,'Консенсусен план (consensusPlan'!$O$2:$O$201,"エスカレーション必要"),COUNTIFS('Консенсусен план (consensusPlan'!$B$2:$B$201,A33,'Консенсусен план (consensusPlan'!$G$2:$G$201,$F$5,'Консенсусен план (consensusPlan'!$O$2:$O$201,"エスカレーション必要"))</f>
      </c>
      <c r="G33" s="95">
        <f>COUNTIFS('Планиране на търсенето (demandP'!$B$2:$B$201,A33,'Планиране на търсенето (demandP'!$V$2:$V$201,"高")</f>
      </c>
      <c r="H33" s="2" t="n"/>
      <c r="I33" s="2" t="n"/>
      <c r="J33" s="2" t="n"/>
      <c r="K33" s="2" t="n"/>
      <c r="L33" s="2" t="n"/>
      <c r="M33" s="2" t="n"/>
      <c r="N33" s="2" t="n"/>
      <c r="O33" s="2" t="n"/>
      <c r="P33" s="2" t="n"/>
      <c r="Q33" s="2" t="n"/>
    </row>
    <row r="34" ht="20" customHeight="true">
      <c r="A34" s="40" t="inlineStr">
        <is>
          <t>2026-12</t>
        </is>
      </c>
      <c r="B34" s="95">
        <f>IF($F$5="すべて",SUMIFS('Консенсусен план (consensusPlan'!$H$2:$H$201,'Консенсусен план (consensusPlan'!$B$2:$B$201,A34),SUMIFS('Консенсусен план (consensusPlan'!$H$2:$H$201,'Консенсусен план (consensusPlan'!$B$2:$B$201,A34,'Консенсусен план (consensusPlan'!$G$2:$G$201,$F$5))</f>
      </c>
      <c r="C34" s="95">
        <f>IF($F$5="すべて",SUMIFS('Консенсусен план (consensusPlan'!$I$2:$I$201,'Консенсусен план (consensusPlan'!$B$2:$B$201,A34),SUMIFS('Консенсусен план (consensusPlan'!$I$2:$I$201,'Консенсусен план (consensusPlan'!$B$2:$B$201,A34,'Консенсусен план (consensusPlan'!$G$2:$G$201,$F$5))</f>
      </c>
      <c r="D34" s="95">
        <f>C34-B34</f>
      </c>
      <c r="E34" s="95">
        <f>IF($F$5="すべて",SUMIFS('Консенсусен план (consensusPlan'!$K$2:$K$201,'Консенсусен план (consensusPlan'!$B$2:$B$201,A34),SUMIFS('Консенсусен план (consensusPlan'!$K$2:$K$201,'Консенсусен план (consensusPlan'!$B$2:$B$201,A34,'Консенсусен план (consensusPlan'!$G$2:$G$201,$F$5))</f>
      </c>
      <c r="F34" s="95">
        <f>IF($F$5="すべて",COUNTIFS('Консенсусен план (consensusPlan'!$B$2:$B$201,A34,'Консенсусен план (consensusPlan'!$O$2:$O$201,"エスカレーション必要"),COUNTIFS('Консенсусен план (consensusPlan'!$B$2:$B$201,A34,'Консенсусен план (consensusPlan'!$G$2:$G$201,$F$5,'Консенсусен план (consensusPlan'!$O$2:$O$201,"エスカレーション必要"))</f>
      </c>
      <c r="G34" s="95">
        <f>COUNTIFS('Планиране на търсенето (demandP'!$B$2:$B$201,A34,'Планиране на търсенето (demandP'!$V$2:$V$201,"高")</f>
      </c>
      <c r="H34" s="2" t="n"/>
      <c r="I34" s="2" t="n"/>
      <c r="J34" s="2" t="n"/>
      <c r="K34" s="2" t="n"/>
      <c r="L34" s="2" t="n"/>
      <c r="M34" s="2" t="n"/>
      <c r="N34" s="2" t="n"/>
      <c r="O34" s="2" t="n"/>
      <c r="P34" s="2" t="n"/>
      <c r="Q34" s="2" t="n"/>
    </row>
    <row r="35" ht="20" customHeight="true">
      <c r="A35" s="40" t="inlineStr">
        <is>
          <t>2027-01</t>
        </is>
      </c>
      <c r="B35" s="95">
        <f>IF($F$5="すべて",SUMIFS('Консенсусен план (consensusPlan'!$H$2:$H$201,'Консенсусен план (consensusPlan'!$B$2:$B$201,A35),SUMIFS('Консенсусен план (consensusPlan'!$H$2:$H$201,'Консенсусен план (consensusPlan'!$B$2:$B$201,A35,'Консенсусен план (consensusPlan'!$G$2:$G$201,$F$5))</f>
      </c>
      <c r="C35" s="95">
        <f>IF($F$5="すべて",SUMIFS('Консенсусен план (consensusPlan'!$I$2:$I$201,'Консенсусен план (consensusPlan'!$B$2:$B$201,A35),SUMIFS('Консенсусен план (consensusPlan'!$I$2:$I$201,'Консенсусен план (consensusPlan'!$B$2:$B$201,A35,'Консенсусен план (consensusPlan'!$G$2:$G$201,$F$5))</f>
      </c>
      <c r="D35" s="95">
        <f>C35-B35</f>
      </c>
      <c r="E35" s="95">
        <f>IF($F$5="すべて",SUMIFS('Консенсусен план (consensusPlan'!$K$2:$K$201,'Консенсусен план (consensusPlan'!$B$2:$B$201,A35),SUMIFS('Консенсусен план (consensusPlan'!$K$2:$K$201,'Консенсусен план (consensusPlan'!$B$2:$B$201,A35,'Консенсусен план (consensusPlan'!$G$2:$G$201,$F$5))</f>
      </c>
      <c r="F35" s="95">
        <f>IF($F$5="すべて",COUNTIFS('Консенсусен план (consensusPlan'!$B$2:$B$201,A35,'Консенсусен план (consensusPlan'!$O$2:$O$201,"エスカレーション必要"),COUNTIFS('Консенсусен план (consensusPlan'!$B$2:$B$201,A35,'Консенсусен план (consensusPlan'!$G$2:$G$201,$F$5,'Консенсусен план (consensusPlan'!$O$2:$O$201,"エスカレーション必要"))</f>
      </c>
      <c r="G35" s="95">
        <f>COUNTIFS('Планиране на търсенето (demandP'!$B$2:$B$201,A35,'Планиране на търсенето (demandP'!$V$2:$V$201,"高")</f>
      </c>
      <c r="H35" s="2" t="n"/>
      <c r="I35" s="2" t="n"/>
      <c r="J35" s="2" t="n"/>
      <c r="K35" s="2" t="n"/>
      <c r="L35" s="2" t="n"/>
      <c r="M35" s="2" t="n"/>
      <c r="N35" s="2" t="n"/>
      <c r="O35" s="2" t="n"/>
      <c r="P35" s="2" t="n"/>
      <c r="Q35" s="2" t="n"/>
    </row>
    <row r="36" ht="20" customHeight="true">
      <c r="A36" s="40" t="inlineStr">
        <is>
          <t>2027-02</t>
        </is>
      </c>
      <c r="B36" s="95">
        <f>IF($F$5="すべて",SUMIFS('Консенсусен план (consensusPlan'!$H$2:$H$201,'Консенсусен план (consensusPlan'!$B$2:$B$201,A36),SUMIFS('Консенсусен план (consensusPlan'!$H$2:$H$201,'Консенсусен план (consensusPlan'!$B$2:$B$201,A36,'Консенсусен план (consensusPlan'!$G$2:$G$201,$F$5))</f>
      </c>
      <c r="C36" s="95">
        <f>IF($F$5="すべて",SUMIFS('Консенсусен план (consensusPlan'!$I$2:$I$201,'Консенсусен план (consensusPlan'!$B$2:$B$201,A36),SUMIFS('Консенсусен план (consensusPlan'!$I$2:$I$201,'Консенсусен план (consensusPlan'!$B$2:$B$201,A36,'Консенсусен план (consensusPlan'!$G$2:$G$201,$F$5))</f>
      </c>
      <c r="D36" s="95">
        <f>C36-B36</f>
      </c>
      <c r="E36" s="95">
        <f>IF($F$5="すべて",SUMIFS('Консенсусен план (consensusPlan'!$K$2:$K$201,'Консенсусен план (consensusPlan'!$B$2:$B$201,A36),SUMIFS('Консенсусен план (consensusPlan'!$K$2:$K$201,'Консенсусен план (consensusPlan'!$B$2:$B$201,A36,'Консенсусен план (consensusPlan'!$G$2:$G$201,$F$5))</f>
      </c>
      <c r="F36" s="95">
        <f>IF($F$5="すべて",COUNTIFS('Консенсусен план (consensusPlan'!$B$2:$B$201,A36,'Консенсусен план (consensusPlan'!$O$2:$O$201,"エスカレーション必要"),COUNTIFS('Консенсусен план (consensusPlan'!$B$2:$B$201,A36,'Консенсусен план (consensusPlan'!$G$2:$G$201,$F$5,'Консенсусен план (consensusPlan'!$O$2:$O$201,"エスカレーション必要"))</f>
      </c>
      <c r="G36" s="95">
        <f>COUNTIFS('Планиране на търсенето (demandP'!$B$2:$B$201,A36,'Планиране на търсенето (demandP'!$V$2:$V$201,"高")</f>
      </c>
      <c r="H36" s="2" t="n"/>
      <c r="I36" s="2" t="n"/>
      <c r="J36" s="2" t="n"/>
      <c r="K36" s="2" t="n"/>
      <c r="L36" s="2" t="n"/>
      <c r="M36" s="2" t="n"/>
      <c r="N36" s="2" t="n"/>
      <c r="O36" s="2" t="n"/>
      <c r="P36" s="2" t="n"/>
      <c r="Q36" s="2" t="n"/>
    </row>
    <row r="37" ht="20" customHeight="true">
      <c r="A37" s="40" t="inlineStr">
        <is>
          <t>2027-03</t>
        </is>
      </c>
      <c r="B37" s="95">
        <f>IF($F$5="すべて",SUMIFS('Консенсусен план (consensusPlan'!$H$2:$H$201,'Консенсусен план (consensusPlan'!$B$2:$B$201,A37),SUMIFS('Консенсусен план (consensusPlan'!$H$2:$H$201,'Консенсусен план (consensusPlan'!$B$2:$B$201,A37,'Консенсусен план (consensusPlan'!$G$2:$G$201,$F$5))</f>
      </c>
      <c r="C37" s="95">
        <f>IF($F$5="すべて",SUMIFS('Консенсусен план (consensusPlan'!$I$2:$I$201,'Консенсусен план (consensusPlan'!$B$2:$B$201,A37),SUMIFS('Консенсусен план (consensusPlan'!$I$2:$I$201,'Консенсусен план (consensusPlan'!$B$2:$B$201,A37,'Консенсусен план (consensusPlan'!$G$2:$G$201,$F$5))</f>
      </c>
      <c r="D37" s="95">
        <f>C37-B37</f>
      </c>
      <c r="E37" s="95">
        <f>IF($F$5="すべて",SUMIFS('Консенсусен план (consensusPlan'!$K$2:$K$201,'Консенсусен план (consensusPlan'!$B$2:$B$201,A37),SUMIFS('Консенсусен план (consensusPlan'!$K$2:$K$201,'Консенсусен план (consensusPlan'!$B$2:$B$201,A37,'Консенсусен план (consensusPlan'!$G$2:$G$201,$F$5))</f>
      </c>
      <c r="F37" s="95">
        <f>IF($F$5="すべて",COUNTIFS('Консенсусен план (consensusPlan'!$B$2:$B$201,A37,'Консенсусен план (consensusPlan'!$O$2:$O$201,"エスカレーション必要"),COUNTIFS('Консенсусен план (consensusPlan'!$B$2:$B$201,A37,'Консенсусен план (consensusPlan'!$G$2:$G$201,$F$5,'Консенсусен план (consensusPlan'!$O$2:$O$201,"エスカレーション必要"))</f>
      </c>
      <c r="G37" s="95">
        <f>COUNTIFS('Планиране на търсенето (demandP'!$B$2:$B$201,A37,'Планиране на търсенето (demandP'!$V$2:$V$201,"高")</f>
      </c>
      <c r="H37" s="2" t="n"/>
      <c r="I37" s="2" t="n"/>
      <c r="J37" s="2" t="n"/>
      <c r="K37" s="2" t="n"/>
      <c r="L37" s="2" t="n"/>
      <c r="M37" s="2" t="n"/>
      <c r="N37" s="2" t="n"/>
      <c r="O37" s="2" t="n"/>
      <c r="P37" s="2" t="n"/>
      <c r="Q37" s="2" t="n"/>
    </row>
    <row r="38" ht="20" customHeight="true">
      <c r="A38" s="40" t="inlineStr">
        <is>
          <t>2027-04</t>
        </is>
      </c>
      <c r="B38" s="95">
        <f>IF($F$5="すべて",SUMIFS('Консенсусен план (consensusPlan'!$H$2:$H$201,'Консенсусен план (consensusPlan'!$B$2:$B$201,A38),SUMIFS('Консенсусен план (consensusPlan'!$H$2:$H$201,'Консенсусен план (consensusPlan'!$B$2:$B$201,A38,'Консенсусен план (consensusPlan'!$G$2:$G$201,$F$5))</f>
      </c>
      <c r="C38" s="95">
        <f>IF($F$5="すべて",SUMIFS('Консенсусен план (consensusPlan'!$I$2:$I$201,'Консенсусен план (consensusPlan'!$B$2:$B$201,A38),SUMIFS('Консенсусен план (consensusPlan'!$I$2:$I$201,'Консенсусен план (consensusPlan'!$B$2:$B$201,A38,'Консенсусен план (consensusPlan'!$G$2:$G$201,$F$5))</f>
      </c>
      <c r="D38" s="95">
        <f>C38-B38</f>
      </c>
      <c r="E38" s="95">
        <f>IF($F$5="すべて",SUMIFS('Консенсусен план (consensusPlan'!$K$2:$K$201,'Консенсусен план (consensusPlan'!$B$2:$B$201,A38),SUMIFS('Консенсусен план (consensusPlan'!$K$2:$K$201,'Консенсусен план (consensusPlan'!$B$2:$B$201,A38,'Консенсусен план (consensusPlan'!$G$2:$G$201,$F$5))</f>
      </c>
      <c r="F38" s="95">
        <f>IF($F$5="すべて",COUNTIFS('Консенсусен план (consensusPlan'!$B$2:$B$201,A38,'Консенсусен план (consensusPlan'!$O$2:$O$201,"エスカレーション必要"),COUNTIFS('Консенсусен план (consensusPlan'!$B$2:$B$201,A38,'Консенсусен план (consensusPlan'!$G$2:$G$201,$F$5,'Консенсусен план (consensusPlan'!$O$2:$O$201,"エスカレーション必要"))</f>
      </c>
      <c r="G38" s="95">
        <f>COUNTIFS('Планиране на търсенето (demandP'!$B$2:$B$201,A38,'Планиране на търсенето (demandP'!$V$2:$V$201,"高")</f>
      </c>
      <c r="H38" s="2" t="n"/>
      <c r="I38" s="2" t="n"/>
      <c r="J38" s="2" t="n"/>
      <c r="K38" s="2" t="n"/>
      <c r="L38" s="2" t="n"/>
      <c r="M38" s="2" t="n"/>
      <c r="N38" s="2" t="n"/>
      <c r="O38" s="2" t="n"/>
      <c r="P38" s="2" t="n"/>
      <c r="Q38" s="2" t="n"/>
    </row>
    <row r="39" ht="15" customHeight="true">
      <c r="A39" s="2" t="n"/>
      <c r="B39" s="2" t="n"/>
      <c r="C39" s="2" t="n"/>
      <c r="D39" s="2" t="n"/>
      <c r="E39" s="2" t="n"/>
      <c r="F39" s="2" t="n"/>
      <c r="G39" s="2" t="n"/>
      <c r="H39" s="2" t="n"/>
      <c r="I39" s="2" t="n"/>
      <c r="J39" s="2" t="n"/>
      <c r="K39" s="2" t="n"/>
      <c r="L39" s="2" t="n"/>
      <c r="M39" s="2" t="n"/>
      <c r="N39" s="2" t="n"/>
      <c r="O39" s="2" t="n"/>
      <c r="P39" s="2" t="n"/>
      <c r="Q39" s="2" t="n"/>
    </row>
    <row r="40" ht="15" customHeight="true">
      <c r="A40" s="2" t="n"/>
      <c r="B40" s="2" t="n"/>
      <c r="C40" s="2" t="n"/>
      <c r="D40" s="2" t="n"/>
      <c r="E40" s="2" t="n"/>
      <c r="F40" s="2" t="n"/>
      <c r="G40" s="2" t="n"/>
      <c r="H40" s="2" t="n"/>
      <c r="I40" s="2" t="n"/>
      <c r="J40" s="2" t="n"/>
      <c r="K40" s="2" t="n"/>
      <c r="L40" s="2" t="n"/>
      <c r="M40" s="2" t="n"/>
      <c r="N40" s="2" t="n"/>
      <c r="O40" s="2" t="n"/>
      <c r="P40" s="2" t="n"/>
      <c r="Q40" s="2" t="n"/>
    </row>
    <row r="41">
      <c r="A41" s="2" t="n"/>
      <c r="B41" s="2" t="n"/>
      <c r="C41" s="2" t="n"/>
      <c r="D41" s="2" t="n"/>
      <c r="E41" s="2" t="n"/>
      <c r="F41" s="2" t="n"/>
      <c r="G41" s="2" t="n"/>
      <c r="H41" s="2" t="n"/>
      <c r="I41" s="2" t="n"/>
      <c r="J41" s="2" t="n"/>
      <c r="K41" s="2" t="n"/>
      <c r="L41" s="2" t="n"/>
      <c r="M41" s="2" t="n"/>
      <c r="N41" s="2" t="n"/>
      <c r="O41" s="2" t="n"/>
      <c r="P41" s="2" t="n"/>
      <c r="Q41" s="2" t="n"/>
    </row>
    <row r="42">
      <c r="A42" s="2" t="n"/>
      <c r="B42" s="2" t="n"/>
      <c r="C42" s="2" t="n"/>
      <c r="D42" s="2" t="n"/>
      <c r="E42" s="2" t="n"/>
      <c r="F42" s="2" t="n"/>
      <c r="G42" s="2" t="n"/>
      <c r="H42" s="2" t="n"/>
      <c r="I42" s="2" t="n"/>
      <c r="J42" s="2" t="n"/>
      <c r="K42" s="2" t="n"/>
      <c r="L42" s="2" t="n"/>
      <c r="M42" s="2" t="n"/>
      <c r="N42" s="2" t="n"/>
      <c r="O42" s="2" t="n"/>
      <c r="P42" s="2" t="n"/>
      <c r="Q42" s="2" t="n"/>
    </row>
    <row r="43">
      <c r="A43" s="2" t="n"/>
      <c r="B43" s="2" t="n"/>
      <c r="C43" s="2" t="n"/>
      <c r="D43" s="2" t="n"/>
      <c r="E43" s="2" t="n"/>
      <c r="F43" s="2" t="n"/>
      <c r="G43" s="2" t="n"/>
      <c r="H43" s="2" t="n"/>
      <c r="I43" s="2" t="n"/>
      <c r="J43" s="2" t="n"/>
      <c r="K43" s="2" t="n"/>
      <c r="L43" s="2" t="n"/>
      <c r="M43" s="2" t="n"/>
      <c r="N43" s="2" t="n"/>
      <c r="O43" s="2" t="n"/>
      <c r="P43" s="2" t="n"/>
      <c r="Q43" s="2" t="n"/>
    </row>
    <row r="44">
      <c r="A44" s="2" t="n"/>
      <c r="B44" s="2" t="n"/>
      <c r="C44" s="2" t="n"/>
      <c r="D44" s="2" t="n"/>
      <c r="E44" s="2" t="n"/>
      <c r="F44" s="2" t="n"/>
      <c r="G44" s="2" t="n"/>
      <c r="H44" s="2" t="n"/>
      <c r="I44" s="2" t="n"/>
      <c r="J44" s="2" t="n"/>
      <c r="K44" s="2" t="n"/>
      <c r="L44" s="2" t="n"/>
      <c r="M44" s="2" t="n"/>
      <c r="N44" s="2" t="n"/>
      <c r="O44" s="2" t="n"/>
      <c r="P44" s="2" t="n"/>
      <c r="Q44" s="2" t="n"/>
    </row>
    <row r="45">
      <c r="A45" s="2" t="n"/>
      <c r="B45" s="2" t="n"/>
      <c r="C45" s="2" t="n"/>
      <c r="D45" s="2" t="n"/>
      <c r="E45" s="2" t="n"/>
      <c r="F45" s="2" t="n"/>
      <c r="G45" s="2" t="n"/>
      <c r="H45" s="2" t="n"/>
      <c r="I45" s="2" t="n"/>
      <c r="J45" s="2" t="n"/>
      <c r="K45" s="2" t="n"/>
      <c r="L45" s="2" t="n"/>
      <c r="M45" s="2" t="n"/>
      <c r="N45" s="2" t="n"/>
      <c r="O45" s="2" t="n"/>
      <c r="P45" s="2" t="n"/>
      <c r="Q45" s="2" t="n"/>
    </row>
  </sheetData>
  <mergeCells count="9">
    <mergeCell ref="A7:Q7"/>
    <mergeCell ref="D5:E5"/>
    <mergeCell ref="A5:B5"/>
    <mergeCell ref="A2:Q2"/>
    <mergeCell ref="A18:F18"/>
    <mergeCell ref="A4:F4"/>
    <mergeCell ref="A25:G25"/>
    <mergeCell ref="A1:Q1"/>
    <mergeCell ref="I4:Q4"/>
  </mergeCells>
  <conditionalFormatting sqref="B11:B12">
    <cfRule type="cellIs" dxfId="2" priority="1" operator="lessThan">
      <formula>0</formula>
    </cfRule>
  </conditionalFormatting>
  <conditionalFormatting sqref="B14:B15">
    <cfRule type="cellIs" dxfId="0" priority="2" operator="greaterThan">
      <formula>0</formula>
    </cfRule>
  </conditionalFormatting>
  <conditionalFormatting sqref="D27:D38">
    <cfRule type="colorScale" priority="3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2">
    <dataValidation allowBlank="false" sqref="C5" type="list">
      <formula1>=List_Periods</formula1>
    </dataValidation>
    <dataValidation allowBlank="false" sqref="F5" type="list">
      <formula1>=List_ScenariosWithAll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 за синхронизиране на прогнозата за търсенето и S&amp;OP във веригата на доставки</dc:title>
  <dc:creator>Finite Field</dc:creator>
  <dc:description>Excel шаблон за синхронизиране на прогнозата за търсенето и S&amp;OP планирането във веригата на доставки.</dc:description>
  <lastModifiedBy/>
  <dcterms:created xsi:type="dcterms:W3CDTF">2026-05-07T02:49:05Z</dcterms:created>
  <dcterms:modified xsi:type="dcterms:W3CDTF">2026-05-07T02:58:50Z</dcterms:modified>
  <category>Supply Chain</category>
</coreProperties>
</file>