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bin" ContentType="application/vnd.ms-office.vbaProject"/>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drawings/drawing1.xml" ContentType="application/vnd.openxmlformats-officedocument.drawing+xml"/>
  <Override PartName="/xl/drawings/charts/chart1.xml" ContentType="application/vnd.openxmlformats-officedocument.drawingml.chart+xml"/>
  <Override PartName="/xl/drawings/charts/chart2.xml" ContentType="application/vnd.openxmlformats-officedocument.drawingml.chart+xml"/>
  <Override PartName="/xl/drawings/charts/chart3.xml" ContentType="application/vnd.openxmlformats-officedocument.drawingml.chart+xml"/>
  <Override PartName="/xl/drawings/charts/chart4.xml" ContentType="application/vnd.openxmlformats-officedocument.drawingml.chart+xml"/>
  <Override PartName="/xl/drawings/charts/chart5.xml" ContentType="application/vnd.openxmlformats-officedocument.drawingml.chart+xml"/>
  <Override PartName="/xl/worksheets/sheet3.xml" ContentType="application/vnd.openxmlformats-officedocument.spreadsheetml.worksheet+xml"/>
  <Override PartName="/xl/tables/table1.xml" ContentType="application/vnd.openxmlformats-officedocument.spreadsheetml.table+xml"/>
  <Override PartName="/xl/worksheets/sheet4.xml" ContentType="application/vnd.openxmlformats-officedocument.spreadsheetml.worksheet+xml"/>
  <Override PartName="/xl/tables/table2.xml" ContentType="application/vnd.openxmlformats-officedocument.spreadsheetml.table+xml"/>
  <Override PartName="/xl/worksheets/sheet5.xml" ContentType="application/vnd.openxmlformats-officedocument.spreadsheetml.worksheet+xml"/>
  <Override PartName="/xl/tables/table3.xml" ContentType="application/vnd.openxmlformats-officedocument.spreadsheetml.table+xml"/>
  <Override PartName="/xl/worksheets/sheet6.xml" ContentType="application/vnd.openxmlformats-officedocument.spreadsheetml.worksheet+xml"/>
  <Override PartName="/xl/tables/table4.xml" ContentType="application/vnd.openxmlformats-officedocument.spreadsheetml.table+xml"/>
  <Override PartName="/xl/worksheets/sheet7.xml" ContentType="application/vnd.openxmlformats-officedocument.spreadsheetml.worksheet+xml"/>
  <Override PartName="/xl/tables/table5.xml" ContentType="application/vnd.openxmlformats-officedocument.spreadsheetml.table+xml"/>
</Types>
</file>

<file path=_rels/.rels><?xml version="1.0" encoding="UTF-8"?>
<Relationships xmlns="http://schemas.openxmlformats.org/package/2006/relationships"><Relationship Id="Rf334153ec6064f12" Target="/xl/workbook.xml" Type="http://schemas.openxmlformats.org/officeDocument/2006/relationships/officeDocument"></Relationship></Relationships>
</file>

<file path=xl/workbook.xml><?xml version="1.0" encoding="utf-8"?>
<workbook xmlns:x="http://schemas.openxmlformats.org/spreadsheetml/2006/main" xmlns="http://schemas.openxmlformats.org/spreadsheetml/2006/main" xmlns:r="http://schemas.openxmlformats.org/officeDocument/2006/relationships" xmlns:mc="http://schemas.openxmlformats.org/markup-compatibility/2006">
  <sheets>
    <sheet name="表紙と説明" sheetId="1" r:id="R7a6c81cd808f4c12"/>
    <sheet name="ダッシュボード" sheetId="2" r:id="R6c32da63cea14558"/>
    <sheet name="チケット台帳" sheetId="3" r:id="Rab49078355e544cd"/>
    <sheet name="対応履歴" sheetId="4" r:id="R1b0b52a1bcb541bb"/>
    <sheet name="サービス水準ルール" sheetId="5" r:id="R400e4ac2cc4e40e5"/>
    <sheet name="データ辞書" sheetId="6" r:id="R0098c2dd907b4aad"/>
    <sheet name="顧客と資産" sheetId="7" r:id="Raa8bf06b3a96479f"/>
  </sheets>
</workbook>
</file>

<file path=xl/sharedStrings.xml><?xml version="1.0" encoding="utf-8"?>
<sst xmlns="http://schemas.openxmlformats.org/spreadsheetml/2006/main" count="353" uniqueCount="353">
  <si>
    <t>サービスチケット台帳テンプレート</t>
  </si>
  <si>
    <t>情報システム支援、カスタマーサポート、フィールドサービス、設備保全、総務人事、経理手続き、品質・コンプライアンスなど、幅広いサービス業務で使えます。</t>
  </si>
  <si>
    <t>テンプレート構成</t>
  </si>
  <si>
    <t>ワークシート</t>
  </si>
  <si>
    <t>使い方</t>
  </si>
  <si>
    <t>ダッシュボード</t>
  </si>
  <si>
    <t>チケット件数、状態、優先度、業務シーン、サービス水準、月次推移を集計します。</t>
  </si>
  <si>
    <t>編集不要です。チケット台帳の入力に合わせて自動更新されます。</t>
  </si>
  <si>
    <t>チケット台帳</t>
  </si>
  <si>
    <t>受付番号、依頼者、分類、優先度、担当者、状態、サービス水準、解決結果をまとめる中心台帳です。</t>
  </si>
  <si>
    <t>日々の主な入力エリアです。黄色は手入力、青灰色は数式です。</t>
  </si>
  <si>
    <t>対応履歴</t>
  </si>
  <si>
    <t>連絡、担当割当、エスカレーション、現地対応、フォロー、次のアクションを毎回記録します。</t>
  </si>
  <si>
    <t>1件のチケットを複数回フォローする業務に向いています。</t>
  </si>
  <si>
    <t>サービス水準ルール</t>
  </si>
  <si>
    <t>優先度別の初回応答期限と解決期限を管理し、優先度判定の目安を示します。</t>
  </si>
  <si>
    <t>自社のサービス約束に合わせて調整します。</t>
  </si>
  <si>
    <t>データ辞書</t>
  </si>
  <si>
    <t>業務シーン、受付経路、カテゴリ、状態、チーム、満足度などの選択肢を管理します。</t>
  </si>
  <si>
    <t>入力ルールの基準として使います。</t>
  </si>
  <si>
    <t>顧客と資産</t>
  </si>
  <si>
    <t>任意のマスタデータです。顧客、社員、資産、契約、店舗などを管理します。</t>
  </si>
  <si>
    <t>依頼者と資産情報をそろえるために使います。</t>
  </si>
  <si>
    <t>利用手順</t>
  </si>
  <si>
    <t>最初に「データ辞書」で、選択肢が自社の用語に合っているか確認します。</t>
  </si>
  <si>
    <t>「サービス水準ルール」で、P1からP5までの初回応答期限と解決期限を調整します。</t>
  </si>
  <si>
    <t>「チケット台帳」にチケットを1件ずつ入力します。予定完了時刻、期限超過、サービス水準状態、月、所要日数は自動計算されます。</t>
  </si>
  <si>
    <t>「対応履歴」でチケット番号ごとにフォロー内容を登録し、対応の流れを残します。</t>
  </si>
  <si>
    <t>「ダッシュボード」で滞留、期限超過、サービス水準の達成状況、優先度分布、業務シーン分布を確認します。</t>
  </si>
  <si>
    <t>項目設計の出典と適用メモ</t>
  </si>
  <si>
    <t>元ページURL</t>
  </si>
  <si>
    <t>http://localhost:2020/excel-templates/service-operations/service-ticket-log/</t>
  </si>
  <si>
    <t>対象となる会社・部門</t>
  </si>
  <si>
    <t>法人・個人向けサービスチーム、社内シェアードサービス、情報システム運用、アフターサポート、フィールドサービス、不動産・設備、総務・人事、経理・法務支援に向いています。</t>
  </si>
  <si>
    <t>設定方針</t>
  </si>
  <si>
    <t>主要項目は汎用的に保ち、カテゴリ、状態、チーム、サービス水準、依頼者マスタは会社に合わせて調整できます。</t>
  </si>
  <si>
    <t>サービスチケットダッシュボード</t>
  </si>
  <si>
    <t>主要指標は「チケット台帳」から自動集計されます。Excelを開いたあと、新しいチケットに合わせて更新できます。</t>
  </si>
  <si>
    <t>総チケット数</t>
  </si>
  <si>
    <t>進行中</t>
  </si>
  <si>
    <t>期限超過チケット</t>
  </si>
  <si>
    <t>期限内達成率</t>
  </si>
  <si>
    <t>今月の新規</t>
  </si>
  <si>
    <t>平均解決時間</t>
  </si>
  <si>
    <t>平均満足度</t>
  </si>
  <si>
    <t>フォロー待ちチケット</t>
  </si>
  <si>
    <t>完了・解決済み</t>
  </si>
  <si>
    <t>今日の日付</t>
  </si>
  <si>
    <t>状態</t>
  </si>
  <si>
    <t>件数</t>
  </si>
  <si>
    <t>業務シーン</t>
  </si>
  <si>
    <t>新規</t>
  </si>
  <si>
    <t>情報システム支援</t>
  </si>
  <si>
    <t>受付済み</t>
  </si>
  <si>
    <t>カスタマーサポート</t>
  </si>
  <si>
    <t>対応中</t>
  </si>
  <si>
    <t>フィールドサービス</t>
  </si>
  <si>
    <t>顧客待ち</t>
  </si>
  <si>
    <t>設備保全</t>
  </si>
  <si>
    <t>第三者待ち</t>
  </si>
  <si>
    <t>総務人事</t>
  </si>
  <si>
    <t>エスカレーション済み</t>
  </si>
  <si>
    <t>経理手続き</t>
  </si>
  <si>
    <t>解決済み</t>
  </si>
  <si>
    <t>品質・コンプライアンス</t>
  </si>
  <si>
    <t>完了済み</t>
  </si>
  <si>
    <t>プロジェクトサービス</t>
  </si>
  <si>
    <t>キャンセル済み</t>
  </si>
  <si>
    <t>優先度</t>
  </si>
  <si>
    <t>サービス水準状態</t>
  </si>
  <si>
    <t>P1-緊急</t>
  </si>
  <si>
    <t>まもなく期限</t>
  </si>
  <si>
    <t>期限超過</t>
  </si>
  <si>
    <t>期限内完了</t>
  </si>
  <si>
    <t>P5-計画</t>
  </si>
  <si>
    <t>サービス水準未設定</t>
  </si>
  <si>
    <t>対象外</t>
  </si>
  <si>
    <t>月</t>
  </si>
  <si>
    <t>新規数</t>
  </si>
  <si>
    <t>完了・解決数</t>
  </si>
  <si>
    <t>期限超過数</t>
  </si>
  <si>
    <t>運用ヒント</t>
  </si>
  <si>
    <t>フォロー待ちチケットが0件を超えたとき</t>
  </si>
  <si>
    <t>顧客を待たせないため、「チケット台帳」の次回フォロー日を優先して確認します。</t>
  </si>
  <si>
    <t>期限超過チケットが増えたとき</t>
  </si>
  <si>
    <t>P1/P2チケットが適時にエスカレーションされたか確認し、理由を振り返ります。</t>
  </si>
  <si>
    <t>平均満足度が4未満のとき</t>
  </si>
  <si>
    <t>完了理由、対応履歴、顧客フィードバックをサンプル確認します。</t>
  </si>
  <si>
    <t>第三者待ちの割合が高いとき</t>
  </si>
  <si>
    <t>取引先や社内連携のサービス水準、またはエスカレーション手順を整備します。</t>
  </si>
  <si>
    <t>黄色の項目は手入力、青灰色の項目は数式です。会社、部門、チーム、状態などの選択肢を追加する場合は、先に「データ辞書」で管理します。</t>
  </si>
  <si>
    <t>基本情報</t>
  </si>
  <si>
    <t>分類と説明</t>
  </si>
  <si>
    <t>優先度と割当</t>
  </si>
  <si>
    <t>サービス水準と対応</t>
  </si>
  <si>
    <t>結果とフォロー</t>
  </si>
  <si>
    <t>分析項目</t>
  </si>
  <si>
    <t>チケット番号</t>
  </si>
  <si>
    <t>作成日時</t>
  </si>
  <si>
    <t>受付経路</t>
  </si>
  <si>
    <t>依頼者種別</t>
  </si>
  <si>
    <t>依頼者・顧客</t>
  </si>
  <si>
    <t>会社・事業部</t>
  </si>
  <si>
    <t>部門・店舗・案件</t>
  </si>
  <si>
    <t>連絡先</t>
  </si>
  <si>
    <t>サービスカテゴリ</t>
  </si>
  <si>
    <t>サブカテゴリ</t>
  </si>
  <si>
    <t>チケット件名</t>
  </si>
  <si>
    <t>問題内容</t>
  </si>
  <si>
    <t>影響範囲</t>
  </si>
  <si>
    <t>緊急度</t>
  </si>
  <si>
    <t>受付チーム</t>
  </si>
  <si>
    <t>担当者</t>
  </si>
  <si>
    <t>現在の状態</t>
  </si>
  <si>
    <t>初回応答時刻</t>
  </si>
  <si>
    <t>予定完了時刻</t>
  </si>
  <si>
    <t>実際完了時刻</t>
  </si>
  <si>
    <t>サービス水準レベル</t>
  </si>
  <si>
    <t>解決期限（時間）</t>
  </si>
  <si>
    <t>初回応答時間</t>
  </si>
  <si>
    <t>解決時間</t>
  </si>
  <si>
    <t>期限超過有無</t>
  </si>
  <si>
    <t>完了理由・解決策</t>
  </si>
  <si>
    <t>費用・工数</t>
  </si>
  <si>
    <t>満足度（1-5）</t>
  </si>
  <si>
    <t>次回フォロー日</t>
  </si>
  <si>
    <t>備考</t>
  </si>
  <si>
    <t>添付・リンク</t>
  </si>
  <si>
    <t>所要日数</t>
  </si>
  <si>
    <t>オンラインフォーム</t>
  </si>
  <si>
    <t>社員</t>
  </si>
  <si>
    <t>佐藤翔太</t>
  </si>
  <si>
    <t>本社</t>
  </si>
  <si>
    <t>営業部</t>
  </si>
  <si>
    <t>03-0000-0001</t>
  </si>
  <si>
    <t>ソフトウェア・システム</t>
  </si>
  <si>
    <t>アカウント権限</t>
  </si>
  <si>
    <t>顧客管理システムにログインできない</t>
  </si>
  <si>
    <t>利用者から顧客管理システムにログインできず、顧客フォローに影響していると連絡がありました。</t>
  </si>
  <si>
    <t>単一利用者</t>
  </si>
  <si>
    <t>当日対応</t>
  </si>
  <si>
    <t>情報システム窓口</t>
  </si>
  <si>
    <t>高橋健一</t>
  </si>
  <si>
    <t>アカウントをリセットし、権限を同期しました。</t>
  </si>
  <si>
    <t>フォロー確認済みです。</t>
  </si>
  <si>
    <t>電話</t>
  </si>
  <si>
    <t>顧客</t>
  </si>
  <si>
    <t>関東A社</t>
  </si>
  <si>
    <t>東日本事業部</t>
  </si>
  <si>
    <t>カスタマーサクセス</t>
  </si>
  <si>
    <t>03-0000-0002</t>
  </si>
  <si>
    <t>注文・アフターサポート</t>
  </si>
  <si>
    <t>返品・補償</t>
  </si>
  <si>
    <t>注文遅延に関する苦情</t>
  </si>
  <si>
    <t>顧客から注文遅延の苦情があり、補償案の確認を求められています。</t>
  </si>
  <si>
    <t>単一顧客</t>
  </si>
  <si>
    <t>一次サポート</t>
  </si>
  <si>
    <t>鈴木美咲</t>
  </si>
  <si>
    <t>サプライチェーン側で入荷予定の確認が必要です。</t>
  </si>
  <si>
    <t>現地提出</t>
  </si>
  <si>
    <t>店舗・現場</t>
  </si>
  <si>
    <t>新宿店01</t>
  </si>
  <si>
    <t>東日本リテール事業部</t>
  </si>
  <si>
    <t>03-0000-0003</t>
  </si>
  <si>
    <t>設備・修理</t>
  </si>
  <si>
    <t>故障修理依頼</t>
  </si>
  <si>
    <t>冷蔵ケース温度異常</t>
  </si>
  <si>
    <t>冷蔵ケースの温度が高い状態で続いており、商品の保管に影響する可能性があります。</t>
  </si>
  <si>
    <t>店舗・エリア</t>
  </si>
  <si>
    <t>即時対応</t>
  </si>
  <si>
    <t>田中誠</t>
  </si>
  <si>
    <t>温度制御モジュールを交換し、温度は正常に戻りました。</t>
  </si>
  <si>
    <t>メール</t>
  </si>
  <si>
    <t>中村葵</t>
  </si>
  <si>
    <t>マーケティング部</t>
  </si>
  <si>
    <t>aoi.nakamura@example.jp</t>
  </si>
  <si>
    <t>請求・費用</t>
  </si>
  <si>
    <t>承認・プロセス</t>
  </si>
  <si>
    <t>経費精算の承認が停止</t>
  </si>
  <si>
    <t>経費精算が経理確認の段階で2日以上止まっています。</t>
  </si>
  <si>
    <t>1-3日以内</t>
  </si>
  <si>
    <t>経理サポート</t>
  </si>
  <si>
    <t>小林経理</t>
  </si>
  <si>
    <t>請求書添付の追加を待っています。</t>
  </si>
  <si>
    <t>社内転送</t>
  </si>
  <si>
    <t>パートナー</t>
  </si>
  <si>
    <t>監査プロジェクトチーム</t>
  </si>
  <si>
    <t>コンプライアンス部</t>
  </si>
  <si>
    <t>audit@example.jp</t>
  </si>
  <si>
    <t>契約・コンプライアンス</t>
  </si>
  <si>
    <t>セキュリティ事案</t>
  </si>
  <si>
    <t>取引先コンプライアンス資料の不足</t>
  </si>
  <si>
    <t>監査で、取引先資料に最新のセキュリティ証明が不足していることが分かりました。</t>
  </si>
  <si>
    <t>チーム・部門</t>
  </si>
  <si>
    <t>法務・コンプライアンス</t>
  </si>
  <si>
    <t>山田法務</t>
  </si>
  <si>
    <t>取引先責任者へエスカレーション済みです。</t>
  </si>
  <si>
    <t>顧客ポータル</t>
  </si>
  <si>
    <t>関西B社</t>
  </si>
  <si>
    <t>西日本事業部</t>
  </si>
  <si>
    <t>プロジェクトデリバリー</t>
  </si>
  <si>
    <t>06-0000-0006</t>
  </si>
  <si>
    <t>研修・コンサルティング</t>
  </si>
  <si>
    <t>変更要望</t>
  </si>
  <si>
    <t>研修回の追加</t>
  </si>
  <si>
    <t>顧客からオンライン研修を1回追加したいとの要望がありました。</t>
  </si>
  <si>
    <t>計画対応</t>
  </si>
  <si>
    <t>プロダクト・開発</t>
  </si>
  <si>
    <t>伊藤コンサルタント</t>
  </si>
  <si>
    <t>研修アジェンダの確認待ちちちです。</t>
  </si>
  <si>
    <t>システムアラート</t>
  </si>
  <si>
    <t>システム・機器</t>
  </si>
  <si>
    <t>機器A-1007</t>
  </si>
  <si>
    <t>埼玉倉庫</t>
  </si>
  <si>
    <t>ハードウェア・機器</t>
  </si>
  <si>
    <t>点検・慎重</t>
  </si>
  <si>
    <t>センサーオフライン警告</t>
  </si>
  <si>
    <t>倉庫の温湿度センサーが30分以上オフラインです。</t>
  </si>
  <si>
    <t>現地第一チーム</t>
  </si>
  <si>
    <t>現地調査を手配済みです。</t>
  </si>
  <si>
    <t>社内チャット</t>
  </si>
  <si>
    <t>森陽菜</t>
  </si>
  <si>
    <t>開発部</t>
  </si>
  <si>
    <t>hina.mori@example.jp</t>
  </si>
  <si>
    <t>総務・人事</t>
  </si>
  <si>
    <t>購買申請</t>
  </si>
  <si>
    <t>事務椅子の交換</t>
  </si>
  <si>
    <t>社員から事務椅子が破損しており交換が必要との連絡がありました。</t>
  </si>
  <si>
    <t>総務担当</t>
  </si>
  <si>
    <t>藤井寧々</t>
  </si>
  <si>
    <t>データ部</t>
  </si>
  <si>
    <t>nene.fujii@example.jp</t>
  </si>
  <si>
    <t>ネットワーク・アクセス</t>
  </si>
  <si>
    <t>データ問題</t>
  </si>
  <si>
    <t>分析レポートのデータ異常</t>
  </si>
  <si>
    <t>利用者が月次分析レポートと会計システムの数値不一致を見つけました。</t>
  </si>
  <si>
    <t>データサポート</t>
  </si>
  <si>
    <t>データベンダーによるインターフェース確認を待っています。</t>
  </si>
  <si>
    <t>九州C社</t>
  </si>
  <si>
    <t>九州事業部</t>
  </si>
  <si>
    <t>092-0000-0010</t>
  </si>
  <si>
    <t>苦情・提案</t>
  </si>
  <si>
    <t>サービス応答が遅い</t>
  </si>
  <si>
    <t>顧客から前回チケットの待ち時間が長すぎたとの連絡があり、管理者のフォローを求められています。</t>
  </si>
  <si>
    <t>サポート責任者</t>
  </si>
  <si>
    <t>責任者がフォローを手配済みです。</t>
  </si>
  <si>
    <t>1件のチケットに対する複数回の連絡、担当割当、エスカレーション、対応、フォローを記録し、サービス対応の全体像を追跡します。</t>
  </si>
  <si>
    <t>フォロー番号</t>
  </si>
  <si>
    <t>フォロー日時</t>
  </si>
  <si>
    <t>フォロー種別</t>
  </si>
  <si>
    <t>対応者</t>
  </si>
  <si>
    <t>対応チーム</t>
  </si>
  <si>
    <t>対応内容</t>
  </si>
  <si>
    <t>現在の結果</t>
  </si>
  <si>
    <t>次のアクション</t>
  </si>
  <si>
    <t>工数（時間）</t>
  </si>
  <si>
    <t>顧客通知</t>
  </si>
  <si>
    <t>初回応答</t>
  </si>
  <si>
    <t>アカウントロックを確認し、利用者へ連絡しました。</t>
  </si>
  <si>
    <t>理由特定済み</t>
  </si>
  <si>
    <t>アカウントをリセットし、ログインを確認する</t>
  </si>
  <si>
    <t>はい</t>
  </si>
  <si>
    <t>解決確認</t>
  </si>
  <si>
    <t>権限同期を完了し、利用者がログインできることを確認しました。</t>
  </si>
  <si>
    <t>チケットを完了する</t>
  </si>
  <si>
    <t>顧客連絡</t>
  </si>
  <si>
    <t>顧客へ状況を説明し、要望を記録しました。</t>
  </si>
  <si>
    <t>サプライチェーン確認待ちちち</t>
  </si>
  <si>
    <t>入荷予定をフォローする</t>
  </si>
  <si>
    <t>現地対応</t>
  </si>
  <si>
    <t>現地で冷蔵ケースの温度制御モジュールを点検しました。</t>
  </si>
  <si>
    <t>モジュール故障を確認</t>
  </si>
  <si>
    <t>モジュールを交換する</t>
  </si>
  <si>
    <t>いいえ</t>
  </si>
  <si>
    <t>エスカレーション対応</t>
  </si>
  <si>
    <t>取引先のセキュリティ証明が不足しているため、取引先責任者へエスカレーションしました。</t>
  </si>
  <si>
    <t>追加資料待ち</t>
  </si>
  <si>
    <t>サービス水準ルールと優先度判定</t>
  </si>
  <si>
    <t>このシートは自社のサービス約束に合わせて調整します。「チケット台帳」は優先度に応じてサービス水準レベルと解決期限を自動参照します。</t>
  </si>
  <si>
    <t>初回応答期限（時間）</t>
  </si>
  <si>
    <t>エスカレーション目安</t>
  </si>
  <si>
    <t>適用例</t>
  </si>
  <si>
    <t>優先度判定の目安</t>
  </si>
  <si>
    <t>重要</t>
  </si>
  <si>
    <t>ただちに管理者または当番責任者へエスカレーション</t>
  </si>
  <si>
    <t>基幹システム停止、顧客の重要業務中断、セキュリティ事案</t>
  </si>
  <si>
    <t>期限の50%を過ぎても進展がなければエスカレーション</t>
  </si>
  <si>
    <t>複数利用者への影響、重要顧客の苦情、重要機器の故障</t>
  </si>
  <si>
    <t>単一利用者・単一顧客</t>
  </si>
  <si>
    <t>標準</t>
  </si>
  <si>
    <t>期限前に担当者へ通知</t>
  </si>
  <si>
    <t>通常の問題、単一顧客または単一部門への影響</t>
  </si>
  <si>
    <t>予定に沿って対応</t>
  </si>
  <si>
    <t>通常相談、小規模設定、緊急でない変更</t>
  </si>
  <si>
    <t>複数顧客・店舗エリア</t>
  </si>
  <si>
    <t>計画</t>
  </si>
  <si>
    <t>計画または案件スケジュールに組み込む</t>
  </si>
  <si>
    <t>研修、改善提案、緊急でない案件依頼</t>
  </si>
  <si>
    <t>全社・重要業務</t>
  </si>
  <si>
    <t>業務シーン別の割当目安</t>
  </si>
  <si>
    <t>主なサービスカテゴリ</t>
  </si>
  <si>
    <t>標準受付チーム</t>
  </si>
  <si>
    <t>典型的な依頼</t>
  </si>
  <si>
    <t>確認すべき指標</t>
  </si>
  <si>
    <t>ソフトウェア・システム、ハードウェア・機器、ネットワーク・アクセス</t>
  </si>
  <si>
    <t>アカウント権限、システム障害、機器修理</t>
  </si>
  <si>
    <t>初回応答時間、解決時間、再発率</t>
  </si>
  <si>
    <t>注文・アフターサポート、請求・費用、苦情・提案</t>
  </si>
  <si>
    <t>アフターサポート相談、返品・補償、苦情対応</t>
  </si>
  <si>
    <t>顧客満足度、完了率、期限超過率</t>
  </si>
  <si>
    <t>設備・修理、点検・慎重、設置設定</t>
  </si>
  <si>
    <t>機器点検、現地設置、巡回点検</t>
  </si>
  <si>
    <t>予定完了率、工数、費用</t>
  </si>
  <si>
    <t>総務・人事、承認・プロセス</t>
  </si>
  <si>
    <t>入退社支援、備品、承認問題</t>
  </si>
  <si>
    <t>平均対応期間、フォロー待ち件数</t>
  </si>
  <si>
    <t>請求・費用、契約・コンプライアンス</t>
  </si>
  <si>
    <t>請求書、経費精算、支払い、会計照会</t>
  </si>
  <si>
    <t>滞留件数、例外率</t>
  </si>
  <si>
    <t>契約・コンプライアンス、セキュリティ事案、変更要望</t>
  </si>
  <si>
    <t>コンプライアンス相談、監査課題、セキュリティ事案</t>
  </si>
  <si>
    <t>エスカレーション件数、完了理由</t>
  </si>
  <si>
    <t>はい・いいえ</t>
  </si>
  <si>
    <t>満足度</t>
  </si>
  <si>
    <t>状態更新</t>
  </si>
  <si>
    <t>取引先</t>
  </si>
  <si>
    <t>設置設定</t>
  </si>
  <si>
    <t>運用・ネットワーク</t>
  </si>
  <si>
    <t>情報照会</t>
  </si>
  <si>
    <t>複数顧客</t>
  </si>
  <si>
    <t>社内連携</t>
  </si>
  <si>
    <t>第三者調整</t>
  </si>
  <si>
    <t>リモート対応</t>
  </si>
  <si>
    <t>完了フォロー</t>
  </si>
  <si>
    <t>その他</t>
  </si>
  <si>
    <t>取引先サポート</t>
  </si>
  <si>
    <t>顧客・資産マスタ</t>
  </si>
  <si>
    <t>任意で管理するマスタです。顧客、社員、店舗、機器、契約、注文などの情報をそろえ、会社や事業ラインをまたいで再利用しやすくします。</t>
  </si>
  <si>
    <t>対象種別</t>
  </si>
  <si>
    <t>対象番号</t>
  </si>
  <si>
    <t>連絡担当者</t>
  </si>
  <si>
    <t>資産・契約・注文番号</t>
  </si>
  <si>
    <t>サービスレベル</t>
  </si>
  <si>
    <t>期限日</t>
  </si>
  <si>
    <t>佐藤マネージャー</t>
  </si>
  <si>
    <t>重点顧客</t>
  </si>
  <si>
    <t>鈴木マネージャー</t>
  </si>
  <si>
    <t>店長</t>
  </si>
  <si>
    <t>冷蔵ケース設備を含む</t>
  </si>
  <si>
    <t>資産</t>
  </si>
  <si>
    <t>温湿度センサー</t>
  </si>
  <si>
    <t>倉庫責任者</t>
  </si>
  <si>
    <t>ネットワーク機器</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</si>
</sst>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numFmts count="5">
    <numFmt numFmtId="200" formatCode="yyyy-mm-dd hh:mm"/>
    <numFmt numFmtId="201" formatCode="0.0"/>
    <numFmt numFmtId="202" formatCode="0"/>
    <numFmt numFmtId="203" formatCode="yyyy-mm-dd"/>
    <numFmt numFmtId="204" formatCode="0%"/>
  </numFmts>
  <fonts count="9">
    <font>
      <sz val="11"/>
      <name val="Carlito"/>
    </font>
    <font>
      <sz val="10"/>
      <color rgb="0F172A"/>
      <name val="Microsoft YaHei"/>
    </font>
    <font>
      <b val="1"/>
      <sz val="20"/>
      <color rgb="1E3A8A"/>
      <name val="Microsoft YaHei"/>
    </font>
    <font>
      <sz val="11"/>
      <color rgb="334155"/>
      <name val="Microsoft YaHei"/>
    </font>
    <font>
      <b val="1"/>
      <sz val="12"/>
      <color rgb="0F172A"/>
      <name val="Microsoft YaHei"/>
    </font>
    <font>
      <b val="1"/>
      <sz val="10"/>
      <color rgb="0F172A"/>
      <name val="Microsoft YaHei"/>
    </font>
    <font>
      <sz val="10"/>
      <color rgb="334155"/>
      <name val="Microsoft YaHei"/>
    </font>
    <font>
      <b val="1"/>
      <sz val="10"/>
      <color rgb="475569"/>
      <name val="Microsoft YaHei"/>
    </font>
    <font>
      <b val="1"/>
      <sz val="18"/>
      <color rgb="1E3A8A"/>
      <name val="Microsoft YaHei"/>
    </font>
  </fonts>
  <fills count="9">
    <fill>
      <patternFill patternType="none"/>
    </fill>
    <fill>
      <patternFill patternType="gray125"/>
    </fill>
    <fill>
      <patternFill patternType="solid">
        <fgColor rgb="EFF6FF"/>
      </patternFill>
    </fill>
    <fill>
      <patternFill patternType="solid">
        <fgColor rgb="F8FAFC"/>
      </patternFill>
    </fill>
    <fill>
      <patternFill patternType="solid">
        <fgColor rgb="F1F5F9"/>
      </patternFill>
    </fill>
    <fill>
      <patternFill patternType="solid">
        <fgColor rgb="DBEAFE"/>
      </patternFill>
    </fill>
    <fill>
      <patternFill patternType="solid">
        <fgColor rgb="FFFFFF"/>
      </patternFill>
    </fill>
    <fill>
      <patternFill patternType="solid">
        <fgColor rgb="FFFBEB"/>
      </patternFill>
    </fill>
    <fill>
      <patternFill patternType="solid">
        <fgColor rgb="EEF2FF"/>
      </patternFill>
    </fill>
  </fills>
  <borders count="48">
    <border/>
    <border/>
    <border>
      <left style="thin">
        <color rgb="CBD5E1"/>
      </left>
      <top style="thin">
        <color rgb="CBD5E1"/>
      </top>
      <bottom style="thin">
        <color rgb="CBD5E1"/>
      </bottom>
    </border>
    <border>
      <top style="thin">
        <color rgb="CBD5E1"/>
      </top>
      <bottom style="thin">
        <color rgb="CBD5E1"/>
      </bottom>
    </border>
    <border>
      <right style="thin">
        <color rgb="CBD5E1"/>
      </right>
      <top style="thin">
        <color rgb="CBD5E1"/>
      </top>
      <bottom style="thin">
        <color rgb="CBD5E1"/>
      </bottom>
    </border>
    <border>
      <left style="thin">
        <color rgb="CBD5E1"/>
      </left>
      <top style="thin">
        <color rgb="CBD5E1"/>
      </top>
      <bottom style="thin">
        <color rgb="CBD5E1"/>
      </bottom>
    </border>
    <border>
      <top style="thin">
        <color rgb="CBD5E1"/>
      </top>
      <bottom style="thin">
        <color rgb="CBD5E1"/>
      </bottom>
    </border>
    <border>
      <right style="thin">
        <color rgb="CBD5E1"/>
      </right>
      <top style="thin">
        <color rgb="CBD5E1"/>
      </top>
      <bottom style="thin">
        <color rgb="CBD5E1"/>
      </bottom>
    </border>
    <border>
      <left style="thin">
        <color rgb="CBD5E1"/>
      </left>
      <top style="thin">
        <color rgb="CBD5E1"/>
      </top>
    </border>
    <border>
      <top style="thin">
        <color rgb="CBD5E1"/>
      </top>
    </border>
    <border>
      <right style="thin">
        <color rgb="CBD5E1"/>
      </right>
      <top style="thin">
        <color rgb="CBD5E1"/>
      </top>
    </border>
    <border>
      <left style="thin">
        <color rgb="CBD5E1"/>
      </left>
    </border>
    <border>
      <right style="thin">
        <color rgb="CBD5E1"/>
      </right>
    </border>
    <border>
      <left style="thin">
        <color rgb="CBD5E1"/>
      </left>
      <bottom style="thin">
        <color rgb="CBD5E1"/>
      </bottom>
    </border>
    <border>
      <bottom style="thin">
        <color rgb="CBD5E1"/>
      </bottom>
    </border>
    <border>
      <right style="thin">
        <color rgb="CBD5E1"/>
      </right>
      <bottom style="thin">
        <color rgb="CBD5E1"/>
      </bottom>
    </border>
    <border>
      <left style="thin">
        <color rgb="CBD5E1"/>
      </left>
      <top style="thin">
        <color rgb="CBD5E1"/>
      </top>
    </border>
    <border>
      <top style="thin">
        <color rgb="CBD5E1"/>
      </top>
    </border>
    <border>
      <right style="thin">
        <color rgb="CBD5E1"/>
      </right>
      <top style="thin">
        <color rgb="CBD5E1"/>
      </top>
    </border>
    <border>
      <left style="thin">
        <color rgb="CBD5E1"/>
      </left>
    </border>
    <border>
      <right style="thin">
        <color rgb="CBD5E1"/>
      </right>
    </border>
    <border>
      <left style="thin">
        <color rgb="CBD5E1"/>
      </left>
      <bottom style="thin">
        <color rgb="CBD5E1"/>
      </bottom>
    </border>
    <border>
      <bottom style="thin">
        <color rgb="CBD5E1"/>
      </bottom>
    </border>
    <border>
      <right style="thin">
        <color rgb="CBD5E1"/>
      </right>
      <bottom style="thin">
        <color rgb="CBD5E1"/>
      </bottom>
    </border>
    <border>
      <left style="thin">
        <color rgb="CBD5E1"/>
      </left>
      <right style="thin">
        <color rgb="CBD5E1"/>
      </right>
      <top style="thin">
        <color rgb="CBD5E1"/>
      </top>
      <bottom style="thin">
        <color rgb="CBD5E1"/>
      </bottom>
    </border>
    <border>
      <left style="thin">
        <color rgb="CBD5E1"/>
      </left>
      <right style="thin">
        <color rgb="CBD5E1"/>
      </right>
      <top style="thin">
        <color rgb="CBD5E1"/>
      </top>
      <bottom style="thin">
        <color rgb="CBD5E1"/>
      </bottom>
    </border>
    <border>
      <left style="thin">
        <color rgb="CBD5E1"/>
      </left>
      <right style="thin">
        <color rgb="CBD5E1"/>
      </right>
      <top style="thin">
        <color rgb="CBD5E1"/>
      </top>
    </border>
    <border>
      <left style="thin">
        <color rgb="CBD5E1"/>
      </left>
      <right style="thin">
        <color rgb="CBD5E1"/>
      </right>
    </border>
    <border>
      <left style="thin">
        <color rgb="CBD5E1"/>
      </left>
      <right style="thin">
        <color rgb="CBD5E1"/>
      </right>
      <bottom style="thin">
        <color rgb="CBD5E1"/>
      </bottom>
    </border>
    <border>
      <left style="thin">
        <color rgb="CBD5E1"/>
      </left>
      <right style="thin">
        <color rgb="CBD5E1"/>
      </right>
      <top style="thin">
        <color rgb="CBD5E1"/>
      </top>
    </border>
    <border>
      <left style="thin">
        <color rgb="CBD5E1"/>
      </left>
      <right style="thin">
        <color rgb="CBD5E1"/>
      </right>
    </border>
    <border>
      <left style="thin">
        <color rgb="CBD5E1"/>
      </left>
      <right style="thin">
        <color rgb="CBD5E1"/>
      </right>
      <bottom style="thin">
        <color rgb="CBD5E1"/>
      </bottom>
    </border>
    <border>
      <left style="thin">
        <color rgb="E2E8F0"/>
      </left>
      <top style="thin">
        <color rgb="E2E8F0"/>
      </top>
    </border>
    <border>
      <top style="thin">
        <color rgb="E2E8F0"/>
      </top>
    </border>
    <border>
      <right style="thin">
        <color rgb="E2E8F0"/>
      </right>
      <top style="thin">
        <color rgb="E2E8F0"/>
      </top>
    </border>
    <border>
      <left style="thin">
        <color rgb="E2E8F0"/>
      </left>
    </border>
    <border>
      <right style="thin">
        <color rgb="E2E8F0"/>
      </right>
    </border>
    <border>
      <left style="thin">
        <color rgb="E2E8F0"/>
      </left>
      <bottom style="thin">
        <color rgb="E2E8F0"/>
      </bottom>
    </border>
    <border>
      <bottom style="thin">
        <color rgb="E2E8F0"/>
      </bottom>
    </border>
    <border>
      <right style="thin">
        <color rgb="E2E8F0"/>
      </right>
      <bottom style="thin">
        <color rgb="E2E8F0"/>
      </bottom>
    </border>
    <border>
      <left style="thin">
        <color rgb="E2E8F0"/>
      </left>
      <top style="thin">
        <color rgb="E2E8F0"/>
      </top>
    </border>
    <border>
      <top style="thin">
        <color rgb="E2E8F0"/>
      </top>
    </border>
    <border>
      <right style="thin">
        <color rgb="E2E8F0"/>
      </right>
      <top style="thin">
        <color rgb="E2E8F0"/>
      </top>
    </border>
    <border>
      <left style="thin">
        <color rgb="E2E8F0"/>
      </left>
    </border>
    <border>
      <right style="thin">
        <color rgb="E2E8F0"/>
      </right>
    </border>
    <border>
      <left style="thin">
        <color rgb="E2E8F0"/>
      </left>
      <bottom style="thin">
        <color rgb="E2E8F0"/>
      </bottom>
    </border>
    <border>
      <bottom style="thin">
        <color rgb="E2E8F0"/>
      </bottom>
    </border>
    <border>
      <right style="thin">
        <color rgb="E2E8F0"/>
      </right>
      <bottom style="thin">
        <color rgb="E2E8F0"/>
      </bottom>
    </border>
  </borders>
  <cellStyleXfs count="1">
    <xf numFmtId="0" fontId="0" fillId="0" borderId="0"/>
  </cellStyleXfs>
  <cellXfs count="521">
    <xf numFmtId="0" fontId="0" fillId="0" borderId="0" xfId="0"/>
    <xf numFmtId="0" fontId="0" fillId="0" borderId="1" xfId="0" applyNumberFormat="true" applyFont="true" applyFill="true" applyBorder="true"/>
    <xf numFmtId="0" fontId="1" fillId="0" borderId="0" xfId="0" applyNumberFormat="true" applyFont="true" applyFill="true" applyBorder="true"/>
    <xf numFmtId="0" fontId="1" fillId="0" borderId="1" xfId="0" applyNumberFormat="true" applyFont="true" applyFill="true" applyBorder="true"/>
    <xf numFmtId="0" fontId="1" fillId="0" borderId="0" xfId="0" applyNumberFormat="true" applyFont="true" applyFill="true" applyBorder="true" applyAlignment="true">
      <alignment vertical="center"/>
    </xf>
    <xf numFmtId="0" fontId="1" fillId="0" borderId="1" xfId="0" applyNumberFormat="true" applyFont="true" applyFill="true" applyBorder="true" applyAlignment="true">
      <alignment vertical="center"/>
    </xf>
    <xf numFmtId="0" fontId="2" fillId="0" borderId="0" xfId="0" applyNumberFormat="true" applyFont="true" applyFill="true" applyBorder="true" applyAlignment="true">
      <alignment vertical="center"/>
    </xf>
    <xf numFmtId="0" fontId="2" fillId="0" borderId="1" xfId="0" applyNumberFormat="true" applyFont="true" applyFill="true" applyBorder="true" applyAlignment="true">
      <alignment vertical="center"/>
    </xf>
    <xf numFmtId="0" fontId="2" fillId="2" borderId="0" xfId="0" applyNumberFormat="true" applyFont="true" applyFill="true" applyBorder="true" applyAlignment="true">
      <alignment vertical="center"/>
    </xf>
    <xf numFmtId="0" fontId="1" fillId="2" borderId="0" xfId="0" applyNumberFormat="true" applyFont="true" applyFill="true" applyBorder="true" applyAlignment="true">
      <alignment vertical="center"/>
    </xf>
    <xf numFmtId="0" fontId="2" fillId="2" borderId="1" xfId="0" applyNumberFormat="true" applyFont="true" applyFill="true" applyBorder="true" applyAlignment="true">
      <alignment vertical="center"/>
    </xf>
    <xf numFmtId="0" fontId="1" fillId="2" borderId="1" xfId="0" applyNumberFormat="true" applyFont="true" applyFill="true" applyBorder="true" applyAlignment="true">
      <alignment vertical="center"/>
    </xf>
    <xf numFmtId="0" fontId="3" fillId="0" borderId="0" xfId="0" applyNumberFormat="true" applyFont="true" applyFill="true" applyBorder="true"/>
    <xf numFmtId="0" fontId="3" fillId="0" borderId="1" xfId="0" applyNumberFormat="true" applyFont="true" applyFill="true" applyBorder="true"/>
    <xf numFmtId="0" fontId="3" fillId="3" borderId="0" xfId="0" applyNumberFormat="true" applyFont="true" applyFill="true" applyBorder="true"/>
    <xf numFmtId="0" fontId="0" fillId="3" borderId="0" xfId="0" applyNumberFormat="true" applyFont="true" applyFill="true" applyBorder="true"/>
    <xf numFmtId="0" fontId="3" fillId="3" borderId="1" xfId="0" applyNumberFormat="true" applyFont="true" applyFill="true" applyBorder="true"/>
    <xf numFmtId="0" fontId="0" fillId="3" borderId="1" xfId="0" applyNumberFormat="true" applyFont="true" applyFill="true" applyBorder="true"/>
    <xf numFmtId="0" fontId="0" fillId="4" borderId="0" xfId="0" applyNumberFormat="true" applyFont="true" applyFill="true" applyBorder="true"/>
    <xf numFmtId="0" fontId="4" fillId="4" borderId="0" xfId="0" applyNumberFormat="true" applyFont="true" applyFill="true" applyBorder="true"/>
    <xf numFmtId="0" fontId="4" fillId="4" borderId="0" xfId="0" applyNumberFormat="true" applyFont="true" applyFill="true" applyBorder="true" applyAlignment="true">
      <alignment horizontal="left"/>
    </xf>
    <xf numFmtId="0" fontId="4" fillId="4" borderId="0" xfId="0" applyNumberFormat="true" applyFont="true" applyFill="true" applyBorder="true" applyAlignment="true">
      <alignment horizontal="left" vertical="center"/>
    </xf>
    <xf numFmtId="0" fontId="0" fillId="4" borderId="1" xfId="0" applyNumberFormat="true" applyFont="true" applyFill="true" applyBorder="true"/>
    <xf numFmtId="0" fontId="4" fillId="4" borderId="1" xfId="0" applyNumberFormat="true" applyFont="true" applyFill="true" applyBorder="true"/>
    <xf numFmtId="0" fontId="4" fillId="4" borderId="1" xfId="0" applyNumberFormat="true" applyFont="true" applyFill="true" applyBorder="true" applyAlignment="true">
      <alignment horizontal="left"/>
    </xf>
    <xf numFmtId="0" fontId="4" fillId="4" borderId="1" xfId="0" applyNumberFormat="true" applyFont="true" applyFill="true" applyBorder="true" applyAlignment="true">
      <alignment horizontal="left" vertical="center"/>
    </xf>
    <xf numFmtId="0" fontId="0" fillId="5" borderId="0" xfId="0" applyNumberFormat="true" applyFont="true" applyFill="true" applyBorder="true"/>
    <xf numFmtId="0" fontId="5" fillId="5" borderId="0" xfId="0" applyNumberFormat="true" applyFont="true" applyFill="true" applyBorder="true"/>
    <xf numFmtId="0" fontId="5" fillId="5" borderId="2" xfId="0" applyNumberFormat="true" applyFont="true" applyFill="true" applyBorder="true"/>
    <xf numFmtId="0" fontId="5" fillId="5" borderId="3" xfId="0" applyNumberFormat="true" applyFont="true" applyFill="true" applyBorder="true"/>
    <xf numFmtId="0" fontId="5" fillId="5" borderId="4" xfId="0" applyNumberFormat="true" applyFont="true" applyFill="true" applyBorder="true"/>
    <xf numFmtId="0" fontId="5" fillId="5" borderId="2" xfId="0" applyNumberFormat="true" applyFont="true" applyFill="true" applyBorder="true" applyAlignment="true">
      <alignment wrapText="true"/>
    </xf>
    <xf numFmtId="0" fontId="5" fillId="5" borderId="3" xfId="0" applyNumberFormat="true" applyFont="true" applyFill="true" applyBorder="true" applyAlignment="true">
      <alignment wrapText="true"/>
    </xf>
    <xf numFmtId="0" fontId="5" fillId="5" borderId="4" xfId="0" applyNumberFormat="true" applyFont="true" applyFill="true" applyBorder="true" applyAlignment="true">
      <alignment wrapText="true"/>
    </xf>
    <xf numFmtId="0" fontId="5" fillId="5" borderId="2" xfId="0" applyNumberFormat="true" applyFont="true" applyFill="true" applyBorder="true" applyAlignment="true">
      <alignment horizontal="center" wrapText="true"/>
    </xf>
    <xf numFmtId="0" fontId="5" fillId="5" borderId="3" xfId="0" applyNumberFormat="true" applyFont="true" applyFill="true" applyBorder="true" applyAlignment="true">
      <alignment horizontal="center" wrapText="true"/>
    </xf>
    <xf numFmtId="0" fontId="5" fillId="5" borderId="4" xfId="0" applyNumberFormat="true" applyFont="true" applyFill="true" applyBorder="true" applyAlignment="true">
      <alignment horizontal="center" wrapText="true"/>
    </xf>
    <xf numFmtId="0" fontId="5" fillId="5" borderId="2" xfId="0" applyNumberFormat="true" applyFont="true" applyFill="true" applyBorder="true" applyAlignment="true">
      <alignment horizontal="center" vertical="center" wrapText="true"/>
    </xf>
    <xf numFmtId="0" fontId="5" fillId="5" borderId="3" xfId="0" applyNumberFormat="true" applyFont="true" applyFill="true" applyBorder="true" applyAlignment="true">
      <alignment horizontal="center" vertical="center" wrapText="true"/>
    </xf>
    <xf numFmtId="0" fontId="5" fillId="5" borderId="4" xfId="0" applyNumberFormat="true" applyFont="true" applyFill="true" applyBorder="true" applyAlignment="true">
      <alignment horizontal="center" vertical="center" wrapText="true"/>
    </xf>
    <xf numFmtId="0" fontId="0" fillId="5" borderId="1" xfId="0" applyNumberFormat="true" applyFont="true" applyFill="true" applyBorder="true"/>
    <xf numFmtId="0" fontId="5" fillId="5" borderId="1" xfId="0" applyNumberFormat="true" applyFont="true" applyFill="true" applyBorder="true"/>
    <xf numFmtId="0" fontId="5" fillId="5" borderId="5" xfId="0" applyNumberFormat="true" applyFont="true" applyFill="true" applyBorder="true"/>
    <xf numFmtId="0" fontId="5" fillId="5" borderId="6" xfId="0" applyNumberFormat="true" applyFont="true" applyFill="true" applyBorder="true"/>
    <xf numFmtId="0" fontId="5" fillId="5" borderId="7" xfId="0" applyNumberFormat="true" applyFont="true" applyFill="true" applyBorder="true"/>
    <xf numFmtId="0" fontId="5" fillId="5" borderId="5" xfId="0" applyNumberFormat="true" applyFont="true" applyFill="true" applyBorder="true" applyAlignment="true">
      <alignment wrapText="true"/>
    </xf>
    <xf numFmtId="0" fontId="5" fillId="5" borderId="6" xfId="0" applyNumberFormat="true" applyFont="true" applyFill="true" applyBorder="true" applyAlignment="true">
      <alignment wrapText="true"/>
    </xf>
    <xf numFmtId="0" fontId="5" fillId="5" borderId="7" xfId="0" applyNumberFormat="true" applyFont="true" applyFill="true" applyBorder="true" applyAlignment="true">
      <alignment wrapText="true"/>
    </xf>
    <xf numFmtId="0" fontId="5" fillId="5" borderId="5" xfId="0" applyNumberFormat="true" applyFont="true" applyFill="true" applyBorder="true" applyAlignment="true">
      <alignment horizontal="center" wrapText="true"/>
    </xf>
    <xf numFmtId="0" fontId="5" fillId="5" borderId="6" xfId="0" applyNumberFormat="true" applyFont="true" applyFill="true" applyBorder="true" applyAlignment="true">
      <alignment horizontal="center" wrapText="true"/>
    </xf>
    <xf numFmtId="0" fontId="5" fillId="5" borderId="7" xfId="0" applyNumberFormat="true" applyFont="true" applyFill="true" applyBorder="true" applyAlignment="true">
      <alignment horizontal="center" wrapText="true"/>
    </xf>
    <xf numFmtId="0" fontId="5" fillId="5" borderId="5" xfId="0" applyNumberFormat="true" applyFont="true" applyFill="true" applyBorder="true" applyAlignment="true">
      <alignment horizontal="center" vertical="center" wrapText="true"/>
    </xf>
    <xf numFmtId="0" fontId="5" fillId="5" borderId="6" xfId="0" applyNumberFormat="true" applyFont="true" applyFill="true" applyBorder="true" applyAlignment="true">
      <alignment horizontal="center" vertical="center" wrapText="true"/>
    </xf>
    <xf numFmtId="0" fontId="5" fillId="5" borderId="7" xfId="0" applyNumberFormat="true" applyFont="true" applyFill="true" applyBorder="true" applyAlignment="true">
      <alignment horizontal="center" vertical="center" wrapText="true"/>
    </xf>
    <xf numFmtId="0" fontId="0" fillId="6" borderId="0" xfId="0" applyNumberFormat="true" applyFont="true" applyFill="true" applyBorder="true"/>
    <xf numFmtId="0" fontId="1" fillId="6" borderId="0" xfId="0" applyNumberFormat="true" applyFont="true" applyFill="true" applyBorder="true"/>
    <xf numFmtId="0" fontId="1" fillId="6" borderId="8" xfId="0" applyNumberFormat="true" applyFont="true" applyFill="true" applyBorder="true"/>
    <xf numFmtId="0" fontId="1" fillId="6" borderId="9" xfId="0" applyNumberFormat="true" applyFont="true" applyFill="true" applyBorder="true"/>
    <xf numFmtId="0" fontId="1" fillId="6" borderId="10" xfId="0" applyNumberFormat="true" applyFont="true" applyFill="true" applyBorder="true"/>
    <xf numFmtId="0" fontId="1" fillId="6" borderId="11" xfId="0" applyNumberFormat="true" applyFont="true" applyFill="true" applyBorder="true"/>
    <xf numFmtId="0" fontId="1" fillId="6" borderId="12" xfId="0" applyNumberFormat="true" applyFont="true" applyFill="true" applyBorder="true"/>
    <xf numFmtId="0" fontId="1" fillId="6" borderId="13" xfId="0" applyNumberFormat="true" applyFont="true" applyFill="true" applyBorder="true"/>
    <xf numFmtId="0" fontId="1" fillId="6" borderId="14" xfId="0" applyNumberFormat="true" applyFont="true" applyFill="true" applyBorder="true"/>
    <xf numFmtId="0" fontId="1" fillId="6" borderId="15" xfId="0" applyNumberFormat="true" applyFont="true" applyFill="true" applyBorder="true"/>
    <xf numFmtId="0" fontId="1" fillId="6" borderId="8" xfId="0" applyNumberFormat="true" applyFont="true" applyFill="true" applyBorder="true" applyAlignment="true">
      <alignment wrapText="true"/>
    </xf>
    <xf numFmtId="0" fontId="1" fillId="6" borderId="9" xfId="0" applyNumberFormat="true" applyFont="true" applyFill="true" applyBorder="true" applyAlignment="true">
      <alignment wrapText="true"/>
    </xf>
    <xf numFmtId="0" fontId="1" fillId="6" borderId="10" xfId="0" applyNumberFormat="true" applyFont="true" applyFill="true" applyBorder="true" applyAlignment="true">
      <alignment wrapText="true"/>
    </xf>
    <xf numFmtId="0" fontId="1" fillId="6" borderId="11" xfId="0" applyNumberFormat="true" applyFont="true" applyFill="true" applyBorder="true" applyAlignment="true">
      <alignment wrapText="true"/>
    </xf>
    <xf numFmtId="0" fontId="1" fillId="6" borderId="0" xfId="0" applyNumberFormat="true" applyFont="true" applyFill="true" applyBorder="true" applyAlignment="true">
      <alignment wrapText="true"/>
    </xf>
    <xf numFmtId="0" fontId="1" fillId="6" borderId="12" xfId="0" applyNumberFormat="true" applyFont="true" applyFill="true" applyBorder="true" applyAlignment="true">
      <alignment wrapText="true"/>
    </xf>
    <xf numFmtId="0" fontId="1" fillId="6" borderId="13" xfId="0" applyNumberFormat="true" applyFont="true" applyFill="true" applyBorder="true" applyAlignment="true">
      <alignment wrapText="true"/>
    </xf>
    <xf numFmtId="0" fontId="1" fillId="6" borderId="14" xfId="0" applyNumberFormat="true" applyFont="true" applyFill="true" applyBorder="true" applyAlignment="true">
      <alignment wrapText="true"/>
    </xf>
    <xf numFmtId="0" fontId="1" fillId="6" borderId="15" xfId="0" applyNumberFormat="true" applyFont="true" applyFill="true" applyBorder="true" applyAlignment="true">
      <alignment wrapText="true"/>
    </xf>
    <xf numFmtId="0" fontId="1" fillId="6" borderId="8" xfId="0" applyNumberFormat="true" applyFont="true" applyFill="true" applyBorder="true" applyAlignment="true">
      <alignment horizontal="left" wrapText="true"/>
    </xf>
    <xf numFmtId="0" fontId="1" fillId="6" borderId="9" xfId="0" applyNumberFormat="true" applyFont="true" applyFill="true" applyBorder="true" applyAlignment="true">
      <alignment horizontal="left" wrapText="true"/>
    </xf>
    <xf numFmtId="0" fontId="1" fillId="6" borderId="10" xfId="0" applyNumberFormat="true" applyFont="true" applyFill="true" applyBorder="true" applyAlignment="true">
      <alignment horizontal="left" wrapText="true"/>
    </xf>
    <xf numFmtId="0" fontId="1" fillId="6" borderId="11" xfId="0" applyNumberFormat="true" applyFont="true" applyFill="true" applyBorder="true" applyAlignment="true">
      <alignment horizontal="left" wrapText="true"/>
    </xf>
    <xf numFmtId="0" fontId="1" fillId="6" borderId="0" xfId="0" applyNumberFormat="true" applyFont="true" applyFill="true" applyBorder="true" applyAlignment="true">
      <alignment horizontal="left" wrapText="true"/>
    </xf>
    <xf numFmtId="0" fontId="1" fillId="6" borderId="12" xfId="0" applyNumberFormat="true" applyFont="true" applyFill="true" applyBorder="true" applyAlignment="true">
      <alignment horizontal="left" wrapText="true"/>
    </xf>
    <xf numFmtId="0" fontId="1" fillId="6" borderId="13" xfId="0" applyNumberFormat="true" applyFont="true" applyFill="true" applyBorder="true" applyAlignment="true">
      <alignment horizontal="left" wrapText="true"/>
    </xf>
    <xf numFmtId="0" fontId="1" fillId="6" borderId="14" xfId="0" applyNumberFormat="true" applyFont="true" applyFill="true" applyBorder="true" applyAlignment="true">
      <alignment horizontal="left" wrapText="true"/>
    </xf>
    <xf numFmtId="0" fontId="1" fillId="6" borderId="15" xfId="0" applyNumberFormat="true" applyFont="true" applyFill="true" applyBorder="true" applyAlignment="true">
      <alignment horizontal="left" wrapText="true"/>
    </xf>
    <xf numFmtId="0" fontId="1" fillId="6" borderId="8" xfId="0" applyNumberFormat="true" applyFont="true" applyFill="true" applyBorder="true" applyAlignment="true">
      <alignment horizontal="left" vertical="center" wrapText="true"/>
    </xf>
    <xf numFmtId="0" fontId="1" fillId="6" borderId="9" xfId="0" applyNumberFormat="true" applyFont="true" applyFill="true" applyBorder="true" applyAlignment="true">
      <alignment horizontal="left" vertical="center" wrapText="true"/>
    </xf>
    <xf numFmtId="0" fontId="1" fillId="6" borderId="10" xfId="0" applyNumberFormat="true" applyFont="true" applyFill="true" applyBorder="true" applyAlignment="true">
      <alignment horizontal="left" vertical="center" wrapText="true"/>
    </xf>
    <xf numFmtId="0" fontId="1" fillId="6" borderId="11" xfId="0" applyNumberFormat="true" applyFont="true" applyFill="true" applyBorder="true" applyAlignment="true">
      <alignment horizontal="left" vertical="center" wrapText="true"/>
    </xf>
    <xf numFmtId="0" fontId="1" fillId="6" borderId="0" xfId="0" applyNumberFormat="true" applyFont="true" applyFill="true" applyBorder="true" applyAlignment="true">
      <alignment horizontal="left" vertical="center" wrapText="true"/>
    </xf>
    <xf numFmtId="0" fontId="1" fillId="6" borderId="12" xfId="0" applyNumberFormat="true" applyFont="true" applyFill="true" applyBorder="true" applyAlignment="true">
      <alignment horizontal="left" vertical="center" wrapText="true"/>
    </xf>
    <xf numFmtId="0" fontId="1" fillId="6" borderId="13" xfId="0" applyNumberFormat="true" applyFont="true" applyFill="true" applyBorder="true" applyAlignment="true">
      <alignment horizontal="left" vertical="center" wrapText="true"/>
    </xf>
    <xf numFmtId="0" fontId="1" fillId="6" borderId="14" xfId="0" applyNumberFormat="true" applyFont="true" applyFill="true" applyBorder="true" applyAlignment="true">
      <alignment horizontal="left" vertical="center" wrapText="true"/>
    </xf>
    <xf numFmtId="0" fontId="1" fillId="6" borderId="15" xfId="0" applyNumberFormat="true" applyFont="true" applyFill="true" applyBorder="true" applyAlignment="true">
      <alignment horizontal="left" vertical="center" wrapText="true"/>
    </xf>
    <xf numFmtId="0" fontId="0" fillId="6" borderId="1" xfId="0" applyNumberFormat="true" applyFont="true" applyFill="true" applyBorder="true"/>
    <xf numFmtId="0" fontId="1" fillId="6" borderId="1" xfId="0" applyNumberFormat="true" applyFont="true" applyFill="true" applyBorder="true"/>
    <xf numFmtId="0" fontId="1" fillId="6" borderId="16" xfId="0" applyNumberFormat="true" applyFont="true" applyFill="true" applyBorder="true"/>
    <xf numFmtId="0" fontId="1" fillId="6" borderId="17" xfId="0" applyNumberFormat="true" applyFont="true" applyFill="true" applyBorder="true"/>
    <xf numFmtId="0" fontId="1" fillId="6" borderId="18" xfId="0" applyNumberFormat="true" applyFont="true" applyFill="true" applyBorder="true"/>
    <xf numFmtId="0" fontId="1" fillId="6" borderId="19" xfId="0" applyNumberFormat="true" applyFont="true" applyFill="true" applyBorder="true"/>
    <xf numFmtId="0" fontId="1" fillId="6" borderId="20" xfId="0" applyNumberFormat="true" applyFont="true" applyFill="true" applyBorder="true"/>
    <xf numFmtId="0" fontId="1" fillId="6" borderId="21" xfId="0" applyNumberFormat="true" applyFont="true" applyFill="true" applyBorder="true"/>
    <xf numFmtId="0" fontId="1" fillId="6" borderId="22" xfId="0" applyNumberFormat="true" applyFont="true" applyFill="true" applyBorder="true"/>
    <xf numFmtId="0" fontId="1" fillId="6" borderId="23" xfId="0" applyNumberFormat="true" applyFont="true" applyFill="true" applyBorder="true"/>
    <xf numFmtId="0" fontId="1" fillId="6" borderId="16" xfId="0" applyNumberFormat="true" applyFont="true" applyFill="true" applyBorder="true" applyAlignment="true">
      <alignment wrapText="true"/>
    </xf>
    <xf numFmtId="0" fontId="1" fillId="6" borderId="17" xfId="0" applyNumberFormat="true" applyFont="true" applyFill="true" applyBorder="true" applyAlignment="true">
      <alignment wrapText="true"/>
    </xf>
    <xf numFmtId="0" fontId="1" fillId="6" borderId="18" xfId="0" applyNumberFormat="true" applyFont="true" applyFill="true" applyBorder="true" applyAlignment="true">
      <alignment wrapText="true"/>
    </xf>
    <xf numFmtId="0" fontId="1" fillId="6" borderId="19" xfId="0" applyNumberFormat="true" applyFont="true" applyFill="true" applyBorder="true" applyAlignment="true">
      <alignment wrapText="true"/>
    </xf>
    <xf numFmtId="0" fontId="1" fillId="6" borderId="1" xfId="0" applyNumberFormat="true" applyFont="true" applyFill="true" applyBorder="true" applyAlignment="true">
      <alignment wrapText="true"/>
    </xf>
    <xf numFmtId="0" fontId="1" fillId="6" borderId="20" xfId="0" applyNumberFormat="true" applyFont="true" applyFill="true" applyBorder="true" applyAlignment="true">
      <alignment wrapText="true"/>
    </xf>
    <xf numFmtId="0" fontId="1" fillId="6" borderId="21" xfId="0" applyNumberFormat="true" applyFont="true" applyFill="true" applyBorder="true" applyAlignment="true">
      <alignment wrapText="true"/>
    </xf>
    <xf numFmtId="0" fontId="1" fillId="6" borderId="22" xfId="0" applyNumberFormat="true" applyFont="true" applyFill="true" applyBorder="true" applyAlignment="true">
      <alignment wrapText="true"/>
    </xf>
    <xf numFmtId="0" fontId="1" fillId="6" borderId="23" xfId="0" applyNumberFormat="true" applyFont="true" applyFill="true" applyBorder="true" applyAlignment="true">
      <alignment wrapText="true"/>
    </xf>
    <xf numFmtId="0" fontId="1" fillId="6" borderId="16" xfId="0" applyNumberFormat="true" applyFont="true" applyFill="true" applyBorder="true" applyAlignment="true">
      <alignment horizontal="left" wrapText="true"/>
    </xf>
    <xf numFmtId="0" fontId="1" fillId="6" borderId="17" xfId="0" applyNumberFormat="true" applyFont="true" applyFill="true" applyBorder="true" applyAlignment="true">
      <alignment horizontal="left" wrapText="true"/>
    </xf>
    <xf numFmtId="0" fontId="1" fillId="6" borderId="18" xfId="0" applyNumberFormat="true" applyFont="true" applyFill="true" applyBorder="true" applyAlignment="true">
      <alignment horizontal="left" wrapText="true"/>
    </xf>
    <xf numFmtId="0" fontId="1" fillId="6" borderId="19" xfId="0" applyNumberFormat="true" applyFont="true" applyFill="true" applyBorder="true" applyAlignment="true">
      <alignment horizontal="left" wrapText="true"/>
    </xf>
    <xf numFmtId="0" fontId="1" fillId="6" borderId="1" xfId="0" applyNumberFormat="true" applyFont="true" applyFill="true" applyBorder="true" applyAlignment="true">
      <alignment horizontal="left" wrapText="true"/>
    </xf>
    <xf numFmtId="0" fontId="1" fillId="6" borderId="20" xfId="0" applyNumberFormat="true" applyFont="true" applyFill="true" applyBorder="true" applyAlignment="true">
      <alignment horizontal="left" wrapText="true"/>
    </xf>
    <xf numFmtId="0" fontId="1" fillId="6" borderId="21" xfId="0" applyNumberFormat="true" applyFont="true" applyFill="true" applyBorder="true" applyAlignment="true">
      <alignment horizontal="left" wrapText="true"/>
    </xf>
    <xf numFmtId="0" fontId="1" fillId="6" borderId="22" xfId="0" applyNumberFormat="true" applyFont="true" applyFill="true" applyBorder="true" applyAlignment="true">
      <alignment horizontal="left" wrapText="true"/>
    </xf>
    <xf numFmtId="0" fontId="1" fillId="6" borderId="23" xfId="0" applyNumberFormat="true" applyFont="true" applyFill="true" applyBorder="true" applyAlignment="true">
      <alignment horizontal="left" wrapText="true"/>
    </xf>
    <xf numFmtId="0" fontId="1" fillId="6" borderId="16" xfId="0" applyNumberFormat="true" applyFont="true" applyFill="true" applyBorder="true" applyAlignment="true">
      <alignment horizontal="left" vertical="center" wrapText="true"/>
    </xf>
    <xf numFmtId="0" fontId="1" fillId="6" borderId="17" xfId="0" applyNumberFormat="true" applyFont="true" applyFill="true" applyBorder="true" applyAlignment="true">
      <alignment horizontal="left" vertical="center" wrapText="true"/>
    </xf>
    <xf numFmtId="0" fontId="1" fillId="6" borderId="18" xfId="0" applyNumberFormat="true" applyFont="true" applyFill="true" applyBorder="true" applyAlignment="true">
      <alignment horizontal="left" vertical="center" wrapText="true"/>
    </xf>
    <xf numFmtId="0" fontId="1" fillId="6" borderId="19" xfId="0" applyNumberFormat="true" applyFont="true" applyFill="true" applyBorder="true" applyAlignment="true">
      <alignment horizontal="left" vertical="center" wrapText="true"/>
    </xf>
    <xf numFmtId="0" fontId="1" fillId="6" borderId="1" xfId="0" applyNumberFormat="true" applyFont="true" applyFill="true" applyBorder="true" applyAlignment="true">
      <alignment horizontal="left" vertical="center" wrapText="true"/>
    </xf>
    <xf numFmtId="0" fontId="1" fillId="6" borderId="20" xfId="0" applyNumberFormat="true" applyFont="true" applyFill="true" applyBorder="true" applyAlignment="true">
      <alignment horizontal="left" vertical="center" wrapText="true"/>
    </xf>
    <xf numFmtId="0" fontId="1" fillId="6" borderId="21" xfId="0" applyNumberFormat="true" applyFont="true" applyFill="true" applyBorder="true" applyAlignment="true">
      <alignment horizontal="left" vertical="center" wrapText="true"/>
    </xf>
    <xf numFmtId="0" fontId="1" fillId="6" borderId="22" xfId="0" applyNumberFormat="true" applyFont="true" applyFill="true" applyBorder="true" applyAlignment="true">
      <alignment horizontal="left" vertical="center" wrapText="true"/>
    </xf>
    <xf numFmtId="0" fontId="1" fillId="6" borderId="23" xfId="0" applyNumberFormat="true" applyFont="true" applyFill="true" applyBorder="true" applyAlignment="true">
      <alignment horizontal="left" vertical="center" wrapText="true"/>
    </xf>
    <xf numFmtId="0" fontId="1" fillId="5" borderId="0" xfId="0" applyNumberFormat="true" applyFont="true" applyFill="true" applyBorder="true" applyAlignment="true">
      <alignment vertical="center"/>
    </xf>
    <xf numFmtId="0" fontId="5" fillId="5" borderId="0" xfId="0" applyNumberFormat="true" applyFont="true" applyFill="true" applyBorder="true" applyAlignment="true">
      <alignment vertical="center"/>
    </xf>
    <xf numFmtId="0" fontId="5" fillId="5" borderId="24" xfId="0" applyNumberFormat="true" applyFont="true" applyFill="true" applyBorder="true" applyAlignment="true">
      <alignment vertical="center"/>
    </xf>
    <xf numFmtId="0" fontId="5" fillId="5" borderId="24" xfId="0" applyNumberFormat="true" applyFont="true" applyFill="true" applyBorder="true" applyAlignment="true">
      <alignment vertical="center" wrapText="true"/>
    </xf>
    <xf numFmtId="0" fontId="5" fillId="5" borderId="24" xfId="0" applyNumberFormat="true" applyFont="true" applyFill="true" applyBorder="true" applyAlignment="true">
      <alignment horizontal="center" vertical="center" wrapText="true"/>
    </xf>
    <xf numFmtId="0" fontId="1" fillId="5" borderId="1" xfId="0" applyNumberFormat="true" applyFont="true" applyFill="true" applyBorder="true" applyAlignment="true">
      <alignment vertical="center"/>
    </xf>
    <xf numFmtId="0" fontId="5" fillId="5" borderId="1" xfId="0" applyNumberFormat="true" applyFont="true" applyFill="true" applyBorder="true" applyAlignment="true">
      <alignment vertical="center"/>
    </xf>
    <xf numFmtId="0" fontId="5" fillId="5" borderId="25" xfId="0" applyNumberFormat="true" applyFont="true" applyFill="true" applyBorder="true" applyAlignment="true">
      <alignment vertical="center"/>
    </xf>
    <xf numFmtId="0" fontId="5" fillId="5" borderId="25" xfId="0" applyNumberFormat="true" applyFont="true" applyFill="true" applyBorder="true" applyAlignment="true">
      <alignment vertical="center" wrapText="true"/>
    </xf>
    <xf numFmtId="0" fontId="5" fillId="5" borderId="25" xfId="0" applyNumberFormat="true" applyFont="true" applyFill="true" applyBorder="true" applyAlignment="true">
      <alignment horizontal="center" vertical="center" wrapText="true"/>
    </xf>
    <xf numFmtId="0" fontId="1" fillId="6" borderId="26" xfId="0" applyNumberFormat="true" applyFont="true" applyFill="true" applyBorder="true"/>
    <xf numFmtId="0" fontId="1" fillId="6" borderId="27" xfId="0" applyNumberFormat="true" applyFont="true" applyFill="true" applyBorder="true"/>
    <xf numFmtId="0" fontId="1" fillId="6" borderId="28" xfId="0" applyNumberFormat="true" applyFont="true" applyFill="true" applyBorder="true"/>
    <xf numFmtId="0" fontId="1" fillId="6" borderId="26" xfId="0" applyNumberFormat="true" applyFont="true" applyFill="true" applyBorder="true" applyAlignment="true">
      <alignment wrapText="true"/>
    </xf>
    <xf numFmtId="0" fontId="1" fillId="6" borderId="27" xfId="0" applyNumberFormat="true" applyFont="true" applyFill="true" applyBorder="true" applyAlignment="true">
      <alignment wrapText="true"/>
    </xf>
    <xf numFmtId="0" fontId="1" fillId="6" borderId="28" xfId="0" applyNumberFormat="true" applyFont="true" applyFill="true" applyBorder="true" applyAlignment="true">
      <alignment wrapText="true"/>
    </xf>
    <xf numFmtId="0" fontId="1" fillId="6" borderId="26" xfId="0" applyNumberFormat="true" applyFont="true" applyFill="true" applyBorder="true" applyAlignment="true">
      <alignment horizontal="left" wrapText="true"/>
    </xf>
    <xf numFmtId="0" fontId="1" fillId="6" borderId="27" xfId="0" applyNumberFormat="true" applyFont="true" applyFill="true" applyBorder="true" applyAlignment="true">
      <alignment horizontal="left" wrapText="true"/>
    </xf>
    <xf numFmtId="0" fontId="1" fillId="6" borderId="28" xfId="0" applyNumberFormat="true" applyFont="true" applyFill="true" applyBorder="true" applyAlignment="true">
      <alignment horizontal="left" wrapText="true"/>
    </xf>
    <xf numFmtId="0" fontId="1" fillId="6" borderId="26" xfId="0" applyNumberFormat="true" applyFont="true" applyFill="true" applyBorder="true" applyAlignment="true">
      <alignment horizontal="left" vertical="center" wrapText="true"/>
    </xf>
    <xf numFmtId="0" fontId="1" fillId="6" borderId="27" xfId="0" applyNumberFormat="true" applyFont="true" applyFill="true" applyBorder="true" applyAlignment="true">
      <alignment horizontal="left" vertical="center" wrapText="true"/>
    </xf>
    <xf numFmtId="0" fontId="1" fillId="6" borderId="28" xfId="0" applyNumberFormat="true" applyFont="true" applyFill="true" applyBorder="true" applyAlignment="true">
      <alignment horizontal="left" vertical="center" wrapText="true"/>
    </xf>
    <xf numFmtId="0" fontId="1" fillId="6" borderId="29" xfId="0" applyNumberFormat="true" applyFont="true" applyFill="true" applyBorder="true"/>
    <xf numFmtId="0" fontId="1" fillId="6" borderId="30" xfId="0" applyNumberFormat="true" applyFont="true" applyFill="true" applyBorder="true"/>
    <xf numFmtId="0" fontId="1" fillId="6" borderId="31" xfId="0" applyNumberFormat="true" applyFont="true" applyFill="true" applyBorder="true"/>
    <xf numFmtId="0" fontId="1" fillId="6" borderId="29" xfId="0" applyNumberFormat="true" applyFont="true" applyFill="true" applyBorder="true" applyAlignment="true">
      <alignment wrapText="true"/>
    </xf>
    <xf numFmtId="0" fontId="1" fillId="6" borderId="30" xfId="0" applyNumberFormat="true" applyFont="true" applyFill="true" applyBorder="true" applyAlignment="true">
      <alignment wrapText="true"/>
    </xf>
    <xf numFmtId="0" fontId="1" fillId="6" borderId="31" xfId="0" applyNumberFormat="true" applyFont="true" applyFill="true" applyBorder="true" applyAlignment="true">
      <alignment wrapText="true"/>
    </xf>
    <xf numFmtId="0" fontId="1" fillId="6" borderId="29" xfId="0" applyNumberFormat="true" applyFont="true" applyFill="true" applyBorder="true" applyAlignment="true">
      <alignment horizontal="left" wrapText="true"/>
    </xf>
    <xf numFmtId="0" fontId="1" fillId="6" borderId="30" xfId="0" applyNumberFormat="true" applyFont="true" applyFill="true" applyBorder="true" applyAlignment="true">
      <alignment horizontal="left" wrapText="true"/>
    </xf>
    <xf numFmtId="0" fontId="1" fillId="6" borderId="31" xfId="0" applyNumberFormat="true" applyFont="true" applyFill="true" applyBorder="true" applyAlignment="true">
      <alignment horizontal="left" wrapText="true"/>
    </xf>
    <xf numFmtId="0" fontId="1" fillId="6" borderId="29" xfId="0" applyNumberFormat="true" applyFont="true" applyFill="true" applyBorder="true" applyAlignment="true">
      <alignment horizontal="left" vertical="center" wrapText="true"/>
    </xf>
    <xf numFmtId="0" fontId="1" fillId="6" borderId="30" xfId="0" applyNumberFormat="true" applyFont="true" applyFill="true" applyBorder="true" applyAlignment="true">
      <alignment horizontal="left" vertical="center" wrapText="true"/>
    </xf>
    <xf numFmtId="0" fontId="1" fillId="6" borderId="31" xfId="0" applyNumberFormat="true" applyFont="true" applyFill="true" applyBorder="true" applyAlignment="true">
      <alignment horizontal="left" vertical="center" wrapText="true"/>
    </xf>
    <xf numFmtId="0" fontId="6" fillId="0" borderId="0" xfId="0" applyNumberFormat="true" applyFont="true" applyFill="true" applyBorder="true"/>
    <xf numFmtId="0" fontId="6" fillId="0" borderId="1" xfId="0" applyNumberFormat="true" applyFont="true" applyFill="true" applyBorder="true"/>
    <xf numFmtId="0" fontId="4" fillId="4" borderId="2" xfId="0" applyNumberFormat="true" applyFont="true" applyFill="true" applyBorder="true"/>
    <xf numFmtId="0" fontId="4" fillId="4" borderId="3" xfId="0" applyNumberFormat="true" applyFont="true" applyFill="true" applyBorder="true"/>
    <xf numFmtId="0" fontId="4" fillId="4" borderId="4" xfId="0" applyNumberFormat="true" applyFont="true" applyFill="true" applyBorder="true"/>
    <xf numFmtId="0" fontId="4" fillId="4" borderId="2" xfId="0" applyNumberFormat="true" applyFont="true" applyFill="true" applyBorder="true" applyAlignment="true">
      <alignment horizontal="left"/>
    </xf>
    <xf numFmtId="0" fontId="4" fillId="4" borderId="3" xfId="0" applyNumberFormat="true" applyFont="true" applyFill="true" applyBorder="true" applyAlignment="true">
      <alignment horizontal="left"/>
    </xf>
    <xf numFmtId="0" fontId="4" fillId="4" borderId="4" xfId="0" applyNumberFormat="true" applyFont="true" applyFill="true" applyBorder="true" applyAlignment="true">
      <alignment horizontal="left"/>
    </xf>
    <xf numFmtId="0" fontId="4" fillId="4" borderId="2" xfId="0" applyNumberFormat="true" applyFont="true" applyFill="true" applyBorder="true" applyAlignment="true">
      <alignment horizontal="left" vertical="center"/>
    </xf>
    <xf numFmtId="0" fontId="4" fillId="4" borderId="3" xfId="0" applyNumberFormat="true" applyFont="true" applyFill="true" applyBorder="true" applyAlignment="true">
      <alignment horizontal="left" vertical="center"/>
    </xf>
    <xf numFmtId="0" fontId="4" fillId="4" borderId="4" xfId="0" applyNumberFormat="true" applyFont="true" applyFill="true" applyBorder="true" applyAlignment="true">
      <alignment horizontal="left" vertical="center"/>
    </xf>
    <xf numFmtId="0" fontId="4" fillId="4" borderId="5" xfId="0" applyNumberFormat="true" applyFont="true" applyFill="true" applyBorder="true"/>
    <xf numFmtId="0" fontId="4" fillId="4" borderId="6" xfId="0" applyNumberFormat="true" applyFont="true" applyFill="true" applyBorder="true"/>
    <xf numFmtId="0" fontId="4" fillId="4" borderId="7" xfId="0" applyNumberFormat="true" applyFont="true" applyFill="true" applyBorder="true"/>
    <xf numFmtId="0" fontId="4" fillId="4" borderId="5" xfId="0" applyNumberFormat="true" applyFont="true" applyFill="true" applyBorder="true" applyAlignment="true">
      <alignment horizontal="left"/>
    </xf>
    <xf numFmtId="0" fontId="4" fillId="4" borderId="6" xfId="0" applyNumberFormat="true" applyFont="true" applyFill="true" applyBorder="true" applyAlignment="true">
      <alignment horizontal="left"/>
    </xf>
    <xf numFmtId="0" fontId="4" fillId="4" borderId="7" xfId="0" applyNumberFormat="true" applyFont="true" applyFill="true" applyBorder="true" applyAlignment="true">
      <alignment horizontal="left"/>
    </xf>
    <xf numFmtId="0" fontId="4" fillId="4" borderId="5" xfId="0" applyNumberFormat="true" applyFont="true" applyFill="true" applyBorder="true" applyAlignment="true">
      <alignment horizontal="left" vertical="center"/>
    </xf>
    <xf numFmtId="0" fontId="4" fillId="4" borderId="6" xfId="0" applyNumberFormat="true" applyFont="true" applyFill="true" applyBorder="true" applyAlignment="true">
      <alignment horizontal="left" vertical="center"/>
    </xf>
    <xf numFmtId="0" fontId="4" fillId="4" borderId="7" xfId="0" applyNumberFormat="true" applyFont="true" applyFill="true" applyBorder="true" applyAlignment="true">
      <alignment horizontal="left" vertical="center"/>
    </xf>
    <xf numFmtId="0" fontId="1" fillId="6" borderId="8" xfId="0" applyNumberFormat="true" applyFont="true" applyFill="true" applyBorder="true" applyAlignment="true">
      <alignment horizontal="center" wrapText="true"/>
    </xf>
    <xf numFmtId="0" fontId="1" fillId="6" borderId="9" xfId="0" applyNumberFormat="true" applyFont="true" applyFill="true" applyBorder="true" applyAlignment="true">
      <alignment horizontal="center" wrapText="true"/>
    </xf>
    <xf numFmtId="0" fontId="1" fillId="6" borderId="10" xfId="0" applyNumberFormat="true" applyFont="true" applyFill="true" applyBorder="true" applyAlignment="true">
      <alignment horizontal="center" wrapText="true"/>
    </xf>
    <xf numFmtId="0" fontId="1" fillId="6" borderId="11" xfId="0" applyNumberFormat="true" applyFont="true" applyFill="true" applyBorder="true" applyAlignment="true">
      <alignment horizontal="center" wrapText="true"/>
    </xf>
    <xf numFmtId="0" fontId="1" fillId="6" borderId="0" xfId="0" applyNumberFormat="true" applyFont="true" applyFill="true" applyBorder="true" applyAlignment="true">
      <alignment horizontal="center" wrapText="true"/>
    </xf>
    <xf numFmtId="0" fontId="1" fillId="6" borderId="12" xfId="0" applyNumberFormat="true" applyFont="true" applyFill="true" applyBorder="true" applyAlignment="true">
      <alignment horizontal="center" wrapText="true"/>
    </xf>
    <xf numFmtId="0" fontId="1" fillId="6" borderId="13" xfId="0" applyNumberFormat="true" applyFont="true" applyFill="true" applyBorder="true" applyAlignment="true">
      <alignment horizontal="center" wrapText="true"/>
    </xf>
    <xf numFmtId="0" fontId="1" fillId="6" borderId="14" xfId="0" applyNumberFormat="true" applyFont="true" applyFill="true" applyBorder="true" applyAlignment="true">
      <alignment horizontal="center" wrapText="true"/>
    </xf>
    <xf numFmtId="0" fontId="1" fillId="6" borderId="15" xfId="0" applyNumberFormat="true" applyFont="true" applyFill="true" applyBorder="true" applyAlignment="true">
      <alignment horizontal="center" wrapText="true"/>
    </xf>
    <xf numFmtId="0" fontId="1" fillId="6" borderId="8" xfId="0" applyNumberFormat="true" applyFont="true" applyFill="true" applyBorder="true" applyAlignment="true">
      <alignment horizontal="center" vertical="center" wrapText="true"/>
    </xf>
    <xf numFmtId="0" fontId="1" fillId="6" borderId="9" xfId="0" applyNumberFormat="true" applyFont="true" applyFill="true" applyBorder="true" applyAlignment="true">
      <alignment horizontal="center" vertical="center" wrapText="true"/>
    </xf>
    <xf numFmtId="0" fontId="1" fillId="6" borderId="10" xfId="0" applyNumberFormat="true" applyFont="true" applyFill="true" applyBorder="true" applyAlignment="true">
      <alignment horizontal="center" vertical="center" wrapText="true"/>
    </xf>
    <xf numFmtId="0" fontId="1" fillId="6" borderId="11" xfId="0" applyNumberFormat="true" applyFont="true" applyFill="true" applyBorder="true" applyAlignment="true">
      <alignment horizontal="center" vertical="center" wrapText="true"/>
    </xf>
    <xf numFmtId="0" fontId="1" fillId="6" borderId="0" xfId="0" applyNumberFormat="true" applyFont="true" applyFill="true" applyBorder="true" applyAlignment="true">
      <alignment horizontal="center" vertical="center" wrapText="true"/>
    </xf>
    <xf numFmtId="0" fontId="1" fillId="6" borderId="12" xfId="0" applyNumberFormat="true" applyFont="true" applyFill="true" applyBorder="true" applyAlignment="true">
      <alignment horizontal="center" vertical="center" wrapText="true"/>
    </xf>
    <xf numFmtId="0" fontId="1" fillId="6" borderId="13" xfId="0" applyNumberFormat="true" applyFont="true" applyFill="true" applyBorder="true" applyAlignment="true">
      <alignment horizontal="center" vertical="center" wrapText="true"/>
    </xf>
    <xf numFmtId="0" fontId="1" fillId="6" borderId="14" xfId="0" applyNumberFormat="true" applyFont="true" applyFill="true" applyBorder="true" applyAlignment="true">
      <alignment horizontal="center" vertical="center" wrapText="true"/>
    </xf>
    <xf numFmtId="0" fontId="1" fillId="6" borderId="15" xfId="0" applyNumberFormat="true" applyFont="true" applyFill="true" applyBorder="true" applyAlignment="true">
      <alignment horizontal="center" vertical="center" wrapText="true"/>
    </xf>
    <xf numFmtId="0" fontId="1" fillId="6" borderId="16" xfId="0" applyNumberFormat="true" applyFont="true" applyFill="true" applyBorder="true" applyAlignment="true">
      <alignment horizontal="center" wrapText="true"/>
    </xf>
    <xf numFmtId="0" fontId="1" fillId="6" borderId="17" xfId="0" applyNumberFormat="true" applyFont="true" applyFill="true" applyBorder="true" applyAlignment="true">
      <alignment horizontal="center" wrapText="true"/>
    </xf>
    <xf numFmtId="0" fontId="1" fillId="6" borderId="18" xfId="0" applyNumberFormat="true" applyFont="true" applyFill="true" applyBorder="true" applyAlignment="true">
      <alignment horizontal="center" wrapText="true"/>
    </xf>
    <xf numFmtId="0" fontId="1" fillId="6" borderId="19" xfId="0" applyNumberFormat="true" applyFont="true" applyFill="true" applyBorder="true" applyAlignment="true">
      <alignment horizontal="center" wrapText="true"/>
    </xf>
    <xf numFmtId="0" fontId="1" fillId="6" borderId="1" xfId="0" applyNumberFormat="true" applyFont="true" applyFill="true" applyBorder="true" applyAlignment="true">
      <alignment horizontal="center" wrapText="true"/>
    </xf>
    <xf numFmtId="0" fontId="1" fillId="6" borderId="20" xfId="0" applyNumberFormat="true" applyFont="true" applyFill="true" applyBorder="true" applyAlignment="true">
      <alignment horizontal="center" wrapText="true"/>
    </xf>
    <xf numFmtId="0" fontId="1" fillId="6" borderId="21" xfId="0" applyNumberFormat="true" applyFont="true" applyFill="true" applyBorder="true" applyAlignment="true">
      <alignment horizontal="center" wrapText="true"/>
    </xf>
    <xf numFmtId="0" fontId="1" fillId="6" borderId="22" xfId="0" applyNumberFormat="true" applyFont="true" applyFill="true" applyBorder="true" applyAlignment="true">
      <alignment horizontal="center" wrapText="true"/>
    </xf>
    <xf numFmtId="0" fontId="1" fillId="6" borderId="23" xfId="0" applyNumberFormat="true" applyFont="true" applyFill="true" applyBorder="true" applyAlignment="true">
      <alignment horizontal="center" wrapText="true"/>
    </xf>
    <xf numFmtId="0" fontId="1" fillId="6" borderId="16" xfId="0" applyNumberFormat="true" applyFont="true" applyFill="true" applyBorder="true" applyAlignment="true">
      <alignment horizontal="center" vertical="center" wrapText="true"/>
    </xf>
    <xf numFmtId="0" fontId="1" fillId="6" borderId="17" xfId="0" applyNumberFormat="true" applyFont="true" applyFill="true" applyBorder="true" applyAlignment="true">
      <alignment horizontal="center" vertical="center" wrapText="true"/>
    </xf>
    <xf numFmtId="0" fontId="1" fillId="6" borderId="18" xfId="0" applyNumberFormat="true" applyFont="true" applyFill="true" applyBorder="true" applyAlignment="true">
      <alignment horizontal="center" vertical="center" wrapText="true"/>
    </xf>
    <xf numFmtId="0" fontId="1" fillId="6" borderId="19" xfId="0" applyNumberFormat="true" applyFont="true" applyFill="true" applyBorder="true" applyAlignment="true">
      <alignment horizontal="center" vertical="center" wrapText="true"/>
    </xf>
    <xf numFmtId="0" fontId="1" fillId="6" borderId="1" xfId="0" applyNumberFormat="true" applyFont="true" applyFill="true" applyBorder="true" applyAlignment="true">
      <alignment horizontal="center" vertical="center" wrapText="true"/>
    </xf>
    <xf numFmtId="0" fontId="1" fillId="6" borderId="20" xfId="0" applyNumberFormat="true" applyFont="true" applyFill="true" applyBorder="true" applyAlignment="true">
      <alignment horizontal="center" vertical="center" wrapText="true"/>
    </xf>
    <xf numFmtId="0" fontId="1" fillId="6" borderId="21" xfId="0" applyNumberFormat="true" applyFont="true" applyFill="true" applyBorder="true" applyAlignment="true">
      <alignment horizontal="center" vertical="center" wrapText="true"/>
    </xf>
    <xf numFmtId="0" fontId="1" fillId="6" borderId="22" xfId="0" applyNumberFormat="true" applyFont="true" applyFill="true" applyBorder="true" applyAlignment="true">
      <alignment horizontal="center" vertical="center" wrapText="true"/>
    </xf>
    <xf numFmtId="0" fontId="1" fillId="6" borderId="23" xfId="0" applyNumberFormat="true" applyFont="true" applyFill="true" applyBorder="true" applyAlignment="true">
      <alignment horizontal="center" vertical="center" wrapText="true"/>
    </xf>
    <xf numFmtId="0" fontId="4" fillId="4" borderId="2" xfId="0" applyNumberFormat="true" applyFont="true" applyFill="true" applyBorder="true" applyAlignment="true">
      <alignment horizontal="center"/>
    </xf>
    <xf numFmtId="0" fontId="4" fillId="4" borderId="3" xfId="0" applyNumberFormat="true" applyFont="true" applyFill="true" applyBorder="true" applyAlignment="true">
      <alignment horizontal="center"/>
    </xf>
    <xf numFmtId="0" fontId="4" fillId="4" borderId="4" xfId="0" applyNumberFormat="true" applyFont="true" applyFill="true" applyBorder="true" applyAlignment="true">
      <alignment horizontal="center"/>
    </xf>
    <xf numFmtId="0" fontId="4" fillId="4" borderId="2" xfId="0" applyNumberFormat="true" applyFont="true" applyFill="true" applyBorder="true" applyAlignment="true">
      <alignment horizontal="center" vertical="center"/>
    </xf>
    <xf numFmtId="0" fontId="4" fillId="4" borderId="3" xfId="0" applyNumberFormat="true" applyFont="true" applyFill="true" applyBorder="true" applyAlignment="true">
      <alignment horizontal="center" vertical="center"/>
    </xf>
    <xf numFmtId="0" fontId="4" fillId="4" borderId="4" xfId="0" applyNumberFormat="true" applyFont="true" applyFill="true" applyBorder="true" applyAlignment="true">
      <alignment horizontal="center" vertical="center"/>
    </xf>
    <xf numFmtId="0" fontId="4" fillId="4" borderId="5" xfId="0" applyNumberFormat="true" applyFont="true" applyFill="true" applyBorder="true" applyAlignment="true">
      <alignment horizontal="center"/>
    </xf>
    <xf numFmtId="0" fontId="4" fillId="4" borderId="6" xfId="0" applyNumberFormat="true" applyFont="true" applyFill="true" applyBorder="true" applyAlignment="true">
      <alignment horizontal="center"/>
    </xf>
    <xf numFmtId="0" fontId="4" fillId="4" borderId="7" xfId="0" applyNumberFormat="true" applyFont="true" applyFill="true" applyBorder="true" applyAlignment="true">
      <alignment horizontal="center"/>
    </xf>
    <xf numFmtId="0" fontId="4" fillId="4" borderId="5" xfId="0" applyNumberFormat="true" applyFont="true" applyFill="true" applyBorder="true" applyAlignment="true">
      <alignment horizontal="center" vertical="center"/>
    </xf>
    <xf numFmtId="0" fontId="4" fillId="4" borderId="6" xfId="0" applyNumberFormat="true" applyFont="true" applyFill="true" applyBorder="true" applyAlignment="true">
      <alignment horizontal="center" vertical="center"/>
    </xf>
    <xf numFmtId="0" fontId="4" fillId="4" borderId="7" xfId="0" applyNumberFormat="true" applyFont="true" applyFill="true" applyBorder="true" applyAlignment="true">
      <alignment horizontal="center" vertical="center"/>
    </xf>
    <xf numFmtId="0" fontId="0" fillId="0" borderId="32" xfId="0" applyNumberFormat="true" applyFont="true" applyFill="true" applyBorder="true"/>
    <xf numFmtId="0" fontId="0" fillId="0" borderId="33" xfId="0" applyNumberFormat="true" applyFont="true" applyFill="true" applyBorder="true"/>
    <xf numFmtId="0" fontId="0" fillId="0" borderId="34" xfId="0" applyNumberFormat="true" applyFont="true" applyFill="true" applyBorder="true"/>
    <xf numFmtId="0" fontId="0" fillId="0" borderId="35" xfId="0" applyNumberFormat="true" applyFont="true" applyFill="true" applyBorder="true"/>
    <xf numFmtId="0" fontId="0" fillId="0" borderId="0" xfId="0" applyNumberFormat="true" applyFont="true" applyFill="true" applyBorder="true"/>
    <xf numFmtId="0" fontId="0" fillId="0" borderId="36" xfId="0" applyNumberFormat="true" applyFont="true" applyFill="true" applyBorder="true"/>
    <xf numFmtId="0" fontId="0" fillId="0" borderId="37" xfId="0" applyNumberFormat="true" applyFont="true" applyFill="true" applyBorder="true"/>
    <xf numFmtId="0" fontId="0" fillId="0" borderId="38" xfId="0" applyNumberFormat="true" applyFont="true" applyFill="true" applyBorder="true"/>
    <xf numFmtId="0" fontId="0" fillId="0" borderId="39" xfId="0" applyNumberFormat="true" applyFont="true" applyFill="true" applyBorder="true"/>
    <xf numFmtId="0" fontId="0" fillId="0" borderId="40" xfId="0" applyNumberFormat="true" applyFont="true" applyFill="true" applyBorder="true"/>
    <xf numFmtId="0" fontId="0" fillId="0" borderId="41" xfId="0" applyNumberFormat="true" applyFont="true" applyFill="true" applyBorder="true"/>
    <xf numFmtId="0" fontId="0" fillId="0" borderId="42" xfId="0" applyNumberFormat="true" applyFont="true" applyFill="true" applyBorder="true"/>
    <xf numFmtId="0" fontId="0" fillId="0" borderId="43" xfId="0" applyNumberFormat="true" applyFont="true" applyFill="true" applyBorder="true"/>
    <xf numFmtId="0" fontId="0" fillId="0" borderId="44" xfId="0" applyNumberFormat="true" applyFont="true" applyFill="true" applyBorder="true"/>
    <xf numFmtId="0" fontId="0" fillId="0" borderId="45" xfId="0" applyNumberFormat="true" applyFont="true" applyFill="true" applyBorder="true"/>
    <xf numFmtId="0" fontId="0" fillId="0" borderId="46" xfId="0" applyNumberFormat="true" applyFont="true" applyFill="true" applyBorder="true"/>
    <xf numFmtId="0" fontId="0" fillId="0" borderId="47" xfId="0" applyNumberFormat="true" applyFont="true" applyFill="true" applyBorder="true"/>
    <xf numFmtId="0" fontId="0" fillId="7" borderId="32" xfId="0" applyNumberFormat="true" applyFont="true" applyFill="true" applyBorder="true"/>
    <xf numFmtId="0" fontId="0" fillId="7" borderId="33" xfId="0" applyNumberFormat="true" applyFont="true" applyFill="true" applyBorder="true"/>
    <xf numFmtId="0" fontId="0" fillId="7" borderId="35" xfId="0" applyNumberFormat="true" applyFont="true" applyFill="true" applyBorder="true"/>
    <xf numFmtId="0" fontId="0" fillId="7" borderId="0" xfId="0" applyNumberFormat="true" applyFont="true" applyFill="true" applyBorder="true"/>
    <xf numFmtId="0" fontId="0" fillId="7" borderId="37" xfId="0" applyNumberFormat="true" applyFont="true" applyFill="true" applyBorder="true"/>
    <xf numFmtId="0" fontId="0" fillId="7" borderId="38" xfId="0" applyNumberFormat="true" applyFont="true" applyFill="true" applyBorder="true"/>
    <xf numFmtId="0" fontId="0" fillId="7" borderId="40" xfId="0" applyNumberFormat="true" applyFont="true" applyFill="true" applyBorder="true"/>
    <xf numFmtId="0" fontId="0" fillId="7" borderId="41" xfId="0" applyNumberFormat="true" applyFont="true" applyFill="true" applyBorder="true"/>
    <xf numFmtId="0" fontId="0" fillId="7" borderId="43" xfId="0" applyNumberFormat="true" applyFont="true" applyFill="true" applyBorder="true"/>
    <xf numFmtId="0" fontId="0" fillId="7" borderId="1" xfId="0" applyNumberFormat="true" applyFont="true" applyFill="true" applyBorder="true"/>
    <xf numFmtId="0" fontId="0" fillId="7" borderId="45" xfId="0" applyNumberFormat="true" applyFont="true" applyFill="true" applyBorder="true"/>
    <xf numFmtId="0" fontId="0" fillId="7" borderId="46" xfId="0" applyNumberFormat="true" applyFont="true" applyFill="true" applyBorder="true"/>
    <xf numFmtId="0" fontId="0" fillId="8" borderId="33" xfId="0" applyNumberFormat="true" applyFont="true" applyFill="true" applyBorder="true"/>
    <xf numFmtId="0" fontId="0" fillId="8" borderId="0" xfId="0" applyNumberFormat="true" applyFont="true" applyFill="true" applyBorder="true"/>
    <xf numFmtId="0" fontId="0" fillId="8" borderId="38" xfId="0" applyNumberFormat="true" applyFont="true" applyFill="true" applyBorder="true"/>
    <xf numFmtId="0" fontId="0" fillId="8" borderId="41" xfId="0" applyNumberFormat="true" applyFont="true" applyFill="true" applyBorder="true"/>
    <xf numFmtId="0" fontId="0" fillId="8" borderId="1" xfId="0" applyNumberFormat="true" applyFont="true" applyFill="true" applyBorder="true"/>
    <xf numFmtId="0" fontId="0" fillId="8" borderId="46" xfId="0" applyNumberFormat="true" applyFont="true" applyFill="true" applyBorder="true"/>
    <xf numFmtId="0" fontId="0" fillId="8" borderId="34" xfId="0" applyNumberFormat="true" applyFont="true" applyFill="true" applyBorder="true"/>
    <xf numFmtId="0" fontId="0" fillId="8" borderId="36" xfId="0" applyNumberFormat="true" applyFont="true" applyFill="true" applyBorder="true"/>
    <xf numFmtId="0" fontId="0" fillId="8" borderId="39" xfId="0" applyNumberFormat="true" applyFont="true" applyFill="true" applyBorder="true"/>
    <xf numFmtId="0" fontId="0" fillId="8" borderId="42" xfId="0" applyNumberFormat="true" applyFont="true" applyFill="true" applyBorder="true"/>
    <xf numFmtId="0" fontId="0" fillId="8" borderId="44" xfId="0" applyNumberFormat="true" applyFont="true" applyFill="true" applyBorder="true"/>
    <xf numFmtId="0" fontId="0" fillId="8" borderId="47" xfId="0" applyNumberFormat="true" applyFont="true" applyFill="true" applyBorder="true"/>
    <xf numFmtId="200" fontId="0" fillId="7" borderId="33" xfId="0" applyNumberFormat="true" applyFont="true" applyFill="true" applyBorder="true"/>
    <xf numFmtId="200" fontId="0" fillId="7" borderId="0" xfId="0" applyNumberFormat="true" applyFont="true" applyFill="true" applyBorder="true"/>
    <xf numFmtId="200" fontId="0" fillId="7" borderId="38" xfId="0" applyNumberFormat="true" applyFont="true" applyFill="true" applyBorder="true"/>
    <xf numFmtId="200" fontId="0" fillId="7" borderId="41" xfId="0" applyNumberFormat="true" applyFont="true" applyFill="true" applyBorder="true"/>
    <xf numFmtId="200" fontId="0" fillId="7" borderId="1" xfId="0" applyNumberFormat="true" applyFont="true" applyFill="true" applyBorder="true"/>
    <xf numFmtId="200" fontId="0" fillId="7" borderId="46" xfId="0" applyNumberFormat="true" applyFont="true" applyFill="true" applyBorder="true"/>
    <xf numFmtId="200" fontId="0" fillId="8" borderId="33" xfId="0" applyNumberFormat="true" applyFont="true" applyFill="true" applyBorder="true"/>
    <xf numFmtId="200" fontId="0" fillId="8" borderId="0" xfId="0" applyNumberFormat="true" applyFont="true" applyFill="true" applyBorder="true"/>
    <xf numFmtId="200" fontId="0" fillId="8" borderId="38" xfId="0" applyNumberFormat="true" applyFont="true" applyFill="true" applyBorder="true"/>
    <xf numFmtId="200" fontId="0" fillId="8" borderId="41" xfId="0" applyNumberFormat="true" applyFont="true" applyFill="true" applyBorder="true"/>
    <xf numFmtId="200" fontId="0" fillId="8" borderId="1" xfId="0" applyNumberFormat="true" applyFont="true" applyFill="true" applyBorder="true"/>
    <xf numFmtId="200" fontId="0" fillId="8" borderId="46" xfId="0" applyNumberFormat="true" applyFont="true" applyFill="true" applyBorder="true"/>
    <xf numFmtId="201" fontId="0" fillId="7" borderId="33" xfId="0" applyNumberFormat="true" applyFont="true" applyFill="true" applyBorder="true"/>
    <xf numFmtId="201" fontId="0" fillId="7" borderId="0" xfId="0" applyNumberFormat="true" applyFont="true" applyFill="true" applyBorder="true"/>
    <xf numFmtId="201" fontId="0" fillId="7" borderId="38" xfId="0" applyNumberFormat="true" applyFont="true" applyFill="true" applyBorder="true"/>
    <xf numFmtId="201" fontId="0" fillId="7" borderId="41" xfId="0" applyNumberFormat="true" applyFont="true" applyFill="true" applyBorder="true"/>
    <xf numFmtId="201" fontId="0" fillId="7" borderId="1" xfId="0" applyNumberFormat="true" applyFont="true" applyFill="true" applyBorder="true"/>
    <xf numFmtId="201" fontId="0" fillId="7" borderId="46" xfId="0" applyNumberFormat="true" applyFont="true" applyFill="true" applyBorder="true"/>
    <xf numFmtId="202" fontId="0" fillId="7" borderId="33" xfId="0" applyNumberFormat="true" applyFont="true" applyFill="true" applyBorder="true"/>
    <xf numFmtId="202" fontId="0" fillId="7" borderId="0" xfId="0" applyNumberFormat="true" applyFont="true" applyFill="true" applyBorder="true"/>
    <xf numFmtId="202" fontId="0" fillId="7" borderId="38" xfId="0" applyNumberFormat="true" applyFont="true" applyFill="true" applyBorder="true"/>
    <xf numFmtId="202" fontId="0" fillId="7" borderId="41" xfId="0" applyNumberFormat="true" applyFont="true" applyFill="true" applyBorder="true"/>
    <xf numFmtId="202" fontId="0" fillId="7" borderId="1" xfId="0" applyNumberFormat="true" applyFont="true" applyFill="true" applyBorder="true"/>
    <xf numFmtId="202" fontId="0" fillId="7" borderId="46" xfId="0" applyNumberFormat="true" applyFont="true" applyFill="true" applyBorder="true"/>
    <xf numFmtId="201" fontId="0" fillId="8" borderId="33" xfId="0" applyNumberFormat="true" applyFont="true" applyFill="true" applyBorder="true"/>
    <xf numFmtId="201" fontId="0" fillId="8" borderId="0" xfId="0" applyNumberFormat="true" applyFont="true" applyFill="true" applyBorder="true"/>
    <xf numFmtId="201" fontId="0" fillId="8" borderId="38" xfId="0" applyNumberFormat="true" applyFont="true" applyFill="true" applyBorder="true"/>
    <xf numFmtId="201" fontId="0" fillId="8" borderId="41" xfId="0" applyNumberFormat="true" applyFont="true" applyFill="true" applyBorder="true"/>
    <xf numFmtId="201" fontId="0" fillId="8" borderId="1" xfId="0" applyNumberFormat="true" applyFont="true" applyFill="true" applyBorder="true"/>
    <xf numFmtId="201" fontId="0" fillId="8" borderId="46" xfId="0" applyNumberFormat="true" applyFont="true" applyFill="true" applyBorder="true"/>
    <xf numFmtId="201" fontId="0" fillId="8" borderId="34" xfId="0" applyNumberFormat="true" applyFont="true" applyFill="true" applyBorder="true"/>
    <xf numFmtId="201" fontId="0" fillId="8" borderId="36" xfId="0" applyNumberFormat="true" applyFont="true" applyFill="true" applyBorder="true"/>
    <xf numFmtId="201" fontId="0" fillId="8" borderId="39" xfId="0" applyNumberFormat="true" applyFont="true" applyFill="true" applyBorder="true"/>
    <xf numFmtId="201" fontId="0" fillId="8" borderId="42" xfId="0" applyNumberFormat="true" applyFont="true" applyFill="true" applyBorder="true"/>
    <xf numFmtId="201" fontId="0" fillId="8" borderId="44" xfId="0" applyNumberFormat="true" applyFont="true" applyFill="true" applyBorder="true"/>
    <xf numFmtId="201" fontId="0" fillId="8" borderId="47" xfId="0" applyNumberFormat="true" applyFont="true" applyFill="true" applyBorder="true"/>
    <xf numFmtId="0" fontId="0" fillId="7" borderId="33" xfId="0" applyNumberFormat="true" applyFont="true" applyFill="true" applyBorder="true" applyAlignment="true">
      <alignment wrapText="true"/>
    </xf>
    <xf numFmtId="0" fontId="0" fillId="7" borderId="0" xfId="0" applyNumberFormat="true" applyFont="true" applyFill="true" applyBorder="true" applyAlignment="true">
      <alignment wrapText="true"/>
    </xf>
    <xf numFmtId="0" fontId="0" fillId="7" borderId="38" xfId="0" applyNumberFormat="true" applyFont="true" applyFill="true" applyBorder="true" applyAlignment="true">
      <alignment wrapText="true"/>
    </xf>
    <xf numFmtId="0" fontId="0" fillId="7" borderId="41" xfId="0" applyNumberFormat="true" applyFont="true" applyFill="true" applyBorder="true" applyAlignment="true">
      <alignment wrapText="true"/>
    </xf>
    <xf numFmtId="0" fontId="0" fillId="7" borderId="1" xfId="0" applyNumberFormat="true" applyFont="true" applyFill="true" applyBorder="true" applyAlignment="true">
      <alignment wrapText="true"/>
    </xf>
    <xf numFmtId="0" fontId="0" fillId="7" borderId="46" xfId="0" applyNumberFormat="true" applyFont="true" applyFill="true" applyBorder="true" applyAlignment="true">
      <alignment wrapText="true"/>
    </xf>
    <xf numFmtId="0" fontId="1" fillId="7" borderId="0" xfId="0" applyNumberFormat="true" applyFont="true" applyFill="true" applyBorder="true"/>
    <xf numFmtId="0" fontId="1" fillId="7" borderId="8" xfId="0" applyNumberFormat="true" applyFont="true" applyFill="true" applyBorder="true"/>
    <xf numFmtId="0" fontId="1" fillId="7" borderId="9" xfId="0" applyNumberFormat="true" applyFont="true" applyFill="true" applyBorder="true"/>
    <xf numFmtId="0" fontId="1" fillId="7" borderId="10" xfId="0" applyNumberFormat="true" applyFont="true" applyFill="true" applyBorder="true"/>
    <xf numFmtId="0" fontId="1" fillId="7" borderId="11" xfId="0" applyNumberFormat="true" applyFont="true" applyFill="true" applyBorder="true"/>
    <xf numFmtId="0" fontId="1" fillId="7" borderId="12" xfId="0" applyNumberFormat="true" applyFont="true" applyFill="true" applyBorder="true"/>
    <xf numFmtId="0" fontId="1" fillId="7" borderId="13" xfId="0" applyNumberFormat="true" applyFont="true" applyFill="true" applyBorder="true"/>
    <xf numFmtId="0" fontId="1" fillId="7" borderId="14" xfId="0" applyNumberFormat="true" applyFont="true" applyFill="true" applyBorder="true"/>
    <xf numFmtId="0" fontId="1" fillId="7" borderId="15" xfId="0" applyNumberFormat="true" applyFont="true" applyFill="true" applyBorder="true"/>
    <xf numFmtId="0" fontId="1" fillId="7" borderId="8" xfId="0" applyNumberFormat="true" applyFont="true" applyFill="true" applyBorder="true" applyAlignment="true">
      <alignment wrapText="true"/>
    </xf>
    <xf numFmtId="0" fontId="1" fillId="7" borderId="9" xfId="0" applyNumberFormat="true" applyFont="true" applyFill="true" applyBorder="true" applyAlignment="true">
      <alignment wrapText="true"/>
    </xf>
    <xf numFmtId="0" fontId="1" fillId="7" borderId="10" xfId="0" applyNumberFormat="true" applyFont="true" applyFill="true" applyBorder="true" applyAlignment="true">
      <alignment wrapText="true"/>
    </xf>
    <xf numFmtId="0" fontId="1" fillId="7" borderId="11" xfId="0" applyNumberFormat="true" applyFont="true" applyFill="true" applyBorder="true" applyAlignment="true">
      <alignment wrapText="true"/>
    </xf>
    <xf numFmtId="0" fontId="1" fillId="7" borderId="0" xfId="0" applyNumberFormat="true" applyFont="true" applyFill="true" applyBorder="true" applyAlignment="true">
      <alignment wrapText="true"/>
    </xf>
    <xf numFmtId="0" fontId="1" fillId="7" borderId="12" xfId="0" applyNumberFormat="true" applyFont="true" applyFill="true" applyBorder="true" applyAlignment="true">
      <alignment wrapText="true"/>
    </xf>
    <xf numFmtId="0" fontId="1" fillId="7" borderId="13" xfId="0" applyNumberFormat="true" applyFont="true" applyFill="true" applyBorder="true" applyAlignment="true">
      <alignment wrapText="true"/>
    </xf>
    <xf numFmtId="0" fontId="1" fillId="7" borderId="14" xfId="0" applyNumberFormat="true" applyFont="true" applyFill="true" applyBorder="true" applyAlignment="true">
      <alignment wrapText="true"/>
    </xf>
    <xf numFmtId="0" fontId="1" fillId="7" borderId="15" xfId="0" applyNumberFormat="true" applyFont="true" applyFill="true" applyBorder="true" applyAlignment="true">
      <alignment wrapText="true"/>
    </xf>
    <xf numFmtId="0" fontId="1" fillId="7" borderId="8" xfId="0" applyNumberFormat="true" applyFont="true" applyFill="true" applyBorder="true" applyAlignment="true">
      <alignment horizontal="left" wrapText="true"/>
    </xf>
    <xf numFmtId="0" fontId="1" fillId="7" borderId="9" xfId="0" applyNumberFormat="true" applyFont="true" applyFill="true" applyBorder="true" applyAlignment="true">
      <alignment horizontal="left" wrapText="true"/>
    </xf>
    <xf numFmtId="0" fontId="1" fillId="7" borderId="10" xfId="0" applyNumberFormat="true" applyFont="true" applyFill="true" applyBorder="true" applyAlignment="true">
      <alignment horizontal="left" wrapText="true"/>
    </xf>
    <xf numFmtId="0" fontId="1" fillId="7" borderId="11" xfId="0" applyNumberFormat="true" applyFont="true" applyFill="true" applyBorder="true" applyAlignment="true">
      <alignment horizontal="left" wrapText="true"/>
    </xf>
    <xf numFmtId="0" fontId="1" fillId="7" borderId="0" xfId="0" applyNumberFormat="true" applyFont="true" applyFill="true" applyBorder="true" applyAlignment="true">
      <alignment horizontal="left" wrapText="true"/>
    </xf>
    <xf numFmtId="0" fontId="1" fillId="7" borderId="12" xfId="0" applyNumberFormat="true" applyFont="true" applyFill="true" applyBorder="true" applyAlignment="true">
      <alignment horizontal="left" wrapText="true"/>
    </xf>
    <xf numFmtId="0" fontId="1" fillId="7" borderId="13" xfId="0" applyNumberFormat="true" applyFont="true" applyFill="true" applyBorder="true" applyAlignment="true">
      <alignment horizontal="left" wrapText="true"/>
    </xf>
    <xf numFmtId="0" fontId="1" fillId="7" borderId="14" xfId="0" applyNumberFormat="true" applyFont="true" applyFill="true" applyBorder="true" applyAlignment="true">
      <alignment horizontal="left" wrapText="true"/>
    </xf>
    <xf numFmtId="0" fontId="1" fillId="7" borderId="15" xfId="0" applyNumberFormat="true" applyFont="true" applyFill="true" applyBorder="true" applyAlignment="true">
      <alignment horizontal="left" wrapText="true"/>
    </xf>
    <xf numFmtId="0" fontId="1" fillId="7" borderId="8" xfId="0" applyNumberFormat="true" applyFont="true" applyFill="true" applyBorder="true" applyAlignment="true">
      <alignment horizontal="left" vertical="center" wrapText="true"/>
    </xf>
    <xf numFmtId="0" fontId="1" fillId="7" borderId="9" xfId="0" applyNumberFormat="true" applyFont="true" applyFill="true" applyBorder="true" applyAlignment="true">
      <alignment horizontal="left" vertical="center" wrapText="true"/>
    </xf>
    <xf numFmtId="0" fontId="1" fillId="7" borderId="10" xfId="0" applyNumberFormat="true" applyFont="true" applyFill="true" applyBorder="true" applyAlignment="true">
      <alignment horizontal="left" vertical="center" wrapText="true"/>
    </xf>
    <xf numFmtId="0" fontId="1" fillId="7" borderId="11" xfId="0" applyNumberFormat="true" applyFont="true" applyFill="true" applyBorder="true" applyAlignment="true">
      <alignment horizontal="left" vertical="center" wrapText="true"/>
    </xf>
    <xf numFmtId="0" fontId="1" fillId="7" borderId="0" xfId="0" applyNumberFormat="true" applyFont="true" applyFill="true" applyBorder="true" applyAlignment="true">
      <alignment horizontal="left" vertical="center" wrapText="true"/>
    </xf>
    <xf numFmtId="0" fontId="1" fillId="7" borderId="12" xfId="0" applyNumberFormat="true" applyFont="true" applyFill="true" applyBorder="true" applyAlignment="true">
      <alignment horizontal="left" vertical="center" wrapText="true"/>
    </xf>
    <xf numFmtId="0" fontId="1" fillId="7" borderId="13" xfId="0" applyNumberFormat="true" applyFont="true" applyFill="true" applyBorder="true" applyAlignment="true">
      <alignment horizontal="left" vertical="center" wrapText="true"/>
    </xf>
    <xf numFmtId="0" fontId="1" fillId="7" borderId="14" xfId="0" applyNumberFormat="true" applyFont="true" applyFill="true" applyBorder="true" applyAlignment="true">
      <alignment horizontal="left" vertical="center" wrapText="true"/>
    </xf>
    <xf numFmtId="0" fontId="1" fillId="7" borderId="15" xfId="0" applyNumberFormat="true" applyFont="true" applyFill="true" applyBorder="true" applyAlignment="true">
      <alignment horizontal="left" vertical="center" wrapText="true"/>
    </xf>
    <xf numFmtId="0" fontId="1" fillId="7" borderId="1" xfId="0" applyNumberFormat="true" applyFont="true" applyFill="true" applyBorder="true"/>
    <xf numFmtId="0" fontId="1" fillId="7" borderId="16" xfId="0" applyNumberFormat="true" applyFont="true" applyFill="true" applyBorder="true"/>
    <xf numFmtId="0" fontId="1" fillId="7" borderId="17" xfId="0" applyNumberFormat="true" applyFont="true" applyFill="true" applyBorder="true"/>
    <xf numFmtId="0" fontId="1" fillId="7" borderId="18" xfId="0" applyNumberFormat="true" applyFont="true" applyFill="true" applyBorder="true"/>
    <xf numFmtId="0" fontId="1" fillId="7" borderId="19" xfId="0" applyNumberFormat="true" applyFont="true" applyFill="true" applyBorder="true"/>
    <xf numFmtId="0" fontId="1" fillId="7" borderId="20" xfId="0" applyNumberFormat="true" applyFont="true" applyFill="true" applyBorder="true"/>
    <xf numFmtId="0" fontId="1" fillId="7" borderId="21" xfId="0" applyNumberFormat="true" applyFont="true" applyFill="true" applyBorder="true"/>
    <xf numFmtId="0" fontId="1" fillId="7" borderId="22" xfId="0" applyNumberFormat="true" applyFont="true" applyFill="true" applyBorder="true"/>
    <xf numFmtId="0" fontId="1" fillId="7" borderId="23" xfId="0" applyNumberFormat="true" applyFont="true" applyFill="true" applyBorder="true"/>
    <xf numFmtId="0" fontId="1" fillId="7" borderId="16" xfId="0" applyNumberFormat="true" applyFont="true" applyFill="true" applyBorder="true" applyAlignment="true">
      <alignment wrapText="true"/>
    </xf>
    <xf numFmtId="0" fontId="1" fillId="7" borderId="17" xfId="0" applyNumberFormat="true" applyFont="true" applyFill="true" applyBorder="true" applyAlignment="true">
      <alignment wrapText="true"/>
    </xf>
    <xf numFmtId="0" fontId="1" fillId="7" borderId="18" xfId="0" applyNumberFormat="true" applyFont="true" applyFill="true" applyBorder="true" applyAlignment="true">
      <alignment wrapText="true"/>
    </xf>
    <xf numFmtId="0" fontId="1" fillId="7" borderId="19" xfId="0" applyNumberFormat="true" applyFont="true" applyFill="true" applyBorder="true" applyAlignment="true">
      <alignment wrapText="true"/>
    </xf>
    <xf numFmtId="0" fontId="1" fillId="7" borderId="1" xfId="0" applyNumberFormat="true" applyFont="true" applyFill="true" applyBorder="true" applyAlignment="true">
      <alignment wrapText="true"/>
    </xf>
    <xf numFmtId="0" fontId="1" fillId="7" borderId="20" xfId="0" applyNumberFormat="true" applyFont="true" applyFill="true" applyBorder="true" applyAlignment="true">
      <alignment wrapText="true"/>
    </xf>
    <xf numFmtId="0" fontId="1" fillId="7" borderId="21" xfId="0" applyNumberFormat="true" applyFont="true" applyFill="true" applyBorder="true" applyAlignment="true">
      <alignment wrapText="true"/>
    </xf>
    <xf numFmtId="0" fontId="1" fillId="7" borderId="22" xfId="0" applyNumberFormat="true" applyFont="true" applyFill="true" applyBorder="true" applyAlignment="true">
      <alignment wrapText="true"/>
    </xf>
    <xf numFmtId="0" fontId="1" fillId="7" borderId="23" xfId="0" applyNumberFormat="true" applyFont="true" applyFill="true" applyBorder="true" applyAlignment="true">
      <alignment wrapText="true"/>
    </xf>
    <xf numFmtId="0" fontId="1" fillId="7" borderId="16" xfId="0" applyNumberFormat="true" applyFont="true" applyFill="true" applyBorder="true" applyAlignment="true">
      <alignment horizontal="left" wrapText="true"/>
    </xf>
    <xf numFmtId="0" fontId="1" fillId="7" borderId="17" xfId="0" applyNumberFormat="true" applyFont="true" applyFill="true" applyBorder="true" applyAlignment="true">
      <alignment horizontal="left" wrapText="true"/>
    </xf>
    <xf numFmtId="0" fontId="1" fillId="7" borderId="18" xfId="0" applyNumberFormat="true" applyFont="true" applyFill="true" applyBorder="true" applyAlignment="true">
      <alignment horizontal="left" wrapText="true"/>
    </xf>
    <xf numFmtId="0" fontId="1" fillId="7" borderId="19" xfId="0" applyNumberFormat="true" applyFont="true" applyFill="true" applyBorder="true" applyAlignment="true">
      <alignment horizontal="left" wrapText="true"/>
    </xf>
    <xf numFmtId="0" fontId="1" fillId="7" borderId="1" xfId="0" applyNumberFormat="true" applyFont="true" applyFill="true" applyBorder="true" applyAlignment="true">
      <alignment horizontal="left" wrapText="true"/>
    </xf>
    <xf numFmtId="0" fontId="1" fillId="7" borderId="20" xfId="0" applyNumberFormat="true" applyFont="true" applyFill="true" applyBorder="true" applyAlignment="true">
      <alignment horizontal="left" wrapText="true"/>
    </xf>
    <xf numFmtId="0" fontId="1" fillId="7" borderId="21" xfId="0" applyNumberFormat="true" applyFont="true" applyFill="true" applyBorder="true" applyAlignment="true">
      <alignment horizontal="left" wrapText="true"/>
    </xf>
    <xf numFmtId="0" fontId="1" fillId="7" borderId="22" xfId="0" applyNumberFormat="true" applyFont="true" applyFill="true" applyBorder="true" applyAlignment="true">
      <alignment horizontal="left" wrapText="true"/>
    </xf>
    <xf numFmtId="0" fontId="1" fillId="7" borderId="23" xfId="0" applyNumberFormat="true" applyFont="true" applyFill="true" applyBorder="true" applyAlignment="true">
      <alignment horizontal="left" wrapText="true"/>
    </xf>
    <xf numFmtId="0" fontId="1" fillId="7" borderId="16" xfId="0" applyNumberFormat="true" applyFont="true" applyFill="true" applyBorder="true" applyAlignment="true">
      <alignment horizontal="left" vertical="center" wrapText="true"/>
    </xf>
    <xf numFmtId="0" fontId="1" fillId="7" borderId="17" xfId="0" applyNumberFormat="true" applyFont="true" applyFill="true" applyBorder="true" applyAlignment="true">
      <alignment horizontal="left" vertical="center" wrapText="true"/>
    </xf>
    <xf numFmtId="0" fontId="1" fillId="7" borderId="18" xfId="0" applyNumberFormat="true" applyFont="true" applyFill="true" applyBorder="true" applyAlignment="true">
      <alignment horizontal="left" vertical="center" wrapText="true"/>
    </xf>
    <xf numFmtId="0" fontId="1" fillId="7" borderId="19" xfId="0" applyNumberFormat="true" applyFont="true" applyFill="true" applyBorder="true" applyAlignment="true">
      <alignment horizontal="left" vertical="center" wrapText="true"/>
    </xf>
    <xf numFmtId="0" fontId="1" fillId="7" borderId="1" xfId="0" applyNumberFormat="true" applyFont="true" applyFill="true" applyBorder="true" applyAlignment="true">
      <alignment horizontal="left" vertical="center" wrapText="true"/>
    </xf>
    <xf numFmtId="0" fontId="1" fillId="7" borderId="20" xfId="0" applyNumberFormat="true" applyFont="true" applyFill="true" applyBorder="true" applyAlignment="true">
      <alignment horizontal="left" vertical="center" wrapText="true"/>
    </xf>
    <xf numFmtId="0" fontId="1" fillId="7" borderId="21" xfId="0" applyNumberFormat="true" applyFont="true" applyFill="true" applyBorder="true" applyAlignment="true">
      <alignment horizontal="left" vertical="center" wrapText="true"/>
    </xf>
    <xf numFmtId="0" fontId="1" fillId="7" borderId="22" xfId="0" applyNumberFormat="true" applyFont="true" applyFill="true" applyBorder="true" applyAlignment="true">
      <alignment horizontal="left" vertical="center" wrapText="true"/>
    </xf>
    <xf numFmtId="0" fontId="1" fillId="7" borderId="23" xfId="0" applyNumberFormat="true" applyFont="true" applyFill="true" applyBorder="true" applyAlignment="true">
      <alignment horizontal="left" vertical="center" wrapText="true"/>
    </xf>
    <xf numFmtId="200" fontId="1" fillId="7" borderId="9" xfId="0" applyNumberFormat="true" applyFont="true" applyFill="true" applyBorder="true" applyAlignment="true">
      <alignment horizontal="left" vertical="center" wrapText="true"/>
    </xf>
    <xf numFmtId="200" fontId="1" fillId="7" borderId="0" xfId="0" applyNumberFormat="true" applyFont="true" applyFill="true" applyBorder="true" applyAlignment="true">
      <alignment horizontal="left" vertical="center" wrapText="true"/>
    </xf>
    <xf numFmtId="200" fontId="1" fillId="7" borderId="14" xfId="0" applyNumberFormat="true" applyFont="true" applyFill="true" applyBorder="true" applyAlignment="true">
      <alignment horizontal="left" vertical="center" wrapText="true"/>
    </xf>
    <xf numFmtId="200" fontId="1" fillId="7" borderId="17" xfId="0" applyNumberFormat="true" applyFont="true" applyFill="true" applyBorder="true" applyAlignment="true">
      <alignment horizontal="left" vertical="center" wrapText="true"/>
    </xf>
    <xf numFmtId="200" fontId="1" fillId="7" borderId="1" xfId="0" applyNumberFormat="true" applyFont="true" applyFill="true" applyBorder="true" applyAlignment="true">
      <alignment horizontal="left" vertical="center" wrapText="true"/>
    </xf>
    <xf numFmtId="200" fontId="1" fillId="7" borderId="22" xfId="0" applyNumberFormat="true" applyFont="true" applyFill="true" applyBorder="true" applyAlignment="true">
      <alignment horizontal="left" vertical="center" wrapText="true"/>
    </xf>
    <xf numFmtId="201" fontId="1" fillId="7" borderId="9" xfId="0" applyNumberFormat="true" applyFont="true" applyFill="true" applyBorder="true" applyAlignment="true">
      <alignment horizontal="left" vertical="center" wrapText="true"/>
    </xf>
    <xf numFmtId="201" fontId="1" fillId="7" borderId="0" xfId="0" applyNumberFormat="true" applyFont="true" applyFill="true" applyBorder="true" applyAlignment="true">
      <alignment horizontal="left" vertical="center" wrapText="true"/>
    </xf>
    <xf numFmtId="201" fontId="1" fillId="7" borderId="14" xfId="0" applyNumberFormat="true" applyFont="true" applyFill="true" applyBorder="true" applyAlignment="true">
      <alignment horizontal="left" vertical="center" wrapText="true"/>
    </xf>
    <xf numFmtId="201" fontId="1" fillId="7" borderId="17" xfId="0" applyNumberFormat="true" applyFont="true" applyFill="true" applyBorder="true" applyAlignment="true">
      <alignment horizontal="left" vertical="center" wrapText="true"/>
    </xf>
    <xf numFmtId="201" fontId="1" fillId="7" borderId="1" xfId="0" applyNumberFormat="true" applyFont="true" applyFill="true" applyBorder="true" applyAlignment="true">
      <alignment horizontal="left" vertical="center" wrapText="true"/>
    </xf>
    <xf numFmtId="201" fontId="1" fillId="7" borderId="22" xfId="0" applyNumberFormat="true" applyFont="true" applyFill="true" applyBorder="true" applyAlignment="true">
      <alignment horizontal="left" vertical="center" wrapText="true"/>
    </xf>
    <xf numFmtId="203" fontId="1" fillId="7" borderId="9" xfId="0" applyNumberFormat="true" applyFont="true" applyFill="true" applyBorder="true" applyAlignment="true">
      <alignment horizontal="left" vertical="center" wrapText="true"/>
    </xf>
    <xf numFmtId="203" fontId="1" fillId="7" borderId="0" xfId="0" applyNumberFormat="true" applyFont="true" applyFill="true" applyBorder="true" applyAlignment="true">
      <alignment horizontal="left" vertical="center" wrapText="true"/>
    </xf>
    <xf numFmtId="203" fontId="1" fillId="7" borderId="14" xfId="0" applyNumberFormat="true" applyFont="true" applyFill="true" applyBorder="true" applyAlignment="true">
      <alignment horizontal="left" vertical="center" wrapText="true"/>
    </xf>
    <xf numFmtId="203" fontId="1" fillId="7" borderId="17" xfId="0" applyNumberFormat="true" applyFont="true" applyFill="true" applyBorder="true" applyAlignment="true">
      <alignment horizontal="left" vertical="center" wrapText="true"/>
    </xf>
    <xf numFmtId="203" fontId="1" fillId="7" borderId="1" xfId="0" applyNumberFormat="true" applyFont="true" applyFill="true" applyBorder="true" applyAlignment="true">
      <alignment horizontal="left" vertical="center" wrapText="true"/>
    </xf>
    <xf numFmtId="203" fontId="1" fillId="7" borderId="22" xfId="0" applyNumberFormat="true" applyFont="true" applyFill="true" applyBorder="true" applyAlignment="true">
      <alignment horizontal="left" vertical="center" wrapText="true"/>
    </xf>
    <xf numFmtId="0" fontId="0" fillId="3" borderId="8" xfId="0" applyNumberFormat="true" applyFont="true" applyFill="true" applyBorder="true"/>
    <xf numFmtId="0" fontId="0" fillId="3" borderId="9" xfId="0" applyNumberFormat="true" applyFont="true" applyFill="true" applyBorder="true"/>
    <xf numFmtId="0" fontId="0" fillId="3" borderId="10" xfId="0" applyNumberFormat="true" applyFont="true" applyFill="true" applyBorder="true"/>
    <xf numFmtId="0" fontId="0" fillId="3" borderId="11" xfId="0" applyNumberFormat="true" applyFont="true" applyFill="true" applyBorder="true"/>
    <xf numFmtId="0" fontId="0" fillId="3" borderId="12" xfId="0" applyNumberFormat="true" applyFont="true" applyFill="true" applyBorder="true"/>
    <xf numFmtId="0" fontId="0" fillId="3" borderId="13" xfId="0" applyNumberFormat="true" applyFont="true" applyFill="true" applyBorder="true"/>
    <xf numFmtId="0" fontId="0" fillId="3" borderId="14" xfId="0" applyNumberFormat="true" applyFont="true" applyFill="true" applyBorder="true"/>
    <xf numFmtId="0" fontId="0" fillId="3" borderId="15" xfId="0" applyNumberFormat="true" applyFont="true" applyFill="true" applyBorder="true"/>
    <xf numFmtId="0" fontId="0" fillId="3" borderId="16" xfId="0" applyNumberFormat="true" applyFont="true" applyFill="true" applyBorder="true"/>
    <xf numFmtId="0" fontId="0" fillId="3" borderId="17" xfId="0" applyNumberFormat="true" applyFont="true" applyFill="true" applyBorder="true"/>
    <xf numFmtId="0" fontId="0" fillId="3" borderId="18" xfId="0" applyNumberFormat="true" applyFont="true" applyFill="true" applyBorder="true"/>
    <xf numFmtId="0" fontId="0" fillId="3" borderId="19" xfId="0" applyNumberFormat="true" applyFont="true" applyFill="true" applyBorder="true"/>
    <xf numFmtId="0" fontId="0" fillId="3" borderId="20" xfId="0" applyNumberFormat="true" applyFont="true" applyFill="true" applyBorder="true"/>
    <xf numFmtId="0" fontId="0" fillId="3" borderId="21" xfId="0" applyNumberFormat="true" applyFont="true" applyFill="true" applyBorder="true"/>
    <xf numFmtId="0" fontId="0" fillId="3" borderId="22" xfId="0" applyNumberFormat="true" applyFont="true" applyFill="true" applyBorder="true"/>
    <xf numFmtId="0" fontId="0" fillId="3" borderId="23" xfId="0" applyNumberFormat="true" applyFont="true" applyFill="true" applyBorder="true"/>
    <xf numFmtId="0" fontId="7" fillId="3" borderId="8" xfId="0" applyNumberFormat="true" applyFont="true" applyFill="true" applyBorder="true"/>
    <xf numFmtId="0" fontId="7" fillId="3" borderId="16" xfId="0" applyNumberFormat="true" applyFont="true" applyFill="true" applyBorder="true"/>
    <xf numFmtId="0" fontId="7" fillId="3" borderId="8" xfId="0" applyNumberFormat="true" applyFont="true" applyFill="true" applyBorder="true" applyAlignment="true">
      <alignment horizontal="center"/>
    </xf>
    <xf numFmtId="0" fontId="7" fillId="3" borderId="16" xfId="0" applyNumberFormat="true" applyFont="true" applyFill="true" applyBorder="true" applyAlignment="true">
      <alignment horizontal="center"/>
    </xf>
    <xf numFmtId="0" fontId="8" fillId="3" borderId="11" xfId="0" applyNumberFormat="true" applyFont="true" applyFill="true" applyBorder="true"/>
    <xf numFmtId="0" fontId="8" fillId="3" borderId="19" xfId="0" applyNumberFormat="true" applyFont="true" applyFill="true" applyBorder="true"/>
    <xf numFmtId="0" fontId="8" fillId="3" borderId="11" xfId="0" applyNumberFormat="true" applyFont="true" applyFill="true" applyBorder="true" applyAlignment="true">
      <alignment horizontal="center"/>
    </xf>
    <xf numFmtId="0" fontId="8" fillId="3" borderId="19" xfId="0" applyNumberFormat="true" applyFont="true" applyFill="true" applyBorder="true" applyAlignment="true">
      <alignment horizontal="center"/>
    </xf>
    <xf numFmtId="202" fontId="8" fillId="3" borderId="11" xfId="0" applyNumberFormat="true" applyFont="true" applyFill="true" applyBorder="true" applyAlignment="true">
      <alignment horizontal="center"/>
    </xf>
    <xf numFmtId="202" fontId="8" fillId="3" borderId="19" xfId="0" applyNumberFormat="true" applyFont="true" applyFill="true" applyBorder="true" applyAlignment="true">
      <alignment horizontal="center"/>
    </xf>
    <xf numFmtId="204" fontId="8" fillId="3" borderId="11" xfId="0" applyNumberFormat="true" applyFont="true" applyFill="true" applyBorder="true" applyAlignment="true">
      <alignment horizontal="center"/>
    </xf>
    <xf numFmtId="204" fontId="8" fillId="3" borderId="19" xfId="0" applyNumberFormat="true" applyFont="true" applyFill="true" applyBorder="true" applyAlignment="true">
      <alignment horizontal="center"/>
    </xf>
    <xf numFmtId="201" fontId="8" fillId="3" borderId="11" xfId="0" applyNumberFormat="true" applyFont="true" applyFill="true" applyBorder="true" applyAlignment="true">
      <alignment horizontal="center"/>
    </xf>
    <xf numFmtId="201" fontId="8" fillId="3" borderId="19" xfId="0" applyNumberFormat="true" applyFont="true" applyFill="true" applyBorder="true" applyAlignment="true">
      <alignment horizontal="center"/>
    </xf>
    <xf numFmtId="203" fontId="8" fillId="3" borderId="11" xfId="0" applyNumberFormat="true" applyFont="true" applyFill="true" applyBorder="true" applyAlignment="true">
      <alignment horizontal="center"/>
    </xf>
    <xf numFmtId="203" fontId="8" fillId="3" borderId="19" xfId="0" applyNumberFormat="true" applyFont="true" applyFill="true" applyBorder="true" applyAlignment="true">
      <alignment horizontal="center"/>
    </xf>
    <xf numFmtId="0" fontId="5" fillId="5" borderId="2" xfId="0" applyNumberFormat="true" applyFont="true" applyFill="true" applyBorder="true" applyAlignment="true">
      <alignment horizontal="center"/>
    </xf>
    <xf numFmtId="0" fontId="5" fillId="5" borderId="4" xfId="0" applyNumberFormat="true" applyFont="true" applyFill="true" applyBorder="true" applyAlignment="true">
      <alignment horizontal="center"/>
    </xf>
    <xf numFmtId="0" fontId="5" fillId="5" borderId="2" xfId="0" applyNumberFormat="true" applyFont="true" applyFill="true" applyBorder="true" applyAlignment="true">
      <alignment horizontal="center" vertical="center"/>
    </xf>
    <xf numFmtId="0" fontId="5" fillId="5" borderId="4" xfId="0" applyNumberFormat="true" applyFont="true" applyFill="true" applyBorder="true" applyAlignment="true">
      <alignment horizontal="center" vertical="center"/>
    </xf>
    <xf numFmtId="0" fontId="5" fillId="5" borderId="5" xfId="0" applyNumberFormat="true" applyFont="true" applyFill="true" applyBorder="true" applyAlignment="true">
      <alignment horizontal="center"/>
    </xf>
    <xf numFmtId="0" fontId="5" fillId="5" borderId="7" xfId="0" applyNumberFormat="true" applyFont="true" applyFill="true" applyBorder="true" applyAlignment="true">
      <alignment horizontal="center"/>
    </xf>
    <xf numFmtId="0" fontId="5" fillId="5" borderId="5" xfId="0" applyNumberFormat="true" applyFont="true" applyFill="true" applyBorder="true" applyAlignment="true">
      <alignment horizontal="center" vertical="center"/>
    </xf>
    <xf numFmtId="0" fontId="5" fillId="5" borderId="7" xfId="0" applyNumberFormat="true" applyFont="true" applyFill="true" applyBorder="true" applyAlignment="true">
      <alignment horizontal="center" vertical="center"/>
    </xf>
    <xf numFmtId="0" fontId="1" fillId="6" borderId="8" xfId="0" applyNumberFormat="true" applyFont="true" applyFill="true" applyBorder="true" applyAlignment="true">
      <alignment horizontal="left"/>
    </xf>
    <xf numFmtId="0" fontId="1" fillId="6" borderId="10" xfId="0" applyNumberFormat="true" applyFont="true" applyFill="true" applyBorder="true" applyAlignment="true">
      <alignment horizontal="left"/>
    </xf>
    <xf numFmtId="0" fontId="1" fillId="6" borderId="11" xfId="0" applyNumberFormat="true" applyFont="true" applyFill="true" applyBorder="true" applyAlignment="true">
      <alignment horizontal="left"/>
    </xf>
    <xf numFmtId="0" fontId="1" fillId="6" borderId="12" xfId="0" applyNumberFormat="true" applyFont="true" applyFill="true" applyBorder="true" applyAlignment="true">
      <alignment horizontal="left"/>
    </xf>
    <xf numFmtId="0" fontId="1" fillId="6" borderId="13" xfId="0" applyNumberFormat="true" applyFont="true" applyFill="true" applyBorder="true" applyAlignment="true">
      <alignment horizontal="left"/>
    </xf>
    <xf numFmtId="0" fontId="1" fillId="6" borderId="15" xfId="0" applyNumberFormat="true" applyFont="true" applyFill="true" applyBorder="true" applyAlignment="true">
      <alignment horizontal="left"/>
    </xf>
    <xf numFmtId="0" fontId="1" fillId="6" borderId="8" xfId="0" applyNumberFormat="true" applyFont="true" applyFill="true" applyBorder="true" applyAlignment="true">
      <alignment horizontal="left" vertical="center"/>
    </xf>
    <xf numFmtId="0" fontId="1" fillId="6" borderId="10" xfId="0" applyNumberFormat="true" applyFont="true" applyFill="true" applyBorder="true" applyAlignment="true">
      <alignment horizontal="left" vertical="center"/>
    </xf>
    <xf numFmtId="0" fontId="1" fillId="6" borderId="11" xfId="0" applyNumberFormat="true" applyFont="true" applyFill="true" applyBorder="true" applyAlignment="true">
      <alignment horizontal="left" vertical="center"/>
    </xf>
    <xf numFmtId="0" fontId="1" fillId="6" borderId="12" xfId="0" applyNumberFormat="true" applyFont="true" applyFill="true" applyBorder="true" applyAlignment="true">
      <alignment horizontal="left" vertical="center"/>
    </xf>
    <xf numFmtId="0" fontId="1" fillId="6" borderId="13" xfId="0" applyNumberFormat="true" applyFont="true" applyFill="true" applyBorder="true" applyAlignment="true">
      <alignment horizontal="left" vertical="center"/>
    </xf>
    <xf numFmtId="0" fontId="1" fillId="6" borderId="15" xfId="0" applyNumberFormat="true" applyFont="true" applyFill="true" applyBorder="true" applyAlignment="true">
      <alignment horizontal="left" vertical="center"/>
    </xf>
    <xf numFmtId="0" fontId="1" fillId="6" borderId="16" xfId="0" applyNumberFormat="true" applyFont="true" applyFill="true" applyBorder="true" applyAlignment="true">
      <alignment horizontal="left"/>
    </xf>
    <xf numFmtId="0" fontId="1" fillId="6" borderId="18" xfId="0" applyNumberFormat="true" applyFont="true" applyFill="true" applyBorder="true" applyAlignment="true">
      <alignment horizontal="left"/>
    </xf>
    <xf numFmtId="0" fontId="1" fillId="6" borderId="19" xfId="0" applyNumberFormat="true" applyFont="true" applyFill="true" applyBorder="true" applyAlignment="true">
      <alignment horizontal="left"/>
    </xf>
    <xf numFmtId="0" fontId="1" fillId="6" borderId="20" xfId="0" applyNumberFormat="true" applyFont="true" applyFill="true" applyBorder="true" applyAlignment="true">
      <alignment horizontal="left"/>
    </xf>
    <xf numFmtId="0" fontId="1" fillId="6" borderId="21" xfId="0" applyNumberFormat="true" applyFont="true" applyFill="true" applyBorder="true" applyAlignment="true">
      <alignment horizontal="left"/>
    </xf>
    <xf numFmtId="0" fontId="1" fillId="6" borderId="23" xfId="0" applyNumberFormat="true" applyFont="true" applyFill="true" applyBorder="true" applyAlignment="true">
      <alignment horizontal="left"/>
    </xf>
    <xf numFmtId="0" fontId="1" fillId="6" borderId="16" xfId="0" applyNumberFormat="true" applyFont="true" applyFill="true" applyBorder="true" applyAlignment="true">
      <alignment horizontal="left" vertical="center"/>
    </xf>
    <xf numFmtId="0" fontId="1" fillId="6" borderId="18" xfId="0" applyNumberFormat="true" applyFont="true" applyFill="true" applyBorder="true" applyAlignment="true">
      <alignment horizontal="left" vertical="center"/>
    </xf>
    <xf numFmtId="0" fontId="1" fillId="6" borderId="19" xfId="0" applyNumberFormat="true" applyFont="true" applyFill="true" applyBorder="true" applyAlignment="true">
      <alignment horizontal="left" vertical="center"/>
    </xf>
    <xf numFmtId="0" fontId="1" fillId="6" borderId="20" xfId="0" applyNumberFormat="true" applyFont="true" applyFill="true" applyBorder="true" applyAlignment="true">
      <alignment horizontal="left" vertical="center"/>
    </xf>
    <xf numFmtId="0" fontId="1" fillId="6" borderId="21" xfId="0" applyNumberFormat="true" applyFont="true" applyFill="true" applyBorder="true" applyAlignment="true">
      <alignment horizontal="left" vertical="center"/>
    </xf>
    <xf numFmtId="0" fontId="1" fillId="6" borderId="23" xfId="0" applyNumberFormat="true" applyFont="true" applyFill="true" applyBorder="true" applyAlignment="true">
      <alignment horizontal="left" vertical="center"/>
    </xf>
    <xf numFmtId="202" fontId="1" fillId="6" borderId="10" xfId="0" applyNumberFormat="true" applyFont="true" applyFill="true" applyBorder="true" applyAlignment="true">
      <alignment horizontal="left" vertical="center"/>
    </xf>
    <xf numFmtId="202" fontId="1" fillId="6" borderId="12" xfId="0" applyNumberFormat="true" applyFont="true" applyFill="true" applyBorder="true" applyAlignment="true">
      <alignment horizontal="left" vertical="center"/>
    </xf>
    <xf numFmtId="202" fontId="1" fillId="6" borderId="15" xfId="0" applyNumberFormat="true" applyFont="true" applyFill="true" applyBorder="true" applyAlignment="true">
      <alignment horizontal="left" vertical="center"/>
    </xf>
    <xf numFmtId="202" fontId="1" fillId="6" borderId="18" xfId="0" applyNumberFormat="true" applyFont="true" applyFill="true" applyBorder="true" applyAlignment="true">
      <alignment horizontal="left" vertical="center"/>
    </xf>
    <xf numFmtId="202" fontId="1" fillId="6" borderId="20" xfId="0" applyNumberFormat="true" applyFont="true" applyFill="true" applyBorder="true" applyAlignment="true">
      <alignment horizontal="left" vertical="center"/>
    </xf>
    <xf numFmtId="202" fontId="1" fillId="6" borderId="23" xfId="0" applyNumberFormat="true" applyFont="true" applyFill="true" applyBorder="true" applyAlignment="true">
      <alignment horizontal="left" vertical="center"/>
    </xf>
    <xf numFmtId="0" fontId="5" fillId="5" borderId="3" xfId="0" applyNumberFormat="true" applyFont="true" applyFill="true" applyBorder="true" applyAlignment="true">
      <alignment horizontal="center"/>
    </xf>
    <xf numFmtId="0" fontId="5" fillId="5" borderId="3" xfId="0" applyNumberFormat="true" applyFont="true" applyFill="true" applyBorder="true" applyAlignment="true">
      <alignment horizontal="center" vertical="center"/>
    </xf>
    <xf numFmtId="0" fontId="5" fillId="5" borderId="6" xfId="0" applyNumberFormat="true" applyFont="true" applyFill="true" applyBorder="true" applyAlignment="true">
      <alignment horizontal="center"/>
    </xf>
    <xf numFmtId="0" fontId="5" fillId="5" borderId="6" xfId="0" applyNumberFormat="true" applyFont="true" applyFill="true" applyBorder="true" applyAlignment="true">
      <alignment horizontal="center" vertical="center"/>
    </xf>
    <xf numFmtId="0" fontId="1" fillId="6" borderId="8" xfId="0" applyNumberFormat="true" applyFont="true" applyFill="true" applyBorder="true" applyAlignment="true">
      <alignment horizontal="center"/>
    </xf>
    <xf numFmtId="0" fontId="1" fillId="6" borderId="9" xfId="0" applyNumberFormat="true" applyFont="true" applyFill="true" applyBorder="true" applyAlignment="true">
      <alignment horizontal="center"/>
    </xf>
    <xf numFmtId="0" fontId="1" fillId="6" borderId="10" xfId="0" applyNumberFormat="true" applyFont="true" applyFill="true" applyBorder="true" applyAlignment="true">
      <alignment horizontal="center"/>
    </xf>
    <xf numFmtId="0" fontId="1" fillId="6" borderId="11" xfId="0" applyNumberFormat="true" applyFont="true" applyFill="true" applyBorder="true" applyAlignment="true">
      <alignment horizontal="center"/>
    </xf>
    <xf numFmtId="0" fontId="1" fillId="6" borderId="0" xfId="0" applyNumberFormat="true" applyFont="true" applyFill="true" applyBorder="true" applyAlignment="true">
      <alignment horizontal="center"/>
    </xf>
    <xf numFmtId="0" fontId="1" fillId="6" borderId="12" xfId="0" applyNumberFormat="true" applyFont="true" applyFill="true" applyBorder="true" applyAlignment="true">
      <alignment horizontal="center"/>
    </xf>
    <xf numFmtId="0" fontId="1" fillId="6" borderId="13" xfId="0" applyNumberFormat="true" applyFont="true" applyFill="true" applyBorder="true" applyAlignment="true">
      <alignment horizontal="center"/>
    </xf>
    <xf numFmtId="0" fontId="1" fillId="6" borderId="14" xfId="0" applyNumberFormat="true" applyFont="true" applyFill="true" applyBorder="true" applyAlignment="true">
      <alignment horizontal="center"/>
    </xf>
    <xf numFmtId="0" fontId="1" fillId="6" borderId="15" xfId="0" applyNumberFormat="true" applyFont="true" applyFill="true" applyBorder="true" applyAlignment="true">
      <alignment horizontal="center"/>
    </xf>
    <xf numFmtId="0" fontId="1" fillId="6" borderId="8" xfId="0" applyNumberFormat="true" applyFont="true" applyFill="true" applyBorder="true" applyAlignment="true">
      <alignment horizontal="center" vertical="center"/>
    </xf>
    <xf numFmtId="0" fontId="1" fillId="6" borderId="9" xfId="0" applyNumberFormat="true" applyFont="true" applyFill="true" applyBorder="true" applyAlignment="true">
      <alignment horizontal="center" vertical="center"/>
    </xf>
    <xf numFmtId="0" fontId="1" fillId="6" borderId="10" xfId="0" applyNumberFormat="true" applyFont="true" applyFill="true" applyBorder="true" applyAlignment="true">
      <alignment horizontal="center" vertical="center"/>
    </xf>
    <xf numFmtId="0" fontId="1" fillId="6" borderId="11" xfId="0" applyNumberFormat="true" applyFont="true" applyFill="true" applyBorder="true" applyAlignment="true">
      <alignment horizontal="center" vertical="center"/>
    </xf>
    <xf numFmtId="0" fontId="1" fillId="6" borderId="0" xfId="0" applyNumberFormat="true" applyFont="true" applyFill="true" applyBorder="true" applyAlignment="true">
      <alignment horizontal="center" vertical="center"/>
    </xf>
    <xf numFmtId="0" fontId="1" fillId="6" borderId="12" xfId="0" applyNumberFormat="true" applyFont="true" applyFill="true" applyBorder="true" applyAlignment="true">
      <alignment horizontal="center" vertical="center"/>
    </xf>
    <xf numFmtId="0" fontId="1" fillId="6" borderId="13" xfId="0" applyNumberFormat="true" applyFont="true" applyFill="true" applyBorder="true" applyAlignment="true">
      <alignment horizontal="center" vertical="center"/>
    </xf>
    <xf numFmtId="0" fontId="1" fillId="6" borderId="14" xfId="0" applyNumberFormat="true" applyFont="true" applyFill="true" applyBorder="true" applyAlignment="true">
      <alignment horizontal="center" vertical="center"/>
    </xf>
    <xf numFmtId="0" fontId="1" fillId="6" borderId="15" xfId="0" applyNumberFormat="true" applyFont="true" applyFill="true" applyBorder="true" applyAlignment="true">
      <alignment horizontal="center" vertical="center"/>
    </xf>
    <xf numFmtId="0" fontId="1" fillId="6" borderId="16" xfId="0" applyNumberFormat="true" applyFont="true" applyFill="true" applyBorder="true" applyAlignment="true">
      <alignment horizontal="center"/>
    </xf>
    <xf numFmtId="0" fontId="1" fillId="6" borderId="17" xfId="0" applyNumberFormat="true" applyFont="true" applyFill="true" applyBorder="true" applyAlignment="true">
      <alignment horizontal="center"/>
    </xf>
    <xf numFmtId="0" fontId="1" fillId="6" borderId="18" xfId="0" applyNumberFormat="true" applyFont="true" applyFill="true" applyBorder="true" applyAlignment="true">
      <alignment horizontal="center"/>
    </xf>
    <xf numFmtId="0" fontId="1" fillId="6" borderId="19" xfId="0" applyNumberFormat="true" applyFont="true" applyFill="true" applyBorder="true" applyAlignment="true">
      <alignment horizontal="center"/>
    </xf>
    <xf numFmtId="0" fontId="1" fillId="6" borderId="1" xfId="0" applyNumberFormat="true" applyFont="true" applyFill="true" applyBorder="true" applyAlignment="true">
      <alignment horizontal="center"/>
    </xf>
    <xf numFmtId="0" fontId="1" fillId="6" borderId="20" xfId="0" applyNumberFormat="true" applyFont="true" applyFill="true" applyBorder="true" applyAlignment="true">
      <alignment horizontal="center"/>
    </xf>
    <xf numFmtId="0" fontId="1" fillId="6" borderId="21" xfId="0" applyNumberFormat="true" applyFont="true" applyFill="true" applyBorder="true" applyAlignment="true">
      <alignment horizontal="center"/>
    </xf>
    <xf numFmtId="0" fontId="1" fillId="6" borderId="22" xfId="0" applyNumberFormat="true" applyFont="true" applyFill="true" applyBorder="true" applyAlignment="true">
      <alignment horizontal="center"/>
    </xf>
    <xf numFmtId="0" fontId="1" fillId="6" borderId="23" xfId="0" applyNumberFormat="true" applyFont="true" applyFill="true" applyBorder="true" applyAlignment="true">
      <alignment horizontal="center"/>
    </xf>
    <xf numFmtId="0" fontId="1" fillId="6" borderId="16" xfId="0" applyNumberFormat="true" applyFont="true" applyFill="true" applyBorder="true" applyAlignment="true">
      <alignment horizontal="center" vertical="center"/>
    </xf>
    <xf numFmtId="0" fontId="1" fillId="6" borderId="17" xfId="0" applyNumberFormat="true" applyFont="true" applyFill="true" applyBorder="true" applyAlignment="true">
      <alignment horizontal="center" vertical="center"/>
    </xf>
    <xf numFmtId="0" fontId="1" fillId="6" borderId="18" xfId="0" applyNumberFormat="true" applyFont="true" applyFill="true" applyBorder="true" applyAlignment="true">
      <alignment horizontal="center" vertical="center"/>
    </xf>
    <xf numFmtId="0" fontId="1" fillId="6" borderId="19" xfId="0" applyNumberFormat="true" applyFont="true" applyFill="true" applyBorder="true" applyAlignment="true">
      <alignment horizontal="center" vertical="center"/>
    </xf>
    <xf numFmtId="0" fontId="1" fillId="6" borderId="1" xfId="0" applyNumberFormat="true" applyFont="true" applyFill="true" applyBorder="true" applyAlignment="true">
      <alignment horizontal="center" vertical="center"/>
    </xf>
    <xf numFmtId="0" fontId="1" fillId="6" borderId="20" xfId="0" applyNumberFormat="true" applyFont="true" applyFill="true" applyBorder="true" applyAlignment="true">
      <alignment horizontal="center" vertical="center"/>
    </xf>
    <xf numFmtId="0" fontId="1" fillId="6" borderId="21" xfId="0" applyNumberFormat="true" applyFont="true" applyFill="true" applyBorder="true" applyAlignment="true">
      <alignment horizontal="center" vertical="center"/>
    </xf>
    <xf numFmtId="0" fontId="1" fillId="6" borderId="22" xfId="0" applyNumberFormat="true" applyFont="true" applyFill="true" applyBorder="true" applyAlignment="true">
      <alignment horizontal="center" vertical="center"/>
    </xf>
    <xf numFmtId="0" fontId="1" fillId="6" borderId="23" xfId="0" applyNumberFormat="true" applyFont="true" applyFill="true" applyBorder="true" applyAlignment="true">
      <alignment horizontal="center" vertical="center"/>
    </xf>
    <xf numFmtId="202" fontId="8" fillId="3" borderId="11" xfId="0" applyNumberFormat="true" applyFont="true" applyFill="true" applyBorder="true" applyAlignment="true">
      <alignment horizontal="center" vertical="center"/>
    </xf>
    <xf numFmtId="202" fontId="8" fillId="3" borderId="19" xfId="0" applyNumberFormat="true" applyFont="true" applyFill="true" applyBorder="true" applyAlignment="true">
      <alignment horizontal="center" vertical="center"/>
    </xf>
    <xf numFmtId="204" fontId="8" fillId="3" borderId="11" xfId="0" applyNumberFormat="true" applyFont="true" applyFill="true" applyBorder="true" applyAlignment="true">
      <alignment horizontal="center" vertical="center"/>
    </xf>
    <xf numFmtId="204" fontId="8" fillId="3" borderId="19" xfId="0" applyNumberFormat="true" applyFont="true" applyFill="true" applyBorder="true" applyAlignment="true">
      <alignment horizontal="center" vertical="center"/>
    </xf>
    <xf numFmtId="201" fontId="8" fillId="3" borderId="11" xfId="0" applyNumberFormat="true" applyFont="true" applyFill="true" applyBorder="true" applyAlignment="true">
      <alignment horizontal="center" vertical="center"/>
    </xf>
    <xf numFmtId="201" fontId="8" fillId="3" borderId="19" xfId="0" applyNumberFormat="true" applyFont="true" applyFill="true" applyBorder="true" applyAlignment="true">
      <alignment horizontal="center" vertical="center"/>
    </xf>
    <xf numFmtId="203" fontId="8" fillId="3" borderId="11" xfId="0" applyNumberFormat="true" applyFont="true" applyFill="true" applyBorder="true" applyAlignment="true">
      <alignment horizontal="center" vertical="center"/>
    </xf>
    <xf numFmtId="203" fontId="8" fillId="3" borderId="19" xfId="0" applyNumberFormat="true" applyFont="true" applyFill="true" applyBorder="true" applyAlignment="true">
      <alignment horizontal="center" vertical="center"/>
    </xf>
  </cellXfs>
  <cellStyles count="1">
    <cellStyle name="Normal" xfId="0"/>
  </cellStyles>
  <dxfs count="11">
    <dxf>
      <font>
        <b val="1"/>
        <color rgb="991B1B"/>
      </font>
      <fill>
        <patternFill patternType="solid">
          <bgColor rgb="FEE2E2"/>
        </patternFill>
      </fill>
    </dxf>
    <dxf>
      <font>
        <b val="1"/>
        <color rgb="9A3412"/>
      </font>
      <fill>
        <patternFill patternType="solid">
          <bgColor rgb="FFEDD5"/>
        </patternFill>
      </fill>
    </dxf>
    <dxf>
      <font>
        <b val="1"/>
        <color rgb="92400E"/>
      </font>
      <fill>
        <patternFill patternType="solid">
          <bgColor rgb="FEF3C7"/>
        </patternFill>
      </fill>
    </dxf>
    <dxf>
      <font>
        <b val="1"/>
        <color rgb="991B1B"/>
      </font>
      <fill>
        <patternFill patternType="solid">
          <bgColor rgb="FEE2E2"/>
        </patternFill>
      </fill>
    </dxf>
    <dxf>
      <font>
        <b val="1"/>
        <color rgb="991B1B"/>
      </font>
      <fill>
        <patternFill patternType="solid">
          <bgColor rgb="FEE2E2"/>
        </patternFill>
      </fill>
    </dxf>
    <dxf>
      <font>
        <b val="1"/>
        <color rgb="92400E"/>
      </font>
      <fill>
        <patternFill patternType="solid">
          <bgColor rgb="FEF3C7"/>
        </patternFill>
      </fill>
    </dxf>
    <dxf>
      <font>
        <b val="1"/>
        <color rgb="166534"/>
      </font>
      <fill>
        <patternFill patternType="solid">
          <bgColor rgb="DCFCE7"/>
        </patternFill>
      </fill>
    </dxf>
    <dxf>
      <font>
        <b val="1"/>
        <color rgb="9A3412"/>
      </font>
      <fill>
        <patternFill patternType="solid">
          <bgColor rgb="FFEDD5"/>
        </patternFill>
      </fill>
    </dxf>
    <dxf>
      <font>
        <color rgb="166534"/>
      </font>
      <fill>
        <patternFill patternType="solid">
          <bgColor rgb="DCFCE7"/>
        </patternFill>
      </fill>
    </dxf>
    <dxf>
      <font>
        <color rgb="166534"/>
      </font>
      <fill>
        <patternFill patternType="solid">
          <bgColor rgb="DCFCE7"/>
        </patternFill>
      </fill>
    </dxf>
    <dxf>
      <font>
        <b val="1"/>
        <color rgb="991B1B"/>
      </font>
      <fill>
        <patternFill patternType="solid">
          <bgColor rgb="FEE2E2"/>
        </patternFill>
      </fill>
    </dxf>
  </dxfs>
</styleSheet>
</file>

<file path=xl/_rels/workbook.xml.rels><?xml version="1.0" encoding="UTF-8"?>
<Relationships xmlns="http://schemas.openxmlformats.org/package/2006/relationships"><Relationship Id="Reaa3058c84614243" Target="/xl/styles.xml" Type="http://schemas.openxmlformats.org/officeDocument/2006/relationships/styles"></Relationship><Relationship Id="R382a33ceec6f4490" Target="/xl/theme/theme1.xml" Type="http://schemas.openxmlformats.org/officeDocument/2006/relationships/theme"></Relationship><Relationship Id="R3ec5de5c42da4059" Target="/xl/sharedStrings.xml" Type="http://schemas.openxmlformats.org/officeDocument/2006/relationships/sharedStrings"></Relationship><Relationship Id="R7a6c81cd808f4c12" Target="/xl/worksheets/sheet1.xml" Type="http://schemas.openxmlformats.org/officeDocument/2006/relationships/worksheet"></Relationship><Relationship Id="R6c32da63cea14558" Target="/xl/worksheets/sheet2.xml" Type="http://schemas.openxmlformats.org/officeDocument/2006/relationships/worksheet"></Relationship><Relationship Id="Rab49078355e544cd" Target="/xl/worksheets/sheet3.xml" Type="http://schemas.openxmlformats.org/officeDocument/2006/relationships/worksheet"></Relationship><Relationship Id="R1b0b52a1bcb541bb" Target="/xl/worksheets/sheet4.xml" Type="http://schemas.openxmlformats.org/officeDocument/2006/relationships/worksheet"></Relationship><Relationship Id="R400e4ac2cc4e40e5" Target="/xl/worksheets/sheet5.xml" Type="http://schemas.openxmlformats.org/officeDocument/2006/relationships/worksheet"></Relationship><Relationship Id="R0098c2dd907b4aad" Target="/xl/worksheets/sheet6.xml" Type="http://schemas.openxmlformats.org/officeDocument/2006/relationships/worksheet"></Relationship><Relationship Id="Raa8bf06b3a96479f" Target="/xl/worksheets/sheet7.xml" Type="http://schemas.openxmlformats.org/officeDocument/2006/relationships/worksheet"></Relationship></Relationships>
</file>

<file path=xl/drawings/_rels/drawing1.xml.rels>&#65279;<?xml version="1.0" encoding="utf-8"?><Relationships xmlns="http://schemas.openxmlformats.org/package/2006/relationships"><Relationship Type="http://schemas.openxmlformats.org/officeDocument/2006/relationships/chart" Target="/xl/drawings/charts/chart1.xml" Id="R249c43bee0c34a18" /><Relationship Type="http://schemas.openxmlformats.org/officeDocument/2006/relationships/chart" Target="/xl/drawings/charts/chart2.xml" Id="R3dce207cfb324628" /><Relationship Type="http://schemas.openxmlformats.org/officeDocument/2006/relationships/chart" Target="/xl/drawings/charts/chart3.xml" Id="R10cf2318723946ea" /><Relationship Type="http://schemas.openxmlformats.org/officeDocument/2006/relationships/chart" Target="/xl/drawings/charts/chart4.xml" Id="R029821e753ab4bf4" /><Relationship Type="http://schemas.openxmlformats.org/officeDocument/2006/relationships/chart" Target="/xl/drawings/charts/chart5.xml" Id="Rabc7c25594034b2f" /></Relationships>
</file>

<file path=xl/drawings/charts/chart1.xml><?xml version="1.0" encoding="utf-8"?>
<c:chartSpace xmlns:c="http://schemas.openxmlformats.org/drawingml/2006/chart">
  <c:lang val="en-US"/>
  <c:roundedCorners val="0"/>
  <c:chart>
    <c:title>
      <c:tx>
        <c:rich>
          <a:bodyPr xmlns:a="http://schemas.openxmlformats.org/drawingml/2006/main"/>
          <a:lstStyle xmlns:a="http://schemas.openxmlformats.org/drawingml/2006/main"/>
          <a:p xmlns:a="http://schemas.openxmlformats.org/drawingml/2006/main">
            <a:r>
              <a:rPr/>
              <a:t>工番状態分布</a:t>
            </a:r>
          </a:p>
        </c:rich>
      </c:tx>
      <c:overlay val="0"/>
    </c:title>
    <c:autoTitleDeleted val="0"/>
    <c:view3D/>
    <c:plotArea>
      <c:layout/>
      <c:barChart>
        <c:barDir val="col"/>
        <c:varyColors val="0"/>
        <c:ser>
          <c:idx val="0"/>
          <c:order val="0"/>
          <c:tx>
            <c:v>件数</c:v>
          </c:tx>
          <c:cat>
            <c:strRef>
              <c:f>'ダッシュボード'!$A$13:$A$21</c:f>
              <c:strCache>
                <c:ptCount val="0"/>
              </c:strCache>
            </c:strRef>
          </c:cat>
          <c:val>
            <c:numRef>
              <c:f>'ダッシュボード'!$B$13:$B$21</c:f>
              <c:numCache>
                <c:formatCode>0</c:formatCode>
                <c:ptCount val="0"/>
              </c:numCache>
            </c:numRef>
          </c:val>
        </c:ser>
        <c:dLbls>
          <c:showLegendKey val="0"/>
          <c:showVal val="0"/>
          <c:showCatName val="0"/>
          <c:showSerName val="0"/>
          <c:showPercent val="0"/>
          <c:showBubbleSize val="0"/>
          <c:showLeaderLines val="0"/>
        </c:dLbls>
        <c:axId val="48650112"/>
        <c:axId val="48672768"/>
      </c:barChart>
      <c:catAx>
        <c:axId val="48650112"/>
        <c:scaling>
          <c:orientation val="minMax"/>
        </c:scaling>
        <c:delete val="0"/>
        <c:axPos val="b"/>
        <c:majorGridlines>
          <c:spPr>
            <a:ln xmlns:a="http://schemas.openxmlformats.org/drawingml/2006/main" w="9525">
              <a:solidFill>
                <a:srgbClr val="CCCCCC"/>
              </a:solidFill>
              <a:prstDash val="dash"/>
            </a:ln>
          </c:spPr>
        </c:majorGridlines>
        <c:numFmt formatCode=""/>
        <c:majorTickMark val="none"/>
        <c:minorTickMark val="none"/>
        <c:tickLblPos val="nextTo"/>
        <c:txPr>
          <a:bodyPr xmlns:a="http://schemas.openxmlformats.org/drawingml/2006/main" anchorCtr="1"/>
          <a:lstStyle xmlns:a="http://schemas.openxmlformats.org/drawingml/2006/main"/>
          <a:p xmlns:a="http://schemas.openxmlformats.org/drawingml/2006/main">
            <a:pPr>
              <a:defRPr sz="675"/>
            </a:pPr>
          </a:p>
        </c:txPr>
        <c:crossAx val="48672768"/>
        <c:crosses val="autoZero"/>
        <c:lblAlgn val="ctr"/>
        <c:lblOffset val="100"/>
        <c:noMultiLvlLbl val="0"/>
      </c:catAx>
      <c:valAx>
        <c:axId val="48672768"/>
        <c:scaling>
          <c:orientation val="minMax"/>
        </c:scaling>
        <c:delete val="0"/>
        <c:axPos val="l"/>
        <c:majorGridlines>
          <c:spPr>
            <a:ln xmlns:a="http://schemas.openxmlformats.org/drawingml/2006/main" w="9525">
              <a:solidFill>
                <a:srgbClr val="E2E8F0"/>
              </a:solidFill>
              <a:prstDash val="solid"/>
            </a:ln>
          </c:spPr>
        </c:majorGridlines>
        <c:numFmt formatCode="0"/>
        <c:majorTickMark val="none"/>
        <c:minorTickMark val="none"/>
        <c:crossAx val="48650112"/>
        <c:crosses val="autoZero"/>
        <c:crossBetween val="between"/>
      </c:valAx>
    </c:plotArea>
    <c:plotVisOnly val="1"/>
  </c:chart>
  <c:spPr>
    <a:ln xmlns:a="http://schemas.openxmlformats.org/drawingml/2006/main" w="9525">
      <a:solidFill>
        <a:srgbClr val="D9D9D9"/>
      </a:solidFill>
      <a:prstDash val="solid"/>
    </a:ln>
  </c:spPr>
</c:chartSpace>
</file>

<file path=xl/drawings/charts/chart2.xml><?xml version="1.0" encoding="utf-8"?>
<c:chartSpace xmlns:c="http://schemas.openxmlformats.org/drawingml/2006/chart">
  <c:lang val="en-US"/>
  <c:roundedCorners val="0"/>
  <c:chart>
    <c:title>
      <c:tx>
        <c:rich>
          <a:bodyPr xmlns:a="http://schemas.openxmlformats.org/drawingml/2006/main"/>
          <a:lstStyle xmlns:a="http://schemas.openxmlformats.org/drawingml/2006/main"/>
          <a:p xmlns:a="http://schemas.openxmlformats.org/drawingml/2006/main">
            <a:r>
              <a:rPr/>
              <a:t>優先度分布</a:t>
            </a:r>
          </a:p>
        </c:rich>
      </c:tx>
      <c:overlay val="0"/>
    </c:title>
    <c:autoTitleDeleted val="0"/>
    <c:view3D/>
    <c:plotArea>
      <c:layout/>
      <c:barChart>
        <c:barDir val="col"/>
        <c:varyColors val="0"/>
        <c:ser>
          <c:idx val="0"/>
          <c:order val="0"/>
          <c:tx>
            <c:v>件数</c:v>
          </c:tx>
          <c:cat>
            <c:strRef>
              <c:f>'ダッシュボード'!$A$25:$A$29</c:f>
              <c:strCache>
                <c:ptCount val="0"/>
              </c:strCache>
            </c:strRef>
          </c:cat>
          <c:val>
            <c:numRef>
              <c:f>'ダッシュボード'!$B$25:$B$29</c:f>
              <c:numCache>
                <c:formatCode>0</c:formatCode>
                <c:ptCount val="0"/>
              </c:numCache>
            </c:numRef>
          </c:val>
        </c:ser>
        <c:dLbls>
          <c:showLegendKey val="0"/>
          <c:showVal val="0"/>
          <c:showCatName val="0"/>
          <c:showSerName val="0"/>
          <c:showPercent val="0"/>
          <c:showBubbleSize val="0"/>
          <c:showLeaderLines val="0"/>
        </c:dLbls>
        <c:axId val="48650112"/>
        <c:axId val="48672768"/>
      </c:barChart>
      <c:catAx>
        <c:axId val="48650112"/>
        <c:scaling>
          <c:orientation val="minMax"/>
        </c:scaling>
        <c:delete val="0"/>
        <c:axPos val="b"/>
        <c:majorGridlines>
          <c:spPr>
            <a:ln xmlns:a="http://schemas.openxmlformats.org/drawingml/2006/main" w="9525">
              <a:solidFill>
                <a:srgbClr val="CCCCCC"/>
              </a:solidFill>
              <a:prstDash val="dash"/>
            </a:ln>
          </c:spPr>
        </c:majorGridlines>
        <c:numFmt formatCode=""/>
        <c:majorTickMark val="none"/>
        <c:minorTickMark val="none"/>
        <c:tickLblPos val="nextTo"/>
        <c:crossAx val="48672768"/>
        <c:crosses val="autoZero"/>
        <c:lblAlgn val="ctr"/>
        <c:lblOffset val="100"/>
        <c:noMultiLvlLbl val="0"/>
      </c:catAx>
      <c:valAx>
        <c:axId val="48672768"/>
        <c:scaling>
          <c:orientation val="minMax"/>
        </c:scaling>
        <c:delete val="0"/>
        <c:axPos val="l"/>
        <c:majorGridlines>
          <c:spPr>
            <a:ln xmlns:a="http://schemas.openxmlformats.org/drawingml/2006/main" w="9525">
              <a:solidFill>
                <a:srgbClr val="E2E8F0"/>
              </a:solidFill>
              <a:prstDash val="solid"/>
            </a:ln>
          </c:spPr>
        </c:majorGridlines>
        <c:numFmt formatCode="0"/>
        <c:majorTickMark val="none"/>
        <c:minorTickMark val="none"/>
        <c:crossAx val="48650112"/>
        <c:crosses val="autoZero"/>
        <c:crossBetween val="between"/>
      </c:valAx>
    </c:plotArea>
    <c:plotVisOnly val="1"/>
  </c:chart>
  <c:spPr>
    <a:ln xmlns:a="http://schemas.openxmlformats.org/drawingml/2006/main" w="9525">
      <a:solidFill>
        <a:srgbClr val="D9D9D9"/>
      </a:solidFill>
      <a:prstDash val="solid"/>
    </a:ln>
  </c:spPr>
</c:chartSpace>
</file>

<file path=xl/drawings/charts/chart3.xml><?xml version="1.0" encoding="utf-8"?>
<c:chartSpace xmlns:c="http://schemas.openxmlformats.org/drawingml/2006/chart">
  <c:lang val="en-US"/>
  <c:roundedCorners val="0"/>
  <c:chart>
    <c:title>
      <c:tx>
        <c:rich>
          <a:bodyPr xmlns:a="http://schemas.openxmlformats.org/drawingml/2006/main"/>
          <a:lstStyle xmlns:a="http://schemas.openxmlformats.org/drawingml/2006/main"/>
          <a:p xmlns:a="http://schemas.openxmlformats.org/drawingml/2006/main">
            <a:r>
              <a:rPr/>
              <a:t>業務シーン分布</a:t>
            </a:r>
          </a:p>
        </c:rich>
      </c:tx>
      <c:overlay val="0"/>
    </c:title>
    <c:autoTitleDeleted val="0"/>
    <c:view3D/>
    <c:plotArea>
      <c:layout/>
      <c:barChart>
        <c:barDir val="col"/>
        <c:varyColors val="0"/>
        <c:ser>
          <c:idx val="0"/>
          <c:order val="0"/>
          <c:tx>
            <c:v>件数</c:v>
          </c:tx>
          <c:cat>
            <c:strRef>
              <c:f>'ダッシュボード'!$K$13:$K$20</c:f>
              <c:strCache>
                <c:ptCount val="0"/>
              </c:strCache>
            </c:strRef>
          </c:cat>
          <c:val>
            <c:numRef>
              <c:f>'ダッシュボード'!$L$13:$L$20</c:f>
              <c:numCache>
                <c:formatCode>0</c:formatCode>
                <c:ptCount val="0"/>
              </c:numCache>
            </c:numRef>
          </c:val>
        </c:ser>
        <c:dLbls>
          <c:showLegendKey val="0"/>
          <c:showVal val="0"/>
          <c:showCatName val="0"/>
          <c:showSerName val="0"/>
          <c:showPercent val="0"/>
          <c:showBubbleSize val="0"/>
          <c:showLeaderLines val="0"/>
        </c:dLbls>
        <c:axId val="48650112"/>
        <c:axId val="48672768"/>
      </c:barChart>
      <c:catAx>
        <c:axId val="48650112"/>
        <c:scaling>
          <c:orientation val="minMax"/>
        </c:scaling>
        <c:delete val="0"/>
        <c:axPos val="b"/>
        <c:majorGridlines>
          <c:spPr>
            <a:ln xmlns:a="http://schemas.openxmlformats.org/drawingml/2006/main" w="9525">
              <a:solidFill>
                <a:srgbClr val="CCCCCC"/>
              </a:solidFill>
              <a:prstDash val="dash"/>
            </a:ln>
          </c:spPr>
        </c:majorGridlines>
        <c:numFmt formatCode=""/>
        <c:majorTickMark val="none"/>
        <c:minorTickMark val="none"/>
        <c:tickLblPos val="nextTo"/>
        <c:crossAx val="48672768"/>
        <c:crosses val="autoZero"/>
        <c:lblAlgn val="ctr"/>
        <c:lblOffset val="100"/>
        <c:noMultiLvlLbl val="0"/>
      </c:catAx>
      <c:valAx>
        <c:axId val="48672768"/>
        <c:scaling>
          <c:orientation val="minMax"/>
        </c:scaling>
        <c:delete val="0"/>
        <c:axPos val="l"/>
        <c:majorGridlines>
          <c:spPr>
            <a:ln xmlns:a="http://schemas.openxmlformats.org/drawingml/2006/main" w="9525">
              <a:solidFill>
                <a:srgbClr val="E2E8F0"/>
              </a:solidFill>
              <a:prstDash val="solid"/>
            </a:ln>
          </c:spPr>
        </c:majorGridlines>
        <c:numFmt formatCode="0"/>
        <c:majorTickMark val="none"/>
        <c:minorTickMark val="none"/>
        <c:crossAx val="48650112"/>
        <c:crosses val="autoZero"/>
        <c:crossBetween val="between"/>
      </c:valAx>
    </c:plotArea>
    <c:plotVisOnly val="1"/>
  </c:chart>
  <c:spPr>
    <a:ln xmlns:a="http://schemas.openxmlformats.org/drawingml/2006/main" w="9525">
      <a:solidFill>
        <a:srgbClr val="D9D9D9"/>
      </a:solidFill>
      <a:prstDash val="solid"/>
    </a:ln>
  </c:spPr>
</c:chartSpace>
</file>

<file path=xl/drawings/charts/chart4.xml><?xml version="1.0" encoding="utf-8"?>
<c:chartSpace xmlns:c="http://schemas.openxmlformats.org/drawingml/2006/chart">
  <c:lang val="en-US"/>
  <c:roundedCorners val="0"/>
  <c:chart>
    <c:title>
      <c:tx>
        <c:rich>
          <a:bodyPr xmlns:a="http://schemas.openxmlformats.org/drawingml/2006/main"/>
          <a:lstStyle xmlns:a="http://schemas.openxmlformats.org/drawingml/2006/main"/>
          <a:p xmlns:a="http://schemas.openxmlformats.org/drawingml/2006/main">
            <a:r>
              <a:rPr/>
              <a:t>サービス水準状態分布</a:t>
            </a:r>
          </a:p>
        </c:rich>
      </c:tx>
      <c:overlay val="0"/>
    </c:title>
    <c:autoTitleDeleted val="0"/>
    <c:view3D/>
    <c:plotArea>
      <c:layout/>
      <c:barChart>
        <c:barDir val="col"/>
        <c:varyColors val="0"/>
        <c:ser>
          <c:idx val="0"/>
          <c:order val="0"/>
          <c:tx>
            <c:v>件数</c:v>
          </c:tx>
          <c:cat>
            <c:strRef>
              <c:f>'ダッシュボード'!$K$25:$K$30</c:f>
              <c:strCache>
                <c:ptCount val="0"/>
              </c:strCache>
            </c:strRef>
          </c:cat>
          <c:val>
            <c:numRef>
              <c:f>'ダッシュボード'!$L$25:$L$30</c:f>
              <c:numCache>
                <c:formatCode>0</c:formatCode>
                <c:ptCount val="0"/>
              </c:numCache>
            </c:numRef>
          </c:val>
        </c:ser>
        <c:dLbls>
          <c:showLegendKey val="0"/>
          <c:showVal val="0"/>
          <c:showCatName val="0"/>
          <c:showSerName val="0"/>
          <c:showPercent val="0"/>
          <c:showBubbleSize val="0"/>
          <c:showLeaderLines val="0"/>
        </c:dLbls>
        <c:axId val="48650112"/>
        <c:axId val="48672768"/>
      </c:barChart>
      <c:catAx>
        <c:axId val="48650112"/>
        <c:scaling>
          <c:orientation val="minMax"/>
        </c:scaling>
        <c:delete val="0"/>
        <c:axPos val="b"/>
        <c:majorGridlines>
          <c:spPr>
            <a:ln xmlns:a="http://schemas.openxmlformats.org/drawingml/2006/main" w="9525">
              <a:solidFill>
                <a:srgbClr val="CCCCCC"/>
              </a:solidFill>
              <a:prstDash val="dash"/>
            </a:ln>
          </c:spPr>
        </c:majorGridlines>
        <c:numFmt formatCode=""/>
        <c:majorTickMark val="none"/>
        <c:minorTickMark val="none"/>
        <c:tickLblPos val="nextTo"/>
        <c:crossAx val="48672768"/>
        <c:crosses val="autoZero"/>
        <c:lblAlgn val="ctr"/>
        <c:lblOffset val="100"/>
        <c:noMultiLvlLbl val="0"/>
      </c:catAx>
      <c:valAx>
        <c:axId val="48672768"/>
        <c:scaling>
          <c:orientation val="minMax"/>
        </c:scaling>
        <c:delete val="0"/>
        <c:axPos val="l"/>
        <c:majorGridlines>
          <c:spPr>
            <a:ln xmlns:a="http://schemas.openxmlformats.org/drawingml/2006/main" w="9525">
              <a:solidFill>
                <a:srgbClr val="E2E8F0"/>
              </a:solidFill>
              <a:prstDash val="solid"/>
            </a:ln>
          </c:spPr>
        </c:majorGridlines>
        <c:numFmt formatCode="0"/>
        <c:majorTickMark val="none"/>
        <c:minorTickMark val="none"/>
        <c:crossAx val="48650112"/>
        <c:crosses val="autoZero"/>
        <c:crossBetween val="between"/>
      </c:valAx>
    </c:plotArea>
    <c:plotVisOnly val="1"/>
  </c:chart>
  <c:spPr>
    <a:ln xmlns:a="http://schemas.openxmlformats.org/drawingml/2006/main" w="9525">
      <a:solidFill>
        <a:srgbClr val="D9D9D9"/>
      </a:solidFill>
      <a:prstDash val="solid"/>
    </a:ln>
  </c:spPr>
</c:chartSpace>
</file>

<file path=xl/drawings/charts/chart5.xml><?xml version="1.0" encoding="utf-8"?>
<c:chartSpace xmlns:c="http://schemas.openxmlformats.org/drawingml/2006/chart">
  <c:lang val="en-US"/>
  <c:roundedCorners val="0"/>
  <c:chart>
    <c:title>
      <c:tx>
        <c:rich>
          <a:bodyPr xmlns:a="http://schemas.openxmlformats.org/drawingml/2006/main"/>
          <a:lstStyle xmlns:a="http://schemas.openxmlformats.org/drawingml/2006/main"/>
          <a:p xmlns:a="http://schemas.openxmlformats.org/drawingml/2006/main">
            <a:r>
              <a:rPr/>
              <a:t>最近6个月趋势</a:t>
            </a:r>
          </a:p>
        </c:rich>
      </c:tx>
      <c:overlay val="0"/>
    </c:title>
    <c:autoTitleDeleted val="0"/>
    <c:view3D/>
    <c:plotArea>
      <c:layout/>
      <c:lineChart>
        <c:ser>
          <c:idx val="0"/>
          <c:order val="0"/>
          <c:tx>
            <c:v>新規数</c:v>
          </c:tx>
          <c:marker/>
          <c:cat>
            <c:strRef>
              <c:f>'ダッシュボード'!$A$34:$A$39</c:f>
              <c:strCache>
                <c:ptCount val="0"/>
              </c:strCache>
            </c:strRef>
          </c:cat>
          <c:val>
            <c:numRef>
              <c:f>'ダッシュボード'!$B$34:$B$39</c:f>
              <c:numCache>
                <c:formatCode>0</c:formatCode>
                <c:ptCount val="0"/>
              </c:numCache>
            </c:numRef>
          </c:val>
          <c:smooth val="0"/>
        </c:ser>
        <c:ser>
          <c:idx val="1"/>
          <c:order val="1"/>
          <c:tx>
            <c:v>完了・解決数</c:v>
          </c:tx>
          <c:marker/>
          <c:cat>
            <c:strRef>
              <c:f>'ダッシュボード'!$A$34:$A$39</c:f>
              <c:strCache>
                <c:ptCount val="0"/>
              </c:strCache>
            </c:strRef>
          </c:cat>
          <c:val>
            <c:numRef>
              <c:f>'ダッシュボード'!$C$34:$C$39</c:f>
              <c:numCache>
                <c:formatCode>0</c:formatCode>
                <c:ptCount val="0"/>
              </c:numCache>
            </c:numRef>
          </c:val>
          <c:smooth val="0"/>
        </c:ser>
        <c:ser>
          <c:idx val="2"/>
          <c:order val="2"/>
          <c:tx>
            <c:v>期限超過数</c:v>
          </c:tx>
          <c:marker/>
          <c:cat>
            <c:strRef>
              <c:f>'ダッシュボード'!$A$34:$A$39</c:f>
              <c:strCache>
                <c:ptCount val="0"/>
              </c:strCache>
            </c:strRef>
          </c:cat>
          <c:val>
            <c:numRef>
              <c:f>'ダッシュボード'!$D$34:$D$39</c:f>
              <c:numCache>
                <c:formatCode>0</c:formatCode>
                <c:ptCount val="0"/>
              </c:numCache>
            </c:numRef>
          </c:val>
          <c:smooth val="0"/>
        </c:ser>
        <c:dLbls>
          <c:showLegendKey val="0"/>
          <c:showVal val="0"/>
          <c:showCatName val="0"/>
          <c:showSerName val="0"/>
          <c:showPercent val="0"/>
          <c:showBubbleSize val="0"/>
          <c:showLeaderLines val="0"/>
        </c:dLbls>
        <c:axId val="48650112"/>
        <c:axId val="48672768"/>
      </c:lineChart>
      <c:catAx>
        <c:axId val="48650112"/>
        <c:scaling>
          <c:orientation val="minMax"/>
        </c:scaling>
        <c:delete val="0"/>
        <c:axPos val="b"/>
        <c:majorGridlines>
          <c:spPr>
            <a:ln xmlns:a="http://schemas.openxmlformats.org/drawingml/2006/main" w="9525">
              <a:solidFill>
                <a:srgbClr val="CCCCCC"/>
              </a:solidFill>
              <a:prstDash val="dash"/>
            </a:ln>
          </c:spPr>
        </c:majorGridlines>
        <c:numFmt formatCode=""/>
        <c:majorTickMark val="none"/>
        <c:minorTickMark val="none"/>
        <c:tickLblPos val="nextTo"/>
        <c:crossAx val="48672768"/>
        <c:crosses val="autoZero"/>
        <c:lblAlgn val="ctr"/>
        <c:lblOffset val="100"/>
        <c:noMultiLvlLbl val="0"/>
      </c:catAx>
      <c:valAx>
        <c:axId val="48672768"/>
        <c:scaling>
          <c:orientation val="minMax"/>
        </c:scaling>
        <c:delete val="0"/>
        <c:axPos val="l"/>
        <c:majorGridlines>
          <c:spPr>
            <a:ln xmlns:a="http://schemas.openxmlformats.org/drawingml/2006/main" w="9525">
              <a:solidFill>
                <a:srgbClr val="E2E8F0"/>
              </a:solidFill>
              <a:prstDash val="solid"/>
            </a:ln>
          </c:spPr>
        </c:majorGridlines>
        <c:numFmt formatCode="0"/>
        <c:majorTickMark val="none"/>
        <c:minorTickMark val="none"/>
        <c:crossAx val="48650112"/>
        <c:crosses val="autoZero"/>
        <c:crossBetween val="between"/>
      </c:valAx>
    </c:plotArea>
    <c:legend>
      <c:legendPos val="b"/>
      <c:overlay val="0"/>
      <c:txPr>
        <a:bodyPr xmlns:a="http://schemas.openxmlformats.org/drawingml/2006/main" anchorCtr="1"/>
        <a:lstStyle xmlns:a="http://schemas.openxmlformats.org/drawingml/2006/main"/>
        <a:p xmlns:a="http://schemas.openxmlformats.org/drawingml/2006/main">
          <a:pPr>
            <a:defRPr sz="675"/>
          </a:pPr>
        </a:p>
      </c:txPr>
    </c:legend>
    <c:plotVisOnly val="1"/>
  </c:chart>
  <c:spPr>
    <a:ln xmlns:a="http://schemas.openxmlformats.org/drawingml/2006/main" w="9525">
      <a:solidFill>
        <a:srgbClr val="D9D9D9"/>
      </a:solidFill>
      <a:prstDash val="solid"/>
    </a:ln>
  </c:spPr>
</c:chartSpace>
</file>

<file path=xl/drawings/drawing1.xml><?xml version="1.0" encoding="utf-8"?>
<xdr:wsDr xmlns:xdr="http://schemas.openxmlformats.org/drawingml/2006/spreadsheetDrawing">
  <xdr:twoCellAnchor>
    <xdr:from>
      <xdr:col>3</xdr:col>
      <xdr:colOff>0</xdr:colOff>
      <xdr:row>11</xdr:row>
      <xdr:rowOff>0</xdr:rowOff>
    </xdr:from>
    <xdr:to>
      <xdr:col>10</xdr:col>
      <xdr:colOff>0</xdr:colOff>
      <xdr:row>28</xdr:row>
      <xdr:rowOff>0</xdr:rowOff>
    </xdr:to>
    <xdr:graphicFrame macro="">
      <xdr:nvGraphicFramePr>
        <xdr:cNvPr id="1" name="Chart"/>
        <xdr:cNvGraphicFramePr/>
      </xdr:nvGraphicFramePr>
      <xdr:xfrm>
        <a:off xmlns:a="http://schemas.openxmlformats.org/drawingml/2006/main" x="0" y="0"/>
        <a:ext xmlns:a="http://schemas.openxmlformats.org/drawingml/2006/main" cx="0" cy="0"/>
      </xdr:xfrm>
      <a:graphic xmlns:a="http://schemas.openxmlformats.org/drawingml/2006/main">
        <a:graphicData uri="http://schemas.openxmlformats.org/drawingml/2006/chart">
          <c:chart xmlns:r="http://schemas.openxmlformats.org/officeDocument/2006/relationships" xmlns:c="http://schemas.openxmlformats.org/drawingml/2006/chart" r:id="R249c43bee0c34a18"/>
        </a:graphicData>
      </a:graphic>
    </xdr:graphicFrame>
    <xdr:clientData/>
  </xdr:twoCellAnchor>
  <xdr:twoCellAnchor>
    <xdr:from>
      <xdr:col>3</xdr:col>
      <xdr:colOff>0</xdr:colOff>
      <xdr:row>29</xdr:row>
      <xdr:rowOff>0</xdr:rowOff>
    </xdr:from>
    <xdr:to>
      <xdr:col>10</xdr:col>
      <xdr:colOff>0</xdr:colOff>
      <xdr:row>45</xdr:row>
      <xdr:rowOff>0</xdr:rowOff>
    </xdr:to>
    <xdr:graphicFrame macro="">
      <xdr:nvGraphicFramePr>
        <xdr:cNvPr id="2" name="Chart"/>
        <xdr:cNvGraphicFramePr/>
      </xdr:nvGraphicFramePr>
      <xdr:xfrm>
        <a:off xmlns:a="http://schemas.openxmlformats.org/drawingml/2006/main" x="0" y="0"/>
        <a:ext xmlns:a="http://schemas.openxmlformats.org/drawingml/2006/main" cx="0" cy="0"/>
      </xdr:xfrm>
      <a:graphic xmlns:a="http://schemas.openxmlformats.org/drawingml/2006/main">
        <a:graphicData uri="http://schemas.openxmlformats.org/drawingml/2006/chart">
          <c:chart xmlns:r="http://schemas.openxmlformats.org/officeDocument/2006/relationships" xmlns:c="http://schemas.openxmlformats.org/drawingml/2006/chart" r:id="R3dce207cfb324628"/>
        </a:graphicData>
      </a:graphic>
    </xdr:graphicFrame>
    <xdr:clientData/>
  </xdr:twoCellAnchor>
  <xdr:twoCellAnchor>
    <xdr:from>
      <xdr:col>13</xdr:col>
      <xdr:colOff>0</xdr:colOff>
      <xdr:row>11</xdr:row>
      <xdr:rowOff>0</xdr:rowOff>
    </xdr:from>
    <xdr:to>
      <xdr:col>17</xdr:col>
      <xdr:colOff>0</xdr:colOff>
      <xdr:row>28</xdr:row>
      <xdr:rowOff>0</xdr:rowOff>
    </xdr:to>
    <xdr:graphicFrame macro="">
      <xdr:nvGraphicFramePr>
        <xdr:cNvPr id="3" name="Chart"/>
        <xdr:cNvGraphicFramePr/>
      </xdr:nvGraphicFramePr>
      <xdr:xfrm>
        <a:off xmlns:a="http://schemas.openxmlformats.org/drawingml/2006/main" x="0" y="0"/>
        <a:ext xmlns:a="http://schemas.openxmlformats.org/drawingml/2006/main" cx="0" cy="0"/>
      </xdr:xfrm>
      <a:graphic xmlns:a="http://schemas.openxmlformats.org/drawingml/2006/main">
        <a:graphicData uri="http://schemas.openxmlformats.org/drawingml/2006/chart">
          <c:chart xmlns:r="http://schemas.openxmlformats.org/officeDocument/2006/relationships" xmlns:c="http://schemas.openxmlformats.org/drawingml/2006/chart" r:id="R10cf2318723946ea"/>
        </a:graphicData>
      </a:graphic>
    </xdr:graphicFrame>
    <xdr:clientData/>
  </xdr:twoCellAnchor>
  <xdr:twoCellAnchor>
    <xdr:from>
      <xdr:col>13</xdr:col>
      <xdr:colOff>0</xdr:colOff>
      <xdr:row>29</xdr:row>
      <xdr:rowOff>0</xdr:rowOff>
    </xdr:from>
    <xdr:to>
      <xdr:col>17</xdr:col>
      <xdr:colOff>0</xdr:colOff>
      <xdr:row>45</xdr:row>
      <xdr:rowOff>0</xdr:rowOff>
    </xdr:to>
    <xdr:graphicFrame macro="">
      <xdr:nvGraphicFramePr>
        <xdr:cNvPr id="4" name="Chart"/>
        <xdr:cNvGraphicFramePr/>
      </xdr:nvGraphicFramePr>
      <xdr:xfrm>
        <a:off xmlns:a="http://schemas.openxmlformats.org/drawingml/2006/main" x="0" y="0"/>
        <a:ext xmlns:a="http://schemas.openxmlformats.org/drawingml/2006/main" cx="0" cy="0"/>
      </xdr:xfrm>
      <a:graphic xmlns:a="http://schemas.openxmlformats.org/drawingml/2006/main">
        <a:graphicData uri="http://schemas.openxmlformats.org/drawingml/2006/chart">
          <c:chart xmlns:r="http://schemas.openxmlformats.org/officeDocument/2006/relationships" xmlns:c="http://schemas.openxmlformats.org/drawingml/2006/chart" r:id="R029821e753ab4bf4"/>
        </a:graphicData>
      </a:graphic>
    </xdr:graphicFrame>
    <xdr:clientData/>
  </xdr:twoCellAnchor>
  <xdr:twoCellAnchor>
    <xdr:from>
      <xdr:col>3</xdr:col>
      <xdr:colOff>0</xdr:colOff>
      <xdr:row>46</xdr:row>
      <xdr:rowOff>0</xdr:rowOff>
    </xdr:from>
    <xdr:to>
      <xdr:col>13</xdr:col>
      <xdr:colOff>0</xdr:colOff>
      <xdr:row>61</xdr:row>
      <xdr:rowOff>0</xdr:rowOff>
    </xdr:to>
    <xdr:graphicFrame macro="">
      <xdr:nvGraphicFramePr>
        <xdr:cNvPr id="5" name="Chart"/>
        <xdr:cNvGraphicFramePr/>
      </xdr:nvGraphicFramePr>
      <xdr:xfrm>
        <a:off xmlns:a="http://schemas.openxmlformats.org/drawingml/2006/main" x="0" y="0"/>
        <a:ext xmlns:a="http://schemas.openxmlformats.org/drawingml/2006/main" cx="0" cy="0"/>
      </xdr:xfrm>
      <a:graphic xmlns:a="http://schemas.openxmlformats.org/drawingml/2006/main">
        <a:graphicData uri="http://schemas.openxmlformats.org/drawingml/2006/chart">
          <c:chart xmlns:r="http://schemas.openxmlformats.org/officeDocument/2006/relationships" xmlns:c="http://schemas.openxmlformats.org/drawingml/2006/chart" r:id="Rabc7c25594034b2f"/>
        </a:graphicData>
      </a:graphic>
    </xdr:graphicFrame>
    <xdr:clientData/>
  </xdr:twoCellAnchor>
</xdr:wsDr>
</file>

<file path=xl/tables/table1.xml><?xml version="1.0" encoding="utf-8"?>
<x:table xmlns:x="http://schemas.openxmlformats.org/spreadsheetml/2006/main" id="3" name="ServiceTicketsTable" displayName="ServiceTicketsTable" ref="A5:AJ205" headerRowCount="1">
  <x:tableColumns count="36">
    <x:tableColumn id="1" name="チケット番号"/>
    <x:tableColumn id="2" name="作成日時"/>
    <x:tableColumn id="3" name="業務シーン"/>
    <x:tableColumn id="4" name="受付経路"/>
    <x:tableColumn id="5" name="依頼者種別"/>
    <x:tableColumn id="6" name="依頼者・顧客"/>
    <x:tableColumn id="7" name="会社・事業部"/>
    <x:tableColumn id="8" name="部門・店舗・案件"/>
    <x:tableColumn id="9" name="連絡先"/>
    <x:tableColumn id="10" name="サービスカテゴリ"/>
    <x:tableColumn id="11" name="サブカテゴリ"/>
    <x:tableColumn id="12" name="チケット件名"/>
    <x:tableColumn id="13" name="問題内容"/>
    <x:tableColumn id="14" name="影響範囲"/>
    <x:tableColumn id="15" name="緊急度"/>
    <x:tableColumn id="16" name="優先度"/>
    <x:tableColumn id="17" name="受付チーム"/>
    <x:tableColumn id="18" name="担当者"/>
    <x:tableColumn id="19" name="現在の状態"/>
    <x:tableColumn id="20" name="初回応答時刻"/>
    <x:tableColumn id="21" name="予定完了時刻"/>
    <x:tableColumn id="22" name="実際完了時刻"/>
    <x:tableColumn id="23" name="サービス水準レベル"/>
    <x:tableColumn id="24" name="解決期限（時間）"/>
    <x:tableColumn id="25" name="初回応答時間"/>
    <x:tableColumn id="26" name="解決時間"/>
    <x:tableColumn id="27" name="期限超過有無"/>
    <x:tableColumn id="28" name="サービス水準状態"/>
    <x:tableColumn id="29" name="完了理由・解決策"/>
    <x:tableColumn id="30" name="費用・工数"/>
    <x:tableColumn id="31" name="満足度（1-5）"/>
    <x:tableColumn id="32" name="次回フォロー日"/>
    <x:tableColumn id="33" name="備考"/>
    <x:tableColumn id="34" name="添付・リンク"/>
    <x:tableColumn id="35" name="月"/>
    <x:tableColumn id="36" name="所要日数"/>
  </x:tableColumns>
  <x:tableStyleInfo name="TableStyleMedium2" showRowStripes="1"/>
</x:table>
</file>

<file path=xl/tables/table2.xml><?xml version="1.0" encoding="utf-8"?>
<x:table xmlns:x="http://schemas.openxmlformats.org/spreadsheetml/2006/main" id="4" name="TicketActionsTable" displayName="TicketActionsTable" ref="A5:L205" headerRowCount="1">
  <x:tableColumns count="12">
    <x:tableColumn id="1" name="フォロー番号"/>
    <x:tableColumn id="2" name="チケット番号"/>
    <x:tableColumn id="3" name="フォロー日時"/>
    <x:tableColumn id="4" name="フォロー種別"/>
    <x:tableColumn id="5" name="対応者"/>
    <x:tableColumn id="6" name="対応チーム"/>
    <x:tableColumn id="7" name="対応内容"/>
    <x:tableColumn id="8" name="現在の結果"/>
    <x:tableColumn id="9" name="次のアクション"/>
    <x:tableColumn id="10" name="次回フォロー日"/>
    <x:tableColumn id="11" name="工数（時間）"/>
    <x:tableColumn id="12" name="顧客通知"/>
  </x:tableColumns>
  <x:tableStyleInfo name="TableStyleMedium2" showRowStripes="1"/>
</x:table>
</file>

<file path=xl/tables/table3.xml><?xml version="1.0" encoding="utf-8"?>
<x:table xmlns:x="http://schemas.openxmlformats.org/spreadsheetml/2006/main" id="2" name="SlaRulesTable" displayName="SlaRulesTable" ref="A5:F10" headerRowCount="1">
  <x:tableColumns count="6">
    <x:tableColumn id="1" name="優先度"/>
    <x:tableColumn id="2" name="サービス水準レベル"/>
    <x:tableColumn id="3" name="初回応答期限（時間）"/>
    <x:tableColumn id="4" name="解決期限（時間）"/>
    <x:tableColumn id="5" name="エスカレーション目安"/>
    <x:tableColumn id="6" name="適用例"/>
  </x:tableColumns>
  <x:tableStyleInfo name="TableStyleMedium2" showRowStripes="1"/>
</x:table>
</file>

<file path=xl/tables/table4.xml><?xml version="1.0" encoding="utf-8"?>
<x:table xmlns:x="http://schemas.openxmlformats.org/spreadsheetml/2006/main" id="1" name="DataDictionaryTable" displayName="DataDictionaryTable" ref="A1:M14" headerRowCount="1">
  <x:tableColumns count="13">
    <x:tableColumn id="1" name="業務シーン"/>
    <x:tableColumn id="2" name="受付経路"/>
    <x:tableColumn id="3" name="依頼者種別"/>
    <x:tableColumn id="4" name="サービスカテゴリ"/>
    <x:tableColumn id="5" name="サブカテゴリ"/>
    <x:tableColumn id="6" name="影響範囲"/>
    <x:tableColumn id="7" name="緊急度"/>
    <x:tableColumn id="8" name="優先度"/>
    <x:tableColumn id="9" name="受付チーム"/>
    <x:tableColumn id="10" name="現在の状態"/>
    <x:tableColumn id="11" name="フォロー種別"/>
    <x:tableColumn id="12" name="はい・いいえ"/>
    <x:tableColumn id="13" name="満足度"/>
  </x:tableColumns>
  <x:tableStyleInfo name="TableStyleMedium2" showRowStripes="1"/>
</x:table>
</file>

<file path=xl/tables/table5.xml><?xml version="1.0" encoding="utf-8"?>
<x:table xmlns:x="http://schemas.openxmlformats.org/spreadsheetml/2006/main" id="5" name="CustomerAssetTable" displayName="CustomerAssetTable" ref="A5:K105" headerRowCount="1">
  <x:tableColumns count="11">
    <x:tableColumn id="1" name="対象種別"/>
    <x:tableColumn id="2" name="対象番号"/>
    <x:tableColumn id="3" name="名称"/>
    <x:tableColumn id="4" name="会社・事業部"/>
    <x:tableColumn id="5" name="部門・店舗・案件"/>
    <x:tableColumn id="6" name="連絡担当者"/>
    <x:tableColumn id="7" name="連絡先"/>
    <x:tableColumn id="8" name="資産・契約・注文番号"/>
    <x:tableColumn id="9" name="サービスレベル"/>
    <x:tableColumn id="10" name="期限日"/>
    <x:tableColumn id="11" name="備考"/>
  </x:tableColumns>
  <x:tableStyleInfo name="TableStyleMedium2" showRowStripes="1"/>
</x:table>
</file>

<file path=xl/theme/theme1.xml><?xml version="1.0" encoding="utf-8"?>
<a:theme xmlns:a="http://schemas.openxmlformats.org/drawingml/2006/main" xmlns:r="http://schemas.openxmlformats.org/officeDocument/2006/relationships" name="ServiceOps">
  <a:themeElements>
    <a:clrScheme name="ServiceOps">
      <a:dk1>
        <a:srgbClr val="0F172A"/>
      </a:dk1>
      <a:lt1>
        <a:srgbClr val="FFFFFF"/>
      </a:lt1>
      <a:dk2>
        <a:srgbClr val="0E2841"/>
      </a:dk2>
      <a:lt2>
        <a:srgbClr val="F1F5F9"/>
      </a:lt2>
      <a:accent1>
        <a:srgbClr val="2563EB"/>
      </a:accent1>
      <a:accent2>
        <a:srgbClr val="F97316"/>
      </a:accent2>
      <a:accent3>
        <a:srgbClr val="16A34A"/>
      </a:accent3>
      <a:accent4>
        <a:srgbClr val="7C3AED"/>
      </a:accent4>
      <a:accent5>
        <a:srgbClr val="0891B2"/>
      </a:accent5>
      <a:accent6>
        <a:srgbClr val="64748B"/>
      </a:accent6>
      <a:hlink>
        <a:srgbClr val="2563EB"/>
      </a:hlink>
      <a:folHlink>
        <a:srgbClr val="7C3AED"/>
      </a:folHlink>
    </a:clrScheme>
    <a:fontScheme name="Office">
      <a:majorFont>
        <a:latin typeface="Calibri"/>
        <a:ea typeface="Calibri"/>
        <a:cs typeface="Calibri"/>
      </a:majorFont>
      <a:minorFont>
        <a:latin typeface="Calibri"/>
        <a:ea typeface="Calibri"/>
        <a:cs typeface="Calibri"/>
      </a:minorFont>
    </a:fontScheme>
    <a:fmtScheme name="ServiceOps">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2.xml.rels>&#65279;<?xml version="1.0" encoding="utf-8"?><Relationships xmlns="http://schemas.openxmlformats.org/package/2006/relationships"><Relationship Type="http://schemas.openxmlformats.org/officeDocument/2006/relationships/drawing" Target="/xl/drawings/drawing1.xml" Id="Re6848e4747ae4af0" /></Relationships>
</file>

<file path=xl/worksheets/_rels/sheet3.xml.rels>&#65279;<?xml version="1.0" encoding="utf-8"?><Relationships xmlns="http://schemas.openxmlformats.org/package/2006/relationships"><Relationship Type="http://schemas.openxmlformats.org/officeDocument/2006/relationships/table" Target="/xl/tables/table1.xml" Id="Rb5bfff3ff8884e98" /></Relationships>
</file>

<file path=xl/worksheets/_rels/sheet4.xml.rels>&#65279;<?xml version="1.0" encoding="utf-8"?><Relationships xmlns="http://schemas.openxmlformats.org/package/2006/relationships"><Relationship Type="http://schemas.openxmlformats.org/officeDocument/2006/relationships/table" Target="/xl/tables/table2.xml" Id="Rbd0c1deb3da5464d" /></Relationships>
</file>

<file path=xl/worksheets/_rels/sheet5.xml.rels>&#65279;<?xml version="1.0" encoding="utf-8"?><Relationships xmlns="http://schemas.openxmlformats.org/package/2006/relationships"><Relationship Type="http://schemas.openxmlformats.org/officeDocument/2006/relationships/table" Target="/xl/tables/table3.xml" Id="R8f886e739592458b" /></Relationships>
</file>

<file path=xl/worksheets/_rels/sheet6.xml.rels>&#65279;<?xml version="1.0" encoding="utf-8"?><Relationships xmlns="http://schemas.openxmlformats.org/package/2006/relationships"><Relationship Type="http://schemas.openxmlformats.org/officeDocument/2006/relationships/table" Target="/xl/tables/table4.xml" Id="R5cd3bfb8d6054719" /></Relationships>
</file>

<file path=xl/worksheets/_rels/sheet7.xml.rels>&#65279;<?xml version="1.0" encoding="utf-8"?><Relationships xmlns="http://schemas.openxmlformats.org/package/2006/relationships"><Relationship Type="http://schemas.openxmlformats.org/officeDocument/2006/relationships/table" Target="/xl/tables/table5.xml" Id="R306e78d1f6f2401e" /></Relationships>
</file>

<file path=xl/worksheets/sheet1.xml><?xml version="1.0" encoding="utf-8"?>
<worksheet xmlns:x="http://schemas.openxmlformats.org/spreadsheetml/2006/main" xmlns="http://schemas.openxmlformats.org/spreadsheetml/2006/main">
  <sheetFormatPr defaultRowHeight="15"/>
  <cols>
    <col customWidth="true" max="1" min="1" width="16"/>
    <col customWidth="true" max="2" min="2" width="70"/>
    <col customWidth="true" max="3" min="3" width="36"/>
    <col customWidth="true" max="8" min="4" width="12"/>
  </cols>
  <sheetData>
    <row r="1" ht="24" customHeight="true">
      <c r="A1" s="8" t="s">
        <v>0</v>
      </c>
      <c r="B1" s="9"/>
      <c r="C1" s="9"/>
      <c r="D1" s="9"/>
      <c r="E1" s="9"/>
      <c r="F1" s="9"/>
      <c r="G1" s="9"/>
      <c r="H1" s="9"/>
    </row>
    <row r="2" ht="28" customHeight="true">
      <c r="A2" s="14" t="s">
        <v>1</v>
      </c>
      <c r="B2" s="15"/>
      <c r="C2" s="15"/>
      <c r="D2" s="15"/>
      <c r="E2" s="15"/>
      <c r="F2" s="15"/>
      <c r="G2" s="15"/>
      <c r="H2" s="15"/>
    </row>
    <row r="3" ht="24" customHeight="true"/>
    <row r="4" ht="24" customHeight="true">
      <c r="A4" s="21" t="s">
        <v>2</v>
      </c>
      <c r="B4" s="21"/>
      <c r="C4" s="21"/>
      <c r="D4" s="21"/>
      <c r="E4" s="21"/>
      <c r="F4" s="21"/>
      <c r="G4" s="21"/>
      <c r="H4" s="21"/>
    </row>
    <row r="5" ht="24" customHeight="true">
      <c r="A5" s="37" t="s">
        <v>3</v>
      </c>
      <c r="B5" s="38" t="str">
        <v>用途</v>
      </c>
      <c r="C5" s="39" t="s">
        <v>4</v>
      </c>
    </row>
    <row r="6" ht="36" customHeight="true">
      <c r="A6" s="82" t="s">
        <v>5</v>
      </c>
      <c r="B6" s="83" t="s">
        <v>6</v>
      </c>
      <c r="C6" s="84" t="s">
        <v>7</v>
      </c>
    </row>
    <row r="7" ht="36" customHeight="true">
      <c r="A7" s="85" t="s">
        <v>8</v>
      </c>
      <c r="B7" s="86" t="s">
        <v>9</v>
      </c>
      <c r="C7" s="87" t="s">
        <v>10</v>
      </c>
    </row>
    <row r="8" ht="36" customHeight="true">
      <c r="A8" s="85" t="s">
        <v>11</v>
      </c>
      <c r="B8" s="86" t="s">
        <v>12</v>
      </c>
      <c r="C8" s="87" t="s">
        <v>13</v>
      </c>
    </row>
    <row r="9" ht="36" customHeight="true">
      <c r="A9" s="85" t="s">
        <v>14</v>
      </c>
      <c r="B9" s="86" t="s">
        <v>15</v>
      </c>
      <c r="C9" s="87" t="s">
        <v>16</v>
      </c>
    </row>
    <row r="10" ht="36" customHeight="true">
      <c r="A10" s="85" t="s">
        <v>17</v>
      </c>
      <c r="B10" s="86" t="s">
        <v>18</v>
      </c>
      <c r="C10" s="87" t="s">
        <v>19</v>
      </c>
    </row>
    <row r="11" ht="36" customHeight="true">
      <c r="A11" s="85" t="s">
        <v>20</v>
      </c>
      <c r="B11" s="86" t="s">
        <v>21</v>
      </c>
      <c r="C11" s="87" t="s">
        <v>22</v>
      </c>
    </row>
    <row r="12" ht="36" customHeight="true">
      <c r="A12" s="88"/>
      <c r="B12" s="89"/>
      <c r="C12" s="90"/>
    </row>
    <row r="13" ht="24" customHeight="true"/>
    <row r="14" ht="24" customHeight="true">
      <c r="A14" s="21" t="s">
        <v>23</v>
      </c>
      <c r="B14" s="21"/>
      <c r="C14" s="21"/>
      <c r="D14" s="21"/>
      <c r="E14" s="21"/>
      <c r="F14" s="21"/>
      <c r="G14" s="21"/>
      <c r="H14" s="21"/>
    </row>
    <row r="15" ht="30" customHeight="true">
      <c r="A15" s="82" t="str">
        <v>1</v>
      </c>
      <c r="B15" s="84" t="s">
        <v>24</v>
      </c>
    </row>
    <row r="16" ht="30" customHeight="true">
      <c r="A16" s="85" t="str">
        <v>2</v>
      </c>
      <c r="B16" s="87" t="s">
        <v>25</v>
      </c>
    </row>
    <row r="17" ht="30" customHeight="true">
      <c r="A17" s="85" t="str">
        <v>3</v>
      </c>
      <c r="B17" s="87" t="s">
        <v>26</v>
      </c>
    </row>
    <row r="18" ht="30" customHeight="true">
      <c r="A18" s="85" t="str">
        <v>4</v>
      </c>
      <c r="B18" s="87" t="s">
        <v>27</v>
      </c>
    </row>
    <row r="19" ht="30" customHeight="true">
      <c r="A19" s="88" t="str">
        <v>5</v>
      </c>
      <c r="B19" s="90" t="s">
        <v>28</v>
      </c>
    </row>
    <row r="20" ht="24" customHeight="true"/>
    <row r="21" ht="24" customHeight="true">
      <c r="A21" s="21" t="s">
        <v>29</v>
      </c>
      <c r="B21" s="21"/>
      <c r="C21" s="21"/>
      <c r="D21" s="21"/>
      <c r="E21" s="21"/>
      <c r="F21" s="21"/>
      <c r="G21" s="21"/>
      <c r="H21" s="21"/>
    </row>
    <row r="22" ht="34" customHeight="true">
      <c r="A22" s="82" t="s">
        <v>30</v>
      </c>
      <c r="B22" s="84" t="s">
        <v>31</v>
      </c>
    </row>
    <row r="23" ht="34" customHeight="true">
      <c r="A23" s="85" t="s">
        <v>32</v>
      </c>
      <c r="B23" s="87" t="s">
        <v>33</v>
      </c>
    </row>
    <row r="24" ht="34" customHeight="true">
      <c r="A24" s="88" t="s">
        <v>34</v>
      </c>
      <c r="B24" s="90" t="s">
        <v>35</v>
      </c>
    </row>
  </sheetData>
  <mergeCells count="5">
    <mergeCell ref="A1:H1"/>
    <mergeCell ref="A2:H2"/>
    <mergeCell ref="A4:H4"/>
    <mergeCell ref="A14:H14"/>
    <mergeCell ref="A21:H21"/>
  </mergeCells>
  <pageMargins left="0.7" right="0.7" top="0.75" bottom="0.75" header="0.3" footer="0.3"/>
</worksheet>
</file>

<file path=xl/worksheets/sheet2.xml><?xml version="1.0" encoding="utf-8"?>
<worksheet xmlns:x="http://schemas.openxmlformats.org/spreadsheetml/2006/main" xmlns="http://schemas.openxmlformats.org/spreadsheetml/2006/main" xmlns:r="http://schemas.openxmlformats.org/officeDocument/2006/relationships" xmlns:mc="http://schemas.openxmlformats.org/markup-compatibility/2006">
  <sheetFormatPr defaultRowHeight="15"/>
  <cols>
    <col customWidth="true" max="1" min="1" width="14"/>
    <col customWidth="true" max="2" min="2" width="16"/>
    <col customWidth="true" max="3" min="3" width="6"/>
    <col customWidth="true" max="10" min="4" width="11"/>
    <col customWidth="true" max="11" min="11" width="16"/>
    <col customWidth="true" max="12" min="12" width="10"/>
    <col customWidth="true" max="13" min="13" width="4"/>
    <col customWidth="true" max="17" min="14" width="11"/>
  </cols>
  <sheetData>
    <row r="1" ht="34" customHeight="true">
      <c r="A1" s="8" t="s">
        <v>36</v>
      </c>
      <c r="B1" s="9"/>
      <c r="C1" s="9"/>
      <c r="D1" s="9"/>
      <c r="E1" s="9"/>
      <c r="F1" s="9"/>
      <c r="G1" s="9"/>
      <c r="H1" s="9"/>
      <c r="I1" s="9"/>
      <c r="J1" s="9"/>
      <c r="K1" s="9"/>
      <c r="L1" s="9"/>
      <c r="M1" s="9"/>
      <c r="N1" s="9"/>
      <c r="O1" s="9"/>
      <c r="P1" s="9"/>
      <c r="Q1" s="9"/>
    </row>
    <row r="2">
      <c r="A2" s="162" t="s">
        <v>37</v>
      </c>
    </row>
    <row r="3" ht="24" customHeight="true">
      <c r="A3" s="421" t="s">
        <v>38</v>
      </c>
      <c r="B3" s="404"/>
      <c r="C3" s="405"/>
      <c r="D3" s="421" t="s">
        <v>39</v>
      </c>
      <c r="E3" s="404"/>
      <c r="F3" s="405"/>
      <c r="G3" s="421" t="s">
        <v>40</v>
      </c>
      <c r="H3" s="404"/>
      <c r="I3" s="405"/>
      <c r="J3" s="421" t="s">
        <v>41</v>
      </c>
      <c r="K3" s="404"/>
      <c r="L3" s="405"/>
      <c r="M3" s="421" t="s">
        <v>42</v>
      </c>
      <c r="N3" s="404"/>
      <c r="O3" s="404"/>
      <c r="P3" s="404"/>
      <c r="Q3" s="405"/>
    </row>
    <row r="4" ht="30" customHeight="true">
      <c r="A4" s="513" t="n">
        <f>COUNTIF('チケット台帳'!$A$6:$A$205,"&lt;&gt;")</f>
        <v>10</v>
      </c>
      <c r="B4" s="15"/>
      <c r="C4" s="407"/>
      <c r="D4" s="513" t="n">
        <f>COUNTIF('チケット台帳'!$S$6:$S$205,"新規")+COUNTIF('チケット台帳'!$S$6:$S$205,"受付済み")+COUNTIF('チケット台帳'!$S$6:$S$205,"対応中")+COUNTIF('チケット台帳'!$S$6:$S$205,"顧客待ち")+COUNTIF('チケット台帳'!$S$6:$S$205,"第三者待ち")+COUNTIF('チケット台帳'!$S$6:$S$205,"エスカレーション済み")</f>
        <v>8</v>
      </c>
      <c r="E4" s="15"/>
      <c r="F4" s="407"/>
      <c r="G4" s="513" t="n">
        <f>COUNTIF('チケット台帳'!$AA$6:$AA$205,"はい")</f>
        <v>6</v>
      </c>
      <c r="H4" s="15"/>
      <c r="I4" s="407"/>
      <c r="J4" s="515" t="n">
        <f>IFERROR(COUNTIF('チケット台帳'!$AB$6:$AB$205,"期限内完了")/(COUNTIF('チケット台帳'!$AB$6:$AB$205,"期限内完了")+COUNTIF('チケット台帳'!$AB$6:$AB$205,"期限超過")),0)</f>
        <v>0.14285714285714285</v>
      </c>
      <c r="K4" s="15"/>
      <c r="L4" s="407"/>
      <c r="M4" s="513" t="n">
        <f>COUNTIFS('チケット台帳'!$B$6:$B$205,"&gt;="&amp;DATE(YEAR(TODAY()),MONTH(TODAY()),1),'チケット台帳'!$B$6:$B$205,"&lt;"&amp;EDATE(DATE(YEAR(TODAY()),MONTH(TODAY()),1),1))</f>
        <v>1</v>
      </c>
      <c r="N4" s="15"/>
      <c r="O4" s="15"/>
      <c r="P4" s="15"/>
      <c r="Q4" s="407"/>
    </row>
    <row r="5" ht="30" customHeight="true">
      <c r="A5" s="408"/>
      <c r="B5" s="409"/>
      <c r="C5" s="410"/>
      <c r="D5" s="408"/>
      <c r="E5" s="409"/>
      <c r="F5" s="410"/>
      <c r="G5" s="408"/>
      <c r="H5" s="409"/>
      <c r="I5" s="410"/>
      <c r="J5" s="408"/>
      <c r="K5" s="409"/>
      <c r="L5" s="410"/>
      <c r="M5" s="408"/>
      <c r="N5" s="409"/>
      <c r="O5" s="409"/>
      <c r="P5" s="409"/>
      <c r="Q5" s="410"/>
    </row>
    <row r="6" ht="24" customHeight="true"/>
    <row r="7" ht="24" customHeight="true">
      <c r="A7" s="421" t="s">
        <v>43</v>
      </c>
      <c r="B7" s="404"/>
      <c r="C7" s="405"/>
      <c r="D7" s="421" t="s">
        <v>44</v>
      </c>
      <c r="E7" s="404"/>
      <c r="F7" s="405"/>
      <c r="G7" s="421" t="s">
        <v>45</v>
      </c>
      <c r="H7" s="404"/>
      <c r="I7" s="405"/>
      <c r="J7" s="421" t="s">
        <v>46</v>
      </c>
      <c r="K7" s="404"/>
      <c r="L7" s="405"/>
      <c r="M7" s="421" t="s">
        <v>47</v>
      </c>
      <c r="N7" s="404"/>
      <c r="O7" s="404"/>
      <c r="P7" s="404"/>
      <c r="Q7" s="405"/>
    </row>
    <row r="8" ht="30" customHeight="true">
      <c r="A8" s="517" t="n">
        <f>IFERROR(AVERAGEIF('チケット台帳'!$Z$6:$Z$205,"&gt;0",'チケット台帳'!$Z$6:$Z$205),0)</f>
        <v>5.6</v>
      </c>
      <c r="B8" s="15"/>
      <c r="C8" s="407"/>
      <c r="D8" s="517" t="n">
        <f>IFERROR(AVERAGEIF('チケット台帳'!$AE$6:$AE$205,"&gt;0",'チケット台帳'!$AE$6:$AE$205),0)</f>
        <v>4.5</v>
      </c>
      <c r="E8" s="15"/>
      <c r="F8" s="407"/>
      <c r="G8" s="513" t="n">
        <f>COUNTIFS('チケット台帳'!$AF$6:$AF$205,"&lt;"&amp;TODAY()+1,'チケット台帳'!$AF$6:$AF$205,"&lt;&gt;",'チケット台帳'!$S$6:$S$205,"&lt;&gt;完了済み",'チケット台帳'!$S$6:$S$205,"&lt;&gt;キャンセル済み")</f>
        <v>3</v>
      </c>
      <c r="H8" s="15"/>
      <c r="I8" s="407"/>
      <c r="J8" s="513" t="n">
        <f>COUNTIF('チケット台帳'!$S$6:$S$205,"完了済み")+COUNTIF('チケット台帳'!$S$6:$S$205,"解決済み")</f>
        <v>2</v>
      </c>
      <c r="K8" s="15"/>
      <c r="L8" s="407"/>
      <c r="M8" s="519" t="n">
        <f>TODAY()</f>
        <v>46143</v>
      </c>
      <c r="N8" s="15"/>
      <c r="O8" s="15"/>
      <c r="P8" s="15"/>
      <c r="Q8" s="407"/>
    </row>
    <row r="9" ht="30" customHeight="true">
      <c r="A9" s="408"/>
      <c r="B9" s="409"/>
      <c r="C9" s="410"/>
      <c r="D9" s="408"/>
      <c r="E9" s="409"/>
      <c r="F9" s="410"/>
      <c r="G9" s="408"/>
      <c r="H9" s="409"/>
      <c r="I9" s="410"/>
      <c r="J9" s="408"/>
      <c r="K9" s="409"/>
      <c r="L9" s="410"/>
      <c r="M9" s="408"/>
      <c r="N9" s="409"/>
      <c r="O9" s="409"/>
      <c r="P9" s="409"/>
      <c r="Q9" s="410"/>
    </row>
    <row r="10"/>
    <row r="11"/>
    <row r="12" ht="24" customHeight="true">
      <c r="A12" s="437" t="s">
        <v>48</v>
      </c>
      <c r="B12" s="438" t="s">
        <v>49</v>
      </c>
      <c r="K12" s="437" t="s">
        <v>50</v>
      </c>
      <c r="L12" s="438" t="s">
        <v>49</v>
      </c>
    </row>
    <row r="13" ht="24" customHeight="true">
      <c r="A13" s="449" t="s">
        <v>51</v>
      </c>
      <c r="B13" s="467" t="n">
        <f>COUNTIF('チケット台帳'!$S$6:$S$205,A13)</f>
        <v>1</v>
      </c>
      <c r="K13" s="449" t="s">
        <v>52</v>
      </c>
      <c r="L13" s="467" t="n">
        <f>COUNTIF('チケット台帳'!$C$6:$C$205,K13)</f>
        <v>2</v>
      </c>
    </row>
    <row r="14" ht="24" customHeight="true">
      <c r="A14" s="451" t="s">
        <v>53</v>
      </c>
      <c r="B14" s="468" t="n">
        <f>COUNTIF('チケット台帳'!$S$6:$S$205,A14)</f>
        <v>2</v>
      </c>
      <c r="K14" s="451" t="s">
        <v>54</v>
      </c>
      <c r="L14" s="468" t="n">
        <f>COUNTIF('チケット台帳'!$C$6:$C$205,K14)</f>
        <v>2</v>
      </c>
    </row>
    <row r="15" ht="24" customHeight="true">
      <c r="A15" s="451" t="s">
        <v>55</v>
      </c>
      <c r="B15" s="468" t="n">
        <f>COUNTIF('チケット台帳'!$S$6:$S$205,A15)</f>
        <v>2</v>
      </c>
      <c r="K15" s="451" t="s">
        <v>56</v>
      </c>
      <c r="L15" s="468" t="n">
        <f>COUNTIF('チケット台帳'!$C$6:$C$205,K15)</f>
        <v>1</v>
      </c>
    </row>
    <row r="16" ht="24" customHeight="true">
      <c r="A16" s="451" t="s">
        <v>57</v>
      </c>
      <c r="B16" s="468" t="n">
        <f>COUNTIF('チケット台帳'!$S$6:$S$205,A16)</f>
        <v>1</v>
      </c>
      <c r="K16" s="451" t="s">
        <v>58</v>
      </c>
      <c r="L16" s="468" t="n">
        <f>COUNTIF('チケット台帳'!$C$6:$C$205,K16)</f>
        <v>1</v>
      </c>
    </row>
    <row r="17" ht="24" customHeight="true">
      <c r="A17" s="451" t="s">
        <v>59</v>
      </c>
      <c r="B17" s="468" t="n">
        <f>COUNTIF('チケット台帳'!$S$6:$S$205,A17)</f>
        <v>1</v>
      </c>
      <c r="K17" s="451" t="s">
        <v>60</v>
      </c>
      <c r="L17" s="468" t="n">
        <f>COUNTIF('チケット台帳'!$C$6:$C$205,K17)</f>
        <v>1</v>
      </c>
    </row>
    <row r="18" ht="24" customHeight="true">
      <c r="A18" s="451" t="s">
        <v>61</v>
      </c>
      <c r="B18" s="468" t="n">
        <f>COUNTIF('チケット台帳'!$S$6:$S$205,A18)</f>
        <v>1</v>
      </c>
      <c r="K18" s="451" t="s">
        <v>62</v>
      </c>
      <c r="L18" s="468" t="n">
        <f>COUNTIF('チケット台帳'!$C$6:$C$205,K18)</f>
        <v>1</v>
      </c>
    </row>
    <row r="19" ht="24" customHeight="true">
      <c r="A19" s="451" t="s">
        <v>63</v>
      </c>
      <c r="B19" s="468" t="n">
        <f>COUNTIF('チケット台帳'!$S$6:$S$205,A19)</f>
        <v>1</v>
      </c>
      <c r="K19" s="451" t="s">
        <v>64</v>
      </c>
      <c r="L19" s="468" t="n">
        <f>COUNTIF('チケット台帳'!$C$6:$C$205,K19)</f>
        <v>1</v>
      </c>
    </row>
    <row r="20" ht="24" customHeight="true">
      <c r="A20" s="451" t="s">
        <v>65</v>
      </c>
      <c r="B20" s="468" t="n">
        <f>COUNTIF('チケット台帳'!$S$6:$S$205,A20)</f>
        <v>1</v>
      </c>
      <c r="K20" s="453" t="s">
        <v>66</v>
      </c>
      <c r="L20" s="469" t="n">
        <f>COUNTIF('チケット台帳'!$C$6:$C$205,K20)</f>
        <v>1</v>
      </c>
    </row>
    <row r="21" ht="24" customHeight="true">
      <c r="A21" s="453" t="s">
        <v>67</v>
      </c>
      <c r="B21" s="469" t="n">
        <f>COUNTIF('チケット台帳'!$S$6:$S$205,A21)</f>
        <v>0</v>
      </c>
    </row>
    <row r="22" ht="24" customHeight="true"/>
    <row r="23" ht="24" customHeight="true"/>
    <row r="24" ht="24" customHeight="true">
      <c r="A24" s="437" t="s">
        <v>68</v>
      </c>
      <c r="B24" s="438" t="s">
        <v>49</v>
      </c>
      <c r="K24" s="437" t="s">
        <v>69</v>
      </c>
      <c r="L24" s="438" t="s">
        <v>49</v>
      </c>
    </row>
    <row r="25" ht="24" customHeight="true">
      <c r="A25" s="449" t="s">
        <v>70</v>
      </c>
      <c r="B25" s="467" t="n">
        <f>COUNTIF('チケット台帳'!$P$6:$P$205,A25)</f>
        <v>1</v>
      </c>
      <c r="K25" s="449" t="s">
        <v>39</v>
      </c>
      <c r="L25" s="467" t="n">
        <f>COUNTIF('チケット台帳'!$AB$6:$AB$205,K25)</f>
        <v>2</v>
      </c>
    </row>
    <row r="26" ht="24" customHeight="true">
      <c r="A26" s="451" t="str">
        <v>P2-高</v>
      </c>
      <c r="B26" s="468" t="n">
        <f>COUNTIF('チケット台帳'!$P$6:$P$205,A26)</f>
        <v>5</v>
      </c>
      <c r="K26" s="451" t="s">
        <v>71</v>
      </c>
      <c r="L26" s="468" t="n">
        <f>COUNTIF('チケット台帳'!$AB$6:$AB$205,K26)</f>
        <v>1</v>
      </c>
    </row>
    <row r="27" ht="24" customHeight="true">
      <c r="A27" s="451" t="str">
        <v>P3-中</v>
      </c>
      <c r="B27" s="468" t="n">
        <f>COUNTIF('チケット台帳'!$P$6:$P$205,A27)</f>
        <v>1</v>
      </c>
      <c r="K27" s="451" t="s">
        <v>72</v>
      </c>
      <c r="L27" s="468" t="n">
        <f>COUNTIF('チケット台帳'!$AB$6:$AB$205,K27)</f>
        <v>6</v>
      </c>
    </row>
    <row r="28" ht="24" customHeight="true">
      <c r="A28" s="451" t="str">
        <v>P4-低</v>
      </c>
      <c r="B28" s="468" t="n">
        <f>COUNTIF('チケット台帳'!$P$6:$P$205,A28)</f>
        <v>2</v>
      </c>
      <c r="K28" s="451" t="s">
        <v>73</v>
      </c>
      <c r="L28" s="468" t="n">
        <f>COUNTIF('チケット台帳'!$AB$6:$AB$205,K28)</f>
        <v>1</v>
      </c>
    </row>
    <row r="29" ht="24" customHeight="true">
      <c r="A29" s="453" t="s">
        <v>74</v>
      </c>
      <c r="B29" s="469" t="n">
        <f>COUNTIF('チケット台帳'!$P$6:$P$205,A29)</f>
        <v>1</v>
      </c>
      <c r="K29" s="451" t="s">
        <v>75</v>
      </c>
      <c r="L29" s="468" t="n">
        <f>COUNTIF('チケット台帳'!$AB$6:$AB$205,K29)</f>
        <v>0</v>
      </c>
    </row>
    <row r="30" ht="24" customHeight="true">
      <c r="K30" s="453" t="s">
        <v>76</v>
      </c>
      <c r="L30" s="469" t="n">
        <f>COUNTIF('チケット台帳'!$AB$6:$AB$205,K30)</f>
        <v>0</v>
      </c>
    </row>
    <row r="31" ht="24" customHeight="true"/>
    <row r="32" ht="24" customHeight="true"/>
    <row r="33" ht="24" customHeight="true">
      <c r="A33" s="437" t="s">
        <v>77</v>
      </c>
      <c r="B33" s="474" t="s">
        <v>78</v>
      </c>
      <c r="C33" s="474" t="s">
        <v>79</v>
      </c>
      <c r="D33" s="438" t="s">
        <v>80</v>
      </c>
    </row>
    <row r="34" ht="24" customHeight="true">
      <c r="A34" s="486" t="str">
        <f>TEXT(EDATE(TODAY(),-5),"yyyy-mm")</f>
        <v>2025-12</v>
      </c>
      <c r="B34" s="487" t="n">
        <f>COUNTIFS('チケット台帳'!$AI$6:$AI$205,A34)</f>
        <v>0</v>
      </c>
      <c r="C34" s="487" t="n">
        <f>COUNTIFS('チケット台帳'!$V$6:$V$205,"&gt;="&amp;DATEVALUE(A34&amp;"-01"),'チケット台帳'!$V$6:$V$205,"&lt;"&amp;EDATE(DATEVALUE(A34&amp;"-01"),1),'チケット台帳'!$S$6:$S$205,"解決済み")+COUNTIFS('チケット台帳'!$V$6:$V$205,"&gt;="&amp;DATEVALUE(A34&amp;"-01"),'チケット台帳'!$V$6:$V$205,"&lt;"&amp;EDATE(DATEVALUE(A34&amp;"-01"),1),'チケット台帳'!$S$6:$S$205,"完了済み")</f>
        <v>0</v>
      </c>
      <c r="D34" s="488" t="n">
        <f>COUNTIFS('チケット台帳'!$AI$6:$AI$205,A34,'チケット台帳'!$AA$6:$AA$205,"はい")</f>
        <v>0</v>
      </c>
    </row>
    <row r="35" ht="24" customHeight="true">
      <c r="A35" s="489" t="str">
        <f>TEXT(EDATE(TODAY(),-4),"yyyy-mm")</f>
        <v>2026-01</v>
      </c>
      <c r="B35" s="490" t="n">
        <f>COUNTIFS('チケット台帳'!$AI$6:$AI$205,A35)</f>
        <v>0</v>
      </c>
      <c r="C35" s="490" t="n">
        <f>COUNTIFS('チケット台帳'!$V$6:$V$205,"&gt;="&amp;DATEVALUE(A35&amp;"-01"),'チケット台帳'!$V$6:$V$205,"&lt;"&amp;EDATE(DATEVALUE(A35&amp;"-01"),1),'チケット台帳'!$S$6:$S$205,"解決済み")+COUNTIFS('チケット台帳'!$V$6:$V$205,"&gt;="&amp;DATEVALUE(A35&amp;"-01"),'チケット台帳'!$V$6:$V$205,"&lt;"&amp;EDATE(DATEVALUE(A35&amp;"-01"),1),'チケット台帳'!$S$6:$S$205,"完了済み")</f>
        <v>0</v>
      </c>
      <c r="D35" s="491" t="n">
        <f>COUNTIFS('チケット台帳'!$AI$6:$AI$205,A35,'チケット台帳'!$AA$6:$AA$205,"はい")</f>
        <v>0</v>
      </c>
    </row>
    <row r="36" ht="24" customHeight="true">
      <c r="A36" s="489" t="str">
        <f>TEXT(EDATE(TODAY(),-3),"yyyy-mm")</f>
        <v>2026-02</v>
      </c>
      <c r="B36" s="490" t="n">
        <f>COUNTIFS('チケット台帳'!$AI$6:$AI$205,A36)</f>
        <v>0</v>
      </c>
      <c r="C36" s="490" t="n">
        <f>COUNTIFS('チケット台帳'!$V$6:$V$205,"&gt;="&amp;DATEVALUE(A36&amp;"-01"),'チケット台帳'!$V$6:$V$205,"&lt;"&amp;EDATE(DATEVALUE(A36&amp;"-01"),1),'チケット台帳'!$S$6:$S$205,"解決済み")+COUNTIFS('チケット台帳'!$V$6:$V$205,"&gt;="&amp;DATEVALUE(A36&amp;"-01"),'チケット台帳'!$V$6:$V$205,"&lt;"&amp;EDATE(DATEVALUE(A36&amp;"-01"),1),'チケット台帳'!$S$6:$S$205,"完了済み")</f>
        <v>0</v>
      </c>
      <c r="D36" s="491" t="n">
        <f>COUNTIFS('チケット台帳'!$AI$6:$AI$205,A36,'チケット台帳'!$AA$6:$AA$205,"はい")</f>
        <v>0</v>
      </c>
    </row>
    <row r="37" ht="24" customHeight="true">
      <c r="A37" s="489" t="str">
        <f>TEXT(EDATE(TODAY(),-2),"yyyy-mm")</f>
        <v>2026-03</v>
      </c>
      <c r="B37" s="490" t="n">
        <f>COUNTIFS('チケット台帳'!$AI$6:$AI$205,A37)</f>
        <v>0</v>
      </c>
      <c r="C37" s="490" t="n">
        <f>COUNTIFS('チケット台帳'!$V$6:$V$205,"&gt;="&amp;DATEVALUE(A37&amp;"-01"),'チケット台帳'!$V$6:$V$205,"&lt;"&amp;EDATE(DATEVALUE(A37&amp;"-01"),1),'チケット台帳'!$S$6:$S$205,"解決済み")+COUNTIFS('チケット台帳'!$V$6:$V$205,"&gt;="&amp;DATEVALUE(A37&amp;"-01"),'チケット台帳'!$V$6:$V$205,"&lt;"&amp;EDATE(DATEVALUE(A37&amp;"-01"),1),'チケット台帳'!$S$6:$S$205,"完了済み")</f>
        <v>0</v>
      </c>
      <c r="D37" s="491" t="n">
        <f>COUNTIFS('チケット台帳'!$AI$6:$AI$205,A37,'チケット台帳'!$AA$6:$AA$205,"はい")</f>
        <v>0</v>
      </c>
    </row>
    <row r="38" ht="24" customHeight="true">
      <c r="A38" s="489" t="str">
        <f>TEXT(EDATE(TODAY(),-1),"yyyy-mm")</f>
        <v>2026-04</v>
      </c>
      <c r="B38" s="490" t="n">
        <f>COUNTIFS('チケット台帳'!$AI$6:$AI$205,A38)</f>
        <v>9</v>
      </c>
      <c r="C38" s="490" t="n">
        <f>COUNTIFS('チケット台帳'!$V$6:$V$205,"&gt;="&amp;DATEVALUE(A38&amp;"-01"),'チケット台帳'!$V$6:$V$205,"&lt;"&amp;EDATE(DATEVALUE(A38&amp;"-01"),1),'チケット台帳'!$S$6:$S$205,"解決済み")+COUNTIFS('チケット台帳'!$V$6:$V$205,"&gt;="&amp;DATEVALUE(A38&amp;"-01"),'チケット台帳'!$V$6:$V$205,"&lt;"&amp;EDATE(DATEVALUE(A38&amp;"-01"),1),'チケット台帳'!$S$6:$S$205,"完了済み")</f>
        <v>2</v>
      </c>
      <c r="D38" s="491" t="n">
        <f>COUNTIFS('チケット台帳'!$AI$6:$AI$205,A38,'チケット台帳'!$AA$6:$AA$205,"はい")</f>
        <v>6</v>
      </c>
    </row>
    <row r="39" ht="24" customHeight="true">
      <c r="A39" s="492" t="str">
        <f>TEXT(EDATE(TODAY(),0),"yyyy-mm")</f>
        <v>2026-05</v>
      </c>
      <c r="B39" s="493" t="n">
        <f>COUNTIFS('チケット台帳'!$AI$6:$AI$205,A39)</f>
        <v>1</v>
      </c>
      <c r="C39" s="493" t="n">
        <f>COUNTIFS('チケット台帳'!$V$6:$V$205,"&gt;="&amp;DATEVALUE(A39&amp;"-01"),'チケット台帳'!$V$6:$V$205,"&lt;"&amp;EDATE(DATEVALUE(A39&amp;"-01"),1),'チケット台帳'!$S$6:$S$205,"解決済み")+COUNTIFS('チケット台帳'!$V$6:$V$205,"&gt;="&amp;DATEVALUE(A39&amp;"-01"),'チケット台帳'!$V$6:$V$205,"&lt;"&amp;EDATE(DATEVALUE(A39&amp;"-01"),1),'チケット台帳'!$S$6:$S$205,"完了済み")</f>
        <v>0</v>
      </c>
      <c r="D39" s="494" t="n">
        <f>COUNTIFS('チケット台帳'!$AI$6:$AI$205,A39,'チケット台帳'!$AA$6:$AA$205,"はい")</f>
        <v>0</v>
      </c>
    </row>
    <row r="40" ht="24" customHeight="true"/>
    <row r="41" ht="24" customHeight="true">
      <c r="A41" s="170" t="s">
        <v>81</v>
      </c>
      <c r="B41" s="171"/>
      <c r="C41" s="171"/>
      <c r="D41" s="171"/>
      <c r="E41" s="171"/>
      <c r="F41" s="171"/>
      <c r="G41" s="171"/>
      <c r="H41" s="171"/>
      <c r="I41" s="171"/>
      <c r="J41" s="171"/>
      <c r="K41" s="171"/>
      <c r="L41" s="171"/>
      <c r="M41" s="171"/>
      <c r="N41" s="171"/>
      <c r="O41" s="171"/>
      <c r="P41" s="171"/>
      <c r="Q41" s="172"/>
    </row>
    <row r="42" ht="32" customHeight="true">
      <c r="A42" s="82" t="s">
        <v>82</v>
      </c>
      <c r="B42" s="84" t="s">
        <v>83</v>
      </c>
    </row>
    <row r="43" ht="32" customHeight="true">
      <c r="A43" s="85" t="s">
        <v>84</v>
      </c>
      <c r="B43" s="87" t="s">
        <v>85</v>
      </c>
    </row>
    <row r="44" ht="32" customHeight="true">
      <c r="A44" s="85" t="s">
        <v>86</v>
      </c>
      <c r="B44" s="87" t="s">
        <v>87</v>
      </c>
    </row>
    <row r="45" ht="32" customHeight="true">
      <c r="A45" s="88" t="s">
        <v>88</v>
      </c>
      <c r="B45" s="90" t="s">
        <v>89</v>
      </c>
    </row>
  </sheetData>
  <mergeCells count="23">
    <mergeCell ref="A1:Q1"/>
    <mergeCell ref="A2:Q2"/>
    <mergeCell ref="A41:Q41"/>
    <mergeCell ref="A3:C3"/>
    <mergeCell ref="A4:C5"/>
    <mergeCell ref="D3:F3"/>
    <mergeCell ref="D4:F5"/>
    <mergeCell ref="G3:I3"/>
    <mergeCell ref="G4:I5"/>
    <mergeCell ref="J3:L3"/>
    <mergeCell ref="J4:L5"/>
    <mergeCell ref="M3:Q3"/>
    <mergeCell ref="M4:Q5"/>
    <mergeCell ref="A7:C7"/>
    <mergeCell ref="A8:C9"/>
    <mergeCell ref="D7:F7"/>
    <mergeCell ref="D8:F9"/>
    <mergeCell ref="G7:I7"/>
    <mergeCell ref="G8:I9"/>
    <mergeCell ref="J7:L7"/>
    <mergeCell ref="J8:L9"/>
    <mergeCell ref="M7:Q7"/>
    <mergeCell ref="M8:Q9"/>
  </mergeCells>
  <pageMargins left="0.7" right="0.7" top="0.75" bottom="0.75" header="0.3" footer="0.3"/>
  <drawing r:id="Re6848e4747ae4af0"/>
</worksheet>
</file>

<file path=xl/worksheets/sheet3.xml><?xml version="1.0" encoding="utf-8"?>
<worksheet xmlns:x="http://schemas.openxmlformats.org/spreadsheetml/2006/main" xmlns="http://schemas.openxmlformats.org/spreadsheetml/2006/main" xmlns:r="http://schemas.openxmlformats.org/officeDocument/2006/relationships" xmlns:mc="http://schemas.openxmlformats.org/markup-compatibility/2006">
  <sheetFormatPr defaultRowHeight="15"/>
  <cols>
    <col customWidth="true" max="1" min="1" width="16"/>
    <col customWidth="true" max="2" min="2" width="18"/>
    <col customWidth="true" max="5" min="3" width="13"/>
    <col customWidth="true" max="9" min="6" width="18"/>
    <col customWidth="true" max="11" min="10" width="14"/>
    <col customWidth="true" max="12" min="12" width="24"/>
    <col customWidth="true" max="13" min="13" width="36"/>
    <col customWidth="true" max="19" min="14" width="14"/>
    <col customWidth="true" max="22" min="20" width="18"/>
    <col customWidth="true" max="23" min="23" width="12"/>
    <col customWidth="true" max="26" min="24" width="14"/>
    <col customWidth="true" max="28" min="27" width="13"/>
    <col customWidth="true" max="29" min="29" width="34"/>
    <col customWidth="true" max="31" min="30" width="12"/>
    <col customWidth="true" max="32" min="32" width="18"/>
    <col customWidth="true" max="34" min="33" width="24"/>
    <col customWidth="true" max="36" min="35" width="12"/>
  </cols>
  <sheetData>
    <row r="1" ht="34" customHeight="true">
      <c r="A1" s="8" t="s">
        <v>8</v>
      </c>
      <c r="B1" s="9"/>
      <c r="C1" s="9"/>
      <c r="D1" s="9"/>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row>
    <row r="2">
      <c r="A2" s="162" t="s">
        <v>90</v>
      </c>
    </row>
    <row r="3"/>
    <row r="4">
      <c r="A4" s="221" t="s">
        <v>91</v>
      </c>
      <c r="B4" s="222" t="str"/>
      <c r="C4" s="222" t="str"/>
      <c r="D4" s="222" t="str"/>
      <c r="E4" s="222" t="str"/>
      <c r="F4" s="222" t="str"/>
      <c r="G4" s="222" t="str"/>
      <c r="H4" s="222" t="str"/>
      <c r="I4" s="223" t="str"/>
      <c r="J4" s="221" t="s">
        <v>92</v>
      </c>
      <c r="K4" s="222" t="str"/>
      <c r="L4" s="222" t="str"/>
      <c r="M4" s="223" t="str"/>
      <c r="N4" s="221" t="s">
        <v>93</v>
      </c>
      <c r="O4" s="222" t="str"/>
      <c r="P4" s="222" t="str"/>
      <c r="Q4" s="222" t="str"/>
      <c r="R4" s="222" t="str"/>
      <c r="S4" s="223" t="str"/>
      <c r="T4" s="221" t="s">
        <v>94</v>
      </c>
      <c r="U4" s="222" t="str"/>
      <c r="V4" s="222" t="str"/>
      <c r="W4" s="222" t="str"/>
      <c r="X4" s="222" t="str"/>
      <c r="Y4" s="222" t="str"/>
      <c r="Z4" s="222" t="str"/>
      <c r="AA4" s="222" t="str"/>
      <c r="AB4" s="223" t="str"/>
      <c r="AC4" s="221" t="s">
        <v>95</v>
      </c>
      <c r="AD4" s="222" t="str"/>
      <c r="AE4" s="222" t="str"/>
      <c r="AF4" s="222" t="str"/>
      <c r="AG4" s="222" t="str"/>
      <c r="AH4" s="223" t="str"/>
      <c r="AI4" s="221" t="s">
        <v>96</v>
      </c>
      <c r="AJ4" s="223" t="str"/>
    </row>
    <row r="5" ht="40" customHeight="true">
      <c r="A5" s="37" t="s">
        <v>97</v>
      </c>
      <c r="B5" s="38" t="s">
        <v>98</v>
      </c>
      <c r="C5" s="38" t="s">
        <v>50</v>
      </c>
      <c r="D5" s="38" t="s">
        <v>99</v>
      </c>
      <c r="E5" s="38" t="s">
        <v>100</v>
      </c>
      <c r="F5" s="38" t="s">
        <v>101</v>
      </c>
      <c r="G5" s="38" t="s">
        <v>102</v>
      </c>
      <c r="H5" s="38" t="s">
        <v>103</v>
      </c>
      <c r="I5" s="38" t="s">
        <v>104</v>
      </c>
      <c r="J5" s="38" t="s">
        <v>105</v>
      </c>
      <c r="K5" s="38" t="s">
        <v>106</v>
      </c>
      <c r="L5" s="38" t="s">
        <v>107</v>
      </c>
      <c r="M5" s="38" t="s">
        <v>108</v>
      </c>
      <c r="N5" s="38" t="s">
        <v>109</v>
      </c>
      <c r="O5" s="38" t="s">
        <v>110</v>
      </c>
      <c r="P5" s="38" t="s">
        <v>68</v>
      </c>
      <c r="Q5" s="38" t="s">
        <v>111</v>
      </c>
      <c r="R5" s="38" t="s">
        <v>112</v>
      </c>
      <c r="S5" s="38" t="s">
        <v>113</v>
      </c>
      <c r="T5" s="38" t="s">
        <v>114</v>
      </c>
      <c r="U5" s="38" t="s">
        <v>115</v>
      </c>
      <c r="V5" s="38" t="s">
        <v>116</v>
      </c>
      <c r="W5" s="38" t="s">
        <v>117</v>
      </c>
      <c r="X5" s="38" t="s">
        <v>118</v>
      </c>
      <c r="Y5" s="38" t="s">
        <v>119</v>
      </c>
      <c r="Z5" s="38" t="s">
        <v>120</v>
      </c>
      <c r="AA5" s="38" t="s">
        <v>121</v>
      </c>
      <c r="AB5" s="38" t="s">
        <v>69</v>
      </c>
      <c r="AC5" s="38" t="s">
        <v>122</v>
      </c>
      <c r="AD5" s="38" t="s">
        <v>123</v>
      </c>
      <c r="AE5" s="38" t="s">
        <v>124</v>
      </c>
      <c r="AF5" s="38" t="s">
        <v>125</v>
      </c>
      <c r="AG5" s="38" t="s">
        <v>126</v>
      </c>
      <c r="AH5" s="38" t="s">
        <v>127</v>
      </c>
      <c r="AI5" s="38" t="s">
        <v>77</v>
      </c>
      <c r="AJ5" s="39" t="s">
        <v>128</v>
      </c>
    </row>
    <row r="6" ht="26" customHeight="true">
      <c r="A6" s="247" t="str">
        <v>TCK-2026-0001</v>
      </c>
      <c r="B6" s="271" t="n">
        <v>46130.385416666664</v>
      </c>
      <c r="C6" s="248" t="s">
        <v>52</v>
      </c>
      <c r="D6" s="248" t="s">
        <v>129</v>
      </c>
      <c r="E6" s="248" t="s">
        <v>130</v>
      </c>
      <c r="F6" s="248" t="s">
        <v>131</v>
      </c>
      <c r="G6" s="248" t="s">
        <v>132</v>
      </c>
      <c r="H6" s="248" t="s">
        <v>133</v>
      </c>
      <c r="I6" s="248" t="s">
        <v>134</v>
      </c>
      <c r="J6" s="248" t="s">
        <v>135</v>
      </c>
      <c r="K6" s="248" t="s">
        <v>136</v>
      </c>
      <c r="L6" s="248" t="s">
        <v>137</v>
      </c>
      <c r="M6" s="307" t="s">
        <v>138</v>
      </c>
      <c r="N6" s="248" t="s">
        <v>139</v>
      </c>
      <c r="O6" s="248" t="s">
        <v>140</v>
      </c>
      <c r="P6" s="248" t="str">
        <v>P3-中</v>
      </c>
      <c r="Q6" s="248" t="s">
        <v>141</v>
      </c>
      <c r="R6" s="248" t="s">
        <v>142</v>
      </c>
      <c r="S6" s="248" t="s">
        <v>65</v>
      </c>
      <c r="T6" s="271" t="n">
        <v>46130.416666666664</v>
      </c>
      <c r="U6" s="277" t="n">
        <f>IF(OR($B6="",$X6=""),"",$B6+$X6/24)</f>
        <v>46131.385416666664</v>
      </c>
      <c r="V6" s="271" t="n">
        <v>46130.680555555555</v>
      </c>
      <c r="W6" s="259" t="str">
        <f>IF($P6="","",IFERROR(VLOOKUP($P6,'サービス水準ルール'!$A$6:$F$10,2,FALSE),""))</f>
        <v>標準</v>
      </c>
      <c r="X6" s="295" t="n">
        <f>IF($P6="","",IFERROR(VLOOKUP($P6,'サービス水準ルール'!$A$6:$F$10,4,FALSE),""))</f>
        <v>24</v>
      </c>
      <c r="Y6" s="295" t="n">
        <f>IF(OR($B6="",$T6=""),"",ROUND(($T6-$B6)*24,1))</f>
        <v>0.8</v>
      </c>
      <c r="Z6" s="295" t="n">
        <f>IF(OR($B6="",$V6=""),"",ROUND(($V6-$B6)*24,1))</f>
        <v>7.1</v>
      </c>
      <c r="AA6" s="259" t="str">
        <f>IF($A6="","",IF($U6="","",IF(AND($V6="",TODAY()&gt;$U6),"はい",IF(AND($V6&lt;&gt;"",$V6&gt;$U6),"はい","いいえ"))))</f>
        <v>いいえ</v>
      </c>
      <c r="AB6" s="259" t="str">
        <f>IF($A6="","",IF($S6="キャンセル済み","対象外",IF($U6="","サービス水準未設定",IF($AA6="はい","期限超過",IF($V6&lt;&gt;"","期限内完了",IF($U6-TODAY()&lt;=1,"まもなく期限","進行中"))))))</f>
        <v>期限内完了</v>
      </c>
      <c r="AC6" s="307" t="s">
        <v>143</v>
      </c>
      <c r="AD6" s="283" t="n">
        <v>1.5</v>
      </c>
      <c r="AE6" s="289" t="n">
        <v>5</v>
      </c>
      <c r="AF6" s="271"/>
      <c r="AG6" s="307" t="s">
        <v>144</v>
      </c>
      <c r="AH6" s="248" t="str"/>
      <c r="AI6" s="259" t="str">
        <f>IF($B6="","",TEXT($B6,"yyyy-mm"))</f>
        <v>2026-04</v>
      </c>
      <c r="AJ6" s="301" t="n">
        <f>IF($A6="","",IF($V6&lt;&gt;"",ROUND($V6-$B6,1),ROUND(TODAY()-$B6,1)))</f>
        <v>0.3</v>
      </c>
    </row>
    <row r="7" ht="26" customHeight="true">
      <c r="A7" s="249" t="str">
        <v>TCK-2026-0002</v>
      </c>
      <c r="B7" s="272" t="n">
        <v>46131.61111111111</v>
      </c>
      <c r="C7" s="250" t="s">
        <v>54</v>
      </c>
      <c r="D7" s="250" t="s">
        <v>145</v>
      </c>
      <c r="E7" s="250" t="s">
        <v>146</v>
      </c>
      <c r="F7" s="250" t="s">
        <v>147</v>
      </c>
      <c r="G7" s="250" t="s">
        <v>148</v>
      </c>
      <c r="H7" s="250" t="s">
        <v>149</v>
      </c>
      <c r="I7" s="250" t="s">
        <v>150</v>
      </c>
      <c r="J7" s="250" t="s">
        <v>151</v>
      </c>
      <c r="K7" s="250" t="s">
        <v>152</v>
      </c>
      <c r="L7" s="250" t="s">
        <v>153</v>
      </c>
      <c r="M7" s="308" t="s">
        <v>154</v>
      </c>
      <c r="N7" s="250" t="s">
        <v>155</v>
      </c>
      <c r="O7" s="250" t="s">
        <v>140</v>
      </c>
      <c r="P7" s="250" t="str">
        <v>P2-高</v>
      </c>
      <c r="Q7" s="250" t="s">
        <v>156</v>
      </c>
      <c r="R7" s="250" t="s">
        <v>157</v>
      </c>
      <c r="S7" s="250" t="s">
        <v>55</v>
      </c>
      <c r="T7" s="272" t="n">
        <v>46131.645833333336</v>
      </c>
      <c r="U7" s="278" t="n">
        <f>IF(OR($B7="",$X7=""),"",$B7+$X7/24)</f>
        <v>46131.944444444445</v>
      </c>
      <c r="V7" s="272"/>
      <c r="W7" s="260" t="str">
        <f>IF($P7="","",IFERROR(VLOOKUP($P7,'サービス水準ルール'!$A$6:$F$10,2,FALSE),""))</f>
        <v>高</v>
      </c>
      <c r="X7" s="296" t="n">
        <f>IF($P7="","",IFERROR(VLOOKUP($P7,'サービス水準ルール'!$A$6:$F$10,4,FALSE),""))</f>
        <v>8</v>
      </c>
      <c r="Y7" s="296" t="n">
        <f>IF(OR($B7="",$T7=""),"",ROUND(($T7-$B7)*24,1))</f>
        <v>0.8</v>
      </c>
      <c r="Z7" s="296" t="str">
        <f>IF(OR($B7="",$V7=""),"",ROUND(($V7-$B7)*24,1))</f>
      </c>
      <c r="AA7" s="260" t="str">
        <f>IF($A7="","",IF($U7="","",IF(AND($V7="",TODAY()&gt;$U7),"はい",IF(AND($V7&lt;&gt;"",$V7&gt;$U7),"はい","いいえ"))))</f>
        <v>はい</v>
      </c>
      <c r="AB7" s="260" t="str">
        <f>IF($A7="","",IF($S7="キャンセル済み","対象外",IF($U7="","サービス水準未設定",IF($AA7="はい","期限超過",IF($V7&lt;&gt;"","期限内完了",IF($U7-TODAY()&lt;=1,"まもなく期限","進行中"))))))</f>
        <v>期限超過</v>
      </c>
      <c r="AC7" s="308" t="str"/>
      <c r="AD7" s="284" t="n">
        <v>0.8</v>
      </c>
      <c r="AE7" s="290"/>
      <c r="AF7" s="272" t="n">
        <v>46144.416666666664</v>
      </c>
      <c r="AG7" s="308" t="s">
        <v>158</v>
      </c>
      <c r="AH7" s="250" t="str"/>
      <c r="AI7" s="260" t="str">
        <f>IF($B7="","",TEXT($B7,"yyyy-mm"))</f>
        <v>2026-04</v>
      </c>
      <c r="AJ7" s="302" t="n">
        <f>IF($A7="","",IF($V7&lt;&gt;"",ROUND($V7-$B7,1),ROUND(TODAY()-$B7,1)))</f>
        <v>11.4</v>
      </c>
    </row>
    <row r="8" ht="26" customHeight="true">
      <c r="A8" s="249" t="str">
        <v>TCK-2026-0003</v>
      </c>
      <c r="B8" s="272" t="n">
        <v>46132.336805555555</v>
      </c>
      <c r="C8" s="250" t="s">
        <v>58</v>
      </c>
      <c r="D8" s="250" t="s">
        <v>159</v>
      </c>
      <c r="E8" s="250" t="s">
        <v>160</v>
      </c>
      <c r="F8" s="250" t="s">
        <v>161</v>
      </c>
      <c r="G8" s="250" t="s">
        <v>162</v>
      </c>
      <c r="H8" s="250" t="s">
        <v>161</v>
      </c>
      <c r="I8" s="250" t="s">
        <v>163</v>
      </c>
      <c r="J8" s="250" t="s">
        <v>164</v>
      </c>
      <c r="K8" s="250" t="s">
        <v>165</v>
      </c>
      <c r="L8" s="250" t="s">
        <v>166</v>
      </c>
      <c r="M8" s="308" t="s">
        <v>167</v>
      </c>
      <c r="N8" s="250" t="s">
        <v>168</v>
      </c>
      <c r="O8" s="250" t="s">
        <v>169</v>
      </c>
      <c r="P8" s="250" t="s">
        <v>70</v>
      </c>
      <c r="Q8" s="250" t="s">
        <v>58</v>
      </c>
      <c r="R8" s="250" t="s">
        <v>170</v>
      </c>
      <c r="S8" s="250" t="s">
        <v>63</v>
      </c>
      <c r="T8" s="272" t="n">
        <v>46132.35763888889</v>
      </c>
      <c r="U8" s="278" t="n">
        <f>IF(OR($B8="",$X8=""),"",$B8+$X8/24)</f>
        <v>46132.50347222222</v>
      </c>
      <c r="V8" s="272" t="n">
        <v>46132.506944444445</v>
      </c>
      <c r="W8" s="260" t="str">
        <f>IF($P8="","",IFERROR(VLOOKUP($P8,'サービス水準ルール'!$A$6:$F$10,2,FALSE),""))</f>
        <v>重要</v>
      </c>
      <c r="X8" s="296" t="n">
        <f>IF($P8="","",IFERROR(VLOOKUP($P8,'サービス水準ルール'!$A$6:$F$10,4,FALSE),""))</f>
        <v>4</v>
      </c>
      <c r="Y8" s="296" t="n">
        <f>IF(OR($B8="",$T8=""),"",ROUND(($T8-$B8)*24,1))</f>
        <v>0.5</v>
      </c>
      <c r="Z8" s="296" t="n">
        <f>IF(OR($B8="",$V8=""),"",ROUND(($V8-$B8)*24,1))</f>
        <v>4.1</v>
      </c>
      <c r="AA8" s="260" t="str">
        <f>IF($A8="","",IF($U8="","",IF(AND($V8="",TODAY()&gt;$U8),"はい",IF(AND($V8&lt;&gt;"",$V8&gt;$U8),"はい","いいえ"))))</f>
        <v>はい</v>
      </c>
      <c r="AB8" s="260" t="str">
        <f>IF($A8="","",IF($S8="キャンセル済み","対象外",IF($U8="","サービス水準未設定",IF($AA8="はい","期限超過",IF($V8&lt;&gt;"","期限内完了",IF($U8-TODAY()&lt;=1,"まもなく期限","進行中"))))))</f>
        <v>期限超過</v>
      </c>
      <c r="AC8" s="308" t="s">
        <v>171</v>
      </c>
      <c r="AD8" s="284" t="n">
        <v>3</v>
      </c>
      <c r="AE8" s="290" t="n">
        <v>4</v>
      </c>
      <c r="AF8" s="272"/>
      <c r="AG8" s="308" t="str"/>
      <c r="AH8" s="250" t="str"/>
      <c r="AI8" s="260" t="str">
        <f>IF($B8="","",TEXT($B8,"yyyy-mm"))</f>
        <v>2026-04</v>
      </c>
      <c r="AJ8" s="302" t="n">
        <f>IF($A8="","",IF($V8&lt;&gt;"",ROUND($V8-$B8,1),ROUND(TODAY()-$B8,1)))</f>
        <v>0.2</v>
      </c>
    </row>
    <row r="9" ht="26" customHeight="true">
      <c r="A9" s="249" t="str">
        <v>TCK-2026-0004</v>
      </c>
      <c r="B9" s="272" t="n">
        <v>46134.47222222222</v>
      </c>
      <c r="C9" s="250" t="s">
        <v>62</v>
      </c>
      <c r="D9" s="250" t="s">
        <v>172</v>
      </c>
      <c r="E9" s="250" t="s">
        <v>130</v>
      </c>
      <c r="F9" s="250" t="s">
        <v>173</v>
      </c>
      <c r="G9" s="250" t="s">
        <v>132</v>
      </c>
      <c r="H9" s="250" t="s">
        <v>174</v>
      </c>
      <c r="I9" s="250" t="s">
        <v>175</v>
      </c>
      <c r="J9" s="250" t="s">
        <v>176</v>
      </c>
      <c r="K9" s="250" t="s">
        <v>177</v>
      </c>
      <c r="L9" s="250" t="s">
        <v>178</v>
      </c>
      <c r="M9" s="308" t="s">
        <v>179</v>
      </c>
      <c r="N9" s="250" t="s">
        <v>139</v>
      </c>
      <c r="O9" s="250" t="s">
        <v>180</v>
      </c>
      <c r="P9" s="250" t="str">
        <v>P4-低</v>
      </c>
      <c r="Q9" s="250" t="s">
        <v>181</v>
      </c>
      <c r="R9" s="250" t="s">
        <v>182</v>
      </c>
      <c r="S9" s="250" t="s">
        <v>57</v>
      </c>
      <c r="T9" s="272" t="n">
        <v>46134.666666666664</v>
      </c>
      <c r="U9" s="278" t="n">
        <f>IF(OR($B9="",$X9=""),"",$B9+$X9/24)</f>
        <v>46137.47222222222</v>
      </c>
      <c r="V9" s="272"/>
      <c r="W9" s="260" t="str">
        <f>IF($P9="","",IFERROR(VLOOKUP($P9,'サービス水準ルール'!$A$6:$F$10,2,FALSE),""))</f>
        <v>低</v>
      </c>
      <c r="X9" s="296" t="n">
        <f>IF($P9="","",IFERROR(VLOOKUP($P9,'サービス水準ルール'!$A$6:$F$10,4,FALSE),""))</f>
        <v>72</v>
      </c>
      <c r="Y9" s="296" t="n">
        <f>IF(OR($B9="",$T9=""),"",ROUND(($T9-$B9)*24,1))</f>
        <v>4.7</v>
      </c>
      <c r="Z9" s="296" t="str">
        <f>IF(OR($B9="",$V9=""),"",ROUND(($V9-$B9)*24,1))</f>
      </c>
      <c r="AA9" s="260" t="str">
        <f>IF($A9="","",IF($U9="","",IF(AND($V9="",TODAY()&gt;$U9),"はい",IF(AND($V9&lt;&gt;"",$V9&gt;$U9),"はい","いいえ"))))</f>
        <v>はい</v>
      </c>
      <c r="AB9" s="260" t="str">
        <f>IF($A9="","",IF($S9="キャンセル済み","対象外",IF($U9="","サービス水準未設定",IF($AA9="はい","期限超過",IF($V9&lt;&gt;"","期限内完了",IF($U9-TODAY()&lt;=1,"まもなく期限","進行中"))))))</f>
        <v>期限超過</v>
      </c>
      <c r="AC9" s="308" t="str"/>
      <c r="AD9" s="284" t="n">
        <v>0.5</v>
      </c>
      <c r="AE9" s="290"/>
      <c r="AF9" s="272" t="n">
        <v>46145.395833333336</v>
      </c>
      <c r="AG9" s="308" t="s">
        <v>183</v>
      </c>
      <c r="AH9" s="250" t="str"/>
      <c r="AI9" s="260" t="str">
        <f>IF($B9="","",TEXT($B9,"yyyy-mm"))</f>
        <v>2026-04</v>
      </c>
      <c r="AJ9" s="302" t="n">
        <f>IF($A9="","",IF($V9&lt;&gt;"",ROUND($V9-$B9,1),ROUND(TODAY()-$B9,1)))</f>
        <v>8.5</v>
      </c>
    </row>
    <row r="10" ht="26" customHeight="true">
      <c r="A10" s="249" t="str">
        <v>TCK-2026-0005</v>
      </c>
      <c r="B10" s="272" t="n">
        <v>46136.739583333336</v>
      </c>
      <c r="C10" s="250" t="s">
        <v>64</v>
      </c>
      <c r="D10" s="250" t="s">
        <v>184</v>
      </c>
      <c r="E10" s="250" t="s">
        <v>185</v>
      </c>
      <c r="F10" s="250" t="s">
        <v>186</v>
      </c>
      <c r="G10" s="250" t="s">
        <v>132</v>
      </c>
      <c r="H10" s="250" t="s">
        <v>187</v>
      </c>
      <c r="I10" s="250" t="s">
        <v>188</v>
      </c>
      <c r="J10" s="250" t="s">
        <v>189</v>
      </c>
      <c r="K10" s="250" t="s">
        <v>190</v>
      </c>
      <c r="L10" s="250" t="s">
        <v>191</v>
      </c>
      <c r="M10" s="308" t="s">
        <v>192</v>
      </c>
      <c r="N10" s="250" t="s">
        <v>193</v>
      </c>
      <c r="O10" s="250" t="s">
        <v>140</v>
      </c>
      <c r="P10" s="250" t="str">
        <v>P2-高</v>
      </c>
      <c r="Q10" s="250" t="s">
        <v>194</v>
      </c>
      <c r="R10" s="250" t="s">
        <v>195</v>
      </c>
      <c r="S10" s="250" t="s">
        <v>61</v>
      </c>
      <c r="T10" s="272" t="n">
        <v>46136.756944444445</v>
      </c>
      <c r="U10" s="278" t="n">
        <f>IF(OR($B10="",$X10=""),"",$B10+$X10/24)</f>
        <v>46137.07291666667</v>
      </c>
      <c r="V10" s="272"/>
      <c r="W10" s="260" t="str">
        <f>IF($P10="","",IFERROR(VLOOKUP($P10,'サービス水準ルール'!$A$6:$F$10,2,FALSE),""))</f>
        <v>高</v>
      </c>
      <c r="X10" s="296" t="n">
        <f>IF($P10="","",IFERROR(VLOOKUP($P10,'サービス水準ルール'!$A$6:$F$10,4,FALSE),""))</f>
        <v>8</v>
      </c>
      <c r="Y10" s="296" t="n">
        <f>IF(OR($B10="",$T10=""),"",ROUND(($T10-$B10)*24,1))</f>
        <v>0.4</v>
      </c>
      <c r="Z10" s="296" t="str">
        <f>IF(OR($B10="",$V10=""),"",ROUND(($V10-$B10)*24,1))</f>
      </c>
      <c r="AA10" s="260" t="str">
        <f>IF($A10="","",IF($U10="","",IF(AND($V10="",TODAY()&gt;$U10),"はい",IF(AND($V10&lt;&gt;"",$V10&gt;$U10),"はい","いいえ"))))</f>
        <v>はい</v>
      </c>
      <c r="AB10" s="260" t="str">
        <f>IF($A10="","",IF($S10="キャンセル済み","対象外",IF($U10="","サービス水準未設定",IF($AA10="はい","期限超過",IF($V10&lt;&gt;"","期限内完了",IF($U10-TODAY()&lt;=1,"まもなく期限","進行中"))))))</f>
        <v>期限超過</v>
      </c>
      <c r="AC10" s="308" t="str"/>
      <c r="AD10" s="284" t="n">
        <v>2</v>
      </c>
      <c r="AE10" s="290"/>
      <c r="AF10" s="272" t="n">
        <v>46143.666666666664</v>
      </c>
      <c r="AG10" s="308" t="s">
        <v>196</v>
      </c>
      <c r="AH10" s="250" t="str"/>
      <c r="AI10" s="260" t="str">
        <f>IF($B10="","",TEXT($B10,"yyyy-mm"))</f>
        <v>2026-04</v>
      </c>
      <c r="AJ10" s="302" t="n">
        <f>IF($A10="","",IF($V10&lt;&gt;"",ROUND($V10-$B10,1),ROUND(TODAY()-$B10,1)))</f>
        <v>6.3</v>
      </c>
    </row>
    <row r="11" ht="26" customHeight="true">
      <c r="A11" s="249" t="str">
        <v>TCK-2026-0006</v>
      </c>
      <c r="B11" s="272" t="n">
        <v>46139.416666666664</v>
      </c>
      <c r="C11" s="250" t="s">
        <v>66</v>
      </c>
      <c r="D11" s="250" t="s">
        <v>197</v>
      </c>
      <c r="E11" s="250" t="s">
        <v>146</v>
      </c>
      <c r="F11" s="250" t="s">
        <v>198</v>
      </c>
      <c r="G11" s="250" t="s">
        <v>199</v>
      </c>
      <c r="H11" s="250" t="s">
        <v>200</v>
      </c>
      <c r="I11" s="250" t="s">
        <v>201</v>
      </c>
      <c r="J11" s="250" t="s">
        <v>202</v>
      </c>
      <c r="K11" s="250" t="s">
        <v>203</v>
      </c>
      <c r="L11" s="250" t="s">
        <v>204</v>
      </c>
      <c r="M11" s="308" t="s">
        <v>205</v>
      </c>
      <c r="N11" s="250" t="s">
        <v>155</v>
      </c>
      <c r="O11" s="250" t="s">
        <v>206</v>
      </c>
      <c r="P11" s="250" t="s">
        <v>74</v>
      </c>
      <c r="Q11" s="250" t="s">
        <v>207</v>
      </c>
      <c r="R11" s="250" t="s">
        <v>208</v>
      </c>
      <c r="S11" s="250" t="s">
        <v>53</v>
      </c>
      <c r="T11" s="272" t="n">
        <v>46140.395833333336</v>
      </c>
      <c r="U11" s="278" t="n">
        <f>IF(OR($B11="",$X11=""),"",$B11+$X11/24)</f>
        <v>46144.416666666664</v>
      </c>
      <c r="V11" s="272"/>
      <c r="W11" s="260" t="str">
        <f>IF($P11="","",IFERROR(VLOOKUP($P11,'サービス水準ルール'!$A$6:$F$10,2,FALSE),""))</f>
        <v>計画</v>
      </c>
      <c r="X11" s="296" t="n">
        <f>IF($P11="","",IFERROR(VLOOKUP($P11,'サービス水準ルール'!$A$6:$F$10,4,FALSE),""))</f>
        <v>120</v>
      </c>
      <c r="Y11" s="296" t="n">
        <f>IF(OR($B11="",$T11=""),"",ROUND(($T11-$B11)*24,1))</f>
        <v>23.5</v>
      </c>
      <c r="Z11" s="296" t="str">
        <f>IF(OR($B11="",$V11=""),"",ROUND(($V11-$B11)*24,1))</f>
      </c>
      <c r="AA11" s="260" t="str">
        <f>IF($A11="","",IF($U11="","",IF(AND($V11="",TODAY()&gt;$U11),"はい",IF(AND($V11&lt;&gt;"",$V11&gt;$U11),"はい","いいえ"))))</f>
        <v>いいえ</v>
      </c>
      <c r="AB11" s="260" t="str">
        <f>IF($A11="","",IF($S11="キャンセル済み","対象外",IF($U11="","サービス水準未設定",IF($AA11="はい","期限超過",IF($V11&lt;&gt;"","期限内完了",IF($U11-TODAY()&lt;=1,"まもなく期限","進行中"))))))</f>
        <v>進行中</v>
      </c>
      <c r="AC11" s="308" t="str"/>
      <c r="AD11" s="284" t="n">
        <v>0</v>
      </c>
      <c r="AE11" s="290"/>
      <c r="AF11" s="272" t="n">
        <v>46150.625</v>
      </c>
      <c r="AG11" s="308" t="s">
        <v>209</v>
      </c>
      <c r="AH11" s="250" t="str"/>
      <c r="AI11" s="260" t="str">
        <f>IF($B11="","",TEXT($B11,"yyyy-mm"))</f>
        <v>2026-04</v>
      </c>
      <c r="AJ11" s="302" t="n">
        <f>IF($A11="","",IF($V11&lt;&gt;"",ROUND($V11-$B11,1),ROUND(TODAY()-$B11,1)))</f>
        <v>3.6</v>
      </c>
    </row>
    <row r="12" ht="26" customHeight="true">
      <c r="A12" s="249" t="str">
        <v>TCK-2026-0007</v>
      </c>
      <c r="B12" s="272" t="n">
        <v>46140.54861111111</v>
      </c>
      <c r="C12" s="250" t="s">
        <v>56</v>
      </c>
      <c r="D12" s="250" t="s">
        <v>210</v>
      </c>
      <c r="E12" s="250" t="s">
        <v>211</v>
      </c>
      <c r="F12" s="250" t="s">
        <v>212</v>
      </c>
      <c r="G12" s="250" t="s">
        <v>162</v>
      </c>
      <c r="H12" s="250" t="s">
        <v>213</v>
      </c>
      <c r="I12" s="250" t="str">
        <v>iot-alert</v>
      </c>
      <c r="J12" s="250" t="s">
        <v>214</v>
      </c>
      <c r="K12" s="250" t="s">
        <v>215</v>
      </c>
      <c r="L12" s="250" t="s">
        <v>216</v>
      </c>
      <c r="M12" s="308" t="s">
        <v>217</v>
      </c>
      <c r="N12" s="250" t="s">
        <v>168</v>
      </c>
      <c r="O12" s="250" t="s">
        <v>140</v>
      </c>
      <c r="P12" s="250" t="str">
        <v>P2-高</v>
      </c>
      <c r="Q12" s="250" t="s">
        <v>56</v>
      </c>
      <c r="R12" s="250" t="s">
        <v>218</v>
      </c>
      <c r="S12" s="250" t="s">
        <v>55</v>
      </c>
      <c r="T12" s="272" t="n">
        <v>46140.569444444445</v>
      </c>
      <c r="U12" s="278" t="n">
        <f>IF(OR($B12="",$X12=""),"",$B12+$X12/24)</f>
        <v>46140.881944444445</v>
      </c>
      <c r="V12" s="272"/>
      <c r="W12" s="260" t="str">
        <f>IF($P12="","",IFERROR(VLOOKUP($P12,'サービス水準ルール'!$A$6:$F$10,2,FALSE),""))</f>
        <v>高</v>
      </c>
      <c r="X12" s="296" t="n">
        <f>IF($P12="","",IFERROR(VLOOKUP($P12,'サービス水準ルール'!$A$6:$F$10,4,FALSE),""))</f>
        <v>8</v>
      </c>
      <c r="Y12" s="296" t="n">
        <f>IF(OR($B12="",$T12=""),"",ROUND(($T12-$B12)*24,1))</f>
        <v>0.5</v>
      </c>
      <c r="Z12" s="296" t="str">
        <f>IF(OR($B12="",$V12=""),"",ROUND(($V12-$B12)*24,1))</f>
      </c>
      <c r="AA12" s="260" t="str">
        <f>IF($A12="","",IF($U12="","",IF(AND($V12="",TODAY()&gt;$U12),"はい",IF(AND($V12&lt;&gt;"",$V12&gt;$U12),"はい","いいえ"))))</f>
        <v>はい</v>
      </c>
      <c r="AB12" s="260" t="str">
        <f>IF($A12="","",IF($S12="キャンセル済み","対象外",IF($U12="","サービス水準未設定",IF($AA12="はい","期限超過",IF($V12&lt;&gt;"","期限内完了",IF($U12-TODAY()&lt;=1,"まもなく期限","進行中"))))))</f>
        <v>期限超過</v>
      </c>
      <c r="AC12" s="308" t="str"/>
      <c r="AD12" s="284" t="n">
        <v>1</v>
      </c>
      <c r="AE12" s="290"/>
      <c r="AF12" s="272" t="n">
        <v>46143.75</v>
      </c>
      <c r="AG12" s="308" t="s">
        <v>219</v>
      </c>
      <c r="AH12" s="250" t="str"/>
      <c r="AI12" s="260" t="str">
        <f>IF($B12="","",TEXT($B12,"yyyy-mm"))</f>
        <v>2026-04</v>
      </c>
      <c r="AJ12" s="302" t="n">
        <f>IF($A12="","",IF($V12&lt;&gt;"",ROUND($V12-$B12,1),ROUND(TODAY()-$B12,1)))</f>
        <v>2.5</v>
      </c>
    </row>
    <row r="13" ht="26" customHeight="true">
      <c r="A13" s="249" t="str">
        <v>TCK-2026-0008</v>
      </c>
      <c r="B13" s="272" t="n">
        <v>46141.37847222222</v>
      </c>
      <c r="C13" s="250" t="s">
        <v>60</v>
      </c>
      <c r="D13" s="250" t="s">
        <v>220</v>
      </c>
      <c r="E13" s="250" t="s">
        <v>130</v>
      </c>
      <c r="F13" s="250" t="s">
        <v>221</v>
      </c>
      <c r="G13" s="250" t="s">
        <v>132</v>
      </c>
      <c r="H13" s="250" t="s">
        <v>222</v>
      </c>
      <c r="I13" s="250" t="s">
        <v>223</v>
      </c>
      <c r="J13" s="250" t="s">
        <v>224</v>
      </c>
      <c r="K13" s="250" t="s">
        <v>225</v>
      </c>
      <c r="L13" s="250" t="s">
        <v>226</v>
      </c>
      <c r="M13" s="308" t="s">
        <v>227</v>
      </c>
      <c r="N13" s="250" t="s">
        <v>139</v>
      </c>
      <c r="O13" s="250" t="s">
        <v>180</v>
      </c>
      <c r="P13" s="250" t="str">
        <v>P4-低</v>
      </c>
      <c r="Q13" s="250" t="s">
        <v>60</v>
      </c>
      <c r="R13" s="250" t="s">
        <v>228</v>
      </c>
      <c r="S13" s="250" t="s">
        <v>51</v>
      </c>
      <c r="T13" s="272"/>
      <c r="U13" s="278" t="n">
        <f>IF(OR($B13="",$X13=""),"",$B13+$X13/24)</f>
        <v>46144.37847222222</v>
      </c>
      <c r="V13" s="272"/>
      <c r="W13" s="260" t="str">
        <f>IF($P13="","",IFERROR(VLOOKUP($P13,'サービス水準ルール'!$A$6:$F$10,2,FALSE),""))</f>
        <v>低</v>
      </c>
      <c r="X13" s="296" t="n">
        <f>IF($P13="","",IFERROR(VLOOKUP($P13,'サービス水準ルール'!$A$6:$F$10,4,FALSE),""))</f>
        <v>72</v>
      </c>
      <c r="Y13" s="296" t="str">
        <f>IF(OR($B13="",$T13=""),"",ROUND(($T13-$B13)*24,1))</f>
      </c>
      <c r="Z13" s="296" t="str">
        <f>IF(OR($B13="",$V13=""),"",ROUND(($V13-$B13)*24,1))</f>
      </c>
      <c r="AA13" s="260" t="str">
        <f>IF($A13="","",IF($U13="","",IF(AND($V13="",TODAY()&gt;$U13),"はい",IF(AND($V13&lt;&gt;"",$V13&gt;$U13),"はい","いいえ"))))</f>
        <v>いいえ</v>
      </c>
      <c r="AB13" s="260" t="str">
        <f>IF($A13="","",IF($S13="キャンセル済み","対象外",IF($U13="","サービス水準未設定",IF($AA13="はい","期限超過",IF($V13&lt;&gt;"","期限内完了",IF($U13-TODAY()&lt;=1,"まもなく期限","進行中"))))))</f>
        <v>進行中</v>
      </c>
      <c r="AC13" s="308" t="str"/>
      <c r="AD13" s="284" t="n">
        <v>0</v>
      </c>
      <c r="AE13" s="290"/>
      <c r="AF13" s="272" t="n">
        <v>46146.416666666664</v>
      </c>
      <c r="AG13" s="308" t="str"/>
      <c r="AH13" s="250" t="str"/>
      <c r="AI13" s="260" t="str">
        <f>IF($B13="","",TEXT($B13,"yyyy-mm"))</f>
        <v>2026-04</v>
      </c>
      <c r="AJ13" s="302" t="n">
        <f>IF($A13="","",IF($V13&lt;&gt;"",ROUND($V13-$B13,1),ROUND(TODAY()-$B13,1)))</f>
        <v>1.6</v>
      </c>
    </row>
    <row r="14" ht="26" customHeight="true">
      <c r="A14" s="249" t="str">
        <v>TCK-2026-0009</v>
      </c>
      <c r="B14" s="272" t="n">
        <v>46142.64236111111</v>
      </c>
      <c r="C14" s="250" t="s">
        <v>52</v>
      </c>
      <c r="D14" s="250" t="s">
        <v>172</v>
      </c>
      <c r="E14" s="250" t="s">
        <v>130</v>
      </c>
      <c r="F14" s="250" t="s">
        <v>229</v>
      </c>
      <c r="G14" s="250" t="s">
        <v>132</v>
      </c>
      <c r="H14" s="250" t="s">
        <v>230</v>
      </c>
      <c r="I14" s="250" t="s">
        <v>231</v>
      </c>
      <c r="J14" s="250" t="s">
        <v>232</v>
      </c>
      <c r="K14" s="250" t="s">
        <v>233</v>
      </c>
      <c r="L14" s="250" t="s">
        <v>234</v>
      </c>
      <c r="M14" s="308" t="s">
        <v>235</v>
      </c>
      <c r="N14" s="250" t="s">
        <v>193</v>
      </c>
      <c r="O14" s="250" t="s">
        <v>140</v>
      </c>
      <c r="P14" s="250" t="str">
        <v>P2-高</v>
      </c>
      <c r="Q14" s="250" t="s">
        <v>207</v>
      </c>
      <c r="R14" s="250" t="s">
        <v>236</v>
      </c>
      <c r="S14" s="250" t="s">
        <v>59</v>
      </c>
      <c r="T14" s="272" t="n">
        <v>46142.67361111111</v>
      </c>
      <c r="U14" s="278" t="n">
        <f>IF(OR($B14="",$X14=""),"",$B14+$X14/24)</f>
        <v>46142.975694444445</v>
      </c>
      <c r="V14" s="272"/>
      <c r="W14" s="260" t="str">
        <f>IF($P14="","",IFERROR(VLOOKUP($P14,'サービス水準ルール'!$A$6:$F$10,2,FALSE),""))</f>
        <v>高</v>
      </c>
      <c r="X14" s="296" t="n">
        <f>IF($P14="","",IFERROR(VLOOKUP($P14,'サービス水準ルール'!$A$6:$F$10,4,FALSE),""))</f>
        <v>8</v>
      </c>
      <c r="Y14" s="296" t="n">
        <f>IF(OR($B14="",$T14=""),"",ROUND(($T14-$B14)*24,1))</f>
        <v>0.8</v>
      </c>
      <c r="Z14" s="296" t="str">
        <f>IF(OR($B14="",$V14=""),"",ROUND(($V14-$B14)*24,1))</f>
      </c>
      <c r="AA14" s="260" t="str">
        <f>IF($A14="","",IF($U14="","",IF(AND($V14="",TODAY()&gt;$U14),"はい",IF(AND($V14&lt;&gt;"",$V14&gt;$U14),"はい","いいえ"))))</f>
        <v>はい</v>
      </c>
      <c r="AB14" s="260" t="str">
        <f>IF($A14="","",IF($S14="キャンセル済み","対象外",IF($U14="","サービス水準未設定",IF($AA14="はい","期限超過",IF($V14&lt;&gt;"","期限内完了",IF($U14-TODAY()&lt;=1,"まもなく期限","進行中"))))))</f>
        <v>期限超過</v>
      </c>
      <c r="AC14" s="308" t="str"/>
      <c r="AD14" s="284" t="n">
        <v>1.2</v>
      </c>
      <c r="AE14" s="290"/>
      <c r="AF14" s="272" t="n">
        <v>46144.541666666664</v>
      </c>
      <c r="AG14" s="308" t="s">
        <v>237</v>
      </c>
      <c r="AH14" s="250" t="str"/>
      <c r="AI14" s="260" t="str">
        <f>IF($B14="","",TEXT($B14,"yyyy-mm"))</f>
        <v>2026-04</v>
      </c>
      <c r="AJ14" s="302" t="n">
        <f>IF($A14="","",IF($V14&lt;&gt;"",ROUND($V14-$B14,1),ROUND(TODAY()-$B14,1)))</f>
        <v>0.4</v>
      </c>
    </row>
    <row r="15" ht="26" customHeight="true">
      <c r="A15" s="249" t="str">
        <v>TCK-2026-0010</v>
      </c>
      <c r="B15" s="272" t="n">
        <v>46143.368055555555</v>
      </c>
      <c r="C15" s="250" t="s">
        <v>54</v>
      </c>
      <c r="D15" s="250" t="s">
        <v>197</v>
      </c>
      <c r="E15" s="250" t="s">
        <v>146</v>
      </c>
      <c r="F15" s="250" t="s">
        <v>238</v>
      </c>
      <c r="G15" s="250" t="s">
        <v>239</v>
      </c>
      <c r="H15" s="250" t="s">
        <v>149</v>
      </c>
      <c r="I15" s="250" t="s">
        <v>240</v>
      </c>
      <c r="J15" s="250" t="s">
        <v>241</v>
      </c>
      <c r="K15" s="250" t="s">
        <v>241</v>
      </c>
      <c r="L15" s="250" t="s">
        <v>242</v>
      </c>
      <c r="M15" s="308" t="s">
        <v>243</v>
      </c>
      <c r="N15" s="250" t="s">
        <v>155</v>
      </c>
      <c r="O15" s="250" t="s">
        <v>169</v>
      </c>
      <c r="P15" s="250" t="str">
        <v>P2-高</v>
      </c>
      <c r="Q15" s="250" t="s">
        <v>156</v>
      </c>
      <c r="R15" s="250" t="s">
        <v>244</v>
      </c>
      <c r="S15" s="250" t="s">
        <v>53</v>
      </c>
      <c r="T15" s="272" t="n">
        <v>46143.395833333336</v>
      </c>
      <c r="U15" s="278" t="n">
        <f>IF(OR($B15="",$X15=""),"",$B15+$X15/24)</f>
        <v>46143.70138888889</v>
      </c>
      <c r="V15" s="272"/>
      <c r="W15" s="260" t="str">
        <f>IF($P15="","",IFERROR(VLOOKUP($P15,'サービス水準ルール'!$A$6:$F$10,2,FALSE),""))</f>
        <v>高</v>
      </c>
      <c r="X15" s="296" t="n">
        <f>IF($P15="","",IFERROR(VLOOKUP($P15,'サービス水準ルール'!$A$6:$F$10,4,FALSE),""))</f>
        <v>8</v>
      </c>
      <c r="Y15" s="296" t="n">
        <f>IF(OR($B15="",$T15=""),"",ROUND(($T15-$B15)*24,1))</f>
        <v>0.7</v>
      </c>
      <c r="Z15" s="296" t="str">
        <f>IF(OR($B15="",$V15=""),"",ROUND(($V15-$B15)*24,1))</f>
      </c>
      <c r="AA15" s="260" t="str">
        <f>IF($A15="","",IF($U15="","",IF(AND($V15="",TODAY()&gt;$U15),"はい",IF(AND($V15&lt;&gt;"",$V15&gt;$U15),"はい","いいえ"))))</f>
        <v>いいえ</v>
      </c>
      <c r="AB15" s="260" t="str">
        <f>IF($A15="","",IF($S15="キャンセル済み","対象外",IF($U15="","サービス水準未設定",IF($AA15="はい","期限超過",IF($V15&lt;&gt;"","期限内完了",IF($U15-TODAY()&lt;=1,"まもなく期限","進行中"))))))</f>
        <v>まもなく期限</v>
      </c>
      <c r="AC15" s="308" t="str"/>
      <c r="AD15" s="284" t="n">
        <v>0.6</v>
      </c>
      <c r="AE15" s="290"/>
      <c r="AF15" s="272" t="n">
        <v>46143.708333333336</v>
      </c>
      <c r="AG15" s="308" t="s">
        <v>245</v>
      </c>
      <c r="AH15" s="250" t="str"/>
      <c r="AI15" s="260" t="str">
        <f>IF($B15="","",TEXT($B15,"yyyy-mm"))</f>
        <v>2026-05</v>
      </c>
      <c r="AJ15" s="302" t="n">
        <f>IF($A15="","",IF($V15&lt;&gt;"",ROUND($V15-$B15,1),ROUND(TODAY()-$B15,1)))</f>
        <v>-0.4</v>
      </c>
    </row>
    <row r="16" ht="26" customHeight="true">
      <c r="A16" s="249"/>
      <c r="B16" s="272"/>
      <c r="C16" s="250"/>
      <c r="D16" s="250"/>
      <c r="E16" s="250"/>
      <c r="F16" s="250"/>
      <c r="G16" s="250"/>
      <c r="H16" s="250"/>
      <c r="I16" s="250"/>
      <c r="J16" s="250"/>
      <c r="K16" s="250"/>
      <c r="L16" s="250"/>
      <c r="M16" s="308"/>
      <c r="N16" s="250"/>
      <c r="O16" s="250"/>
      <c r="P16" s="250"/>
      <c r="Q16" s="250"/>
      <c r="R16" s="250"/>
      <c r="S16" s="250"/>
      <c r="T16" s="272"/>
      <c r="U16" s="278" t="str">
        <f>IF(OR($B16="",$X16=""),"",$B16+$X16/24)</f>
      </c>
      <c r="V16" s="272"/>
      <c r="W16" s="260" t="str">
        <f>IF($P16="","",IFERROR(VLOOKUP($P16,'サービス水準ルール'!$A$6:$F$10,2,FALSE),""))</f>
      </c>
      <c r="X16" s="296" t="str">
        <f>IF($P16="","",IFERROR(VLOOKUP($P16,'サービス水準ルール'!$A$6:$F$10,4,FALSE),""))</f>
      </c>
      <c r="Y16" s="296" t="str">
        <f>IF(OR($B16="",$T16=""),"",ROUND(($T16-$B16)*24,1))</f>
      </c>
      <c r="Z16" s="296" t="str">
        <f>IF(OR($B16="",$V16=""),"",ROUND(($V16-$B16)*24,1))</f>
      </c>
      <c r="AA16" s="260" t="str">
        <f>IF($A16="","",IF($U16="","",IF(AND($V16="",TODAY()&gt;$U16),"はい",IF(AND($V16&lt;&gt;"",$V16&gt;$U16),"はい","いいえ"))))</f>
      </c>
      <c r="AB16" s="260" t="str">
        <f>IF($A16="","",IF($S16="キャンセル済み","対象外",IF($U16="","サービス水準未設定",IF($AA16="はい","期限超過",IF($V16&lt;&gt;"","期限内完了",IF($U16-TODAY()&lt;=1,"まもなく期限","進行中"))))))</f>
      </c>
      <c r="AC16" s="308"/>
      <c r="AD16" s="284"/>
      <c r="AE16" s="290"/>
      <c r="AF16" s="272"/>
      <c r="AG16" s="308"/>
      <c r="AH16" s="250"/>
      <c r="AI16" s="260" t="str">
        <f>IF($B16="","",TEXT($B16,"yyyy-mm"))</f>
      </c>
      <c r="AJ16" s="302" t="str">
        <f>IF($A16="","",IF($V16&lt;&gt;"",ROUND($V16-$B16,1),ROUND(TODAY()-$B16,1)))</f>
      </c>
    </row>
    <row r="17" ht="26" customHeight="true">
      <c r="A17" s="249"/>
      <c r="B17" s="272"/>
      <c r="C17" s="250"/>
      <c r="D17" s="250"/>
      <c r="E17" s="250"/>
      <c r="F17" s="250"/>
      <c r="G17" s="250"/>
      <c r="H17" s="250"/>
      <c r="I17" s="250"/>
      <c r="J17" s="250"/>
      <c r="K17" s="250"/>
      <c r="L17" s="250"/>
      <c r="M17" s="308"/>
      <c r="N17" s="250"/>
      <c r="O17" s="250"/>
      <c r="P17" s="250"/>
      <c r="Q17" s="250"/>
      <c r="R17" s="250"/>
      <c r="S17" s="250"/>
      <c r="T17" s="272"/>
      <c r="U17" s="278" t="str">
        <f>IF(OR($B17="",$X17=""),"",$B17+$X17/24)</f>
      </c>
      <c r="V17" s="272"/>
      <c r="W17" s="260" t="str">
        <f>IF($P17="","",IFERROR(VLOOKUP($P17,'サービス水準ルール'!$A$6:$F$10,2,FALSE),""))</f>
      </c>
      <c r="X17" s="296" t="str">
        <f>IF($P17="","",IFERROR(VLOOKUP($P17,'サービス水準ルール'!$A$6:$F$10,4,FALSE),""))</f>
      </c>
      <c r="Y17" s="296" t="str">
        <f>IF(OR($B17="",$T17=""),"",ROUND(($T17-$B17)*24,1))</f>
      </c>
      <c r="Z17" s="296" t="str">
        <f>IF(OR($B17="",$V17=""),"",ROUND(($V17-$B17)*24,1))</f>
      </c>
      <c r="AA17" s="260" t="str">
        <f>IF($A17="","",IF($U17="","",IF(AND($V17="",TODAY()&gt;$U17),"はい",IF(AND($V17&lt;&gt;"",$V17&gt;$U17),"はい","いいえ"))))</f>
      </c>
      <c r="AB17" s="260" t="str">
        <f>IF($A17="","",IF($S17="キャンセル済み","対象外",IF($U17="","サービス水準未設定",IF($AA17="はい","期限超過",IF($V17&lt;&gt;"","期限内完了",IF($U17-TODAY()&lt;=1,"まもなく期限","進行中"))))))</f>
      </c>
      <c r="AC17" s="308"/>
      <c r="AD17" s="284"/>
      <c r="AE17" s="290"/>
      <c r="AF17" s="272"/>
      <c r="AG17" s="308"/>
      <c r="AH17" s="250"/>
      <c r="AI17" s="260" t="str">
        <f>IF($B17="","",TEXT($B17,"yyyy-mm"))</f>
      </c>
      <c r="AJ17" s="302" t="str">
        <f>IF($A17="","",IF($V17&lt;&gt;"",ROUND($V17-$B17,1),ROUND(TODAY()-$B17,1)))</f>
      </c>
    </row>
    <row r="18" ht="26" customHeight="true">
      <c r="A18" s="249"/>
      <c r="B18" s="272"/>
      <c r="C18" s="250"/>
      <c r="D18" s="250"/>
      <c r="E18" s="250"/>
      <c r="F18" s="250"/>
      <c r="G18" s="250"/>
      <c r="H18" s="250"/>
      <c r="I18" s="250"/>
      <c r="J18" s="250"/>
      <c r="K18" s="250"/>
      <c r="L18" s="250"/>
      <c r="M18" s="308"/>
      <c r="N18" s="250"/>
      <c r="O18" s="250"/>
      <c r="P18" s="250"/>
      <c r="Q18" s="250"/>
      <c r="R18" s="250"/>
      <c r="S18" s="250"/>
      <c r="T18" s="272"/>
      <c r="U18" s="278" t="str">
        <f>IF(OR($B18="",$X18=""),"",$B18+$X18/24)</f>
      </c>
      <c r="V18" s="272"/>
      <c r="W18" s="260" t="str">
        <f>IF($P18="","",IFERROR(VLOOKUP($P18,'サービス水準ルール'!$A$6:$F$10,2,FALSE),""))</f>
      </c>
      <c r="X18" s="296" t="str">
        <f>IF($P18="","",IFERROR(VLOOKUP($P18,'サービス水準ルール'!$A$6:$F$10,4,FALSE),""))</f>
      </c>
      <c r="Y18" s="296" t="str">
        <f>IF(OR($B18="",$T18=""),"",ROUND(($T18-$B18)*24,1))</f>
      </c>
      <c r="Z18" s="296" t="str">
        <f>IF(OR($B18="",$V18=""),"",ROUND(($V18-$B18)*24,1))</f>
      </c>
      <c r="AA18" s="260" t="str">
        <f>IF($A18="","",IF($U18="","",IF(AND($V18="",TODAY()&gt;$U18),"はい",IF(AND($V18&lt;&gt;"",$V18&gt;$U18),"はい","いいえ"))))</f>
      </c>
      <c r="AB18" s="260" t="str">
        <f>IF($A18="","",IF($S18="キャンセル済み","対象外",IF($U18="","サービス水準未設定",IF($AA18="はい","期限超過",IF($V18&lt;&gt;"","期限内完了",IF($U18-TODAY()&lt;=1,"まもなく期限","進行中"))))))</f>
      </c>
      <c r="AC18" s="308"/>
      <c r="AD18" s="284"/>
      <c r="AE18" s="290"/>
      <c r="AF18" s="272"/>
      <c r="AG18" s="308"/>
      <c r="AH18" s="250"/>
      <c r="AI18" s="260" t="str">
        <f>IF($B18="","",TEXT($B18,"yyyy-mm"))</f>
      </c>
      <c r="AJ18" s="302" t="str">
        <f>IF($A18="","",IF($V18&lt;&gt;"",ROUND($V18-$B18,1),ROUND(TODAY()-$B18,1)))</f>
      </c>
    </row>
    <row r="19" ht="26" customHeight="true">
      <c r="A19" s="249"/>
      <c r="B19" s="272"/>
      <c r="C19" s="250"/>
      <c r="D19" s="250"/>
      <c r="E19" s="250"/>
      <c r="F19" s="250"/>
      <c r="G19" s="250"/>
      <c r="H19" s="250"/>
      <c r="I19" s="250"/>
      <c r="J19" s="250"/>
      <c r="K19" s="250"/>
      <c r="L19" s="250"/>
      <c r="M19" s="308"/>
      <c r="N19" s="250"/>
      <c r="O19" s="250"/>
      <c r="P19" s="250"/>
      <c r="Q19" s="250"/>
      <c r="R19" s="250"/>
      <c r="S19" s="250"/>
      <c r="T19" s="272"/>
      <c r="U19" s="278" t="str">
        <f>IF(OR($B19="",$X19=""),"",$B19+$X19/24)</f>
      </c>
      <c r="V19" s="272"/>
      <c r="W19" s="260" t="str">
        <f>IF($P19="","",IFERROR(VLOOKUP($P19,'サービス水準ルール'!$A$6:$F$10,2,FALSE),""))</f>
      </c>
      <c r="X19" s="296" t="str">
        <f>IF($P19="","",IFERROR(VLOOKUP($P19,'サービス水準ルール'!$A$6:$F$10,4,FALSE),""))</f>
      </c>
      <c r="Y19" s="296" t="str">
        <f>IF(OR($B19="",$T19=""),"",ROUND(($T19-$B19)*24,1))</f>
      </c>
      <c r="Z19" s="296" t="str">
        <f>IF(OR($B19="",$V19=""),"",ROUND(($V19-$B19)*24,1))</f>
      </c>
      <c r="AA19" s="260" t="str">
        <f>IF($A19="","",IF($U19="","",IF(AND($V19="",TODAY()&gt;$U19),"はい",IF(AND($V19&lt;&gt;"",$V19&gt;$U19),"はい","いいえ"))))</f>
      </c>
      <c r="AB19" s="260" t="str">
        <f>IF($A19="","",IF($S19="キャンセル済み","対象外",IF($U19="","サービス水準未設定",IF($AA19="はい","期限超過",IF($V19&lt;&gt;"","期限内完了",IF($U19-TODAY()&lt;=1,"まもなく期限","進行中"))))))</f>
      </c>
      <c r="AC19" s="308"/>
      <c r="AD19" s="284"/>
      <c r="AE19" s="290"/>
      <c r="AF19" s="272"/>
      <c r="AG19" s="308"/>
      <c r="AH19" s="250"/>
      <c r="AI19" s="260" t="str">
        <f>IF($B19="","",TEXT($B19,"yyyy-mm"))</f>
      </c>
      <c r="AJ19" s="302" t="str">
        <f>IF($A19="","",IF($V19&lt;&gt;"",ROUND($V19-$B19,1),ROUND(TODAY()-$B19,1)))</f>
      </c>
    </row>
    <row r="20" ht="26" customHeight="true">
      <c r="A20" s="249"/>
      <c r="B20" s="272"/>
      <c r="C20" s="250"/>
      <c r="D20" s="250"/>
      <c r="E20" s="250"/>
      <c r="F20" s="250"/>
      <c r="G20" s="250"/>
      <c r="H20" s="250"/>
      <c r="I20" s="250"/>
      <c r="J20" s="250"/>
      <c r="K20" s="250"/>
      <c r="L20" s="250"/>
      <c r="M20" s="308"/>
      <c r="N20" s="250"/>
      <c r="O20" s="250"/>
      <c r="P20" s="250"/>
      <c r="Q20" s="250"/>
      <c r="R20" s="250"/>
      <c r="S20" s="250"/>
      <c r="T20" s="272"/>
      <c r="U20" s="278" t="str">
        <f>IF(OR($B20="",$X20=""),"",$B20+$X20/24)</f>
      </c>
      <c r="V20" s="272"/>
      <c r="W20" s="260" t="str">
        <f>IF($P20="","",IFERROR(VLOOKUP($P20,'サービス水準ルール'!$A$6:$F$10,2,FALSE),""))</f>
      </c>
      <c r="X20" s="296" t="str">
        <f>IF($P20="","",IFERROR(VLOOKUP($P20,'サービス水準ルール'!$A$6:$F$10,4,FALSE),""))</f>
      </c>
      <c r="Y20" s="296" t="str">
        <f>IF(OR($B20="",$T20=""),"",ROUND(($T20-$B20)*24,1))</f>
      </c>
      <c r="Z20" s="296" t="str">
        <f>IF(OR($B20="",$V20=""),"",ROUND(($V20-$B20)*24,1))</f>
      </c>
      <c r="AA20" s="260" t="str">
        <f>IF($A20="","",IF($U20="","",IF(AND($V20="",TODAY()&gt;$U20),"はい",IF(AND($V20&lt;&gt;"",$V20&gt;$U20),"はい","いいえ"))))</f>
      </c>
      <c r="AB20" s="260" t="str">
        <f>IF($A20="","",IF($S20="キャンセル済み","対象外",IF($U20="","サービス水準未設定",IF($AA20="はい","期限超過",IF($V20&lt;&gt;"","期限内完了",IF($U20-TODAY()&lt;=1,"まもなく期限","進行中"))))))</f>
      </c>
      <c r="AC20" s="308"/>
      <c r="AD20" s="284"/>
      <c r="AE20" s="290"/>
      <c r="AF20" s="272"/>
      <c r="AG20" s="308"/>
      <c r="AH20" s="250"/>
      <c r="AI20" s="260" t="str">
        <f>IF($B20="","",TEXT($B20,"yyyy-mm"))</f>
      </c>
      <c r="AJ20" s="302" t="str">
        <f>IF($A20="","",IF($V20&lt;&gt;"",ROUND($V20-$B20,1),ROUND(TODAY()-$B20,1)))</f>
      </c>
    </row>
    <row r="21" ht="26" customHeight="true">
      <c r="A21" s="249"/>
      <c r="B21" s="272"/>
      <c r="C21" s="250"/>
      <c r="D21" s="250"/>
      <c r="E21" s="250"/>
      <c r="F21" s="250"/>
      <c r="G21" s="250"/>
      <c r="H21" s="250"/>
      <c r="I21" s="250"/>
      <c r="J21" s="250"/>
      <c r="K21" s="250"/>
      <c r="L21" s="250"/>
      <c r="M21" s="308"/>
      <c r="N21" s="250"/>
      <c r="O21" s="250"/>
      <c r="P21" s="250"/>
      <c r="Q21" s="250"/>
      <c r="R21" s="250"/>
      <c r="S21" s="250"/>
      <c r="T21" s="272"/>
      <c r="U21" s="278" t="str">
        <f>IF(OR($B21="",$X21=""),"",$B21+$X21/24)</f>
      </c>
      <c r="V21" s="272"/>
      <c r="W21" s="260" t="str">
        <f>IF($P21="","",IFERROR(VLOOKUP($P21,'サービス水準ルール'!$A$6:$F$10,2,FALSE),""))</f>
      </c>
      <c r="X21" s="296" t="str">
        <f>IF($P21="","",IFERROR(VLOOKUP($P21,'サービス水準ルール'!$A$6:$F$10,4,FALSE),""))</f>
      </c>
      <c r="Y21" s="296" t="str">
        <f>IF(OR($B21="",$T21=""),"",ROUND(($T21-$B21)*24,1))</f>
      </c>
      <c r="Z21" s="296" t="str">
        <f>IF(OR($B21="",$V21=""),"",ROUND(($V21-$B21)*24,1))</f>
      </c>
      <c r="AA21" s="260" t="str">
        <f>IF($A21="","",IF($U21="","",IF(AND($V21="",TODAY()&gt;$U21),"はい",IF(AND($V21&lt;&gt;"",$V21&gt;$U21),"はい","いいえ"))))</f>
      </c>
      <c r="AB21" s="260" t="str">
        <f>IF($A21="","",IF($S21="キャンセル済み","対象外",IF($U21="","サービス水準未設定",IF($AA21="はい","期限超過",IF($V21&lt;&gt;"","期限内完了",IF($U21-TODAY()&lt;=1,"まもなく期限","進行中"))))))</f>
      </c>
      <c r="AC21" s="308"/>
      <c r="AD21" s="284"/>
      <c r="AE21" s="290"/>
      <c r="AF21" s="272"/>
      <c r="AG21" s="308"/>
      <c r="AH21" s="250"/>
      <c r="AI21" s="260" t="str">
        <f>IF($B21="","",TEXT($B21,"yyyy-mm"))</f>
      </c>
      <c r="AJ21" s="302" t="str">
        <f>IF($A21="","",IF($V21&lt;&gt;"",ROUND($V21-$B21,1),ROUND(TODAY()-$B21,1)))</f>
      </c>
    </row>
    <row r="22" ht="26" customHeight="true">
      <c r="A22" s="249"/>
      <c r="B22" s="272"/>
      <c r="C22" s="250"/>
      <c r="D22" s="250"/>
      <c r="E22" s="250"/>
      <c r="F22" s="250"/>
      <c r="G22" s="250"/>
      <c r="H22" s="250"/>
      <c r="I22" s="250"/>
      <c r="J22" s="250"/>
      <c r="K22" s="250"/>
      <c r="L22" s="250"/>
      <c r="M22" s="308"/>
      <c r="N22" s="250"/>
      <c r="O22" s="250"/>
      <c r="P22" s="250"/>
      <c r="Q22" s="250"/>
      <c r="R22" s="250"/>
      <c r="S22" s="250"/>
      <c r="T22" s="272"/>
      <c r="U22" s="278" t="str">
        <f>IF(OR($B22="",$X22=""),"",$B22+$X22/24)</f>
      </c>
      <c r="V22" s="272"/>
      <c r="W22" s="260" t="str">
        <f>IF($P22="","",IFERROR(VLOOKUP($P22,'サービス水準ルール'!$A$6:$F$10,2,FALSE),""))</f>
      </c>
      <c r="X22" s="296" t="str">
        <f>IF($P22="","",IFERROR(VLOOKUP($P22,'サービス水準ルール'!$A$6:$F$10,4,FALSE),""))</f>
      </c>
      <c r="Y22" s="296" t="str">
        <f>IF(OR($B22="",$T22=""),"",ROUND(($T22-$B22)*24,1))</f>
      </c>
      <c r="Z22" s="296" t="str">
        <f>IF(OR($B22="",$V22=""),"",ROUND(($V22-$B22)*24,1))</f>
      </c>
      <c r="AA22" s="260" t="str">
        <f>IF($A22="","",IF($U22="","",IF(AND($V22="",TODAY()&gt;$U22),"はい",IF(AND($V22&lt;&gt;"",$V22&gt;$U22),"はい","いいえ"))))</f>
      </c>
      <c r="AB22" s="260" t="str">
        <f>IF($A22="","",IF($S22="キャンセル済み","対象外",IF($U22="","サービス水準未設定",IF($AA22="はい","期限超過",IF($V22&lt;&gt;"","期限内完了",IF($U22-TODAY()&lt;=1,"まもなく期限","進行中"))))))</f>
      </c>
      <c r="AC22" s="308"/>
      <c r="AD22" s="284"/>
      <c r="AE22" s="290"/>
      <c r="AF22" s="272"/>
      <c r="AG22" s="308"/>
      <c r="AH22" s="250"/>
      <c r="AI22" s="260" t="str">
        <f>IF($B22="","",TEXT($B22,"yyyy-mm"))</f>
      </c>
      <c r="AJ22" s="302" t="str">
        <f>IF($A22="","",IF($V22&lt;&gt;"",ROUND($V22-$B22,1),ROUND(TODAY()-$B22,1)))</f>
      </c>
    </row>
    <row r="23" ht="26" customHeight="true">
      <c r="A23" s="249"/>
      <c r="B23" s="272"/>
      <c r="C23" s="250"/>
      <c r="D23" s="250"/>
      <c r="E23" s="250"/>
      <c r="F23" s="250"/>
      <c r="G23" s="250"/>
      <c r="H23" s="250"/>
      <c r="I23" s="250"/>
      <c r="J23" s="250"/>
      <c r="K23" s="250"/>
      <c r="L23" s="250"/>
      <c r="M23" s="308"/>
      <c r="N23" s="250"/>
      <c r="O23" s="250"/>
      <c r="P23" s="250"/>
      <c r="Q23" s="250"/>
      <c r="R23" s="250"/>
      <c r="S23" s="250"/>
      <c r="T23" s="272"/>
      <c r="U23" s="278" t="str">
        <f>IF(OR($B23="",$X23=""),"",$B23+$X23/24)</f>
      </c>
      <c r="V23" s="272"/>
      <c r="W23" s="260" t="str">
        <f>IF($P23="","",IFERROR(VLOOKUP($P23,'サービス水準ルール'!$A$6:$F$10,2,FALSE),""))</f>
      </c>
      <c r="X23" s="296" t="str">
        <f>IF($P23="","",IFERROR(VLOOKUP($P23,'サービス水準ルール'!$A$6:$F$10,4,FALSE),""))</f>
      </c>
      <c r="Y23" s="296" t="str">
        <f>IF(OR($B23="",$T23=""),"",ROUND(($T23-$B23)*24,1))</f>
      </c>
      <c r="Z23" s="296" t="str">
        <f>IF(OR($B23="",$V23=""),"",ROUND(($V23-$B23)*24,1))</f>
      </c>
      <c r="AA23" s="260" t="str">
        <f>IF($A23="","",IF($U23="","",IF(AND($V23="",TODAY()&gt;$U23),"はい",IF(AND($V23&lt;&gt;"",$V23&gt;$U23),"はい","いいえ"))))</f>
      </c>
      <c r="AB23" s="260" t="str">
        <f>IF($A23="","",IF($S23="キャンセル済み","対象外",IF($U23="","サービス水準未設定",IF($AA23="はい","期限超過",IF($V23&lt;&gt;"","期限内完了",IF($U23-TODAY()&lt;=1,"まもなく期限","進行中"))))))</f>
      </c>
      <c r="AC23" s="308"/>
      <c r="AD23" s="284"/>
      <c r="AE23" s="290"/>
      <c r="AF23" s="272"/>
      <c r="AG23" s="308"/>
      <c r="AH23" s="250"/>
      <c r="AI23" s="260" t="str">
        <f>IF($B23="","",TEXT($B23,"yyyy-mm"))</f>
      </c>
      <c r="AJ23" s="302" t="str">
        <f>IF($A23="","",IF($V23&lt;&gt;"",ROUND($V23-$B23,1),ROUND(TODAY()-$B23,1)))</f>
      </c>
    </row>
    <row r="24" ht="26" customHeight="true">
      <c r="A24" s="249"/>
      <c r="B24" s="272"/>
      <c r="C24" s="250"/>
      <c r="D24" s="250"/>
      <c r="E24" s="250"/>
      <c r="F24" s="250"/>
      <c r="G24" s="250"/>
      <c r="H24" s="250"/>
      <c r="I24" s="250"/>
      <c r="J24" s="250"/>
      <c r="K24" s="250"/>
      <c r="L24" s="250"/>
      <c r="M24" s="308"/>
      <c r="N24" s="250"/>
      <c r="O24" s="250"/>
      <c r="P24" s="250"/>
      <c r="Q24" s="250"/>
      <c r="R24" s="250"/>
      <c r="S24" s="250"/>
      <c r="T24" s="272"/>
      <c r="U24" s="278" t="str">
        <f>IF(OR($B24="",$X24=""),"",$B24+$X24/24)</f>
      </c>
      <c r="V24" s="272"/>
      <c r="W24" s="260" t="str">
        <f>IF($P24="","",IFERROR(VLOOKUP($P24,'サービス水準ルール'!$A$6:$F$10,2,FALSE),""))</f>
      </c>
      <c r="X24" s="296" t="str">
        <f>IF($P24="","",IFERROR(VLOOKUP($P24,'サービス水準ルール'!$A$6:$F$10,4,FALSE),""))</f>
      </c>
      <c r="Y24" s="296" t="str">
        <f>IF(OR($B24="",$T24=""),"",ROUND(($T24-$B24)*24,1))</f>
      </c>
      <c r="Z24" s="296" t="str">
        <f>IF(OR($B24="",$V24=""),"",ROUND(($V24-$B24)*24,1))</f>
      </c>
      <c r="AA24" s="260" t="str">
        <f>IF($A24="","",IF($U24="","",IF(AND($V24="",TODAY()&gt;$U24),"はい",IF(AND($V24&lt;&gt;"",$V24&gt;$U24),"はい","いいえ"))))</f>
      </c>
      <c r="AB24" s="260" t="str">
        <f>IF($A24="","",IF($S24="キャンセル済み","対象外",IF($U24="","サービス水準未設定",IF($AA24="はい","期限超過",IF($V24&lt;&gt;"","期限内完了",IF($U24-TODAY()&lt;=1,"まもなく期限","進行中"))))))</f>
      </c>
      <c r="AC24" s="308"/>
      <c r="AD24" s="284"/>
      <c r="AE24" s="290"/>
      <c r="AF24" s="272"/>
      <c r="AG24" s="308"/>
      <c r="AH24" s="250"/>
      <c r="AI24" s="260" t="str">
        <f>IF($B24="","",TEXT($B24,"yyyy-mm"))</f>
      </c>
      <c r="AJ24" s="302" t="str">
        <f>IF($A24="","",IF($V24&lt;&gt;"",ROUND($V24-$B24,1),ROUND(TODAY()-$B24,1)))</f>
      </c>
    </row>
    <row r="25" ht="26" customHeight="true">
      <c r="A25" s="249"/>
      <c r="B25" s="272"/>
      <c r="C25" s="250"/>
      <c r="D25" s="250"/>
      <c r="E25" s="250"/>
      <c r="F25" s="250"/>
      <c r="G25" s="250"/>
      <c r="H25" s="250"/>
      <c r="I25" s="250"/>
      <c r="J25" s="250"/>
      <c r="K25" s="250"/>
      <c r="L25" s="250"/>
      <c r="M25" s="308"/>
      <c r="N25" s="250"/>
      <c r="O25" s="250"/>
      <c r="P25" s="250"/>
      <c r="Q25" s="250"/>
      <c r="R25" s="250"/>
      <c r="S25" s="250"/>
      <c r="T25" s="272"/>
      <c r="U25" s="278" t="str">
        <f>IF(OR($B25="",$X25=""),"",$B25+$X25/24)</f>
      </c>
      <c r="V25" s="272"/>
      <c r="W25" s="260" t="str">
        <f>IF($P25="","",IFERROR(VLOOKUP($P25,'サービス水準ルール'!$A$6:$F$10,2,FALSE),""))</f>
      </c>
      <c r="X25" s="296" t="str">
        <f>IF($P25="","",IFERROR(VLOOKUP($P25,'サービス水準ルール'!$A$6:$F$10,4,FALSE),""))</f>
      </c>
      <c r="Y25" s="296" t="str">
        <f>IF(OR($B25="",$T25=""),"",ROUND(($T25-$B25)*24,1))</f>
      </c>
      <c r="Z25" s="296" t="str">
        <f>IF(OR($B25="",$V25=""),"",ROUND(($V25-$B25)*24,1))</f>
      </c>
      <c r="AA25" s="260" t="str">
        <f>IF($A25="","",IF($U25="","",IF(AND($V25="",TODAY()&gt;$U25),"はい",IF(AND($V25&lt;&gt;"",$V25&gt;$U25),"はい","いいえ"))))</f>
      </c>
      <c r="AB25" s="260" t="str">
        <f>IF($A25="","",IF($S25="キャンセル済み","対象外",IF($U25="","サービス水準未設定",IF($AA25="はい","期限超過",IF($V25&lt;&gt;"","期限内完了",IF($U25-TODAY()&lt;=1,"まもなく期限","進行中"))))))</f>
      </c>
      <c r="AC25" s="308"/>
      <c r="AD25" s="284"/>
      <c r="AE25" s="290"/>
      <c r="AF25" s="272"/>
      <c r="AG25" s="308"/>
      <c r="AH25" s="250"/>
      <c r="AI25" s="260" t="str">
        <f>IF($B25="","",TEXT($B25,"yyyy-mm"))</f>
      </c>
      <c r="AJ25" s="302" t="str">
        <f>IF($A25="","",IF($V25&lt;&gt;"",ROUND($V25-$B25,1),ROUND(TODAY()-$B25,1)))</f>
      </c>
    </row>
    <row r="26" ht="26" customHeight="true">
      <c r="A26" s="249"/>
      <c r="B26" s="272"/>
      <c r="C26" s="250"/>
      <c r="D26" s="250"/>
      <c r="E26" s="250"/>
      <c r="F26" s="250"/>
      <c r="G26" s="250"/>
      <c r="H26" s="250"/>
      <c r="I26" s="250"/>
      <c r="J26" s="250"/>
      <c r="K26" s="250"/>
      <c r="L26" s="250"/>
      <c r="M26" s="308"/>
      <c r="N26" s="250"/>
      <c r="O26" s="250"/>
      <c r="P26" s="250"/>
      <c r="Q26" s="250"/>
      <c r="R26" s="250"/>
      <c r="S26" s="250"/>
      <c r="T26" s="272"/>
      <c r="U26" s="278" t="str">
        <f>IF(OR($B26="",$X26=""),"",$B26+$X26/24)</f>
      </c>
      <c r="V26" s="272"/>
      <c r="W26" s="260" t="str">
        <f>IF($P26="","",IFERROR(VLOOKUP($P26,'サービス水準ルール'!$A$6:$F$10,2,FALSE),""))</f>
      </c>
      <c r="X26" s="296" t="str">
        <f>IF($P26="","",IFERROR(VLOOKUP($P26,'サービス水準ルール'!$A$6:$F$10,4,FALSE),""))</f>
      </c>
      <c r="Y26" s="296" t="str">
        <f>IF(OR($B26="",$T26=""),"",ROUND(($T26-$B26)*24,1))</f>
      </c>
      <c r="Z26" s="296" t="str">
        <f>IF(OR($B26="",$V26=""),"",ROUND(($V26-$B26)*24,1))</f>
      </c>
      <c r="AA26" s="260" t="str">
        <f>IF($A26="","",IF($U26="","",IF(AND($V26="",TODAY()&gt;$U26),"はい",IF(AND($V26&lt;&gt;"",$V26&gt;$U26),"はい","いいえ"))))</f>
      </c>
      <c r="AB26" s="260" t="str">
        <f>IF($A26="","",IF($S26="キャンセル済み","対象外",IF($U26="","サービス水準未設定",IF($AA26="はい","期限超過",IF($V26&lt;&gt;"","期限内完了",IF($U26-TODAY()&lt;=1,"まもなく期限","進行中"))))))</f>
      </c>
      <c r="AC26" s="308"/>
      <c r="AD26" s="284"/>
      <c r="AE26" s="290"/>
      <c r="AF26" s="272"/>
      <c r="AG26" s="308"/>
      <c r="AH26" s="250"/>
      <c r="AI26" s="260" t="str">
        <f>IF($B26="","",TEXT($B26,"yyyy-mm"))</f>
      </c>
      <c r="AJ26" s="302" t="str">
        <f>IF($A26="","",IF($V26&lt;&gt;"",ROUND($V26-$B26,1),ROUND(TODAY()-$B26,1)))</f>
      </c>
    </row>
    <row r="27" ht="26" customHeight="true">
      <c r="A27" s="249"/>
      <c r="B27" s="272"/>
      <c r="C27" s="250"/>
      <c r="D27" s="250"/>
      <c r="E27" s="250"/>
      <c r="F27" s="250"/>
      <c r="G27" s="250"/>
      <c r="H27" s="250"/>
      <c r="I27" s="250"/>
      <c r="J27" s="250"/>
      <c r="K27" s="250"/>
      <c r="L27" s="250"/>
      <c r="M27" s="308"/>
      <c r="N27" s="250"/>
      <c r="O27" s="250"/>
      <c r="P27" s="250"/>
      <c r="Q27" s="250"/>
      <c r="R27" s="250"/>
      <c r="S27" s="250"/>
      <c r="T27" s="272"/>
      <c r="U27" s="278" t="str">
        <f>IF(OR($B27="",$X27=""),"",$B27+$X27/24)</f>
      </c>
      <c r="V27" s="272"/>
      <c r="W27" s="260" t="str">
        <f>IF($P27="","",IFERROR(VLOOKUP($P27,'サービス水準ルール'!$A$6:$F$10,2,FALSE),""))</f>
      </c>
      <c r="X27" s="296" t="str">
        <f>IF($P27="","",IFERROR(VLOOKUP($P27,'サービス水準ルール'!$A$6:$F$10,4,FALSE),""))</f>
      </c>
      <c r="Y27" s="296" t="str">
        <f>IF(OR($B27="",$T27=""),"",ROUND(($T27-$B27)*24,1))</f>
      </c>
      <c r="Z27" s="296" t="str">
        <f>IF(OR($B27="",$V27=""),"",ROUND(($V27-$B27)*24,1))</f>
      </c>
      <c r="AA27" s="260" t="str">
        <f>IF($A27="","",IF($U27="","",IF(AND($V27="",TODAY()&gt;$U27),"はい",IF(AND($V27&lt;&gt;"",$V27&gt;$U27),"はい","いいえ"))))</f>
      </c>
      <c r="AB27" s="260" t="str">
        <f>IF($A27="","",IF($S27="キャンセル済み","対象外",IF($U27="","サービス水準未設定",IF($AA27="はい","期限超過",IF($V27&lt;&gt;"","期限内完了",IF($U27-TODAY()&lt;=1,"まもなく期限","進行中"))))))</f>
      </c>
      <c r="AC27" s="308"/>
      <c r="AD27" s="284"/>
      <c r="AE27" s="290"/>
      <c r="AF27" s="272"/>
      <c r="AG27" s="308"/>
      <c r="AH27" s="250"/>
      <c r="AI27" s="260" t="str">
        <f>IF($B27="","",TEXT($B27,"yyyy-mm"))</f>
      </c>
      <c r="AJ27" s="302" t="str">
        <f>IF($A27="","",IF($V27&lt;&gt;"",ROUND($V27-$B27,1),ROUND(TODAY()-$B27,1)))</f>
      </c>
    </row>
    <row r="28" ht="26" customHeight="true">
      <c r="A28" s="249"/>
      <c r="B28" s="272"/>
      <c r="C28" s="250"/>
      <c r="D28" s="250"/>
      <c r="E28" s="250"/>
      <c r="F28" s="250"/>
      <c r="G28" s="250"/>
      <c r="H28" s="250"/>
      <c r="I28" s="250"/>
      <c r="J28" s="250"/>
      <c r="K28" s="250"/>
      <c r="L28" s="250"/>
      <c r="M28" s="308"/>
      <c r="N28" s="250"/>
      <c r="O28" s="250"/>
      <c r="P28" s="250"/>
      <c r="Q28" s="250"/>
      <c r="R28" s="250"/>
      <c r="S28" s="250"/>
      <c r="T28" s="272"/>
      <c r="U28" s="278" t="str">
        <f>IF(OR($B28="",$X28=""),"",$B28+$X28/24)</f>
      </c>
      <c r="V28" s="272"/>
      <c r="W28" s="260" t="str">
        <f>IF($P28="","",IFERROR(VLOOKUP($P28,'サービス水準ルール'!$A$6:$F$10,2,FALSE),""))</f>
      </c>
      <c r="X28" s="296" t="str">
        <f>IF($P28="","",IFERROR(VLOOKUP($P28,'サービス水準ルール'!$A$6:$F$10,4,FALSE),""))</f>
      </c>
      <c r="Y28" s="296" t="str">
        <f>IF(OR($B28="",$T28=""),"",ROUND(($T28-$B28)*24,1))</f>
      </c>
      <c r="Z28" s="296" t="str">
        <f>IF(OR($B28="",$V28=""),"",ROUND(($V28-$B28)*24,1))</f>
      </c>
      <c r="AA28" s="260" t="str">
        <f>IF($A28="","",IF($U28="","",IF(AND($V28="",TODAY()&gt;$U28),"はい",IF(AND($V28&lt;&gt;"",$V28&gt;$U28),"はい","いいえ"))))</f>
      </c>
      <c r="AB28" s="260" t="str">
        <f>IF($A28="","",IF($S28="キャンセル済み","対象外",IF($U28="","サービス水準未設定",IF($AA28="はい","期限超過",IF($V28&lt;&gt;"","期限内完了",IF($U28-TODAY()&lt;=1,"まもなく期限","進行中"))))))</f>
      </c>
      <c r="AC28" s="308"/>
      <c r="AD28" s="284"/>
      <c r="AE28" s="290"/>
      <c r="AF28" s="272"/>
      <c r="AG28" s="308"/>
      <c r="AH28" s="250"/>
      <c r="AI28" s="260" t="str">
        <f>IF($B28="","",TEXT($B28,"yyyy-mm"))</f>
      </c>
      <c r="AJ28" s="302" t="str">
        <f>IF($A28="","",IF($V28&lt;&gt;"",ROUND($V28-$B28,1),ROUND(TODAY()-$B28,1)))</f>
      </c>
    </row>
    <row r="29" ht="26" customHeight="true">
      <c r="A29" s="249"/>
      <c r="B29" s="272"/>
      <c r="C29" s="250"/>
      <c r="D29" s="250"/>
      <c r="E29" s="250"/>
      <c r="F29" s="250"/>
      <c r="G29" s="250"/>
      <c r="H29" s="250"/>
      <c r="I29" s="250"/>
      <c r="J29" s="250"/>
      <c r="K29" s="250"/>
      <c r="L29" s="250"/>
      <c r="M29" s="308"/>
      <c r="N29" s="250"/>
      <c r="O29" s="250"/>
      <c r="P29" s="250"/>
      <c r="Q29" s="250"/>
      <c r="R29" s="250"/>
      <c r="S29" s="250"/>
      <c r="T29" s="272"/>
      <c r="U29" s="278" t="str">
        <f>IF(OR($B29="",$X29=""),"",$B29+$X29/24)</f>
      </c>
      <c r="V29" s="272"/>
      <c r="W29" s="260" t="str">
        <f>IF($P29="","",IFERROR(VLOOKUP($P29,'サービス水準ルール'!$A$6:$F$10,2,FALSE),""))</f>
      </c>
      <c r="X29" s="296" t="str">
        <f>IF($P29="","",IFERROR(VLOOKUP($P29,'サービス水準ルール'!$A$6:$F$10,4,FALSE),""))</f>
      </c>
      <c r="Y29" s="296" t="str">
        <f>IF(OR($B29="",$T29=""),"",ROUND(($T29-$B29)*24,1))</f>
      </c>
      <c r="Z29" s="296" t="str">
        <f>IF(OR($B29="",$V29=""),"",ROUND(($V29-$B29)*24,1))</f>
      </c>
      <c r="AA29" s="260" t="str">
        <f>IF($A29="","",IF($U29="","",IF(AND($V29="",TODAY()&gt;$U29),"はい",IF(AND($V29&lt;&gt;"",$V29&gt;$U29),"はい","いいえ"))))</f>
      </c>
      <c r="AB29" s="260" t="str">
        <f>IF($A29="","",IF($S29="キャンセル済み","対象外",IF($U29="","サービス水準未設定",IF($AA29="はい","期限超過",IF($V29&lt;&gt;"","期限内完了",IF($U29-TODAY()&lt;=1,"まもなく期限","進行中"))))))</f>
      </c>
      <c r="AC29" s="308"/>
      <c r="AD29" s="284"/>
      <c r="AE29" s="290"/>
      <c r="AF29" s="272"/>
      <c r="AG29" s="308"/>
      <c r="AH29" s="250"/>
      <c r="AI29" s="260" t="str">
        <f>IF($B29="","",TEXT($B29,"yyyy-mm"))</f>
      </c>
      <c r="AJ29" s="302" t="str">
        <f>IF($A29="","",IF($V29&lt;&gt;"",ROUND($V29-$B29,1),ROUND(TODAY()-$B29,1)))</f>
      </c>
    </row>
    <row r="30" ht="26" customHeight="true">
      <c r="A30" s="249"/>
      <c r="B30" s="272"/>
      <c r="C30" s="250"/>
      <c r="D30" s="250"/>
      <c r="E30" s="250"/>
      <c r="F30" s="250"/>
      <c r="G30" s="250"/>
      <c r="H30" s="250"/>
      <c r="I30" s="250"/>
      <c r="J30" s="250"/>
      <c r="K30" s="250"/>
      <c r="L30" s="250"/>
      <c r="M30" s="308"/>
      <c r="N30" s="250"/>
      <c r="O30" s="250"/>
      <c r="P30" s="250"/>
      <c r="Q30" s="250"/>
      <c r="R30" s="250"/>
      <c r="S30" s="250"/>
      <c r="T30" s="272"/>
      <c r="U30" s="278" t="str">
        <f>IF(OR($B30="",$X30=""),"",$B30+$X30/24)</f>
      </c>
      <c r="V30" s="272"/>
      <c r="W30" s="260" t="str">
        <f>IF($P30="","",IFERROR(VLOOKUP($P30,'サービス水準ルール'!$A$6:$F$10,2,FALSE),""))</f>
      </c>
      <c r="X30" s="296" t="str">
        <f>IF($P30="","",IFERROR(VLOOKUP($P30,'サービス水準ルール'!$A$6:$F$10,4,FALSE),""))</f>
      </c>
      <c r="Y30" s="296" t="str">
        <f>IF(OR($B30="",$T30=""),"",ROUND(($T30-$B30)*24,1))</f>
      </c>
      <c r="Z30" s="296" t="str">
        <f>IF(OR($B30="",$V30=""),"",ROUND(($V30-$B30)*24,1))</f>
      </c>
      <c r="AA30" s="260" t="str">
        <f>IF($A30="","",IF($U30="","",IF(AND($V30="",TODAY()&gt;$U30),"はい",IF(AND($V30&lt;&gt;"",$V30&gt;$U30),"はい","いいえ"))))</f>
      </c>
      <c r="AB30" s="260" t="str">
        <f>IF($A30="","",IF($S30="キャンセル済み","対象外",IF($U30="","サービス水準未設定",IF($AA30="はい","期限超過",IF($V30&lt;&gt;"","期限内完了",IF($U30-TODAY()&lt;=1,"まもなく期限","進行中"))))))</f>
      </c>
      <c r="AC30" s="308"/>
      <c r="AD30" s="284"/>
      <c r="AE30" s="290"/>
      <c r="AF30" s="272"/>
      <c r="AG30" s="308"/>
      <c r="AH30" s="250"/>
      <c r="AI30" s="260" t="str">
        <f>IF($B30="","",TEXT($B30,"yyyy-mm"))</f>
      </c>
      <c r="AJ30" s="302" t="str">
        <f>IF($A30="","",IF($V30&lt;&gt;"",ROUND($V30-$B30,1),ROUND(TODAY()-$B30,1)))</f>
      </c>
    </row>
    <row r="31" ht="26" customHeight="true">
      <c r="A31" s="249"/>
      <c r="B31" s="272"/>
      <c r="C31" s="250"/>
      <c r="D31" s="250"/>
      <c r="E31" s="250"/>
      <c r="F31" s="250"/>
      <c r="G31" s="250"/>
      <c r="H31" s="250"/>
      <c r="I31" s="250"/>
      <c r="J31" s="250"/>
      <c r="K31" s="250"/>
      <c r="L31" s="250"/>
      <c r="M31" s="308"/>
      <c r="N31" s="250"/>
      <c r="O31" s="250"/>
      <c r="P31" s="250"/>
      <c r="Q31" s="250"/>
      <c r="R31" s="250"/>
      <c r="S31" s="250"/>
      <c r="T31" s="272"/>
      <c r="U31" s="278" t="str">
        <f>IF(OR($B31="",$X31=""),"",$B31+$X31/24)</f>
      </c>
      <c r="V31" s="272"/>
      <c r="W31" s="260" t="str">
        <f>IF($P31="","",IFERROR(VLOOKUP($P31,'サービス水準ルール'!$A$6:$F$10,2,FALSE),""))</f>
      </c>
      <c r="X31" s="296" t="str">
        <f>IF($P31="","",IFERROR(VLOOKUP($P31,'サービス水準ルール'!$A$6:$F$10,4,FALSE),""))</f>
      </c>
      <c r="Y31" s="296" t="str">
        <f>IF(OR($B31="",$T31=""),"",ROUND(($T31-$B31)*24,1))</f>
      </c>
      <c r="Z31" s="296" t="str">
        <f>IF(OR($B31="",$V31=""),"",ROUND(($V31-$B31)*24,1))</f>
      </c>
      <c r="AA31" s="260" t="str">
        <f>IF($A31="","",IF($U31="","",IF(AND($V31="",TODAY()&gt;$U31),"はい",IF(AND($V31&lt;&gt;"",$V31&gt;$U31),"はい","いいえ"))))</f>
      </c>
      <c r="AB31" s="260" t="str">
        <f>IF($A31="","",IF($S31="キャンセル済み","対象外",IF($U31="","サービス水準未設定",IF($AA31="はい","期限超過",IF($V31&lt;&gt;"","期限内完了",IF($U31-TODAY()&lt;=1,"まもなく期限","進行中"))))))</f>
      </c>
      <c r="AC31" s="308"/>
      <c r="AD31" s="284"/>
      <c r="AE31" s="290"/>
      <c r="AF31" s="272"/>
      <c r="AG31" s="308"/>
      <c r="AH31" s="250"/>
      <c r="AI31" s="260" t="str">
        <f>IF($B31="","",TEXT($B31,"yyyy-mm"))</f>
      </c>
      <c r="AJ31" s="302" t="str">
        <f>IF($A31="","",IF($V31&lt;&gt;"",ROUND($V31-$B31,1),ROUND(TODAY()-$B31,1)))</f>
      </c>
    </row>
    <row r="32" ht="26" customHeight="true">
      <c r="A32" s="249"/>
      <c r="B32" s="272"/>
      <c r="C32" s="250"/>
      <c r="D32" s="250"/>
      <c r="E32" s="250"/>
      <c r="F32" s="250"/>
      <c r="G32" s="250"/>
      <c r="H32" s="250"/>
      <c r="I32" s="250"/>
      <c r="J32" s="250"/>
      <c r="K32" s="250"/>
      <c r="L32" s="250"/>
      <c r="M32" s="308"/>
      <c r="N32" s="250"/>
      <c r="O32" s="250"/>
      <c r="P32" s="250"/>
      <c r="Q32" s="250"/>
      <c r="R32" s="250"/>
      <c r="S32" s="250"/>
      <c r="T32" s="272"/>
      <c r="U32" s="278" t="str">
        <f>IF(OR($B32="",$X32=""),"",$B32+$X32/24)</f>
      </c>
      <c r="V32" s="272"/>
      <c r="W32" s="260" t="str">
        <f>IF($P32="","",IFERROR(VLOOKUP($P32,'サービス水準ルール'!$A$6:$F$10,2,FALSE),""))</f>
      </c>
      <c r="X32" s="296" t="str">
        <f>IF($P32="","",IFERROR(VLOOKUP($P32,'サービス水準ルール'!$A$6:$F$10,4,FALSE),""))</f>
      </c>
      <c r="Y32" s="296" t="str">
        <f>IF(OR($B32="",$T32=""),"",ROUND(($T32-$B32)*24,1))</f>
      </c>
      <c r="Z32" s="296" t="str">
        <f>IF(OR($B32="",$V32=""),"",ROUND(($V32-$B32)*24,1))</f>
      </c>
      <c r="AA32" s="260" t="str">
        <f>IF($A32="","",IF($U32="","",IF(AND($V32="",TODAY()&gt;$U32),"はい",IF(AND($V32&lt;&gt;"",$V32&gt;$U32),"はい","いいえ"))))</f>
      </c>
      <c r="AB32" s="260" t="str">
        <f>IF($A32="","",IF($S32="キャンセル済み","対象外",IF($U32="","サービス水準未設定",IF($AA32="はい","期限超過",IF($V32&lt;&gt;"","期限内完了",IF($U32-TODAY()&lt;=1,"まもなく期限","進行中"))))))</f>
      </c>
      <c r="AC32" s="308"/>
      <c r="AD32" s="284"/>
      <c r="AE32" s="290"/>
      <c r="AF32" s="272"/>
      <c r="AG32" s="308"/>
      <c r="AH32" s="250"/>
      <c r="AI32" s="260" t="str">
        <f>IF($B32="","",TEXT($B32,"yyyy-mm"))</f>
      </c>
      <c r="AJ32" s="302" t="str">
        <f>IF($A32="","",IF($V32&lt;&gt;"",ROUND($V32-$B32,1),ROUND(TODAY()-$B32,1)))</f>
      </c>
    </row>
    <row r="33" ht="26" customHeight="true">
      <c r="A33" s="249"/>
      <c r="B33" s="272"/>
      <c r="C33" s="250"/>
      <c r="D33" s="250"/>
      <c r="E33" s="250"/>
      <c r="F33" s="250"/>
      <c r="G33" s="250"/>
      <c r="H33" s="250"/>
      <c r="I33" s="250"/>
      <c r="J33" s="250"/>
      <c r="K33" s="250"/>
      <c r="L33" s="250"/>
      <c r="M33" s="308"/>
      <c r="N33" s="250"/>
      <c r="O33" s="250"/>
      <c r="P33" s="250"/>
      <c r="Q33" s="250"/>
      <c r="R33" s="250"/>
      <c r="S33" s="250"/>
      <c r="T33" s="272"/>
      <c r="U33" s="278" t="str">
        <f>IF(OR($B33="",$X33=""),"",$B33+$X33/24)</f>
      </c>
      <c r="V33" s="272"/>
      <c r="W33" s="260" t="str">
        <f>IF($P33="","",IFERROR(VLOOKUP($P33,'サービス水準ルール'!$A$6:$F$10,2,FALSE),""))</f>
      </c>
      <c r="X33" s="296" t="str">
        <f>IF($P33="","",IFERROR(VLOOKUP($P33,'サービス水準ルール'!$A$6:$F$10,4,FALSE),""))</f>
      </c>
      <c r="Y33" s="296" t="str">
        <f>IF(OR($B33="",$T33=""),"",ROUND(($T33-$B33)*24,1))</f>
      </c>
      <c r="Z33" s="296" t="str">
        <f>IF(OR($B33="",$V33=""),"",ROUND(($V33-$B33)*24,1))</f>
      </c>
      <c r="AA33" s="260" t="str">
        <f>IF($A33="","",IF($U33="","",IF(AND($V33="",TODAY()&gt;$U33),"はい",IF(AND($V33&lt;&gt;"",$V33&gt;$U33),"はい","いいえ"))))</f>
      </c>
      <c r="AB33" s="260" t="str">
        <f>IF($A33="","",IF($S33="キャンセル済み","対象外",IF($U33="","サービス水準未設定",IF($AA33="はい","期限超過",IF($V33&lt;&gt;"","期限内完了",IF($U33-TODAY()&lt;=1,"まもなく期限","進行中"))))))</f>
      </c>
      <c r="AC33" s="308"/>
      <c r="AD33" s="284"/>
      <c r="AE33" s="290"/>
      <c r="AF33" s="272"/>
      <c r="AG33" s="308"/>
      <c r="AH33" s="250"/>
      <c r="AI33" s="260" t="str">
        <f>IF($B33="","",TEXT($B33,"yyyy-mm"))</f>
      </c>
      <c r="AJ33" s="302" t="str">
        <f>IF($A33="","",IF($V33&lt;&gt;"",ROUND($V33-$B33,1),ROUND(TODAY()-$B33,1)))</f>
      </c>
    </row>
    <row r="34" ht="26" customHeight="true">
      <c r="A34" s="249"/>
      <c r="B34" s="272"/>
      <c r="C34" s="250"/>
      <c r="D34" s="250"/>
      <c r="E34" s="250"/>
      <c r="F34" s="250"/>
      <c r="G34" s="250"/>
      <c r="H34" s="250"/>
      <c r="I34" s="250"/>
      <c r="J34" s="250"/>
      <c r="K34" s="250"/>
      <c r="L34" s="250"/>
      <c r="M34" s="308"/>
      <c r="N34" s="250"/>
      <c r="O34" s="250"/>
      <c r="P34" s="250"/>
      <c r="Q34" s="250"/>
      <c r="R34" s="250"/>
      <c r="S34" s="250"/>
      <c r="T34" s="272"/>
      <c r="U34" s="278" t="str">
        <f>IF(OR($B34="",$X34=""),"",$B34+$X34/24)</f>
      </c>
      <c r="V34" s="272"/>
      <c r="W34" s="260" t="str">
        <f>IF($P34="","",IFERROR(VLOOKUP($P34,'サービス水準ルール'!$A$6:$F$10,2,FALSE),""))</f>
      </c>
      <c r="X34" s="296" t="str">
        <f>IF($P34="","",IFERROR(VLOOKUP($P34,'サービス水準ルール'!$A$6:$F$10,4,FALSE),""))</f>
      </c>
      <c r="Y34" s="296" t="str">
        <f>IF(OR($B34="",$T34=""),"",ROUND(($T34-$B34)*24,1))</f>
      </c>
      <c r="Z34" s="296" t="str">
        <f>IF(OR($B34="",$V34=""),"",ROUND(($V34-$B34)*24,1))</f>
      </c>
      <c r="AA34" s="260" t="str">
        <f>IF($A34="","",IF($U34="","",IF(AND($V34="",TODAY()&gt;$U34),"はい",IF(AND($V34&lt;&gt;"",$V34&gt;$U34),"はい","いいえ"))))</f>
      </c>
      <c r="AB34" s="260" t="str">
        <f>IF($A34="","",IF($S34="キャンセル済み","対象外",IF($U34="","サービス水準未設定",IF($AA34="はい","期限超過",IF($V34&lt;&gt;"","期限内完了",IF($U34-TODAY()&lt;=1,"まもなく期限","進行中"))))))</f>
      </c>
      <c r="AC34" s="308"/>
      <c r="AD34" s="284"/>
      <c r="AE34" s="290"/>
      <c r="AF34" s="272"/>
      <c r="AG34" s="308"/>
      <c r="AH34" s="250"/>
      <c r="AI34" s="260" t="str">
        <f>IF($B34="","",TEXT($B34,"yyyy-mm"))</f>
      </c>
      <c r="AJ34" s="302" t="str">
        <f>IF($A34="","",IF($V34&lt;&gt;"",ROUND($V34-$B34,1),ROUND(TODAY()-$B34,1)))</f>
      </c>
    </row>
    <row r="35" ht="26" customHeight="true">
      <c r="A35" s="249"/>
      <c r="B35" s="272"/>
      <c r="C35" s="250"/>
      <c r="D35" s="250"/>
      <c r="E35" s="250"/>
      <c r="F35" s="250"/>
      <c r="G35" s="250"/>
      <c r="H35" s="250"/>
      <c r="I35" s="250"/>
      <c r="J35" s="250"/>
      <c r="K35" s="250"/>
      <c r="L35" s="250"/>
      <c r="M35" s="308"/>
      <c r="N35" s="250"/>
      <c r="O35" s="250"/>
      <c r="P35" s="250"/>
      <c r="Q35" s="250"/>
      <c r="R35" s="250"/>
      <c r="S35" s="250"/>
      <c r="T35" s="272"/>
      <c r="U35" s="278" t="str">
        <f>IF(OR($B35="",$X35=""),"",$B35+$X35/24)</f>
      </c>
      <c r="V35" s="272"/>
      <c r="W35" s="260" t="str">
        <f>IF($P35="","",IFERROR(VLOOKUP($P35,'サービス水準ルール'!$A$6:$F$10,2,FALSE),""))</f>
      </c>
      <c r="X35" s="296" t="str">
        <f>IF($P35="","",IFERROR(VLOOKUP($P35,'サービス水準ルール'!$A$6:$F$10,4,FALSE),""))</f>
      </c>
      <c r="Y35" s="296" t="str">
        <f>IF(OR($B35="",$T35=""),"",ROUND(($T35-$B35)*24,1))</f>
      </c>
      <c r="Z35" s="296" t="str">
        <f>IF(OR($B35="",$V35=""),"",ROUND(($V35-$B35)*24,1))</f>
      </c>
      <c r="AA35" s="260" t="str">
        <f>IF($A35="","",IF($U35="","",IF(AND($V35="",TODAY()&gt;$U35),"はい",IF(AND($V35&lt;&gt;"",$V35&gt;$U35),"はい","いいえ"))))</f>
      </c>
      <c r="AB35" s="260" t="str">
        <f>IF($A35="","",IF($S35="キャンセル済み","対象外",IF($U35="","サービス水準未設定",IF($AA35="はい","期限超過",IF($V35&lt;&gt;"","期限内完了",IF($U35-TODAY()&lt;=1,"まもなく期限","進行中"))))))</f>
      </c>
      <c r="AC35" s="308"/>
      <c r="AD35" s="284"/>
      <c r="AE35" s="290"/>
      <c r="AF35" s="272"/>
      <c r="AG35" s="308"/>
      <c r="AH35" s="250"/>
      <c r="AI35" s="260" t="str">
        <f>IF($B35="","",TEXT($B35,"yyyy-mm"))</f>
      </c>
      <c r="AJ35" s="302" t="str">
        <f>IF($A35="","",IF($V35&lt;&gt;"",ROUND($V35-$B35,1),ROUND(TODAY()-$B35,1)))</f>
      </c>
    </row>
    <row r="36" ht="26" customHeight="true">
      <c r="A36" s="249"/>
      <c r="B36" s="272"/>
      <c r="C36" s="250"/>
      <c r="D36" s="250"/>
      <c r="E36" s="250"/>
      <c r="F36" s="250"/>
      <c r="G36" s="250"/>
      <c r="H36" s="250"/>
      <c r="I36" s="250"/>
      <c r="J36" s="250"/>
      <c r="K36" s="250"/>
      <c r="L36" s="250"/>
      <c r="M36" s="308"/>
      <c r="N36" s="250"/>
      <c r="O36" s="250"/>
      <c r="P36" s="250"/>
      <c r="Q36" s="250"/>
      <c r="R36" s="250"/>
      <c r="S36" s="250"/>
      <c r="T36" s="272"/>
      <c r="U36" s="278" t="str">
        <f>IF(OR($B36="",$X36=""),"",$B36+$X36/24)</f>
      </c>
      <c r="V36" s="272"/>
      <c r="W36" s="260" t="str">
        <f>IF($P36="","",IFERROR(VLOOKUP($P36,'サービス水準ルール'!$A$6:$F$10,2,FALSE),""))</f>
      </c>
      <c r="X36" s="296" t="str">
        <f>IF($P36="","",IFERROR(VLOOKUP($P36,'サービス水準ルール'!$A$6:$F$10,4,FALSE),""))</f>
      </c>
      <c r="Y36" s="296" t="str">
        <f>IF(OR($B36="",$T36=""),"",ROUND(($T36-$B36)*24,1))</f>
      </c>
      <c r="Z36" s="296" t="str">
        <f>IF(OR($B36="",$V36=""),"",ROUND(($V36-$B36)*24,1))</f>
      </c>
      <c r="AA36" s="260" t="str">
        <f>IF($A36="","",IF($U36="","",IF(AND($V36="",TODAY()&gt;$U36),"はい",IF(AND($V36&lt;&gt;"",$V36&gt;$U36),"はい","いいえ"))))</f>
      </c>
      <c r="AB36" s="260" t="str">
        <f>IF($A36="","",IF($S36="キャンセル済み","対象外",IF($U36="","サービス水準未設定",IF($AA36="はい","期限超過",IF($V36&lt;&gt;"","期限内完了",IF($U36-TODAY()&lt;=1,"まもなく期限","進行中"))))))</f>
      </c>
      <c r="AC36" s="308"/>
      <c r="AD36" s="284"/>
      <c r="AE36" s="290"/>
      <c r="AF36" s="272"/>
      <c r="AG36" s="308"/>
      <c r="AH36" s="250"/>
      <c r="AI36" s="260" t="str">
        <f>IF($B36="","",TEXT($B36,"yyyy-mm"))</f>
      </c>
      <c r="AJ36" s="302" t="str">
        <f>IF($A36="","",IF($V36&lt;&gt;"",ROUND($V36-$B36,1),ROUND(TODAY()-$B36,1)))</f>
      </c>
    </row>
    <row r="37" ht="26" customHeight="true">
      <c r="A37" s="249"/>
      <c r="B37" s="272"/>
      <c r="C37" s="250"/>
      <c r="D37" s="250"/>
      <c r="E37" s="250"/>
      <c r="F37" s="250"/>
      <c r="G37" s="250"/>
      <c r="H37" s="250"/>
      <c r="I37" s="250"/>
      <c r="J37" s="250"/>
      <c r="K37" s="250"/>
      <c r="L37" s="250"/>
      <c r="M37" s="308"/>
      <c r="N37" s="250"/>
      <c r="O37" s="250"/>
      <c r="P37" s="250"/>
      <c r="Q37" s="250"/>
      <c r="R37" s="250"/>
      <c r="S37" s="250"/>
      <c r="T37" s="272"/>
      <c r="U37" s="278" t="str">
        <f>IF(OR($B37="",$X37=""),"",$B37+$X37/24)</f>
      </c>
      <c r="V37" s="272"/>
      <c r="W37" s="260" t="str">
        <f>IF($P37="","",IFERROR(VLOOKUP($P37,'サービス水準ルール'!$A$6:$F$10,2,FALSE),""))</f>
      </c>
      <c r="X37" s="296" t="str">
        <f>IF($P37="","",IFERROR(VLOOKUP($P37,'サービス水準ルール'!$A$6:$F$10,4,FALSE),""))</f>
      </c>
      <c r="Y37" s="296" t="str">
        <f>IF(OR($B37="",$T37=""),"",ROUND(($T37-$B37)*24,1))</f>
      </c>
      <c r="Z37" s="296" t="str">
        <f>IF(OR($B37="",$V37=""),"",ROUND(($V37-$B37)*24,1))</f>
      </c>
      <c r="AA37" s="260" t="str">
        <f>IF($A37="","",IF($U37="","",IF(AND($V37="",TODAY()&gt;$U37),"はい",IF(AND($V37&lt;&gt;"",$V37&gt;$U37),"はい","いいえ"))))</f>
      </c>
      <c r="AB37" s="260" t="str">
        <f>IF($A37="","",IF($S37="キャンセル済み","対象外",IF($U37="","サービス水準未設定",IF($AA37="はい","期限超過",IF($V37&lt;&gt;"","期限内完了",IF($U37-TODAY()&lt;=1,"まもなく期限","進行中"))))))</f>
      </c>
      <c r="AC37" s="308"/>
      <c r="AD37" s="284"/>
      <c r="AE37" s="290"/>
      <c r="AF37" s="272"/>
      <c r="AG37" s="308"/>
      <c r="AH37" s="250"/>
      <c r="AI37" s="260" t="str">
        <f>IF($B37="","",TEXT($B37,"yyyy-mm"))</f>
      </c>
      <c r="AJ37" s="302" t="str">
        <f>IF($A37="","",IF($V37&lt;&gt;"",ROUND($V37-$B37,1),ROUND(TODAY()-$B37,1)))</f>
      </c>
    </row>
    <row r="38" ht="26" customHeight="true">
      <c r="A38" s="249"/>
      <c r="B38" s="272"/>
      <c r="C38" s="250"/>
      <c r="D38" s="250"/>
      <c r="E38" s="250"/>
      <c r="F38" s="250"/>
      <c r="G38" s="250"/>
      <c r="H38" s="250"/>
      <c r="I38" s="250"/>
      <c r="J38" s="250"/>
      <c r="K38" s="250"/>
      <c r="L38" s="250"/>
      <c r="M38" s="308"/>
      <c r="N38" s="250"/>
      <c r="O38" s="250"/>
      <c r="P38" s="250"/>
      <c r="Q38" s="250"/>
      <c r="R38" s="250"/>
      <c r="S38" s="250"/>
      <c r="T38" s="272"/>
      <c r="U38" s="278" t="str">
        <f>IF(OR($B38="",$X38=""),"",$B38+$X38/24)</f>
      </c>
      <c r="V38" s="272"/>
      <c r="W38" s="260" t="str">
        <f>IF($P38="","",IFERROR(VLOOKUP($P38,'サービス水準ルール'!$A$6:$F$10,2,FALSE),""))</f>
      </c>
      <c r="X38" s="296" t="str">
        <f>IF($P38="","",IFERROR(VLOOKUP($P38,'サービス水準ルール'!$A$6:$F$10,4,FALSE),""))</f>
      </c>
      <c r="Y38" s="296" t="str">
        <f>IF(OR($B38="",$T38=""),"",ROUND(($T38-$B38)*24,1))</f>
      </c>
      <c r="Z38" s="296" t="str">
        <f>IF(OR($B38="",$V38=""),"",ROUND(($V38-$B38)*24,1))</f>
      </c>
      <c r="AA38" s="260" t="str">
        <f>IF($A38="","",IF($U38="","",IF(AND($V38="",TODAY()&gt;$U38),"はい",IF(AND($V38&lt;&gt;"",$V38&gt;$U38),"はい","いいえ"))))</f>
      </c>
      <c r="AB38" s="260" t="str">
        <f>IF($A38="","",IF($S38="キャンセル済み","対象外",IF($U38="","サービス水準未設定",IF($AA38="はい","期限超過",IF($V38&lt;&gt;"","期限内完了",IF($U38-TODAY()&lt;=1,"まもなく期限","進行中"))))))</f>
      </c>
      <c r="AC38" s="308"/>
      <c r="AD38" s="284"/>
      <c r="AE38" s="290"/>
      <c r="AF38" s="272"/>
      <c r="AG38" s="308"/>
      <c r="AH38" s="250"/>
      <c r="AI38" s="260" t="str">
        <f>IF($B38="","",TEXT($B38,"yyyy-mm"))</f>
      </c>
      <c r="AJ38" s="302" t="str">
        <f>IF($A38="","",IF($V38&lt;&gt;"",ROUND($V38-$B38,1),ROUND(TODAY()-$B38,1)))</f>
      </c>
    </row>
    <row r="39" ht="26" customHeight="true">
      <c r="A39" s="249"/>
      <c r="B39" s="272"/>
      <c r="C39" s="250"/>
      <c r="D39" s="250"/>
      <c r="E39" s="250"/>
      <c r="F39" s="250"/>
      <c r="G39" s="250"/>
      <c r="H39" s="250"/>
      <c r="I39" s="250"/>
      <c r="J39" s="250"/>
      <c r="K39" s="250"/>
      <c r="L39" s="250"/>
      <c r="M39" s="308"/>
      <c r="N39" s="250"/>
      <c r="O39" s="250"/>
      <c r="P39" s="250"/>
      <c r="Q39" s="250"/>
      <c r="R39" s="250"/>
      <c r="S39" s="250"/>
      <c r="T39" s="272"/>
      <c r="U39" s="278" t="str">
        <f>IF(OR($B39="",$X39=""),"",$B39+$X39/24)</f>
      </c>
      <c r="V39" s="272"/>
      <c r="W39" s="260" t="str">
        <f>IF($P39="","",IFERROR(VLOOKUP($P39,'サービス水準ルール'!$A$6:$F$10,2,FALSE),""))</f>
      </c>
      <c r="X39" s="296" t="str">
        <f>IF($P39="","",IFERROR(VLOOKUP($P39,'サービス水準ルール'!$A$6:$F$10,4,FALSE),""))</f>
      </c>
      <c r="Y39" s="296" t="str">
        <f>IF(OR($B39="",$T39=""),"",ROUND(($T39-$B39)*24,1))</f>
      </c>
      <c r="Z39" s="296" t="str">
        <f>IF(OR($B39="",$V39=""),"",ROUND(($V39-$B39)*24,1))</f>
      </c>
      <c r="AA39" s="260" t="str">
        <f>IF($A39="","",IF($U39="","",IF(AND($V39="",TODAY()&gt;$U39),"はい",IF(AND($V39&lt;&gt;"",$V39&gt;$U39),"はい","いいえ"))))</f>
      </c>
      <c r="AB39" s="260" t="str">
        <f>IF($A39="","",IF($S39="キャンセル済み","対象外",IF($U39="","サービス水準未設定",IF($AA39="はい","期限超過",IF($V39&lt;&gt;"","期限内完了",IF($U39-TODAY()&lt;=1,"まもなく期限","進行中"))))))</f>
      </c>
      <c r="AC39" s="308"/>
      <c r="AD39" s="284"/>
      <c r="AE39" s="290"/>
      <c r="AF39" s="272"/>
      <c r="AG39" s="308"/>
      <c r="AH39" s="250"/>
      <c r="AI39" s="260" t="str">
        <f>IF($B39="","",TEXT($B39,"yyyy-mm"))</f>
      </c>
      <c r="AJ39" s="302" t="str">
        <f>IF($A39="","",IF($V39&lt;&gt;"",ROUND($V39-$B39,1),ROUND(TODAY()-$B39,1)))</f>
      </c>
    </row>
    <row r="40" ht="26" customHeight="true">
      <c r="A40" s="249"/>
      <c r="B40" s="272"/>
      <c r="C40" s="250"/>
      <c r="D40" s="250"/>
      <c r="E40" s="250"/>
      <c r="F40" s="250"/>
      <c r="G40" s="250"/>
      <c r="H40" s="250"/>
      <c r="I40" s="250"/>
      <c r="J40" s="250"/>
      <c r="K40" s="250"/>
      <c r="L40" s="250"/>
      <c r="M40" s="308"/>
      <c r="N40" s="250"/>
      <c r="O40" s="250"/>
      <c r="P40" s="250"/>
      <c r="Q40" s="250"/>
      <c r="R40" s="250"/>
      <c r="S40" s="250"/>
      <c r="T40" s="272"/>
      <c r="U40" s="278" t="str">
        <f>IF(OR($B40="",$X40=""),"",$B40+$X40/24)</f>
      </c>
      <c r="V40" s="272"/>
      <c r="W40" s="260" t="str">
        <f>IF($P40="","",IFERROR(VLOOKUP($P40,'サービス水準ルール'!$A$6:$F$10,2,FALSE),""))</f>
      </c>
      <c r="X40" s="296" t="str">
        <f>IF($P40="","",IFERROR(VLOOKUP($P40,'サービス水準ルール'!$A$6:$F$10,4,FALSE),""))</f>
      </c>
      <c r="Y40" s="296" t="str">
        <f>IF(OR($B40="",$T40=""),"",ROUND(($T40-$B40)*24,1))</f>
      </c>
      <c r="Z40" s="296" t="str">
        <f>IF(OR($B40="",$V40=""),"",ROUND(($V40-$B40)*24,1))</f>
      </c>
      <c r="AA40" s="260" t="str">
        <f>IF($A40="","",IF($U40="","",IF(AND($V40="",TODAY()&gt;$U40),"はい",IF(AND($V40&lt;&gt;"",$V40&gt;$U40),"はい","いいえ"))))</f>
      </c>
      <c r="AB40" s="260" t="str">
        <f>IF($A40="","",IF($S40="キャンセル済み","対象外",IF($U40="","サービス水準未設定",IF($AA40="はい","期限超過",IF($V40&lt;&gt;"","期限内完了",IF($U40-TODAY()&lt;=1,"まもなく期限","進行中"))))))</f>
      </c>
      <c r="AC40" s="308"/>
      <c r="AD40" s="284"/>
      <c r="AE40" s="290"/>
      <c r="AF40" s="272"/>
      <c r="AG40" s="308"/>
      <c r="AH40" s="250"/>
      <c r="AI40" s="260" t="str">
        <f>IF($B40="","",TEXT($B40,"yyyy-mm"))</f>
      </c>
      <c r="AJ40" s="302" t="str">
        <f>IF($A40="","",IF($V40&lt;&gt;"",ROUND($V40-$B40,1),ROUND(TODAY()-$B40,1)))</f>
      </c>
    </row>
    <row r="41" ht="26" customHeight="true">
      <c r="A41" s="249"/>
      <c r="B41" s="272"/>
      <c r="C41" s="250"/>
      <c r="D41" s="250"/>
      <c r="E41" s="250"/>
      <c r="F41" s="250"/>
      <c r="G41" s="250"/>
      <c r="H41" s="250"/>
      <c r="I41" s="250"/>
      <c r="J41" s="250"/>
      <c r="K41" s="250"/>
      <c r="L41" s="250"/>
      <c r="M41" s="308"/>
      <c r="N41" s="250"/>
      <c r="O41" s="250"/>
      <c r="P41" s="250"/>
      <c r="Q41" s="250"/>
      <c r="R41" s="250"/>
      <c r="S41" s="250"/>
      <c r="T41" s="272"/>
      <c r="U41" s="278" t="str">
        <f>IF(OR($B41="",$X41=""),"",$B41+$X41/24)</f>
      </c>
      <c r="V41" s="272"/>
      <c r="W41" s="260" t="str">
        <f>IF($P41="","",IFERROR(VLOOKUP($P41,'サービス水準ルール'!$A$6:$F$10,2,FALSE),""))</f>
      </c>
      <c r="X41" s="296" t="str">
        <f>IF($P41="","",IFERROR(VLOOKUP($P41,'サービス水準ルール'!$A$6:$F$10,4,FALSE),""))</f>
      </c>
      <c r="Y41" s="296" t="str">
        <f>IF(OR($B41="",$T41=""),"",ROUND(($T41-$B41)*24,1))</f>
      </c>
      <c r="Z41" s="296" t="str">
        <f>IF(OR($B41="",$V41=""),"",ROUND(($V41-$B41)*24,1))</f>
      </c>
      <c r="AA41" s="260" t="str">
        <f>IF($A41="","",IF($U41="","",IF(AND($V41="",TODAY()&gt;$U41),"はい",IF(AND($V41&lt;&gt;"",$V41&gt;$U41),"はい","いいえ"))))</f>
      </c>
      <c r="AB41" s="260" t="str">
        <f>IF($A41="","",IF($S41="キャンセル済み","対象外",IF($U41="","サービス水準未設定",IF($AA41="はい","期限超過",IF($V41&lt;&gt;"","期限内完了",IF($U41-TODAY()&lt;=1,"まもなく期限","進行中"))))))</f>
      </c>
      <c r="AC41" s="308"/>
      <c r="AD41" s="284"/>
      <c r="AE41" s="290"/>
      <c r="AF41" s="272"/>
      <c r="AG41" s="308"/>
      <c r="AH41" s="250"/>
      <c r="AI41" s="260" t="str">
        <f>IF($B41="","",TEXT($B41,"yyyy-mm"))</f>
      </c>
      <c r="AJ41" s="302" t="str">
        <f>IF($A41="","",IF($V41&lt;&gt;"",ROUND($V41-$B41,1),ROUND(TODAY()-$B41,1)))</f>
      </c>
    </row>
    <row r="42" ht="26" customHeight="true">
      <c r="A42" s="249"/>
      <c r="B42" s="272"/>
      <c r="C42" s="250"/>
      <c r="D42" s="250"/>
      <c r="E42" s="250"/>
      <c r="F42" s="250"/>
      <c r="G42" s="250"/>
      <c r="H42" s="250"/>
      <c r="I42" s="250"/>
      <c r="J42" s="250"/>
      <c r="K42" s="250"/>
      <c r="L42" s="250"/>
      <c r="M42" s="308"/>
      <c r="N42" s="250"/>
      <c r="O42" s="250"/>
      <c r="P42" s="250"/>
      <c r="Q42" s="250"/>
      <c r="R42" s="250"/>
      <c r="S42" s="250"/>
      <c r="T42" s="272"/>
      <c r="U42" s="278" t="str">
        <f>IF(OR($B42="",$X42=""),"",$B42+$X42/24)</f>
      </c>
      <c r="V42" s="272"/>
      <c r="W42" s="260" t="str">
        <f>IF($P42="","",IFERROR(VLOOKUP($P42,'サービス水準ルール'!$A$6:$F$10,2,FALSE),""))</f>
      </c>
      <c r="X42" s="296" t="str">
        <f>IF($P42="","",IFERROR(VLOOKUP($P42,'サービス水準ルール'!$A$6:$F$10,4,FALSE),""))</f>
      </c>
      <c r="Y42" s="296" t="str">
        <f>IF(OR($B42="",$T42=""),"",ROUND(($T42-$B42)*24,1))</f>
      </c>
      <c r="Z42" s="296" t="str">
        <f>IF(OR($B42="",$V42=""),"",ROUND(($V42-$B42)*24,1))</f>
      </c>
      <c r="AA42" s="260" t="str">
        <f>IF($A42="","",IF($U42="","",IF(AND($V42="",TODAY()&gt;$U42),"はい",IF(AND($V42&lt;&gt;"",$V42&gt;$U42),"はい","いいえ"))))</f>
      </c>
      <c r="AB42" s="260" t="str">
        <f>IF($A42="","",IF($S42="キャンセル済み","対象外",IF($U42="","サービス水準未設定",IF($AA42="はい","期限超過",IF($V42&lt;&gt;"","期限内完了",IF($U42-TODAY()&lt;=1,"まもなく期限","進行中"))))))</f>
      </c>
      <c r="AC42" s="308"/>
      <c r="AD42" s="284"/>
      <c r="AE42" s="290"/>
      <c r="AF42" s="272"/>
      <c r="AG42" s="308"/>
      <c r="AH42" s="250"/>
      <c r="AI42" s="260" t="str">
        <f>IF($B42="","",TEXT($B42,"yyyy-mm"))</f>
      </c>
      <c r="AJ42" s="302" t="str">
        <f>IF($A42="","",IF($V42&lt;&gt;"",ROUND($V42-$B42,1),ROUND(TODAY()-$B42,1)))</f>
      </c>
    </row>
    <row r="43" ht="26" customHeight="true">
      <c r="A43" s="249"/>
      <c r="B43" s="272"/>
      <c r="C43" s="250"/>
      <c r="D43" s="250"/>
      <c r="E43" s="250"/>
      <c r="F43" s="250"/>
      <c r="G43" s="250"/>
      <c r="H43" s="250"/>
      <c r="I43" s="250"/>
      <c r="J43" s="250"/>
      <c r="K43" s="250"/>
      <c r="L43" s="250"/>
      <c r="M43" s="308"/>
      <c r="N43" s="250"/>
      <c r="O43" s="250"/>
      <c r="P43" s="250"/>
      <c r="Q43" s="250"/>
      <c r="R43" s="250"/>
      <c r="S43" s="250"/>
      <c r="T43" s="272"/>
      <c r="U43" s="278" t="str">
        <f>IF(OR($B43="",$X43=""),"",$B43+$X43/24)</f>
      </c>
      <c r="V43" s="272"/>
      <c r="W43" s="260" t="str">
        <f>IF($P43="","",IFERROR(VLOOKUP($P43,'サービス水準ルール'!$A$6:$F$10,2,FALSE),""))</f>
      </c>
      <c r="X43" s="296" t="str">
        <f>IF($P43="","",IFERROR(VLOOKUP($P43,'サービス水準ルール'!$A$6:$F$10,4,FALSE),""))</f>
      </c>
      <c r="Y43" s="296" t="str">
        <f>IF(OR($B43="",$T43=""),"",ROUND(($T43-$B43)*24,1))</f>
      </c>
      <c r="Z43" s="296" t="str">
        <f>IF(OR($B43="",$V43=""),"",ROUND(($V43-$B43)*24,1))</f>
      </c>
      <c r="AA43" s="260" t="str">
        <f>IF($A43="","",IF($U43="","",IF(AND($V43="",TODAY()&gt;$U43),"はい",IF(AND($V43&lt;&gt;"",$V43&gt;$U43),"はい","いいえ"))))</f>
      </c>
      <c r="AB43" s="260" t="str">
        <f>IF($A43="","",IF($S43="キャンセル済み","対象外",IF($U43="","サービス水準未設定",IF($AA43="はい","期限超過",IF($V43&lt;&gt;"","期限内完了",IF($U43-TODAY()&lt;=1,"まもなく期限","進行中"))))))</f>
      </c>
      <c r="AC43" s="308"/>
      <c r="AD43" s="284"/>
      <c r="AE43" s="290"/>
      <c r="AF43" s="272"/>
      <c r="AG43" s="308"/>
      <c r="AH43" s="250"/>
      <c r="AI43" s="260" t="str">
        <f>IF($B43="","",TEXT($B43,"yyyy-mm"))</f>
      </c>
      <c r="AJ43" s="302" t="str">
        <f>IF($A43="","",IF($V43&lt;&gt;"",ROUND($V43-$B43,1),ROUND(TODAY()-$B43,1)))</f>
      </c>
    </row>
    <row r="44" ht="26" customHeight="true">
      <c r="A44" s="249"/>
      <c r="B44" s="272"/>
      <c r="C44" s="250"/>
      <c r="D44" s="250"/>
      <c r="E44" s="250"/>
      <c r="F44" s="250"/>
      <c r="G44" s="250"/>
      <c r="H44" s="250"/>
      <c r="I44" s="250"/>
      <c r="J44" s="250"/>
      <c r="K44" s="250"/>
      <c r="L44" s="250"/>
      <c r="M44" s="308"/>
      <c r="N44" s="250"/>
      <c r="O44" s="250"/>
      <c r="P44" s="250"/>
      <c r="Q44" s="250"/>
      <c r="R44" s="250"/>
      <c r="S44" s="250"/>
      <c r="T44" s="272"/>
      <c r="U44" s="278" t="str">
        <f>IF(OR($B44="",$X44=""),"",$B44+$X44/24)</f>
      </c>
      <c r="V44" s="272"/>
      <c r="W44" s="260" t="str">
        <f>IF($P44="","",IFERROR(VLOOKUP($P44,'サービス水準ルール'!$A$6:$F$10,2,FALSE),""))</f>
      </c>
      <c r="X44" s="296" t="str">
        <f>IF($P44="","",IFERROR(VLOOKUP($P44,'サービス水準ルール'!$A$6:$F$10,4,FALSE),""))</f>
      </c>
      <c r="Y44" s="296" t="str">
        <f>IF(OR($B44="",$T44=""),"",ROUND(($T44-$B44)*24,1))</f>
      </c>
      <c r="Z44" s="296" t="str">
        <f>IF(OR($B44="",$V44=""),"",ROUND(($V44-$B44)*24,1))</f>
      </c>
      <c r="AA44" s="260" t="str">
        <f>IF($A44="","",IF($U44="","",IF(AND($V44="",TODAY()&gt;$U44),"はい",IF(AND($V44&lt;&gt;"",$V44&gt;$U44),"はい","いいえ"))))</f>
      </c>
      <c r="AB44" s="260" t="str">
        <f>IF($A44="","",IF($S44="キャンセル済み","対象外",IF($U44="","サービス水準未設定",IF($AA44="はい","期限超過",IF($V44&lt;&gt;"","期限内完了",IF($U44-TODAY()&lt;=1,"まもなく期限","進行中"))))))</f>
      </c>
      <c r="AC44" s="308"/>
      <c r="AD44" s="284"/>
      <c r="AE44" s="290"/>
      <c r="AF44" s="272"/>
      <c r="AG44" s="308"/>
      <c r="AH44" s="250"/>
      <c r="AI44" s="260" t="str">
        <f>IF($B44="","",TEXT($B44,"yyyy-mm"))</f>
      </c>
      <c r="AJ44" s="302" t="str">
        <f>IF($A44="","",IF($V44&lt;&gt;"",ROUND($V44-$B44,1),ROUND(TODAY()-$B44,1)))</f>
      </c>
    </row>
    <row r="45" ht="26" customHeight="true">
      <c r="A45" s="249"/>
      <c r="B45" s="272"/>
      <c r="C45" s="250"/>
      <c r="D45" s="250"/>
      <c r="E45" s="250"/>
      <c r="F45" s="250"/>
      <c r="G45" s="250"/>
      <c r="H45" s="250"/>
      <c r="I45" s="250"/>
      <c r="J45" s="250"/>
      <c r="K45" s="250"/>
      <c r="L45" s="250"/>
      <c r="M45" s="308"/>
      <c r="N45" s="250"/>
      <c r="O45" s="250"/>
      <c r="P45" s="250"/>
      <c r="Q45" s="250"/>
      <c r="R45" s="250"/>
      <c r="S45" s="250"/>
      <c r="T45" s="272"/>
      <c r="U45" s="278" t="str">
        <f>IF(OR($B45="",$X45=""),"",$B45+$X45/24)</f>
      </c>
      <c r="V45" s="272"/>
      <c r="W45" s="260" t="str">
        <f>IF($P45="","",IFERROR(VLOOKUP($P45,'サービス水準ルール'!$A$6:$F$10,2,FALSE),""))</f>
      </c>
      <c r="X45" s="296" t="str">
        <f>IF($P45="","",IFERROR(VLOOKUP($P45,'サービス水準ルール'!$A$6:$F$10,4,FALSE),""))</f>
      </c>
      <c r="Y45" s="296" t="str">
        <f>IF(OR($B45="",$T45=""),"",ROUND(($T45-$B45)*24,1))</f>
      </c>
      <c r="Z45" s="296" t="str">
        <f>IF(OR($B45="",$V45=""),"",ROUND(($V45-$B45)*24,1))</f>
      </c>
      <c r="AA45" s="260" t="str">
        <f>IF($A45="","",IF($U45="","",IF(AND($V45="",TODAY()&gt;$U45),"はい",IF(AND($V45&lt;&gt;"",$V45&gt;$U45),"はい","いいえ"))))</f>
      </c>
      <c r="AB45" s="260" t="str">
        <f>IF($A45="","",IF($S45="キャンセル済み","対象外",IF($U45="","サービス水準未設定",IF($AA45="はい","期限超過",IF($V45&lt;&gt;"","期限内完了",IF($U45-TODAY()&lt;=1,"まもなく期限","進行中"))))))</f>
      </c>
      <c r="AC45" s="308"/>
      <c r="AD45" s="284"/>
      <c r="AE45" s="290"/>
      <c r="AF45" s="272"/>
      <c r="AG45" s="308"/>
      <c r="AH45" s="250"/>
      <c r="AI45" s="260" t="str">
        <f>IF($B45="","",TEXT($B45,"yyyy-mm"))</f>
      </c>
      <c r="AJ45" s="302" t="str">
        <f>IF($A45="","",IF($V45&lt;&gt;"",ROUND($V45-$B45,1),ROUND(TODAY()-$B45,1)))</f>
      </c>
    </row>
    <row r="46" ht="26" customHeight="true">
      <c r="A46" s="249"/>
      <c r="B46" s="272"/>
      <c r="C46" s="250"/>
      <c r="D46" s="250"/>
      <c r="E46" s="250"/>
      <c r="F46" s="250"/>
      <c r="G46" s="250"/>
      <c r="H46" s="250"/>
      <c r="I46" s="250"/>
      <c r="J46" s="250"/>
      <c r="K46" s="250"/>
      <c r="L46" s="250"/>
      <c r="M46" s="308"/>
      <c r="N46" s="250"/>
      <c r="O46" s="250"/>
      <c r="P46" s="250"/>
      <c r="Q46" s="250"/>
      <c r="R46" s="250"/>
      <c r="S46" s="250"/>
      <c r="T46" s="272"/>
      <c r="U46" s="278" t="str">
        <f>IF(OR($B46="",$X46=""),"",$B46+$X46/24)</f>
      </c>
      <c r="V46" s="272"/>
      <c r="W46" s="260" t="str">
        <f>IF($P46="","",IFERROR(VLOOKUP($P46,'サービス水準ルール'!$A$6:$F$10,2,FALSE),""))</f>
      </c>
      <c r="X46" s="296" t="str">
        <f>IF($P46="","",IFERROR(VLOOKUP($P46,'サービス水準ルール'!$A$6:$F$10,4,FALSE),""))</f>
      </c>
      <c r="Y46" s="296" t="str">
        <f>IF(OR($B46="",$T46=""),"",ROUND(($T46-$B46)*24,1))</f>
      </c>
      <c r="Z46" s="296" t="str">
        <f>IF(OR($B46="",$V46=""),"",ROUND(($V46-$B46)*24,1))</f>
      </c>
      <c r="AA46" s="260" t="str">
        <f>IF($A46="","",IF($U46="","",IF(AND($V46="",TODAY()&gt;$U46),"はい",IF(AND($V46&lt;&gt;"",$V46&gt;$U46),"はい","いいえ"))))</f>
      </c>
      <c r="AB46" s="260" t="str">
        <f>IF($A46="","",IF($S46="キャンセル済み","対象外",IF($U46="","サービス水準未設定",IF($AA46="はい","期限超過",IF($V46&lt;&gt;"","期限内完了",IF($U46-TODAY()&lt;=1,"まもなく期限","進行中"))))))</f>
      </c>
      <c r="AC46" s="308"/>
      <c r="AD46" s="284"/>
      <c r="AE46" s="290"/>
      <c r="AF46" s="272"/>
      <c r="AG46" s="308"/>
      <c r="AH46" s="250"/>
      <c r="AI46" s="260" t="str">
        <f>IF($B46="","",TEXT($B46,"yyyy-mm"))</f>
      </c>
      <c r="AJ46" s="302" t="str">
        <f>IF($A46="","",IF($V46&lt;&gt;"",ROUND($V46-$B46,1),ROUND(TODAY()-$B46,1)))</f>
      </c>
    </row>
    <row r="47" ht="26" customHeight="true">
      <c r="A47" s="249"/>
      <c r="B47" s="272"/>
      <c r="C47" s="250"/>
      <c r="D47" s="250"/>
      <c r="E47" s="250"/>
      <c r="F47" s="250"/>
      <c r="G47" s="250"/>
      <c r="H47" s="250"/>
      <c r="I47" s="250"/>
      <c r="J47" s="250"/>
      <c r="K47" s="250"/>
      <c r="L47" s="250"/>
      <c r="M47" s="308"/>
      <c r="N47" s="250"/>
      <c r="O47" s="250"/>
      <c r="P47" s="250"/>
      <c r="Q47" s="250"/>
      <c r="R47" s="250"/>
      <c r="S47" s="250"/>
      <c r="T47" s="272"/>
      <c r="U47" s="278" t="str">
        <f>IF(OR($B47="",$X47=""),"",$B47+$X47/24)</f>
      </c>
      <c r="V47" s="272"/>
      <c r="W47" s="260" t="str">
        <f>IF($P47="","",IFERROR(VLOOKUP($P47,'サービス水準ルール'!$A$6:$F$10,2,FALSE),""))</f>
      </c>
      <c r="X47" s="296" t="str">
        <f>IF($P47="","",IFERROR(VLOOKUP($P47,'サービス水準ルール'!$A$6:$F$10,4,FALSE),""))</f>
      </c>
      <c r="Y47" s="296" t="str">
        <f>IF(OR($B47="",$T47=""),"",ROUND(($T47-$B47)*24,1))</f>
      </c>
      <c r="Z47" s="296" t="str">
        <f>IF(OR($B47="",$V47=""),"",ROUND(($V47-$B47)*24,1))</f>
      </c>
      <c r="AA47" s="260" t="str">
        <f>IF($A47="","",IF($U47="","",IF(AND($V47="",TODAY()&gt;$U47),"はい",IF(AND($V47&lt;&gt;"",$V47&gt;$U47),"はい","いいえ"))))</f>
      </c>
      <c r="AB47" s="260" t="str">
        <f>IF($A47="","",IF($S47="キャンセル済み","対象外",IF($U47="","サービス水準未設定",IF($AA47="はい","期限超過",IF($V47&lt;&gt;"","期限内完了",IF($U47-TODAY()&lt;=1,"まもなく期限","進行中"))))))</f>
      </c>
      <c r="AC47" s="308"/>
      <c r="AD47" s="284"/>
      <c r="AE47" s="290"/>
      <c r="AF47" s="272"/>
      <c r="AG47" s="308"/>
      <c r="AH47" s="250"/>
      <c r="AI47" s="260" t="str">
        <f>IF($B47="","",TEXT($B47,"yyyy-mm"))</f>
      </c>
      <c r="AJ47" s="302" t="str">
        <f>IF($A47="","",IF($V47&lt;&gt;"",ROUND($V47-$B47,1),ROUND(TODAY()-$B47,1)))</f>
      </c>
    </row>
    <row r="48" ht="26" customHeight="true">
      <c r="A48" s="249"/>
      <c r="B48" s="272"/>
      <c r="C48" s="250"/>
      <c r="D48" s="250"/>
      <c r="E48" s="250"/>
      <c r="F48" s="250"/>
      <c r="G48" s="250"/>
      <c r="H48" s="250"/>
      <c r="I48" s="250"/>
      <c r="J48" s="250"/>
      <c r="K48" s="250"/>
      <c r="L48" s="250"/>
      <c r="M48" s="308"/>
      <c r="N48" s="250"/>
      <c r="O48" s="250"/>
      <c r="P48" s="250"/>
      <c r="Q48" s="250"/>
      <c r="R48" s="250"/>
      <c r="S48" s="250"/>
      <c r="T48" s="272"/>
      <c r="U48" s="278" t="str">
        <f>IF(OR($B48="",$X48=""),"",$B48+$X48/24)</f>
      </c>
      <c r="V48" s="272"/>
      <c r="W48" s="260" t="str">
        <f>IF($P48="","",IFERROR(VLOOKUP($P48,'サービス水準ルール'!$A$6:$F$10,2,FALSE),""))</f>
      </c>
      <c r="X48" s="296" t="str">
        <f>IF($P48="","",IFERROR(VLOOKUP($P48,'サービス水準ルール'!$A$6:$F$10,4,FALSE),""))</f>
      </c>
      <c r="Y48" s="296" t="str">
        <f>IF(OR($B48="",$T48=""),"",ROUND(($T48-$B48)*24,1))</f>
      </c>
      <c r="Z48" s="296" t="str">
        <f>IF(OR($B48="",$V48=""),"",ROUND(($V48-$B48)*24,1))</f>
      </c>
      <c r="AA48" s="260" t="str">
        <f>IF($A48="","",IF($U48="","",IF(AND($V48="",TODAY()&gt;$U48),"はい",IF(AND($V48&lt;&gt;"",$V48&gt;$U48),"はい","いいえ"))))</f>
      </c>
      <c r="AB48" s="260" t="str">
        <f>IF($A48="","",IF($S48="キャンセル済み","対象外",IF($U48="","サービス水準未設定",IF($AA48="はい","期限超過",IF($V48&lt;&gt;"","期限内完了",IF($U48-TODAY()&lt;=1,"まもなく期限","進行中"))))))</f>
      </c>
      <c r="AC48" s="308"/>
      <c r="AD48" s="284"/>
      <c r="AE48" s="290"/>
      <c r="AF48" s="272"/>
      <c r="AG48" s="308"/>
      <c r="AH48" s="250"/>
      <c r="AI48" s="260" t="str">
        <f>IF($B48="","",TEXT($B48,"yyyy-mm"))</f>
      </c>
      <c r="AJ48" s="302" t="str">
        <f>IF($A48="","",IF($V48&lt;&gt;"",ROUND($V48-$B48,1),ROUND(TODAY()-$B48,1)))</f>
      </c>
    </row>
    <row r="49" ht="26" customHeight="true">
      <c r="A49" s="249"/>
      <c r="B49" s="272"/>
      <c r="C49" s="250"/>
      <c r="D49" s="250"/>
      <c r="E49" s="250"/>
      <c r="F49" s="250"/>
      <c r="G49" s="250"/>
      <c r="H49" s="250"/>
      <c r="I49" s="250"/>
      <c r="J49" s="250"/>
      <c r="K49" s="250"/>
      <c r="L49" s="250"/>
      <c r="M49" s="308"/>
      <c r="N49" s="250"/>
      <c r="O49" s="250"/>
      <c r="P49" s="250"/>
      <c r="Q49" s="250"/>
      <c r="R49" s="250"/>
      <c r="S49" s="250"/>
      <c r="T49" s="272"/>
      <c r="U49" s="278" t="str">
        <f>IF(OR($B49="",$X49=""),"",$B49+$X49/24)</f>
      </c>
      <c r="V49" s="272"/>
      <c r="W49" s="260" t="str">
        <f>IF($P49="","",IFERROR(VLOOKUP($P49,'サービス水準ルール'!$A$6:$F$10,2,FALSE),""))</f>
      </c>
      <c r="X49" s="296" t="str">
        <f>IF($P49="","",IFERROR(VLOOKUP($P49,'サービス水準ルール'!$A$6:$F$10,4,FALSE),""))</f>
      </c>
      <c r="Y49" s="296" t="str">
        <f>IF(OR($B49="",$T49=""),"",ROUND(($T49-$B49)*24,1))</f>
      </c>
      <c r="Z49" s="296" t="str">
        <f>IF(OR($B49="",$V49=""),"",ROUND(($V49-$B49)*24,1))</f>
      </c>
      <c r="AA49" s="260" t="str">
        <f>IF($A49="","",IF($U49="","",IF(AND($V49="",TODAY()&gt;$U49),"はい",IF(AND($V49&lt;&gt;"",$V49&gt;$U49),"はい","いいえ"))))</f>
      </c>
      <c r="AB49" s="260" t="str">
        <f>IF($A49="","",IF($S49="キャンセル済み","対象外",IF($U49="","サービス水準未設定",IF($AA49="はい","期限超過",IF($V49&lt;&gt;"","期限内完了",IF($U49-TODAY()&lt;=1,"まもなく期限","進行中"))))))</f>
      </c>
      <c r="AC49" s="308"/>
      <c r="AD49" s="284"/>
      <c r="AE49" s="290"/>
      <c r="AF49" s="272"/>
      <c r="AG49" s="308"/>
      <c r="AH49" s="250"/>
      <c r="AI49" s="260" t="str">
        <f>IF($B49="","",TEXT($B49,"yyyy-mm"))</f>
      </c>
      <c r="AJ49" s="302" t="str">
        <f>IF($A49="","",IF($V49&lt;&gt;"",ROUND($V49-$B49,1),ROUND(TODAY()-$B49,1)))</f>
      </c>
    </row>
    <row r="50" ht="26" customHeight="true">
      <c r="A50" s="249"/>
      <c r="B50" s="272"/>
      <c r="C50" s="250"/>
      <c r="D50" s="250"/>
      <c r="E50" s="250"/>
      <c r="F50" s="250"/>
      <c r="G50" s="250"/>
      <c r="H50" s="250"/>
      <c r="I50" s="250"/>
      <c r="J50" s="250"/>
      <c r="K50" s="250"/>
      <c r="L50" s="250"/>
      <c r="M50" s="308"/>
      <c r="N50" s="250"/>
      <c r="O50" s="250"/>
      <c r="P50" s="250"/>
      <c r="Q50" s="250"/>
      <c r="R50" s="250"/>
      <c r="S50" s="250"/>
      <c r="T50" s="272"/>
      <c r="U50" s="278" t="str">
        <f>IF(OR($B50="",$X50=""),"",$B50+$X50/24)</f>
      </c>
      <c r="V50" s="272"/>
      <c r="W50" s="260" t="str">
        <f>IF($P50="","",IFERROR(VLOOKUP($P50,'サービス水準ルール'!$A$6:$F$10,2,FALSE),""))</f>
      </c>
      <c r="X50" s="296" t="str">
        <f>IF($P50="","",IFERROR(VLOOKUP($P50,'サービス水準ルール'!$A$6:$F$10,4,FALSE),""))</f>
      </c>
      <c r="Y50" s="296" t="str">
        <f>IF(OR($B50="",$T50=""),"",ROUND(($T50-$B50)*24,1))</f>
      </c>
      <c r="Z50" s="296" t="str">
        <f>IF(OR($B50="",$V50=""),"",ROUND(($V50-$B50)*24,1))</f>
      </c>
      <c r="AA50" s="260" t="str">
        <f>IF($A50="","",IF($U50="","",IF(AND($V50="",TODAY()&gt;$U50),"はい",IF(AND($V50&lt;&gt;"",$V50&gt;$U50),"はい","いいえ"))))</f>
      </c>
      <c r="AB50" s="260" t="str">
        <f>IF($A50="","",IF($S50="キャンセル済み","対象外",IF($U50="","サービス水準未設定",IF($AA50="はい","期限超過",IF($V50&lt;&gt;"","期限内完了",IF($U50-TODAY()&lt;=1,"まもなく期限","進行中"))))))</f>
      </c>
      <c r="AC50" s="308"/>
      <c r="AD50" s="284"/>
      <c r="AE50" s="290"/>
      <c r="AF50" s="272"/>
      <c r="AG50" s="308"/>
      <c r="AH50" s="250"/>
      <c r="AI50" s="260" t="str">
        <f>IF($B50="","",TEXT($B50,"yyyy-mm"))</f>
      </c>
      <c r="AJ50" s="302" t="str">
        <f>IF($A50="","",IF($V50&lt;&gt;"",ROUND($V50-$B50,1),ROUND(TODAY()-$B50,1)))</f>
      </c>
    </row>
    <row r="51" ht="26" customHeight="true">
      <c r="A51" s="249"/>
      <c r="B51" s="272"/>
      <c r="C51" s="250"/>
      <c r="D51" s="250"/>
      <c r="E51" s="250"/>
      <c r="F51" s="250"/>
      <c r="G51" s="250"/>
      <c r="H51" s="250"/>
      <c r="I51" s="250"/>
      <c r="J51" s="250"/>
      <c r="K51" s="250"/>
      <c r="L51" s="250"/>
      <c r="M51" s="308"/>
      <c r="N51" s="250"/>
      <c r="O51" s="250"/>
      <c r="P51" s="250"/>
      <c r="Q51" s="250"/>
      <c r="R51" s="250"/>
      <c r="S51" s="250"/>
      <c r="T51" s="272"/>
      <c r="U51" s="278" t="str">
        <f>IF(OR($B51="",$X51=""),"",$B51+$X51/24)</f>
      </c>
      <c r="V51" s="272"/>
      <c r="W51" s="260" t="str">
        <f>IF($P51="","",IFERROR(VLOOKUP($P51,'サービス水準ルール'!$A$6:$F$10,2,FALSE),""))</f>
      </c>
      <c r="X51" s="296" t="str">
        <f>IF($P51="","",IFERROR(VLOOKUP($P51,'サービス水準ルール'!$A$6:$F$10,4,FALSE),""))</f>
      </c>
      <c r="Y51" s="296" t="str">
        <f>IF(OR($B51="",$T51=""),"",ROUND(($T51-$B51)*24,1))</f>
      </c>
      <c r="Z51" s="296" t="str">
        <f>IF(OR($B51="",$V51=""),"",ROUND(($V51-$B51)*24,1))</f>
      </c>
      <c r="AA51" s="260" t="str">
        <f>IF($A51="","",IF($U51="","",IF(AND($V51="",TODAY()&gt;$U51),"はい",IF(AND($V51&lt;&gt;"",$V51&gt;$U51),"はい","いいえ"))))</f>
      </c>
      <c r="AB51" s="260" t="str">
        <f>IF($A51="","",IF($S51="キャンセル済み","対象外",IF($U51="","サービス水準未設定",IF($AA51="はい","期限超過",IF($V51&lt;&gt;"","期限内完了",IF($U51-TODAY()&lt;=1,"まもなく期限","進行中"))))))</f>
      </c>
      <c r="AC51" s="308"/>
      <c r="AD51" s="284"/>
      <c r="AE51" s="290"/>
      <c r="AF51" s="272"/>
      <c r="AG51" s="308"/>
      <c r="AH51" s="250"/>
      <c r="AI51" s="260" t="str">
        <f>IF($B51="","",TEXT($B51,"yyyy-mm"))</f>
      </c>
      <c r="AJ51" s="302" t="str">
        <f>IF($A51="","",IF($V51&lt;&gt;"",ROUND($V51-$B51,1),ROUND(TODAY()-$B51,1)))</f>
      </c>
    </row>
    <row r="52" ht="26" customHeight="true">
      <c r="A52" s="249"/>
      <c r="B52" s="272"/>
      <c r="C52" s="250"/>
      <c r="D52" s="250"/>
      <c r="E52" s="250"/>
      <c r="F52" s="250"/>
      <c r="G52" s="250"/>
      <c r="H52" s="250"/>
      <c r="I52" s="250"/>
      <c r="J52" s="250"/>
      <c r="K52" s="250"/>
      <c r="L52" s="250"/>
      <c r="M52" s="308"/>
      <c r="N52" s="250"/>
      <c r="O52" s="250"/>
      <c r="P52" s="250"/>
      <c r="Q52" s="250"/>
      <c r="R52" s="250"/>
      <c r="S52" s="250"/>
      <c r="T52" s="272"/>
      <c r="U52" s="278" t="str">
        <f>IF(OR($B52="",$X52=""),"",$B52+$X52/24)</f>
      </c>
      <c r="V52" s="272"/>
      <c r="W52" s="260" t="str">
        <f>IF($P52="","",IFERROR(VLOOKUP($P52,'サービス水準ルール'!$A$6:$F$10,2,FALSE),""))</f>
      </c>
      <c r="X52" s="296" t="str">
        <f>IF($P52="","",IFERROR(VLOOKUP($P52,'サービス水準ルール'!$A$6:$F$10,4,FALSE),""))</f>
      </c>
      <c r="Y52" s="296" t="str">
        <f>IF(OR($B52="",$T52=""),"",ROUND(($T52-$B52)*24,1))</f>
      </c>
      <c r="Z52" s="296" t="str">
        <f>IF(OR($B52="",$V52=""),"",ROUND(($V52-$B52)*24,1))</f>
      </c>
      <c r="AA52" s="260" t="str">
        <f>IF($A52="","",IF($U52="","",IF(AND($V52="",TODAY()&gt;$U52),"はい",IF(AND($V52&lt;&gt;"",$V52&gt;$U52),"はい","いいえ"))))</f>
      </c>
      <c r="AB52" s="260" t="str">
        <f>IF($A52="","",IF($S52="キャンセル済み","対象外",IF($U52="","サービス水準未設定",IF($AA52="はい","期限超過",IF($V52&lt;&gt;"","期限内完了",IF($U52-TODAY()&lt;=1,"まもなく期限","進行中"))))))</f>
      </c>
      <c r="AC52" s="308"/>
      <c r="AD52" s="284"/>
      <c r="AE52" s="290"/>
      <c r="AF52" s="272"/>
      <c r="AG52" s="308"/>
      <c r="AH52" s="250"/>
      <c r="AI52" s="260" t="str">
        <f>IF($B52="","",TEXT($B52,"yyyy-mm"))</f>
      </c>
      <c r="AJ52" s="302" t="str">
        <f>IF($A52="","",IF($V52&lt;&gt;"",ROUND($V52-$B52,1),ROUND(TODAY()-$B52,1)))</f>
      </c>
    </row>
    <row r="53" ht="26" customHeight="true">
      <c r="A53" s="249"/>
      <c r="B53" s="272"/>
      <c r="C53" s="250"/>
      <c r="D53" s="250"/>
      <c r="E53" s="250"/>
      <c r="F53" s="250"/>
      <c r="G53" s="250"/>
      <c r="H53" s="250"/>
      <c r="I53" s="250"/>
      <c r="J53" s="250"/>
      <c r="K53" s="250"/>
      <c r="L53" s="250"/>
      <c r="M53" s="308"/>
      <c r="N53" s="250"/>
      <c r="O53" s="250"/>
      <c r="P53" s="250"/>
      <c r="Q53" s="250"/>
      <c r="R53" s="250"/>
      <c r="S53" s="250"/>
      <c r="T53" s="272"/>
      <c r="U53" s="278" t="str">
        <f>IF(OR($B53="",$X53=""),"",$B53+$X53/24)</f>
      </c>
      <c r="V53" s="272"/>
      <c r="W53" s="260" t="str">
        <f>IF($P53="","",IFERROR(VLOOKUP($P53,'サービス水準ルール'!$A$6:$F$10,2,FALSE),""))</f>
      </c>
      <c r="X53" s="296" t="str">
        <f>IF($P53="","",IFERROR(VLOOKUP($P53,'サービス水準ルール'!$A$6:$F$10,4,FALSE),""))</f>
      </c>
      <c r="Y53" s="296" t="str">
        <f>IF(OR($B53="",$T53=""),"",ROUND(($T53-$B53)*24,1))</f>
      </c>
      <c r="Z53" s="296" t="str">
        <f>IF(OR($B53="",$V53=""),"",ROUND(($V53-$B53)*24,1))</f>
      </c>
      <c r="AA53" s="260" t="str">
        <f>IF($A53="","",IF($U53="","",IF(AND($V53="",TODAY()&gt;$U53),"はい",IF(AND($V53&lt;&gt;"",$V53&gt;$U53),"はい","いいえ"))))</f>
      </c>
      <c r="AB53" s="260" t="str">
        <f>IF($A53="","",IF($S53="キャンセル済み","対象外",IF($U53="","サービス水準未設定",IF($AA53="はい","期限超過",IF($V53&lt;&gt;"","期限内完了",IF($U53-TODAY()&lt;=1,"まもなく期限","進行中"))))))</f>
      </c>
      <c r="AC53" s="308"/>
      <c r="AD53" s="284"/>
      <c r="AE53" s="290"/>
      <c r="AF53" s="272"/>
      <c r="AG53" s="308"/>
      <c r="AH53" s="250"/>
      <c r="AI53" s="260" t="str">
        <f>IF($B53="","",TEXT($B53,"yyyy-mm"))</f>
      </c>
      <c r="AJ53" s="302" t="str">
        <f>IF($A53="","",IF($V53&lt;&gt;"",ROUND($V53-$B53,1),ROUND(TODAY()-$B53,1)))</f>
      </c>
    </row>
    <row r="54" ht="26" customHeight="true">
      <c r="A54" s="249"/>
      <c r="B54" s="272"/>
      <c r="C54" s="250"/>
      <c r="D54" s="250"/>
      <c r="E54" s="250"/>
      <c r="F54" s="250"/>
      <c r="G54" s="250"/>
      <c r="H54" s="250"/>
      <c r="I54" s="250"/>
      <c r="J54" s="250"/>
      <c r="K54" s="250"/>
      <c r="L54" s="250"/>
      <c r="M54" s="308"/>
      <c r="N54" s="250"/>
      <c r="O54" s="250"/>
      <c r="P54" s="250"/>
      <c r="Q54" s="250"/>
      <c r="R54" s="250"/>
      <c r="S54" s="250"/>
      <c r="T54" s="272"/>
      <c r="U54" s="278" t="str">
        <f>IF(OR($B54="",$X54=""),"",$B54+$X54/24)</f>
      </c>
      <c r="V54" s="272"/>
      <c r="W54" s="260" t="str">
        <f>IF($P54="","",IFERROR(VLOOKUP($P54,'サービス水準ルール'!$A$6:$F$10,2,FALSE),""))</f>
      </c>
      <c r="X54" s="296" t="str">
        <f>IF($P54="","",IFERROR(VLOOKUP($P54,'サービス水準ルール'!$A$6:$F$10,4,FALSE),""))</f>
      </c>
      <c r="Y54" s="296" t="str">
        <f>IF(OR($B54="",$T54=""),"",ROUND(($T54-$B54)*24,1))</f>
      </c>
      <c r="Z54" s="296" t="str">
        <f>IF(OR($B54="",$V54=""),"",ROUND(($V54-$B54)*24,1))</f>
      </c>
      <c r="AA54" s="260" t="str">
        <f>IF($A54="","",IF($U54="","",IF(AND($V54="",TODAY()&gt;$U54),"はい",IF(AND($V54&lt;&gt;"",$V54&gt;$U54),"はい","いいえ"))))</f>
      </c>
      <c r="AB54" s="260" t="str">
        <f>IF($A54="","",IF($S54="キャンセル済み","対象外",IF($U54="","サービス水準未設定",IF($AA54="はい","期限超過",IF($V54&lt;&gt;"","期限内完了",IF($U54-TODAY()&lt;=1,"まもなく期限","進行中"))))))</f>
      </c>
      <c r="AC54" s="308"/>
      <c r="AD54" s="284"/>
      <c r="AE54" s="290"/>
      <c r="AF54" s="272"/>
      <c r="AG54" s="308"/>
      <c r="AH54" s="250"/>
      <c r="AI54" s="260" t="str">
        <f>IF($B54="","",TEXT($B54,"yyyy-mm"))</f>
      </c>
      <c r="AJ54" s="302" t="str">
        <f>IF($A54="","",IF($V54&lt;&gt;"",ROUND($V54-$B54,1),ROUND(TODAY()-$B54,1)))</f>
      </c>
    </row>
    <row r="55" ht="26" customHeight="true">
      <c r="A55" s="249"/>
      <c r="B55" s="272"/>
      <c r="C55" s="250"/>
      <c r="D55" s="250"/>
      <c r="E55" s="250"/>
      <c r="F55" s="250"/>
      <c r="G55" s="250"/>
      <c r="H55" s="250"/>
      <c r="I55" s="250"/>
      <c r="J55" s="250"/>
      <c r="K55" s="250"/>
      <c r="L55" s="250"/>
      <c r="M55" s="308"/>
      <c r="N55" s="250"/>
      <c r="O55" s="250"/>
      <c r="P55" s="250"/>
      <c r="Q55" s="250"/>
      <c r="R55" s="250"/>
      <c r="S55" s="250"/>
      <c r="T55" s="272"/>
      <c r="U55" s="278" t="str">
        <f>IF(OR($B55="",$X55=""),"",$B55+$X55/24)</f>
      </c>
      <c r="V55" s="272"/>
      <c r="W55" s="260" t="str">
        <f>IF($P55="","",IFERROR(VLOOKUP($P55,'サービス水準ルール'!$A$6:$F$10,2,FALSE),""))</f>
      </c>
      <c r="X55" s="296" t="str">
        <f>IF($P55="","",IFERROR(VLOOKUP($P55,'サービス水準ルール'!$A$6:$F$10,4,FALSE),""))</f>
      </c>
      <c r="Y55" s="296" t="str">
        <f>IF(OR($B55="",$T55=""),"",ROUND(($T55-$B55)*24,1))</f>
      </c>
      <c r="Z55" s="296" t="str">
        <f>IF(OR($B55="",$V55=""),"",ROUND(($V55-$B55)*24,1))</f>
      </c>
      <c r="AA55" s="260" t="str">
        <f>IF($A55="","",IF($U55="","",IF(AND($V55="",TODAY()&gt;$U55),"はい",IF(AND($V55&lt;&gt;"",$V55&gt;$U55),"はい","いいえ"))))</f>
      </c>
      <c r="AB55" s="260" t="str">
        <f>IF($A55="","",IF($S55="キャンセル済み","対象外",IF($U55="","サービス水準未設定",IF($AA55="はい","期限超過",IF($V55&lt;&gt;"","期限内完了",IF($U55-TODAY()&lt;=1,"まもなく期限","進行中"))))))</f>
      </c>
      <c r="AC55" s="308"/>
      <c r="AD55" s="284"/>
      <c r="AE55" s="290"/>
      <c r="AF55" s="272"/>
      <c r="AG55" s="308"/>
      <c r="AH55" s="250"/>
      <c r="AI55" s="260" t="str">
        <f>IF($B55="","",TEXT($B55,"yyyy-mm"))</f>
      </c>
      <c r="AJ55" s="302" t="str">
        <f>IF($A55="","",IF($V55&lt;&gt;"",ROUND($V55-$B55,1),ROUND(TODAY()-$B55,1)))</f>
      </c>
    </row>
    <row r="56" ht="26" customHeight="true">
      <c r="A56" s="249"/>
      <c r="B56" s="272"/>
      <c r="C56" s="250"/>
      <c r="D56" s="250"/>
      <c r="E56" s="250"/>
      <c r="F56" s="250"/>
      <c r="G56" s="250"/>
      <c r="H56" s="250"/>
      <c r="I56" s="250"/>
      <c r="J56" s="250"/>
      <c r="K56" s="250"/>
      <c r="L56" s="250"/>
      <c r="M56" s="308"/>
      <c r="N56" s="250"/>
      <c r="O56" s="250"/>
      <c r="P56" s="250"/>
      <c r="Q56" s="250"/>
      <c r="R56" s="250"/>
      <c r="S56" s="250"/>
      <c r="T56" s="272"/>
      <c r="U56" s="278" t="str">
        <f>IF(OR($B56="",$X56=""),"",$B56+$X56/24)</f>
      </c>
      <c r="V56" s="272"/>
      <c r="W56" s="260" t="str">
        <f>IF($P56="","",IFERROR(VLOOKUP($P56,'サービス水準ルール'!$A$6:$F$10,2,FALSE),""))</f>
      </c>
      <c r="X56" s="296" t="str">
        <f>IF($P56="","",IFERROR(VLOOKUP($P56,'サービス水準ルール'!$A$6:$F$10,4,FALSE),""))</f>
      </c>
      <c r="Y56" s="296" t="str">
        <f>IF(OR($B56="",$T56=""),"",ROUND(($T56-$B56)*24,1))</f>
      </c>
      <c r="Z56" s="296" t="str">
        <f>IF(OR($B56="",$V56=""),"",ROUND(($V56-$B56)*24,1))</f>
      </c>
      <c r="AA56" s="260" t="str">
        <f>IF($A56="","",IF($U56="","",IF(AND($V56="",TODAY()&gt;$U56),"はい",IF(AND($V56&lt;&gt;"",$V56&gt;$U56),"はい","いいえ"))))</f>
      </c>
      <c r="AB56" s="260" t="str">
        <f>IF($A56="","",IF($S56="キャンセル済み","対象外",IF($U56="","サービス水準未設定",IF($AA56="はい","期限超過",IF($V56&lt;&gt;"","期限内完了",IF($U56-TODAY()&lt;=1,"まもなく期限","進行中"))))))</f>
      </c>
      <c r="AC56" s="308"/>
      <c r="AD56" s="284"/>
      <c r="AE56" s="290"/>
      <c r="AF56" s="272"/>
      <c r="AG56" s="308"/>
      <c r="AH56" s="250"/>
      <c r="AI56" s="260" t="str">
        <f>IF($B56="","",TEXT($B56,"yyyy-mm"))</f>
      </c>
      <c r="AJ56" s="302" t="str">
        <f>IF($A56="","",IF($V56&lt;&gt;"",ROUND($V56-$B56,1),ROUND(TODAY()-$B56,1)))</f>
      </c>
    </row>
    <row r="57" ht="26" customHeight="true">
      <c r="A57" s="249"/>
      <c r="B57" s="272"/>
      <c r="C57" s="250"/>
      <c r="D57" s="250"/>
      <c r="E57" s="250"/>
      <c r="F57" s="250"/>
      <c r="G57" s="250"/>
      <c r="H57" s="250"/>
      <c r="I57" s="250"/>
      <c r="J57" s="250"/>
      <c r="K57" s="250"/>
      <c r="L57" s="250"/>
      <c r="M57" s="308"/>
      <c r="N57" s="250"/>
      <c r="O57" s="250"/>
      <c r="P57" s="250"/>
      <c r="Q57" s="250"/>
      <c r="R57" s="250"/>
      <c r="S57" s="250"/>
      <c r="T57" s="272"/>
      <c r="U57" s="278" t="str">
        <f>IF(OR($B57="",$X57=""),"",$B57+$X57/24)</f>
      </c>
      <c r="V57" s="272"/>
      <c r="W57" s="260" t="str">
        <f>IF($P57="","",IFERROR(VLOOKUP($P57,'サービス水準ルール'!$A$6:$F$10,2,FALSE),""))</f>
      </c>
      <c r="X57" s="296" t="str">
        <f>IF($P57="","",IFERROR(VLOOKUP($P57,'サービス水準ルール'!$A$6:$F$10,4,FALSE),""))</f>
      </c>
      <c r="Y57" s="296" t="str">
        <f>IF(OR($B57="",$T57=""),"",ROUND(($T57-$B57)*24,1))</f>
      </c>
      <c r="Z57" s="296" t="str">
        <f>IF(OR($B57="",$V57=""),"",ROUND(($V57-$B57)*24,1))</f>
      </c>
      <c r="AA57" s="260" t="str">
        <f>IF($A57="","",IF($U57="","",IF(AND($V57="",TODAY()&gt;$U57),"はい",IF(AND($V57&lt;&gt;"",$V57&gt;$U57),"はい","いいえ"))))</f>
      </c>
      <c r="AB57" s="260" t="str">
        <f>IF($A57="","",IF($S57="キャンセル済み","対象外",IF($U57="","サービス水準未設定",IF($AA57="はい","期限超過",IF($V57&lt;&gt;"","期限内完了",IF($U57-TODAY()&lt;=1,"まもなく期限","進行中"))))))</f>
      </c>
      <c r="AC57" s="308"/>
      <c r="AD57" s="284"/>
      <c r="AE57" s="290"/>
      <c r="AF57" s="272"/>
      <c r="AG57" s="308"/>
      <c r="AH57" s="250"/>
      <c r="AI57" s="260" t="str">
        <f>IF($B57="","",TEXT($B57,"yyyy-mm"))</f>
      </c>
      <c r="AJ57" s="302" t="str">
        <f>IF($A57="","",IF($V57&lt;&gt;"",ROUND($V57-$B57,1),ROUND(TODAY()-$B57,1)))</f>
      </c>
    </row>
    <row r="58" ht="26" customHeight="true">
      <c r="A58" s="249"/>
      <c r="B58" s="272"/>
      <c r="C58" s="250"/>
      <c r="D58" s="250"/>
      <c r="E58" s="250"/>
      <c r="F58" s="250"/>
      <c r="G58" s="250"/>
      <c r="H58" s="250"/>
      <c r="I58" s="250"/>
      <c r="J58" s="250"/>
      <c r="K58" s="250"/>
      <c r="L58" s="250"/>
      <c r="M58" s="308"/>
      <c r="N58" s="250"/>
      <c r="O58" s="250"/>
      <c r="P58" s="250"/>
      <c r="Q58" s="250"/>
      <c r="R58" s="250"/>
      <c r="S58" s="250"/>
      <c r="T58" s="272"/>
      <c r="U58" s="278" t="str">
        <f>IF(OR($B58="",$X58=""),"",$B58+$X58/24)</f>
      </c>
      <c r="V58" s="272"/>
      <c r="W58" s="260" t="str">
        <f>IF($P58="","",IFERROR(VLOOKUP($P58,'サービス水準ルール'!$A$6:$F$10,2,FALSE),""))</f>
      </c>
      <c r="X58" s="296" t="str">
        <f>IF($P58="","",IFERROR(VLOOKUP($P58,'サービス水準ルール'!$A$6:$F$10,4,FALSE),""))</f>
      </c>
      <c r="Y58" s="296" t="str">
        <f>IF(OR($B58="",$T58=""),"",ROUND(($T58-$B58)*24,1))</f>
      </c>
      <c r="Z58" s="296" t="str">
        <f>IF(OR($B58="",$V58=""),"",ROUND(($V58-$B58)*24,1))</f>
      </c>
      <c r="AA58" s="260" t="str">
        <f>IF($A58="","",IF($U58="","",IF(AND($V58="",TODAY()&gt;$U58),"はい",IF(AND($V58&lt;&gt;"",$V58&gt;$U58),"はい","いいえ"))))</f>
      </c>
      <c r="AB58" s="260" t="str">
        <f>IF($A58="","",IF($S58="キャンセル済み","対象外",IF($U58="","サービス水準未設定",IF($AA58="はい","期限超過",IF($V58&lt;&gt;"","期限内完了",IF($U58-TODAY()&lt;=1,"まもなく期限","進行中"))))))</f>
      </c>
      <c r="AC58" s="308"/>
      <c r="AD58" s="284"/>
      <c r="AE58" s="290"/>
      <c r="AF58" s="272"/>
      <c r="AG58" s="308"/>
      <c r="AH58" s="250"/>
      <c r="AI58" s="260" t="str">
        <f>IF($B58="","",TEXT($B58,"yyyy-mm"))</f>
      </c>
      <c r="AJ58" s="302" t="str">
        <f>IF($A58="","",IF($V58&lt;&gt;"",ROUND($V58-$B58,1),ROUND(TODAY()-$B58,1)))</f>
      </c>
    </row>
    <row r="59" ht="26" customHeight="true">
      <c r="A59" s="249"/>
      <c r="B59" s="272"/>
      <c r="C59" s="250"/>
      <c r="D59" s="250"/>
      <c r="E59" s="250"/>
      <c r="F59" s="250"/>
      <c r="G59" s="250"/>
      <c r="H59" s="250"/>
      <c r="I59" s="250"/>
      <c r="J59" s="250"/>
      <c r="K59" s="250"/>
      <c r="L59" s="250"/>
      <c r="M59" s="308"/>
      <c r="N59" s="250"/>
      <c r="O59" s="250"/>
      <c r="P59" s="250"/>
      <c r="Q59" s="250"/>
      <c r="R59" s="250"/>
      <c r="S59" s="250"/>
      <c r="T59" s="272"/>
      <c r="U59" s="278" t="str">
        <f>IF(OR($B59="",$X59=""),"",$B59+$X59/24)</f>
      </c>
      <c r="V59" s="272"/>
      <c r="W59" s="260" t="str">
        <f>IF($P59="","",IFERROR(VLOOKUP($P59,'サービス水準ルール'!$A$6:$F$10,2,FALSE),""))</f>
      </c>
      <c r="X59" s="296" t="str">
        <f>IF($P59="","",IFERROR(VLOOKUP($P59,'サービス水準ルール'!$A$6:$F$10,4,FALSE),""))</f>
      </c>
      <c r="Y59" s="296" t="str">
        <f>IF(OR($B59="",$T59=""),"",ROUND(($T59-$B59)*24,1))</f>
      </c>
      <c r="Z59" s="296" t="str">
        <f>IF(OR($B59="",$V59=""),"",ROUND(($V59-$B59)*24,1))</f>
      </c>
      <c r="AA59" s="260" t="str">
        <f>IF($A59="","",IF($U59="","",IF(AND($V59="",TODAY()&gt;$U59),"はい",IF(AND($V59&lt;&gt;"",$V59&gt;$U59),"はい","いいえ"))))</f>
      </c>
      <c r="AB59" s="260" t="str">
        <f>IF($A59="","",IF($S59="キャンセル済み","対象外",IF($U59="","サービス水準未設定",IF($AA59="はい","期限超過",IF($V59&lt;&gt;"","期限内完了",IF($U59-TODAY()&lt;=1,"まもなく期限","進行中"))))))</f>
      </c>
      <c r="AC59" s="308"/>
      <c r="AD59" s="284"/>
      <c r="AE59" s="290"/>
      <c r="AF59" s="272"/>
      <c r="AG59" s="308"/>
      <c r="AH59" s="250"/>
      <c r="AI59" s="260" t="str">
        <f>IF($B59="","",TEXT($B59,"yyyy-mm"))</f>
      </c>
      <c r="AJ59" s="302" t="str">
        <f>IF($A59="","",IF($V59&lt;&gt;"",ROUND($V59-$B59,1),ROUND(TODAY()-$B59,1)))</f>
      </c>
    </row>
    <row r="60" ht="26" customHeight="true">
      <c r="A60" s="249"/>
      <c r="B60" s="272"/>
      <c r="C60" s="250"/>
      <c r="D60" s="250"/>
      <c r="E60" s="250"/>
      <c r="F60" s="250"/>
      <c r="G60" s="250"/>
      <c r="H60" s="250"/>
      <c r="I60" s="250"/>
      <c r="J60" s="250"/>
      <c r="K60" s="250"/>
      <c r="L60" s="250"/>
      <c r="M60" s="308"/>
      <c r="N60" s="250"/>
      <c r="O60" s="250"/>
      <c r="P60" s="250"/>
      <c r="Q60" s="250"/>
      <c r="R60" s="250"/>
      <c r="S60" s="250"/>
      <c r="T60" s="272"/>
      <c r="U60" s="278" t="str">
        <f>IF(OR($B60="",$X60=""),"",$B60+$X60/24)</f>
      </c>
      <c r="V60" s="272"/>
      <c r="W60" s="260" t="str">
        <f>IF($P60="","",IFERROR(VLOOKUP($P60,'サービス水準ルール'!$A$6:$F$10,2,FALSE),""))</f>
      </c>
      <c r="X60" s="296" t="str">
        <f>IF($P60="","",IFERROR(VLOOKUP($P60,'サービス水準ルール'!$A$6:$F$10,4,FALSE),""))</f>
      </c>
      <c r="Y60" s="296" t="str">
        <f>IF(OR($B60="",$T60=""),"",ROUND(($T60-$B60)*24,1))</f>
      </c>
      <c r="Z60" s="296" t="str">
        <f>IF(OR($B60="",$V60=""),"",ROUND(($V60-$B60)*24,1))</f>
      </c>
      <c r="AA60" s="260" t="str">
        <f>IF($A60="","",IF($U60="","",IF(AND($V60="",TODAY()&gt;$U60),"はい",IF(AND($V60&lt;&gt;"",$V60&gt;$U60),"はい","いいえ"))))</f>
      </c>
      <c r="AB60" s="260" t="str">
        <f>IF($A60="","",IF($S60="キャンセル済み","対象外",IF($U60="","サービス水準未設定",IF($AA60="はい","期限超過",IF($V60&lt;&gt;"","期限内完了",IF($U60-TODAY()&lt;=1,"まもなく期限","進行中"))))))</f>
      </c>
      <c r="AC60" s="308"/>
      <c r="AD60" s="284"/>
      <c r="AE60" s="290"/>
      <c r="AF60" s="272"/>
      <c r="AG60" s="308"/>
      <c r="AH60" s="250"/>
      <c r="AI60" s="260" t="str">
        <f>IF($B60="","",TEXT($B60,"yyyy-mm"))</f>
      </c>
      <c r="AJ60" s="302" t="str">
        <f>IF($A60="","",IF($V60&lt;&gt;"",ROUND($V60-$B60,1),ROUND(TODAY()-$B60,1)))</f>
      </c>
    </row>
    <row r="61" ht="26" customHeight="true">
      <c r="A61" s="249"/>
      <c r="B61" s="272"/>
      <c r="C61" s="250"/>
      <c r="D61" s="250"/>
      <c r="E61" s="250"/>
      <c r="F61" s="250"/>
      <c r="G61" s="250"/>
      <c r="H61" s="250"/>
      <c r="I61" s="250"/>
      <c r="J61" s="250"/>
      <c r="K61" s="250"/>
      <c r="L61" s="250"/>
      <c r="M61" s="308"/>
      <c r="N61" s="250"/>
      <c r="O61" s="250"/>
      <c r="P61" s="250"/>
      <c r="Q61" s="250"/>
      <c r="R61" s="250"/>
      <c r="S61" s="250"/>
      <c r="T61" s="272"/>
      <c r="U61" s="278" t="str">
        <f>IF(OR($B61="",$X61=""),"",$B61+$X61/24)</f>
      </c>
      <c r="V61" s="272"/>
      <c r="W61" s="260" t="str">
        <f>IF($P61="","",IFERROR(VLOOKUP($P61,'サービス水準ルール'!$A$6:$F$10,2,FALSE),""))</f>
      </c>
      <c r="X61" s="296" t="str">
        <f>IF($P61="","",IFERROR(VLOOKUP($P61,'サービス水準ルール'!$A$6:$F$10,4,FALSE),""))</f>
      </c>
      <c r="Y61" s="296" t="str">
        <f>IF(OR($B61="",$T61=""),"",ROUND(($T61-$B61)*24,1))</f>
      </c>
      <c r="Z61" s="296" t="str">
        <f>IF(OR($B61="",$V61=""),"",ROUND(($V61-$B61)*24,1))</f>
      </c>
      <c r="AA61" s="260" t="str">
        <f>IF($A61="","",IF($U61="","",IF(AND($V61="",TODAY()&gt;$U61),"はい",IF(AND($V61&lt;&gt;"",$V61&gt;$U61),"はい","いいえ"))))</f>
      </c>
      <c r="AB61" s="260" t="str">
        <f>IF($A61="","",IF($S61="キャンセル済み","対象外",IF($U61="","サービス水準未設定",IF($AA61="はい","期限超過",IF($V61&lt;&gt;"","期限内完了",IF($U61-TODAY()&lt;=1,"まもなく期限","進行中"))))))</f>
      </c>
      <c r="AC61" s="308"/>
      <c r="AD61" s="284"/>
      <c r="AE61" s="290"/>
      <c r="AF61" s="272"/>
      <c r="AG61" s="308"/>
      <c r="AH61" s="250"/>
      <c r="AI61" s="260" t="str">
        <f>IF($B61="","",TEXT($B61,"yyyy-mm"))</f>
      </c>
      <c r="AJ61" s="302" t="str">
        <f>IF($A61="","",IF($V61&lt;&gt;"",ROUND($V61-$B61,1),ROUND(TODAY()-$B61,1)))</f>
      </c>
    </row>
    <row r="62" ht="26" customHeight="true">
      <c r="A62" s="249"/>
      <c r="B62" s="272"/>
      <c r="C62" s="250"/>
      <c r="D62" s="250"/>
      <c r="E62" s="250"/>
      <c r="F62" s="250"/>
      <c r="G62" s="250"/>
      <c r="H62" s="250"/>
      <c r="I62" s="250"/>
      <c r="J62" s="250"/>
      <c r="K62" s="250"/>
      <c r="L62" s="250"/>
      <c r="M62" s="308"/>
      <c r="N62" s="250"/>
      <c r="O62" s="250"/>
      <c r="P62" s="250"/>
      <c r="Q62" s="250"/>
      <c r="R62" s="250"/>
      <c r="S62" s="250"/>
      <c r="T62" s="272"/>
      <c r="U62" s="278" t="str">
        <f>IF(OR($B62="",$X62=""),"",$B62+$X62/24)</f>
      </c>
      <c r="V62" s="272"/>
      <c r="W62" s="260" t="str">
        <f>IF($P62="","",IFERROR(VLOOKUP($P62,'サービス水準ルール'!$A$6:$F$10,2,FALSE),""))</f>
      </c>
      <c r="X62" s="296" t="str">
        <f>IF($P62="","",IFERROR(VLOOKUP($P62,'サービス水準ルール'!$A$6:$F$10,4,FALSE),""))</f>
      </c>
      <c r="Y62" s="296" t="str">
        <f>IF(OR($B62="",$T62=""),"",ROUND(($T62-$B62)*24,1))</f>
      </c>
      <c r="Z62" s="296" t="str">
        <f>IF(OR($B62="",$V62=""),"",ROUND(($V62-$B62)*24,1))</f>
      </c>
      <c r="AA62" s="260" t="str">
        <f>IF($A62="","",IF($U62="","",IF(AND($V62="",TODAY()&gt;$U62),"はい",IF(AND($V62&lt;&gt;"",$V62&gt;$U62),"はい","いいえ"))))</f>
      </c>
      <c r="AB62" s="260" t="str">
        <f>IF($A62="","",IF($S62="キャンセル済み","対象外",IF($U62="","サービス水準未設定",IF($AA62="はい","期限超過",IF($V62&lt;&gt;"","期限内完了",IF($U62-TODAY()&lt;=1,"まもなく期限","進行中"))))))</f>
      </c>
      <c r="AC62" s="308"/>
      <c r="AD62" s="284"/>
      <c r="AE62" s="290"/>
      <c r="AF62" s="272"/>
      <c r="AG62" s="308"/>
      <c r="AH62" s="250"/>
      <c r="AI62" s="260" t="str">
        <f>IF($B62="","",TEXT($B62,"yyyy-mm"))</f>
      </c>
      <c r="AJ62" s="302" t="str">
        <f>IF($A62="","",IF($V62&lt;&gt;"",ROUND($V62-$B62,1),ROUND(TODAY()-$B62,1)))</f>
      </c>
    </row>
    <row r="63" ht="26" customHeight="true">
      <c r="A63" s="249"/>
      <c r="B63" s="272"/>
      <c r="C63" s="250"/>
      <c r="D63" s="250"/>
      <c r="E63" s="250"/>
      <c r="F63" s="250"/>
      <c r="G63" s="250"/>
      <c r="H63" s="250"/>
      <c r="I63" s="250"/>
      <c r="J63" s="250"/>
      <c r="K63" s="250"/>
      <c r="L63" s="250"/>
      <c r="M63" s="308"/>
      <c r="N63" s="250"/>
      <c r="O63" s="250"/>
      <c r="P63" s="250"/>
      <c r="Q63" s="250"/>
      <c r="R63" s="250"/>
      <c r="S63" s="250"/>
      <c r="T63" s="272"/>
      <c r="U63" s="278" t="str">
        <f>IF(OR($B63="",$X63=""),"",$B63+$X63/24)</f>
      </c>
      <c r="V63" s="272"/>
      <c r="W63" s="260" t="str">
        <f>IF($P63="","",IFERROR(VLOOKUP($P63,'サービス水準ルール'!$A$6:$F$10,2,FALSE),""))</f>
      </c>
      <c r="X63" s="296" t="str">
        <f>IF($P63="","",IFERROR(VLOOKUP($P63,'サービス水準ルール'!$A$6:$F$10,4,FALSE),""))</f>
      </c>
      <c r="Y63" s="296" t="str">
        <f>IF(OR($B63="",$T63=""),"",ROUND(($T63-$B63)*24,1))</f>
      </c>
      <c r="Z63" s="296" t="str">
        <f>IF(OR($B63="",$V63=""),"",ROUND(($V63-$B63)*24,1))</f>
      </c>
      <c r="AA63" s="260" t="str">
        <f>IF($A63="","",IF($U63="","",IF(AND($V63="",TODAY()&gt;$U63),"はい",IF(AND($V63&lt;&gt;"",$V63&gt;$U63),"はい","いいえ"))))</f>
      </c>
      <c r="AB63" s="260" t="str">
        <f>IF($A63="","",IF($S63="キャンセル済み","対象外",IF($U63="","サービス水準未設定",IF($AA63="はい","期限超過",IF($V63&lt;&gt;"","期限内完了",IF($U63-TODAY()&lt;=1,"まもなく期限","進行中"))))))</f>
      </c>
      <c r="AC63" s="308"/>
      <c r="AD63" s="284"/>
      <c r="AE63" s="290"/>
      <c r="AF63" s="272"/>
      <c r="AG63" s="308"/>
      <c r="AH63" s="250"/>
      <c r="AI63" s="260" t="str">
        <f>IF($B63="","",TEXT($B63,"yyyy-mm"))</f>
      </c>
      <c r="AJ63" s="302" t="str">
        <f>IF($A63="","",IF($V63&lt;&gt;"",ROUND($V63-$B63,1),ROUND(TODAY()-$B63,1)))</f>
      </c>
    </row>
    <row r="64" ht="26" customHeight="true">
      <c r="A64" s="249"/>
      <c r="B64" s="272"/>
      <c r="C64" s="250"/>
      <c r="D64" s="250"/>
      <c r="E64" s="250"/>
      <c r="F64" s="250"/>
      <c r="G64" s="250"/>
      <c r="H64" s="250"/>
      <c r="I64" s="250"/>
      <c r="J64" s="250"/>
      <c r="K64" s="250"/>
      <c r="L64" s="250"/>
      <c r="M64" s="308"/>
      <c r="N64" s="250"/>
      <c r="O64" s="250"/>
      <c r="P64" s="250"/>
      <c r="Q64" s="250"/>
      <c r="R64" s="250"/>
      <c r="S64" s="250"/>
      <c r="T64" s="272"/>
      <c r="U64" s="278" t="str">
        <f>IF(OR($B64="",$X64=""),"",$B64+$X64/24)</f>
      </c>
      <c r="V64" s="272"/>
      <c r="W64" s="260" t="str">
        <f>IF($P64="","",IFERROR(VLOOKUP($P64,'サービス水準ルール'!$A$6:$F$10,2,FALSE),""))</f>
      </c>
      <c r="X64" s="296" t="str">
        <f>IF($P64="","",IFERROR(VLOOKUP($P64,'サービス水準ルール'!$A$6:$F$10,4,FALSE),""))</f>
      </c>
      <c r="Y64" s="296" t="str">
        <f>IF(OR($B64="",$T64=""),"",ROUND(($T64-$B64)*24,1))</f>
      </c>
      <c r="Z64" s="296" t="str">
        <f>IF(OR($B64="",$V64=""),"",ROUND(($V64-$B64)*24,1))</f>
      </c>
      <c r="AA64" s="260" t="str">
        <f>IF($A64="","",IF($U64="","",IF(AND($V64="",TODAY()&gt;$U64),"はい",IF(AND($V64&lt;&gt;"",$V64&gt;$U64),"はい","いいえ"))))</f>
      </c>
      <c r="AB64" s="260" t="str">
        <f>IF($A64="","",IF($S64="キャンセル済み","対象外",IF($U64="","サービス水準未設定",IF($AA64="はい","期限超過",IF($V64&lt;&gt;"","期限内完了",IF($U64-TODAY()&lt;=1,"まもなく期限","進行中"))))))</f>
      </c>
      <c r="AC64" s="308"/>
      <c r="AD64" s="284"/>
      <c r="AE64" s="290"/>
      <c r="AF64" s="272"/>
      <c r="AG64" s="308"/>
      <c r="AH64" s="250"/>
      <c r="AI64" s="260" t="str">
        <f>IF($B64="","",TEXT($B64,"yyyy-mm"))</f>
      </c>
      <c r="AJ64" s="302" t="str">
        <f>IF($A64="","",IF($V64&lt;&gt;"",ROUND($V64-$B64,1),ROUND(TODAY()-$B64,1)))</f>
      </c>
    </row>
    <row r="65" ht="26" customHeight="true">
      <c r="A65" s="249"/>
      <c r="B65" s="272"/>
      <c r="C65" s="250"/>
      <c r="D65" s="250"/>
      <c r="E65" s="250"/>
      <c r="F65" s="250"/>
      <c r="G65" s="250"/>
      <c r="H65" s="250"/>
      <c r="I65" s="250"/>
      <c r="J65" s="250"/>
      <c r="K65" s="250"/>
      <c r="L65" s="250"/>
      <c r="M65" s="308"/>
      <c r="N65" s="250"/>
      <c r="O65" s="250"/>
      <c r="P65" s="250"/>
      <c r="Q65" s="250"/>
      <c r="R65" s="250"/>
      <c r="S65" s="250"/>
      <c r="T65" s="272"/>
      <c r="U65" s="278" t="str">
        <f>IF(OR($B65="",$X65=""),"",$B65+$X65/24)</f>
      </c>
      <c r="V65" s="272"/>
      <c r="W65" s="260" t="str">
        <f>IF($P65="","",IFERROR(VLOOKUP($P65,'サービス水準ルール'!$A$6:$F$10,2,FALSE),""))</f>
      </c>
      <c r="X65" s="296" t="str">
        <f>IF($P65="","",IFERROR(VLOOKUP($P65,'サービス水準ルール'!$A$6:$F$10,4,FALSE),""))</f>
      </c>
      <c r="Y65" s="296" t="str">
        <f>IF(OR($B65="",$T65=""),"",ROUND(($T65-$B65)*24,1))</f>
      </c>
      <c r="Z65" s="296" t="str">
        <f>IF(OR($B65="",$V65=""),"",ROUND(($V65-$B65)*24,1))</f>
      </c>
      <c r="AA65" s="260" t="str">
        <f>IF($A65="","",IF($U65="","",IF(AND($V65="",TODAY()&gt;$U65),"はい",IF(AND($V65&lt;&gt;"",$V65&gt;$U65),"はい","いいえ"))))</f>
      </c>
      <c r="AB65" s="260" t="str">
        <f>IF($A65="","",IF($S65="キャンセル済み","対象外",IF($U65="","サービス水準未設定",IF($AA65="はい","期限超過",IF($V65&lt;&gt;"","期限内完了",IF($U65-TODAY()&lt;=1,"まもなく期限","進行中"))))))</f>
      </c>
      <c r="AC65" s="308"/>
      <c r="AD65" s="284"/>
      <c r="AE65" s="290"/>
      <c r="AF65" s="272"/>
      <c r="AG65" s="308"/>
      <c r="AH65" s="250"/>
      <c r="AI65" s="260" t="str">
        <f>IF($B65="","",TEXT($B65,"yyyy-mm"))</f>
      </c>
      <c r="AJ65" s="302" t="str">
        <f>IF($A65="","",IF($V65&lt;&gt;"",ROUND($V65-$B65,1),ROUND(TODAY()-$B65,1)))</f>
      </c>
    </row>
    <row r="66" ht="26" customHeight="true">
      <c r="A66" s="249"/>
      <c r="B66" s="272"/>
      <c r="C66" s="250"/>
      <c r="D66" s="250"/>
      <c r="E66" s="250"/>
      <c r="F66" s="250"/>
      <c r="G66" s="250"/>
      <c r="H66" s="250"/>
      <c r="I66" s="250"/>
      <c r="J66" s="250"/>
      <c r="K66" s="250"/>
      <c r="L66" s="250"/>
      <c r="M66" s="308"/>
      <c r="N66" s="250"/>
      <c r="O66" s="250"/>
      <c r="P66" s="250"/>
      <c r="Q66" s="250"/>
      <c r="R66" s="250"/>
      <c r="S66" s="250"/>
      <c r="T66" s="272"/>
      <c r="U66" s="278" t="str">
        <f>IF(OR($B66="",$X66=""),"",$B66+$X66/24)</f>
      </c>
      <c r="V66" s="272"/>
      <c r="W66" s="260" t="str">
        <f>IF($P66="","",IFERROR(VLOOKUP($P66,'サービス水準ルール'!$A$6:$F$10,2,FALSE),""))</f>
      </c>
      <c r="X66" s="296" t="str">
        <f>IF($P66="","",IFERROR(VLOOKUP($P66,'サービス水準ルール'!$A$6:$F$10,4,FALSE),""))</f>
      </c>
      <c r="Y66" s="296" t="str">
        <f>IF(OR($B66="",$T66=""),"",ROUND(($T66-$B66)*24,1))</f>
      </c>
      <c r="Z66" s="296" t="str">
        <f>IF(OR($B66="",$V66=""),"",ROUND(($V66-$B66)*24,1))</f>
      </c>
      <c r="AA66" s="260" t="str">
        <f>IF($A66="","",IF($U66="","",IF(AND($V66="",TODAY()&gt;$U66),"はい",IF(AND($V66&lt;&gt;"",$V66&gt;$U66),"はい","いいえ"))))</f>
      </c>
      <c r="AB66" s="260" t="str">
        <f>IF($A66="","",IF($S66="キャンセル済み","対象外",IF($U66="","サービス水準未設定",IF($AA66="はい","期限超過",IF($V66&lt;&gt;"","期限内完了",IF($U66-TODAY()&lt;=1,"まもなく期限","進行中"))))))</f>
      </c>
      <c r="AC66" s="308"/>
      <c r="AD66" s="284"/>
      <c r="AE66" s="290"/>
      <c r="AF66" s="272"/>
      <c r="AG66" s="308"/>
      <c r="AH66" s="250"/>
      <c r="AI66" s="260" t="str">
        <f>IF($B66="","",TEXT($B66,"yyyy-mm"))</f>
      </c>
      <c r="AJ66" s="302" t="str">
        <f>IF($A66="","",IF($V66&lt;&gt;"",ROUND($V66-$B66,1),ROUND(TODAY()-$B66,1)))</f>
      </c>
    </row>
    <row r="67" ht="26" customHeight="true">
      <c r="A67" s="249"/>
      <c r="B67" s="272"/>
      <c r="C67" s="250"/>
      <c r="D67" s="250"/>
      <c r="E67" s="250"/>
      <c r="F67" s="250"/>
      <c r="G67" s="250"/>
      <c r="H67" s="250"/>
      <c r="I67" s="250"/>
      <c r="J67" s="250"/>
      <c r="K67" s="250"/>
      <c r="L67" s="250"/>
      <c r="M67" s="308"/>
      <c r="N67" s="250"/>
      <c r="O67" s="250"/>
      <c r="P67" s="250"/>
      <c r="Q67" s="250"/>
      <c r="R67" s="250"/>
      <c r="S67" s="250"/>
      <c r="T67" s="272"/>
      <c r="U67" s="278" t="str">
        <f>IF(OR($B67="",$X67=""),"",$B67+$X67/24)</f>
      </c>
      <c r="V67" s="272"/>
      <c r="W67" s="260" t="str">
        <f>IF($P67="","",IFERROR(VLOOKUP($P67,'サービス水準ルール'!$A$6:$F$10,2,FALSE),""))</f>
      </c>
      <c r="X67" s="296" t="str">
        <f>IF($P67="","",IFERROR(VLOOKUP($P67,'サービス水準ルール'!$A$6:$F$10,4,FALSE),""))</f>
      </c>
      <c r="Y67" s="296" t="str">
        <f>IF(OR($B67="",$T67=""),"",ROUND(($T67-$B67)*24,1))</f>
      </c>
      <c r="Z67" s="296" t="str">
        <f>IF(OR($B67="",$V67=""),"",ROUND(($V67-$B67)*24,1))</f>
      </c>
      <c r="AA67" s="260" t="str">
        <f>IF($A67="","",IF($U67="","",IF(AND($V67="",TODAY()&gt;$U67),"はい",IF(AND($V67&lt;&gt;"",$V67&gt;$U67),"はい","いいえ"))))</f>
      </c>
      <c r="AB67" s="260" t="str">
        <f>IF($A67="","",IF($S67="キャンセル済み","対象外",IF($U67="","サービス水準未設定",IF($AA67="はい","期限超過",IF($V67&lt;&gt;"","期限内完了",IF($U67-TODAY()&lt;=1,"まもなく期限","進行中"))))))</f>
      </c>
      <c r="AC67" s="308"/>
      <c r="AD67" s="284"/>
      <c r="AE67" s="290"/>
      <c r="AF67" s="272"/>
      <c r="AG67" s="308"/>
      <c r="AH67" s="250"/>
      <c r="AI67" s="260" t="str">
        <f>IF($B67="","",TEXT($B67,"yyyy-mm"))</f>
      </c>
      <c r="AJ67" s="302" t="str">
        <f>IF($A67="","",IF($V67&lt;&gt;"",ROUND($V67-$B67,1),ROUND(TODAY()-$B67,1)))</f>
      </c>
    </row>
    <row r="68" ht="26" customHeight="true">
      <c r="A68" s="249"/>
      <c r="B68" s="272"/>
      <c r="C68" s="250"/>
      <c r="D68" s="250"/>
      <c r="E68" s="250"/>
      <c r="F68" s="250"/>
      <c r="G68" s="250"/>
      <c r="H68" s="250"/>
      <c r="I68" s="250"/>
      <c r="J68" s="250"/>
      <c r="K68" s="250"/>
      <c r="L68" s="250"/>
      <c r="M68" s="308"/>
      <c r="N68" s="250"/>
      <c r="O68" s="250"/>
      <c r="P68" s="250"/>
      <c r="Q68" s="250"/>
      <c r="R68" s="250"/>
      <c r="S68" s="250"/>
      <c r="T68" s="272"/>
      <c r="U68" s="278" t="str">
        <f>IF(OR($B68="",$X68=""),"",$B68+$X68/24)</f>
      </c>
      <c r="V68" s="272"/>
      <c r="W68" s="260" t="str">
        <f>IF($P68="","",IFERROR(VLOOKUP($P68,'サービス水準ルール'!$A$6:$F$10,2,FALSE),""))</f>
      </c>
      <c r="X68" s="296" t="str">
        <f>IF($P68="","",IFERROR(VLOOKUP($P68,'サービス水準ルール'!$A$6:$F$10,4,FALSE),""))</f>
      </c>
      <c r="Y68" s="296" t="str">
        <f>IF(OR($B68="",$T68=""),"",ROUND(($T68-$B68)*24,1))</f>
      </c>
      <c r="Z68" s="296" t="str">
        <f>IF(OR($B68="",$V68=""),"",ROUND(($V68-$B68)*24,1))</f>
      </c>
      <c r="AA68" s="260" t="str">
        <f>IF($A68="","",IF($U68="","",IF(AND($V68="",TODAY()&gt;$U68),"はい",IF(AND($V68&lt;&gt;"",$V68&gt;$U68),"はい","いいえ"))))</f>
      </c>
      <c r="AB68" s="260" t="str">
        <f>IF($A68="","",IF($S68="キャンセル済み","対象外",IF($U68="","サービス水準未設定",IF($AA68="はい","期限超過",IF($V68&lt;&gt;"","期限内完了",IF($U68-TODAY()&lt;=1,"まもなく期限","進行中"))))))</f>
      </c>
      <c r="AC68" s="308"/>
      <c r="AD68" s="284"/>
      <c r="AE68" s="290"/>
      <c r="AF68" s="272"/>
      <c r="AG68" s="308"/>
      <c r="AH68" s="250"/>
      <c r="AI68" s="260" t="str">
        <f>IF($B68="","",TEXT($B68,"yyyy-mm"))</f>
      </c>
      <c r="AJ68" s="302" t="str">
        <f>IF($A68="","",IF($V68&lt;&gt;"",ROUND($V68-$B68,1),ROUND(TODAY()-$B68,1)))</f>
      </c>
    </row>
    <row r="69" ht="26" customHeight="true">
      <c r="A69" s="249"/>
      <c r="B69" s="272"/>
      <c r="C69" s="250"/>
      <c r="D69" s="250"/>
      <c r="E69" s="250"/>
      <c r="F69" s="250"/>
      <c r="G69" s="250"/>
      <c r="H69" s="250"/>
      <c r="I69" s="250"/>
      <c r="J69" s="250"/>
      <c r="K69" s="250"/>
      <c r="L69" s="250"/>
      <c r="M69" s="308"/>
      <c r="N69" s="250"/>
      <c r="O69" s="250"/>
      <c r="P69" s="250"/>
      <c r="Q69" s="250"/>
      <c r="R69" s="250"/>
      <c r="S69" s="250"/>
      <c r="T69" s="272"/>
      <c r="U69" s="278" t="str">
        <f>IF(OR($B69="",$X69=""),"",$B69+$X69/24)</f>
      </c>
      <c r="V69" s="272"/>
      <c r="W69" s="260" t="str">
        <f>IF($P69="","",IFERROR(VLOOKUP($P69,'サービス水準ルール'!$A$6:$F$10,2,FALSE),""))</f>
      </c>
      <c r="X69" s="296" t="str">
        <f>IF($P69="","",IFERROR(VLOOKUP($P69,'サービス水準ルール'!$A$6:$F$10,4,FALSE),""))</f>
      </c>
      <c r="Y69" s="296" t="str">
        <f>IF(OR($B69="",$T69=""),"",ROUND(($T69-$B69)*24,1))</f>
      </c>
      <c r="Z69" s="296" t="str">
        <f>IF(OR($B69="",$V69=""),"",ROUND(($V69-$B69)*24,1))</f>
      </c>
      <c r="AA69" s="260" t="str">
        <f>IF($A69="","",IF($U69="","",IF(AND($V69="",TODAY()&gt;$U69),"はい",IF(AND($V69&lt;&gt;"",$V69&gt;$U69),"はい","いいえ"))))</f>
      </c>
      <c r="AB69" s="260" t="str">
        <f>IF($A69="","",IF($S69="キャンセル済み","対象外",IF($U69="","サービス水準未設定",IF($AA69="はい","期限超過",IF($V69&lt;&gt;"","期限内完了",IF($U69-TODAY()&lt;=1,"まもなく期限","進行中"))))))</f>
      </c>
      <c r="AC69" s="308"/>
      <c r="AD69" s="284"/>
      <c r="AE69" s="290"/>
      <c r="AF69" s="272"/>
      <c r="AG69" s="308"/>
      <c r="AH69" s="250"/>
      <c r="AI69" s="260" t="str">
        <f>IF($B69="","",TEXT($B69,"yyyy-mm"))</f>
      </c>
      <c r="AJ69" s="302" t="str">
        <f>IF($A69="","",IF($V69&lt;&gt;"",ROUND($V69-$B69,1),ROUND(TODAY()-$B69,1)))</f>
      </c>
    </row>
    <row r="70" ht="26" customHeight="true">
      <c r="A70" s="249"/>
      <c r="B70" s="272"/>
      <c r="C70" s="250"/>
      <c r="D70" s="250"/>
      <c r="E70" s="250"/>
      <c r="F70" s="250"/>
      <c r="G70" s="250"/>
      <c r="H70" s="250"/>
      <c r="I70" s="250"/>
      <c r="J70" s="250"/>
      <c r="K70" s="250"/>
      <c r="L70" s="250"/>
      <c r="M70" s="308"/>
      <c r="N70" s="250"/>
      <c r="O70" s="250"/>
      <c r="P70" s="250"/>
      <c r="Q70" s="250"/>
      <c r="R70" s="250"/>
      <c r="S70" s="250"/>
      <c r="T70" s="272"/>
      <c r="U70" s="278" t="str">
        <f>IF(OR($B70="",$X70=""),"",$B70+$X70/24)</f>
      </c>
      <c r="V70" s="272"/>
      <c r="W70" s="260" t="str">
        <f>IF($P70="","",IFERROR(VLOOKUP($P70,'サービス水準ルール'!$A$6:$F$10,2,FALSE),""))</f>
      </c>
      <c r="X70" s="296" t="str">
        <f>IF($P70="","",IFERROR(VLOOKUP($P70,'サービス水準ルール'!$A$6:$F$10,4,FALSE),""))</f>
      </c>
      <c r="Y70" s="296" t="str">
        <f>IF(OR($B70="",$T70=""),"",ROUND(($T70-$B70)*24,1))</f>
      </c>
      <c r="Z70" s="296" t="str">
        <f>IF(OR($B70="",$V70=""),"",ROUND(($V70-$B70)*24,1))</f>
      </c>
      <c r="AA70" s="260" t="str">
        <f>IF($A70="","",IF($U70="","",IF(AND($V70="",TODAY()&gt;$U70),"はい",IF(AND($V70&lt;&gt;"",$V70&gt;$U70),"はい","いいえ"))))</f>
      </c>
      <c r="AB70" s="260" t="str">
        <f>IF($A70="","",IF($S70="キャンセル済み","対象外",IF($U70="","サービス水準未設定",IF($AA70="はい","期限超過",IF($V70&lt;&gt;"","期限内完了",IF($U70-TODAY()&lt;=1,"まもなく期限","進行中"))))))</f>
      </c>
      <c r="AC70" s="308"/>
      <c r="AD70" s="284"/>
      <c r="AE70" s="290"/>
      <c r="AF70" s="272"/>
      <c r="AG70" s="308"/>
      <c r="AH70" s="250"/>
      <c r="AI70" s="260" t="str">
        <f>IF($B70="","",TEXT($B70,"yyyy-mm"))</f>
      </c>
      <c r="AJ70" s="302" t="str">
        <f>IF($A70="","",IF($V70&lt;&gt;"",ROUND($V70-$B70,1),ROUND(TODAY()-$B70,1)))</f>
      </c>
    </row>
    <row r="71" ht="26" customHeight="true">
      <c r="A71" s="249"/>
      <c r="B71" s="272"/>
      <c r="C71" s="250"/>
      <c r="D71" s="250"/>
      <c r="E71" s="250"/>
      <c r="F71" s="250"/>
      <c r="G71" s="250"/>
      <c r="H71" s="250"/>
      <c r="I71" s="250"/>
      <c r="J71" s="250"/>
      <c r="K71" s="250"/>
      <c r="L71" s="250"/>
      <c r="M71" s="308"/>
      <c r="N71" s="250"/>
      <c r="O71" s="250"/>
      <c r="P71" s="250"/>
      <c r="Q71" s="250"/>
      <c r="R71" s="250"/>
      <c r="S71" s="250"/>
      <c r="T71" s="272"/>
      <c r="U71" s="278" t="str">
        <f>IF(OR($B71="",$X71=""),"",$B71+$X71/24)</f>
      </c>
      <c r="V71" s="272"/>
      <c r="W71" s="260" t="str">
        <f>IF($P71="","",IFERROR(VLOOKUP($P71,'サービス水準ルール'!$A$6:$F$10,2,FALSE),""))</f>
      </c>
      <c r="X71" s="296" t="str">
        <f>IF($P71="","",IFERROR(VLOOKUP($P71,'サービス水準ルール'!$A$6:$F$10,4,FALSE),""))</f>
      </c>
      <c r="Y71" s="296" t="str">
        <f>IF(OR($B71="",$T71=""),"",ROUND(($T71-$B71)*24,1))</f>
      </c>
      <c r="Z71" s="296" t="str">
        <f>IF(OR($B71="",$V71=""),"",ROUND(($V71-$B71)*24,1))</f>
      </c>
      <c r="AA71" s="260" t="str">
        <f>IF($A71="","",IF($U71="","",IF(AND($V71="",TODAY()&gt;$U71),"はい",IF(AND($V71&lt;&gt;"",$V71&gt;$U71),"はい","いいえ"))))</f>
      </c>
      <c r="AB71" s="260" t="str">
        <f>IF($A71="","",IF($S71="キャンセル済み","対象外",IF($U71="","サービス水準未設定",IF($AA71="はい","期限超過",IF($V71&lt;&gt;"","期限内完了",IF($U71-TODAY()&lt;=1,"まもなく期限","進行中"))))))</f>
      </c>
      <c r="AC71" s="308"/>
      <c r="AD71" s="284"/>
      <c r="AE71" s="290"/>
      <c r="AF71" s="272"/>
      <c r="AG71" s="308"/>
      <c r="AH71" s="250"/>
      <c r="AI71" s="260" t="str">
        <f>IF($B71="","",TEXT($B71,"yyyy-mm"))</f>
      </c>
      <c r="AJ71" s="302" t="str">
        <f>IF($A71="","",IF($V71&lt;&gt;"",ROUND($V71-$B71,1),ROUND(TODAY()-$B71,1)))</f>
      </c>
    </row>
    <row r="72" ht="26" customHeight="true">
      <c r="A72" s="249"/>
      <c r="B72" s="272"/>
      <c r="C72" s="250"/>
      <c r="D72" s="250"/>
      <c r="E72" s="250"/>
      <c r="F72" s="250"/>
      <c r="G72" s="250"/>
      <c r="H72" s="250"/>
      <c r="I72" s="250"/>
      <c r="J72" s="250"/>
      <c r="K72" s="250"/>
      <c r="L72" s="250"/>
      <c r="M72" s="308"/>
      <c r="N72" s="250"/>
      <c r="O72" s="250"/>
      <c r="P72" s="250"/>
      <c r="Q72" s="250"/>
      <c r="R72" s="250"/>
      <c r="S72" s="250"/>
      <c r="T72" s="272"/>
      <c r="U72" s="278" t="str">
        <f>IF(OR($B72="",$X72=""),"",$B72+$X72/24)</f>
      </c>
      <c r="V72" s="272"/>
      <c r="W72" s="260" t="str">
        <f>IF($P72="","",IFERROR(VLOOKUP($P72,'サービス水準ルール'!$A$6:$F$10,2,FALSE),""))</f>
      </c>
      <c r="X72" s="296" t="str">
        <f>IF($P72="","",IFERROR(VLOOKUP($P72,'サービス水準ルール'!$A$6:$F$10,4,FALSE),""))</f>
      </c>
      <c r="Y72" s="296" t="str">
        <f>IF(OR($B72="",$T72=""),"",ROUND(($T72-$B72)*24,1))</f>
      </c>
      <c r="Z72" s="296" t="str">
        <f>IF(OR($B72="",$V72=""),"",ROUND(($V72-$B72)*24,1))</f>
      </c>
      <c r="AA72" s="260" t="str">
        <f>IF($A72="","",IF($U72="","",IF(AND($V72="",TODAY()&gt;$U72),"はい",IF(AND($V72&lt;&gt;"",$V72&gt;$U72),"はい","いいえ"))))</f>
      </c>
      <c r="AB72" s="260" t="str">
        <f>IF($A72="","",IF($S72="キャンセル済み","対象外",IF($U72="","サービス水準未設定",IF($AA72="はい","期限超過",IF($V72&lt;&gt;"","期限内完了",IF($U72-TODAY()&lt;=1,"まもなく期限","進行中"))))))</f>
      </c>
      <c r="AC72" s="308"/>
      <c r="AD72" s="284"/>
      <c r="AE72" s="290"/>
      <c r="AF72" s="272"/>
      <c r="AG72" s="308"/>
      <c r="AH72" s="250"/>
      <c r="AI72" s="260" t="str">
        <f>IF($B72="","",TEXT($B72,"yyyy-mm"))</f>
      </c>
      <c r="AJ72" s="302" t="str">
        <f>IF($A72="","",IF($V72&lt;&gt;"",ROUND($V72-$B72,1),ROUND(TODAY()-$B72,1)))</f>
      </c>
    </row>
    <row r="73" ht="26" customHeight="true">
      <c r="A73" s="249"/>
      <c r="B73" s="272"/>
      <c r="C73" s="250"/>
      <c r="D73" s="250"/>
      <c r="E73" s="250"/>
      <c r="F73" s="250"/>
      <c r="G73" s="250"/>
      <c r="H73" s="250"/>
      <c r="I73" s="250"/>
      <c r="J73" s="250"/>
      <c r="K73" s="250"/>
      <c r="L73" s="250"/>
      <c r="M73" s="308"/>
      <c r="N73" s="250"/>
      <c r="O73" s="250"/>
      <c r="P73" s="250"/>
      <c r="Q73" s="250"/>
      <c r="R73" s="250"/>
      <c r="S73" s="250"/>
      <c r="T73" s="272"/>
      <c r="U73" s="278" t="str">
        <f>IF(OR($B73="",$X73=""),"",$B73+$X73/24)</f>
      </c>
      <c r="V73" s="272"/>
      <c r="W73" s="260" t="str">
        <f>IF($P73="","",IFERROR(VLOOKUP($P73,'サービス水準ルール'!$A$6:$F$10,2,FALSE),""))</f>
      </c>
      <c r="X73" s="296" t="str">
        <f>IF($P73="","",IFERROR(VLOOKUP($P73,'サービス水準ルール'!$A$6:$F$10,4,FALSE),""))</f>
      </c>
      <c r="Y73" s="296" t="str">
        <f>IF(OR($B73="",$T73=""),"",ROUND(($T73-$B73)*24,1))</f>
      </c>
      <c r="Z73" s="296" t="str">
        <f>IF(OR($B73="",$V73=""),"",ROUND(($V73-$B73)*24,1))</f>
      </c>
      <c r="AA73" s="260" t="str">
        <f>IF($A73="","",IF($U73="","",IF(AND($V73="",TODAY()&gt;$U73),"はい",IF(AND($V73&lt;&gt;"",$V73&gt;$U73),"はい","いいえ"))))</f>
      </c>
      <c r="AB73" s="260" t="str">
        <f>IF($A73="","",IF($S73="キャンセル済み","対象外",IF($U73="","サービス水準未設定",IF($AA73="はい","期限超過",IF($V73&lt;&gt;"","期限内完了",IF($U73-TODAY()&lt;=1,"まもなく期限","進行中"))))))</f>
      </c>
      <c r="AC73" s="308"/>
      <c r="AD73" s="284"/>
      <c r="AE73" s="290"/>
      <c r="AF73" s="272"/>
      <c r="AG73" s="308"/>
      <c r="AH73" s="250"/>
      <c r="AI73" s="260" t="str">
        <f>IF($B73="","",TEXT($B73,"yyyy-mm"))</f>
      </c>
      <c r="AJ73" s="302" t="str">
        <f>IF($A73="","",IF($V73&lt;&gt;"",ROUND($V73-$B73,1),ROUND(TODAY()-$B73,1)))</f>
      </c>
    </row>
    <row r="74" ht="26" customHeight="true">
      <c r="A74" s="249"/>
      <c r="B74" s="272"/>
      <c r="C74" s="250"/>
      <c r="D74" s="250"/>
      <c r="E74" s="250"/>
      <c r="F74" s="250"/>
      <c r="G74" s="250"/>
      <c r="H74" s="250"/>
      <c r="I74" s="250"/>
      <c r="J74" s="250"/>
      <c r="K74" s="250"/>
      <c r="L74" s="250"/>
      <c r="M74" s="308"/>
      <c r="N74" s="250"/>
      <c r="O74" s="250"/>
      <c r="P74" s="250"/>
      <c r="Q74" s="250"/>
      <c r="R74" s="250"/>
      <c r="S74" s="250"/>
      <c r="T74" s="272"/>
      <c r="U74" s="278" t="str">
        <f>IF(OR($B74="",$X74=""),"",$B74+$X74/24)</f>
      </c>
      <c r="V74" s="272"/>
      <c r="W74" s="260" t="str">
        <f>IF($P74="","",IFERROR(VLOOKUP($P74,'サービス水準ルール'!$A$6:$F$10,2,FALSE),""))</f>
      </c>
      <c r="X74" s="296" t="str">
        <f>IF($P74="","",IFERROR(VLOOKUP($P74,'サービス水準ルール'!$A$6:$F$10,4,FALSE),""))</f>
      </c>
      <c r="Y74" s="296" t="str">
        <f>IF(OR($B74="",$T74=""),"",ROUND(($T74-$B74)*24,1))</f>
      </c>
      <c r="Z74" s="296" t="str">
        <f>IF(OR($B74="",$V74=""),"",ROUND(($V74-$B74)*24,1))</f>
      </c>
      <c r="AA74" s="260" t="str">
        <f>IF($A74="","",IF($U74="","",IF(AND($V74="",TODAY()&gt;$U74),"はい",IF(AND($V74&lt;&gt;"",$V74&gt;$U74),"はい","いいえ"))))</f>
      </c>
      <c r="AB74" s="260" t="str">
        <f>IF($A74="","",IF($S74="キャンセル済み","対象外",IF($U74="","サービス水準未設定",IF($AA74="はい","期限超過",IF($V74&lt;&gt;"","期限内完了",IF($U74-TODAY()&lt;=1,"まもなく期限","進行中"))))))</f>
      </c>
      <c r="AC74" s="308"/>
      <c r="AD74" s="284"/>
      <c r="AE74" s="290"/>
      <c r="AF74" s="272"/>
      <c r="AG74" s="308"/>
      <c r="AH74" s="250"/>
      <c r="AI74" s="260" t="str">
        <f>IF($B74="","",TEXT($B74,"yyyy-mm"))</f>
      </c>
      <c r="AJ74" s="302" t="str">
        <f>IF($A74="","",IF($V74&lt;&gt;"",ROUND($V74-$B74,1),ROUND(TODAY()-$B74,1)))</f>
      </c>
    </row>
    <row r="75" ht="26" customHeight="true">
      <c r="A75" s="249"/>
      <c r="B75" s="272"/>
      <c r="C75" s="250"/>
      <c r="D75" s="250"/>
      <c r="E75" s="250"/>
      <c r="F75" s="250"/>
      <c r="G75" s="250"/>
      <c r="H75" s="250"/>
      <c r="I75" s="250"/>
      <c r="J75" s="250"/>
      <c r="K75" s="250"/>
      <c r="L75" s="250"/>
      <c r="M75" s="308"/>
      <c r="N75" s="250"/>
      <c r="O75" s="250"/>
      <c r="P75" s="250"/>
      <c r="Q75" s="250"/>
      <c r="R75" s="250"/>
      <c r="S75" s="250"/>
      <c r="T75" s="272"/>
      <c r="U75" s="278" t="str">
        <f>IF(OR($B75="",$X75=""),"",$B75+$X75/24)</f>
      </c>
      <c r="V75" s="272"/>
      <c r="W75" s="260" t="str">
        <f>IF($P75="","",IFERROR(VLOOKUP($P75,'サービス水準ルール'!$A$6:$F$10,2,FALSE),""))</f>
      </c>
      <c r="X75" s="296" t="str">
        <f>IF($P75="","",IFERROR(VLOOKUP($P75,'サービス水準ルール'!$A$6:$F$10,4,FALSE),""))</f>
      </c>
      <c r="Y75" s="296" t="str">
        <f>IF(OR($B75="",$T75=""),"",ROUND(($T75-$B75)*24,1))</f>
      </c>
      <c r="Z75" s="296" t="str">
        <f>IF(OR($B75="",$V75=""),"",ROUND(($V75-$B75)*24,1))</f>
      </c>
      <c r="AA75" s="260" t="str">
        <f>IF($A75="","",IF($U75="","",IF(AND($V75="",TODAY()&gt;$U75),"はい",IF(AND($V75&lt;&gt;"",$V75&gt;$U75),"はい","いいえ"))))</f>
      </c>
      <c r="AB75" s="260" t="str">
        <f>IF($A75="","",IF($S75="キャンセル済み","対象外",IF($U75="","サービス水準未設定",IF($AA75="はい","期限超過",IF($V75&lt;&gt;"","期限内完了",IF($U75-TODAY()&lt;=1,"まもなく期限","進行中"))))))</f>
      </c>
      <c r="AC75" s="308"/>
      <c r="AD75" s="284"/>
      <c r="AE75" s="290"/>
      <c r="AF75" s="272"/>
      <c r="AG75" s="308"/>
      <c r="AH75" s="250"/>
      <c r="AI75" s="260" t="str">
        <f>IF($B75="","",TEXT($B75,"yyyy-mm"))</f>
      </c>
      <c r="AJ75" s="302" t="str">
        <f>IF($A75="","",IF($V75&lt;&gt;"",ROUND($V75-$B75,1),ROUND(TODAY()-$B75,1)))</f>
      </c>
    </row>
    <row r="76" ht="26" customHeight="true">
      <c r="A76" s="249"/>
      <c r="B76" s="272"/>
      <c r="C76" s="250"/>
      <c r="D76" s="250"/>
      <c r="E76" s="250"/>
      <c r="F76" s="250"/>
      <c r="G76" s="250"/>
      <c r="H76" s="250"/>
      <c r="I76" s="250"/>
      <c r="J76" s="250"/>
      <c r="K76" s="250"/>
      <c r="L76" s="250"/>
      <c r="M76" s="308"/>
      <c r="N76" s="250"/>
      <c r="O76" s="250"/>
      <c r="P76" s="250"/>
      <c r="Q76" s="250"/>
      <c r="R76" s="250"/>
      <c r="S76" s="250"/>
      <c r="T76" s="272"/>
      <c r="U76" s="278" t="str">
        <f>IF(OR($B76="",$X76=""),"",$B76+$X76/24)</f>
      </c>
      <c r="V76" s="272"/>
      <c r="W76" s="260" t="str">
        <f>IF($P76="","",IFERROR(VLOOKUP($P76,'サービス水準ルール'!$A$6:$F$10,2,FALSE),""))</f>
      </c>
      <c r="X76" s="296" t="str">
        <f>IF($P76="","",IFERROR(VLOOKUP($P76,'サービス水準ルール'!$A$6:$F$10,4,FALSE),""))</f>
      </c>
      <c r="Y76" s="296" t="str">
        <f>IF(OR($B76="",$T76=""),"",ROUND(($T76-$B76)*24,1))</f>
      </c>
      <c r="Z76" s="296" t="str">
        <f>IF(OR($B76="",$V76=""),"",ROUND(($V76-$B76)*24,1))</f>
      </c>
      <c r="AA76" s="260" t="str">
        <f>IF($A76="","",IF($U76="","",IF(AND($V76="",TODAY()&gt;$U76),"はい",IF(AND($V76&lt;&gt;"",$V76&gt;$U76),"はい","いいえ"))))</f>
      </c>
      <c r="AB76" s="260" t="str">
        <f>IF($A76="","",IF($S76="キャンセル済み","対象外",IF($U76="","サービス水準未設定",IF($AA76="はい","期限超過",IF($V76&lt;&gt;"","期限内完了",IF($U76-TODAY()&lt;=1,"まもなく期限","進行中"))))))</f>
      </c>
      <c r="AC76" s="308"/>
      <c r="AD76" s="284"/>
      <c r="AE76" s="290"/>
      <c r="AF76" s="272"/>
      <c r="AG76" s="308"/>
      <c r="AH76" s="250"/>
      <c r="AI76" s="260" t="str">
        <f>IF($B76="","",TEXT($B76,"yyyy-mm"))</f>
      </c>
      <c r="AJ76" s="302" t="str">
        <f>IF($A76="","",IF($V76&lt;&gt;"",ROUND($V76-$B76,1),ROUND(TODAY()-$B76,1)))</f>
      </c>
    </row>
    <row r="77" ht="26" customHeight="true">
      <c r="A77" s="249"/>
      <c r="B77" s="272"/>
      <c r="C77" s="250"/>
      <c r="D77" s="250"/>
      <c r="E77" s="250"/>
      <c r="F77" s="250"/>
      <c r="G77" s="250"/>
      <c r="H77" s="250"/>
      <c r="I77" s="250"/>
      <c r="J77" s="250"/>
      <c r="K77" s="250"/>
      <c r="L77" s="250"/>
      <c r="M77" s="308"/>
      <c r="N77" s="250"/>
      <c r="O77" s="250"/>
      <c r="P77" s="250"/>
      <c r="Q77" s="250"/>
      <c r="R77" s="250"/>
      <c r="S77" s="250"/>
      <c r="T77" s="272"/>
      <c r="U77" s="278" t="str">
        <f>IF(OR($B77="",$X77=""),"",$B77+$X77/24)</f>
      </c>
      <c r="V77" s="272"/>
      <c r="W77" s="260" t="str">
        <f>IF($P77="","",IFERROR(VLOOKUP($P77,'サービス水準ルール'!$A$6:$F$10,2,FALSE),""))</f>
      </c>
      <c r="X77" s="296" t="str">
        <f>IF($P77="","",IFERROR(VLOOKUP($P77,'サービス水準ルール'!$A$6:$F$10,4,FALSE),""))</f>
      </c>
      <c r="Y77" s="296" t="str">
        <f>IF(OR($B77="",$T77=""),"",ROUND(($T77-$B77)*24,1))</f>
      </c>
      <c r="Z77" s="296" t="str">
        <f>IF(OR($B77="",$V77=""),"",ROUND(($V77-$B77)*24,1))</f>
      </c>
      <c r="AA77" s="260" t="str">
        <f>IF($A77="","",IF($U77="","",IF(AND($V77="",TODAY()&gt;$U77),"はい",IF(AND($V77&lt;&gt;"",$V77&gt;$U77),"はい","いいえ"))))</f>
      </c>
      <c r="AB77" s="260" t="str">
        <f>IF($A77="","",IF($S77="キャンセル済み","対象外",IF($U77="","サービス水準未設定",IF($AA77="はい","期限超過",IF($V77&lt;&gt;"","期限内完了",IF($U77-TODAY()&lt;=1,"まもなく期限","進行中"))))))</f>
      </c>
      <c r="AC77" s="308"/>
      <c r="AD77" s="284"/>
      <c r="AE77" s="290"/>
      <c r="AF77" s="272"/>
      <c r="AG77" s="308"/>
      <c r="AH77" s="250"/>
      <c r="AI77" s="260" t="str">
        <f>IF($B77="","",TEXT($B77,"yyyy-mm"))</f>
      </c>
      <c r="AJ77" s="302" t="str">
        <f>IF($A77="","",IF($V77&lt;&gt;"",ROUND($V77-$B77,1),ROUND(TODAY()-$B77,1)))</f>
      </c>
    </row>
    <row r="78" ht="26" customHeight="true">
      <c r="A78" s="249"/>
      <c r="B78" s="272"/>
      <c r="C78" s="250"/>
      <c r="D78" s="250"/>
      <c r="E78" s="250"/>
      <c r="F78" s="250"/>
      <c r="G78" s="250"/>
      <c r="H78" s="250"/>
      <c r="I78" s="250"/>
      <c r="J78" s="250"/>
      <c r="K78" s="250"/>
      <c r="L78" s="250"/>
      <c r="M78" s="308"/>
      <c r="N78" s="250"/>
      <c r="O78" s="250"/>
      <c r="P78" s="250"/>
      <c r="Q78" s="250"/>
      <c r="R78" s="250"/>
      <c r="S78" s="250"/>
      <c r="T78" s="272"/>
      <c r="U78" s="278" t="str">
        <f>IF(OR($B78="",$X78=""),"",$B78+$X78/24)</f>
      </c>
      <c r="V78" s="272"/>
      <c r="W78" s="260" t="str">
        <f>IF($P78="","",IFERROR(VLOOKUP($P78,'サービス水準ルール'!$A$6:$F$10,2,FALSE),""))</f>
      </c>
      <c r="X78" s="296" t="str">
        <f>IF($P78="","",IFERROR(VLOOKUP($P78,'サービス水準ルール'!$A$6:$F$10,4,FALSE),""))</f>
      </c>
      <c r="Y78" s="296" t="str">
        <f>IF(OR($B78="",$T78=""),"",ROUND(($T78-$B78)*24,1))</f>
      </c>
      <c r="Z78" s="296" t="str">
        <f>IF(OR($B78="",$V78=""),"",ROUND(($V78-$B78)*24,1))</f>
      </c>
      <c r="AA78" s="260" t="str">
        <f>IF($A78="","",IF($U78="","",IF(AND($V78="",TODAY()&gt;$U78),"はい",IF(AND($V78&lt;&gt;"",$V78&gt;$U78),"はい","いいえ"))))</f>
      </c>
      <c r="AB78" s="260" t="str">
        <f>IF($A78="","",IF($S78="キャンセル済み","対象外",IF($U78="","サービス水準未設定",IF($AA78="はい","期限超過",IF($V78&lt;&gt;"","期限内完了",IF($U78-TODAY()&lt;=1,"まもなく期限","進行中"))))))</f>
      </c>
      <c r="AC78" s="308"/>
      <c r="AD78" s="284"/>
      <c r="AE78" s="290"/>
      <c r="AF78" s="272"/>
      <c r="AG78" s="308"/>
      <c r="AH78" s="250"/>
      <c r="AI78" s="260" t="str">
        <f>IF($B78="","",TEXT($B78,"yyyy-mm"))</f>
      </c>
      <c r="AJ78" s="302" t="str">
        <f>IF($A78="","",IF($V78&lt;&gt;"",ROUND($V78-$B78,1),ROUND(TODAY()-$B78,1)))</f>
      </c>
    </row>
    <row r="79" ht="26" customHeight="true">
      <c r="A79" s="249"/>
      <c r="B79" s="272"/>
      <c r="C79" s="250"/>
      <c r="D79" s="250"/>
      <c r="E79" s="250"/>
      <c r="F79" s="250"/>
      <c r="G79" s="250"/>
      <c r="H79" s="250"/>
      <c r="I79" s="250"/>
      <c r="J79" s="250"/>
      <c r="K79" s="250"/>
      <c r="L79" s="250"/>
      <c r="M79" s="308"/>
      <c r="N79" s="250"/>
      <c r="O79" s="250"/>
      <c r="P79" s="250"/>
      <c r="Q79" s="250"/>
      <c r="R79" s="250"/>
      <c r="S79" s="250"/>
      <c r="T79" s="272"/>
      <c r="U79" s="278" t="str">
        <f>IF(OR($B79="",$X79=""),"",$B79+$X79/24)</f>
      </c>
      <c r="V79" s="272"/>
      <c r="W79" s="260" t="str">
        <f>IF($P79="","",IFERROR(VLOOKUP($P79,'サービス水準ルール'!$A$6:$F$10,2,FALSE),""))</f>
      </c>
      <c r="X79" s="296" t="str">
        <f>IF($P79="","",IFERROR(VLOOKUP($P79,'サービス水準ルール'!$A$6:$F$10,4,FALSE),""))</f>
      </c>
      <c r="Y79" s="296" t="str">
        <f>IF(OR($B79="",$T79=""),"",ROUND(($T79-$B79)*24,1))</f>
      </c>
      <c r="Z79" s="296" t="str">
        <f>IF(OR($B79="",$V79=""),"",ROUND(($V79-$B79)*24,1))</f>
      </c>
      <c r="AA79" s="260" t="str">
        <f>IF($A79="","",IF($U79="","",IF(AND($V79="",TODAY()&gt;$U79),"はい",IF(AND($V79&lt;&gt;"",$V79&gt;$U79),"はい","いいえ"))))</f>
      </c>
      <c r="AB79" s="260" t="str">
        <f>IF($A79="","",IF($S79="キャンセル済み","対象外",IF($U79="","サービス水準未設定",IF($AA79="はい","期限超過",IF($V79&lt;&gt;"","期限内完了",IF($U79-TODAY()&lt;=1,"まもなく期限","進行中"))))))</f>
      </c>
      <c r="AC79" s="308"/>
      <c r="AD79" s="284"/>
      <c r="AE79" s="290"/>
      <c r="AF79" s="272"/>
      <c r="AG79" s="308"/>
      <c r="AH79" s="250"/>
      <c r="AI79" s="260" t="str">
        <f>IF($B79="","",TEXT($B79,"yyyy-mm"))</f>
      </c>
      <c r="AJ79" s="302" t="str">
        <f>IF($A79="","",IF($V79&lt;&gt;"",ROUND($V79-$B79,1),ROUND(TODAY()-$B79,1)))</f>
      </c>
    </row>
    <row r="80" ht="26" customHeight="true">
      <c r="A80" s="249"/>
      <c r="B80" s="272"/>
      <c r="C80" s="250"/>
      <c r="D80" s="250"/>
      <c r="E80" s="250"/>
      <c r="F80" s="250"/>
      <c r="G80" s="250"/>
      <c r="H80" s="250"/>
      <c r="I80" s="250"/>
      <c r="J80" s="250"/>
      <c r="K80" s="250"/>
      <c r="L80" s="250"/>
      <c r="M80" s="308"/>
      <c r="N80" s="250"/>
      <c r="O80" s="250"/>
      <c r="P80" s="250"/>
      <c r="Q80" s="250"/>
      <c r="R80" s="250"/>
      <c r="S80" s="250"/>
      <c r="T80" s="272"/>
      <c r="U80" s="278" t="str">
        <f>IF(OR($B80="",$X80=""),"",$B80+$X80/24)</f>
      </c>
      <c r="V80" s="272"/>
      <c r="W80" s="260" t="str">
        <f>IF($P80="","",IFERROR(VLOOKUP($P80,'サービス水準ルール'!$A$6:$F$10,2,FALSE),""))</f>
      </c>
      <c r="X80" s="296" t="str">
        <f>IF($P80="","",IFERROR(VLOOKUP($P80,'サービス水準ルール'!$A$6:$F$10,4,FALSE),""))</f>
      </c>
      <c r="Y80" s="296" t="str">
        <f>IF(OR($B80="",$T80=""),"",ROUND(($T80-$B80)*24,1))</f>
      </c>
      <c r="Z80" s="296" t="str">
        <f>IF(OR($B80="",$V80=""),"",ROUND(($V80-$B80)*24,1))</f>
      </c>
      <c r="AA80" s="260" t="str">
        <f>IF($A80="","",IF($U80="","",IF(AND($V80="",TODAY()&gt;$U80),"はい",IF(AND($V80&lt;&gt;"",$V80&gt;$U80),"はい","いいえ"))))</f>
      </c>
      <c r="AB80" s="260" t="str">
        <f>IF($A80="","",IF($S80="キャンセル済み","対象外",IF($U80="","サービス水準未設定",IF($AA80="はい","期限超過",IF($V80&lt;&gt;"","期限内完了",IF($U80-TODAY()&lt;=1,"まもなく期限","進行中"))))))</f>
      </c>
      <c r="AC80" s="308"/>
      <c r="AD80" s="284"/>
      <c r="AE80" s="290"/>
      <c r="AF80" s="272"/>
      <c r="AG80" s="308"/>
      <c r="AH80" s="250"/>
      <c r="AI80" s="260" t="str">
        <f>IF($B80="","",TEXT($B80,"yyyy-mm"))</f>
      </c>
      <c r="AJ80" s="302" t="str">
        <f>IF($A80="","",IF($V80&lt;&gt;"",ROUND($V80-$B80,1),ROUND(TODAY()-$B80,1)))</f>
      </c>
    </row>
    <row r="81" ht="26" customHeight="true">
      <c r="A81" s="249"/>
      <c r="B81" s="272"/>
      <c r="C81" s="250"/>
      <c r="D81" s="250"/>
      <c r="E81" s="250"/>
      <c r="F81" s="250"/>
      <c r="G81" s="250"/>
      <c r="H81" s="250"/>
      <c r="I81" s="250"/>
      <c r="J81" s="250"/>
      <c r="K81" s="250"/>
      <c r="L81" s="250"/>
      <c r="M81" s="308"/>
      <c r="N81" s="250"/>
      <c r="O81" s="250"/>
      <c r="P81" s="250"/>
      <c r="Q81" s="250"/>
      <c r="R81" s="250"/>
      <c r="S81" s="250"/>
      <c r="T81" s="272"/>
      <c r="U81" s="278" t="str">
        <f>IF(OR($B81="",$X81=""),"",$B81+$X81/24)</f>
      </c>
      <c r="V81" s="272"/>
      <c r="W81" s="260" t="str">
        <f>IF($P81="","",IFERROR(VLOOKUP($P81,'サービス水準ルール'!$A$6:$F$10,2,FALSE),""))</f>
      </c>
      <c r="X81" s="296" t="str">
        <f>IF($P81="","",IFERROR(VLOOKUP($P81,'サービス水準ルール'!$A$6:$F$10,4,FALSE),""))</f>
      </c>
      <c r="Y81" s="296" t="str">
        <f>IF(OR($B81="",$T81=""),"",ROUND(($T81-$B81)*24,1))</f>
      </c>
      <c r="Z81" s="296" t="str">
        <f>IF(OR($B81="",$V81=""),"",ROUND(($V81-$B81)*24,1))</f>
      </c>
      <c r="AA81" s="260" t="str">
        <f>IF($A81="","",IF($U81="","",IF(AND($V81="",TODAY()&gt;$U81),"はい",IF(AND($V81&lt;&gt;"",$V81&gt;$U81),"はい","いいえ"))))</f>
      </c>
      <c r="AB81" s="260" t="str">
        <f>IF($A81="","",IF($S81="キャンセル済み","対象外",IF($U81="","サービス水準未設定",IF($AA81="はい","期限超過",IF($V81&lt;&gt;"","期限内完了",IF($U81-TODAY()&lt;=1,"まもなく期限","進行中"))))))</f>
      </c>
      <c r="AC81" s="308"/>
      <c r="AD81" s="284"/>
      <c r="AE81" s="290"/>
      <c r="AF81" s="272"/>
      <c r="AG81" s="308"/>
      <c r="AH81" s="250"/>
      <c r="AI81" s="260" t="str">
        <f>IF($B81="","",TEXT($B81,"yyyy-mm"))</f>
      </c>
      <c r="AJ81" s="302" t="str">
        <f>IF($A81="","",IF($V81&lt;&gt;"",ROUND($V81-$B81,1),ROUND(TODAY()-$B81,1)))</f>
      </c>
    </row>
    <row r="82" ht="26" customHeight="true">
      <c r="A82" s="249"/>
      <c r="B82" s="272"/>
      <c r="C82" s="250"/>
      <c r="D82" s="250"/>
      <c r="E82" s="250"/>
      <c r="F82" s="250"/>
      <c r="G82" s="250"/>
      <c r="H82" s="250"/>
      <c r="I82" s="250"/>
      <c r="J82" s="250"/>
      <c r="K82" s="250"/>
      <c r="L82" s="250"/>
      <c r="M82" s="308"/>
      <c r="N82" s="250"/>
      <c r="O82" s="250"/>
      <c r="P82" s="250"/>
      <c r="Q82" s="250"/>
      <c r="R82" s="250"/>
      <c r="S82" s="250"/>
      <c r="T82" s="272"/>
      <c r="U82" s="278" t="str">
        <f>IF(OR($B82="",$X82=""),"",$B82+$X82/24)</f>
      </c>
      <c r="V82" s="272"/>
      <c r="W82" s="260" t="str">
        <f>IF($P82="","",IFERROR(VLOOKUP($P82,'サービス水準ルール'!$A$6:$F$10,2,FALSE),""))</f>
      </c>
      <c r="X82" s="296" t="str">
        <f>IF($P82="","",IFERROR(VLOOKUP($P82,'サービス水準ルール'!$A$6:$F$10,4,FALSE),""))</f>
      </c>
      <c r="Y82" s="296" t="str">
        <f>IF(OR($B82="",$T82=""),"",ROUND(($T82-$B82)*24,1))</f>
      </c>
      <c r="Z82" s="296" t="str">
        <f>IF(OR($B82="",$V82=""),"",ROUND(($V82-$B82)*24,1))</f>
      </c>
      <c r="AA82" s="260" t="str">
        <f>IF($A82="","",IF($U82="","",IF(AND($V82="",TODAY()&gt;$U82),"はい",IF(AND($V82&lt;&gt;"",$V82&gt;$U82),"はい","いいえ"))))</f>
      </c>
      <c r="AB82" s="260" t="str">
        <f>IF($A82="","",IF($S82="キャンセル済み","対象外",IF($U82="","サービス水準未設定",IF($AA82="はい","期限超過",IF($V82&lt;&gt;"","期限内完了",IF($U82-TODAY()&lt;=1,"まもなく期限","進行中"))))))</f>
      </c>
      <c r="AC82" s="308"/>
      <c r="AD82" s="284"/>
      <c r="AE82" s="290"/>
      <c r="AF82" s="272"/>
      <c r="AG82" s="308"/>
      <c r="AH82" s="250"/>
      <c r="AI82" s="260" t="str">
        <f>IF($B82="","",TEXT($B82,"yyyy-mm"))</f>
      </c>
      <c r="AJ82" s="302" t="str">
        <f>IF($A82="","",IF($V82&lt;&gt;"",ROUND($V82-$B82,1),ROUND(TODAY()-$B82,1)))</f>
      </c>
    </row>
    <row r="83" ht="26" customHeight="true">
      <c r="A83" s="249"/>
      <c r="B83" s="272"/>
      <c r="C83" s="250"/>
      <c r="D83" s="250"/>
      <c r="E83" s="250"/>
      <c r="F83" s="250"/>
      <c r="G83" s="250"/>
      <c r="H83" s="250"/>
      <c r="I83" s="250"/>
      <c r="J83" s="250"/>
      <c r="K83" s="250"/>
      <c r="L83" s="250"/>
      <c r="M83" s="308"/>
      <c r="N83" s="250"/>
      <c r="O83" s="250"/>
      <c r="P83" s="250"/>
      <c r="Q83" s="250"/>
      <c r="R83" s="250"/>
      <c r="S83" s="250"/>
      <c r="T83" s="272"/>
      <c r="U83" s="278" t="str">
        <f>IF(OR($B83="",$X83=""),"",$B83+$X83/24)</f>
      </c>
      <c r="V83" s="272"/>
      <c r="W83" s="260" t="str">
        <f>IF($P83="","",IFERROR(VLOOKUP($P83,'サービス水準ルール'!$A$6:$F$10,2,FALSE),""))</f>
      </c>
      <c r="X83" s="296" t="str">
        <f>IF($P83="","",IFERROR(VLOOKUP($P83,'サービス水準ルール'!$A$6:$F$10,4,FALSE),""))</f>
      </c>
      <c r="Y83" s="296" t="str">
        <f>IF(OR($B83="",$T83=""),"",ROUND(($T83-$B83)*24,1))</f>
      </c>
      <c r="Z83" s="296" t="str">
        <f>IF(OR($B83="",$V83=""),"",ROUND(($V83-$B83)*24,1))</f>
      </c>
      <c r="AA83" s="260" t="str">
        <f>IF($A83="","",IF($U83="","",IF(AND($V83="",TODAY()&gt;$U83),"はい",IF(AND($V83&lt;&gt;"",$V83&gt;$U83),"はい","いいえ"))))</f>
      </c>
      <c r="AB83" s="260" t="str">
        <f>IF($A83="","",IF($S83="キャンセル済み","対象外",IF($U83="","サービス水準未設定",IF($AA83="はい","期限超過",IF($V83&lt;&gt;"","期限内完了",IF($U83-TODAY()&lt;=1,"まもなく期限","進行中"))))))</f>
      </c>
      <c r="AC83" s="308"/>
      <c r="AD83" s="284"/>
      <c r="AE83" s="290"/>
      <c r="AF83" s="272"/>
      <c r="AG83" s="308"/>
      <c r="AH83" s="250"/>
      <c r="AI83" s="260" t="str">
        <f>IF($B83="","",TEXT($B83,"yyyy-mm"))</f>
      </c>
      <c r="AJ83" s="302" t="str">
        <f>IF($A83="","",IF($V83&lt;&gt;"",ROUND($V83-$B83,1),ROUND(TODAY()-$B83,1)))</f>
      </c>
    </row>
    <row r="84" ht="26" customHeight="true">
      <c r="A84" s="249"/>
      <c r="B84" s="272"/>
      <c r="C84" s="250"/>
      <c r="D84" s="250"/>
      <c r="E84" s="250"/>
      <c r="F84" s="250"/>
      <c r="G84" s="250"/>
      <c r="H84" s="250"/>
      <c r="I84" s="250"/>
      <c r="J84" s="250"/>
      <c r="K84" s="250"/>
      <c r="L84" s="250"/>
      <c r="M84" s="308"/>
      <c r="N84" s="250"/>
      <c r="O84" s="250"/>
      <c r="P84" s="250"/>
      <c r="Q84" s="250"/>
      <c r="R84" s="250"/>
      <c r="S84" s="250"/>
      <c r="T84" s="272"/>
      <c r="U84" s="278" t="str">
        <f>IF(OR($B84="",$X84=""),"",$B84+$X84/24)</f>
      </c>
      <c r="V84" s="272"/>
      <c r="W84" s="260" t="str">
        <f>IF($P84="","",IFERROR(VLOOKUP($P84,'サービス水準ルール'!$A$6:$F$10,2,FALSE),""))</f>
      </c>
      <c r="X84" s="296" t="str">
        <f>IF($P84="","",IFERROR(VLOOKUP($P84,'サービス水準ルール'!$A$6:$F$10,4,FALSE),""))</f>
      </c>
      <c r="Y84" s="296" t="str">
        <f>IF(OR($B84="",$T84=""),"",ROUND(($T84-$B84)*24,1))</f>
      </c>
      <c r="Z84" s="296" t="str">
        <f>IF(OR($B84="",$V84=""),"",ROUND(($V84-$B84)*24,1))</f>
      </c>
      <c r="AA84" s="260" t="str">
        <f>IF($A84="","",IF($U84="","",IF(AND($V84="",TODAY()&gt;$U84),"はい",IF(AND($V84&lt;&gt;"",$V84&gt;$U84),"はい","いいえ"))))</f>
      </c>
      <c r="AB84" s="260" t="str">
        <f>IF($A84="","",IF($S84="キャンセル済み","対象外",IF($U84="","サービス水準未設定",IF($AA84="はい","期限超過",IF($V84&lt;&gt;"","期限内完了",IF($U84-TODAY()&lt;=1,"まもなく期限","進行中"))))))</f>
      </c>
      <c r="AC84" s="308"/>
      <c r="AD84" s="284"/>
      <c r="AE84" s="290"/>
      <c r="AF84" s="272"/>
      <c r="AG84" s="308"/>
      <c r="AH84" s="250"/>
      <c r="AI84" s="260" t="str">
        <f>IF($B84="","",TEXT($B84,"yyyy-mm"))</f>
      </c>
      <c r="AJ84" s="302" t="str">
        <f>IF($A84="","",IF($V84&lt;&gt;"",ROUND($V84-$B84,1),ROUND(TODAY()-$B84,1)))</f>
      </c>
    </row>
    <row r="85" ht="26" customHeight="true">
      <c r="A85" s="249"/>
      <c r="B85" s="272"/>
      <c r="C85" s="250"/>
      <c r="D85" s="250"/>
      <c r="E85" s="250"/>
      <c r="F85" s="250"/>
      <c r="G85" s="250"/>
      <c r="H85" s="250"/>
      <c r="I85" s="250"/>
      <c r="J85" s="250"/>
      <c r="K85" s="250"/>
      <c r="L85" s="250"/>
      <c r="M85" s="308"/>
      <c r="N85" s="250"/>
      <c r="O85" s="250"/>
      <c r="P85" s="250"/>
      <c r="Q85" s="250"/>
      <c r="R85" s="250"/>
      <c r="S85" s="250"/>
      <c r="T85" s="272"/>
      <c r="U85" s="278" t="str">
        <f>IF(OR($B85="",$X85=""),"",$B85+$X85/24)</f>
      </c>
      <c r="V85" s="272"/>
      <c r="W85" s="260" t="str">
        <f>IF($P85="","",IFERROR(VLOOKUP($P85,'サービス水準ルール'!$A$6:$F$10,2,FALSE),""))</f>
      </c>
      <c r="X85" s="296" t="str">
        <f>IF($P85="","",IFERROR(VLOOKUP($P85,'サービス水準ルール'!$A$6:$F$10,4,FALSE),""))</f>
      </c>
      <c r="Y85" s="296" t="str">
        <f>IF(OR($B85="",$T85=""),"",ROUND(($T85-$B85)*24,1))</f>
      </c>
      <c r="Z85" s="296" t="str">
        <f>IF(OR($B85="",$V85=""),"",ROUND(($V85-$B85)*24,1))</f>
      </c>
      <c r="AA85" s="260" t="str">
        <f>IF($A85="","",IF($U85="","",IF(AND($V85="",TODAY()&gt;$U85),"はい",IF(AND($V85&lt;&gt;"",$V85&gt;$U85),"はい","いいえ"))))</f>
      </c>
      <c r="AB85" s="260" t="str">
        <f>IF($A85="","",IF($S85="キャンセル済み","対象外",IF($U85="","サービス水準未設定",IF($AA85="はい","期限超過",IF($V85&lt;&gt;"","期限内完了",IF($U85-TODAY()&lt;=1,"まもなく期限","進行中"))))))</f>
      </c>
      <c r="AC85" s="308"/>
      <c r="AD85" s="284"/>
      <c r="AE85" s="290"/>
      <c r="AF85" s="272"/>
      <c r="AG85" s="308"/>
      <c r="AH85" s="250"/>
      <c r="AI85" s="260" t="str">
        <f>IF($B85="","",TEXT($B85,"yyyy-mm"))</f>
      </c>
      <c r="AJ85" s="302" t="str">
        <f>IF($A85="","",IF($V85&lt;&gt;"",ROUND($V85-$B85,1),ROUND(TODAY()-$B85,1)))</f>
      </c>
    </row>
    <row r="86" ht="26" customHeight="true">
      <c r="A86" s="249"/>
      <c r="B86" s="272"/>
      <c r="C86" s="250"/>
      <c r="D86" s="250"/>
      <c r="E86" s="250"/>
      <c r="F86" s="250"/>
      <c r="G86" s="250"/>
      <c r="H86" s="250"/>
      <c r="I86" s="250"/>
      <c r="J86" s="250"/>
      <c r="K86" s="250"/>
      <c r="L86" s="250"/>
      <c r="M86" s="308"/>
      <c r="N86" s="250"/>
      <c r="O86" s="250"/>
      <c r="P86" s="250"/>
      <c r="Q86" s="250"/>
      <c r="R86" s="250"/>
      <c r="S86" s="250"/>
      <c r="T86" s="272"/>
      <c r="U86" s="278" t="str">
        <f>IF(OR($B86="",$X86=""),"",$B86+$X86/24)</f>
      </c>
      <c r="V86" s="272"/>
      <c r="W86" s="260" t="str">
        <f>IF($P86="","",IFERROR(VLOOKUP($P86,'サービス水準ルール'!$A$6:$F$10,2,FALSE),""))</f>
      </c>
      <c r="X86" s="296" t="str">
        <f>IF($P86="","",IFERROR(VLOOKUP($P86,'サービス水準ルール'!$A$6:$F$10,4,FALSE),""))</f>
      </c>
      <c r="Y86" s="296" t="str">
        <f>IF(OR($B86="",$T86=""),"",ROUND(($T86-$B86)*24,1))</f>
      </c>
      <c r="Z86" s="296" t="str">
        <f>IF(OR($B86="",$V86=""),"",ROUND(($V86-$B86)*24,1))</f>
      </c>
      <c r="AA86" s="260" t="str">
        <f>IF($A86="","",IF($U86="","",IF(AND($V86="",TODAY()&gt;$U86),"はい",IF(AND($V86&lt;&gt;"",$V86&gt;$U86),"はい","いいえ"))))</f>
      </c>
      <c r="AB86" s="260" t="str">
        <f>IF($A86="","",IF($S86="キャンセル済み","対象外",IF($U86="","サービス水準未設定",IF($AA86="はい","期限超過",IF($V86&lt;&gt;"","期限内完了",IF($U86-TODAY()&lt;=1,"まもなく期限","進行中"))))))</f>
      </c>
      <c r="AC86" s="308"/>
      <c r="AD86" s="284"/>
      <c r="AE86" s="290"/>
      <c r="AF86" s="272"/>
      <c r="AG86" s="308"/>
      <c r="AH86" s="250"/>
      <c r="AI86" s="260" t="str">
        <f>IF($B86="","",TEXT($B86,"yyyy-mm"))</f>
      </c>
      <c r="AJ86" s="302" t="str">
        <f>IF($A86="","",IF($V86&lt;&gt;"",ROUND($V86-$B86,1),ROUND(TODAY()-$B86,1)))</f>
      </c>
    </row>
    <row r="87" ht="26" customHeight="true">
      <c r="A87" s="249"/>
      <c r="B87" s="272"/>
      <c r="C87" s="250"/>
      <c r="D87" s="250"/>
      <c r="E87" s="250"/>
      <c r="F87" s="250"/>
      <c r="G87" s="250"/>
      <c r="H87" s="250"/>
      <c r="I87" s="250"/>
      <c r="J87" s="250"/>
      <c r="K87" s="250"/>
      <c r="L87" s="250"/>
      <c r="M87" s="308"/>
      <c r="N87" s="250"/>
      <c r="O87" s="250"/>
      <c r="P87" s="250"/>
      <c r="Q87" s="250"/>
      <c r="R87" s="250"/>
      <c r="S87" s="250"/>
      <c r="T87" s="272"/>
      <c r="U87" s="278" t="str">
        <f>IF(OR($B87="",$X87=""),"",$B87+$X87/24)</f>
      </c>
      <c r="V87" s="272"/>
      <c r="W87" s="260" t="str">
        <f>IF($P87="","",IFERROR(VLOOKUP($P87,'サービス水準ルール'!$A$6:$F$10,2,FALSE),""))</f>
      </c>
      <c r="X87" s="296" t="str">
        <f>IF($P87="","",IFERROR(VLOOKUP($P87,'サービス水準ルール'!$A$6:$F$10,4,FALSE),""))</f>
      </c>
      <c r="Y87" s="296" t="str">
        <f>IF(OR($B87="",$T87=""),"",ROUND(($T87-$B87)*24,1))</f>
      </c>
      <c r="Z87" s="296" t="str">
        <f>IF(OR($B87="",$V87=""),"",ROUND(($V87-$B87)*24,1))</f>
      </c>
      <c r="AA87" s="260" t="str">
        <f>IF($A87="","",IF($U87="","",IF(AND($V87="",TODAY()&gt;$U87),"はい",IF(AND($V87&lt;&gt;"",$V87&gt;$U87),"はい","いいえ"))))</f>
      </c>
      <c r="AB87" s="260" t="str">
        <f>IF($A87="","",IF($S87="キャンセル済み","対象外",IF($U87="","サービス水準未設定",IF($AA87="はい","期限超過",IF($V87&lt;&gt;"","期限内完了",IF($U87-TODAY()&lt;=1,"まもなく期限","進行中"))))))</f>
      </c>
      <c r="AC87" s="308"/>
      <c r="AD87" s="284"/>
      <c r="AE87" s="290"/>
      <c r="AF87" s="272"/>
      <c r="AG87" s="308"/>
      <c r="AH87" s="250"/>
      <c r="AI87" s="260" t="str">
        <f>IF($B87="","",TEXT($B87,"yyyy-mm"))</f>
      </c>
      <c r="AJ87" s="302" t="str">
        <f>IF($A87="","",IF($V87&lt;&gt;"",ROUND($V87-$B87,1),ROUND(TODAY()-$B87,1)))</f>
      </c>
    </row>
    <row r="88" ht="26" customHeight="true">
      <c r="A88" s="249"/>
      <c r="B88" s="272"/>
      <c r="C88" s="250"/>
      <c r="D88" s="250"/>
      <c r="E88" s="250"/>
      <c r="F88" s="250"/>
      <c r="G88" s="250"/>
      <c r="H88" s="250"/>
      <c r="I88" s="250"/>
      <c r="J88" s="250"/>
      <c r="K88" s="250"/>
      <c r="L88" s="250"/>
      <c r="M88" s="308"/>
      <c r="N88" s="250"/>
      <c r="O88" s="250"/>
      <c r="P88" s="250"/>
      <c r="Q88" s="250"/>
      <c r="R88" s="250"/>
      <c r="S88" s="250"/>
      <c r="T88" s="272"/>
      <c r="U88" s="278" t="str">
        <f>IF(OR($B88="",$X88=""),"",$B88+$X88/24)</f>
      </c>
      <c r="V88" s="272"/>
      <c r="W88" s="260" t="str">
        <f>IF($P88="","",IFERROR(VLOOKUP($P88,'サービス水準ルール'!$A$6:$F$10,2,FALSE),""))</f>
      </c>
      <c r="X88" s="296" t="str">
        <f>IF($P88="","",IFERROR(VLOOKUP($P88,'サービス水準ルール'!$A$6:$F$10,4,FALSE),""))</f>
      </c>
      <c r="Y88" s="296" t="str">
        <f>IF(OR($B88="",$T88=""),"",ROUND(($T88-$B88)*24,1))</f>
      </c>
      <c r="Z88" s="296" t="str">
        <f>IF(OR($B88="",$V88=""),"",ROUND(($V88-$B88)*24,1))</f>
      </c>
      <c r="AA88" s="260" t="str">
        <f>IF($A88="","",IF($U88="","",IF(AND($V88="",TODAY()&gt;$U88),"はい",IF(AND($V88&lt;&gt;"",$V88&gt;$U88),"はい","いいえ"))))</f>
      </c>
      <c r="AB88" s="260" t="str">
        <f>IF($A88="","",IF($S88="キャンセル済み","対象外",IF($U88="","サービス水準未設定",IF($AA88="はい","期限超過",IF($V88&lt;&gt;"","期限内完了",IF($U88-TODAY()&lt;=1,"まもなく期限","進行中"))))))</f>
      </c>
      <c r="AC88" s="308"/>
      <c r="AD88" s="284"/>
      <c r="AE88" s="290"/>
      <c r="AF88" s="272"/>
      <c r="AG88" s="308"/>
      <c r="AH88" s="250"/>
      <c r="AI88" s="260" t="str">
        <f>IF($B88="","",TEXT($B88,"yyyy-mm"))</f>
      </c>
      <c r="AJ88" s="302" t="str">
        <f>IF($A88="","",IF($V88&lt;&gt;"",ROUND($V88-$B88,1),ROUND(TODAY()-$B88,1)))</f>
      </c>
    </row>
    <row r="89" ht="26" customHeight="true">
      <c r="A89" s="249"/>
      <c r="B89" s="272"/>
      <c r="C89" s="250"/>
      <c r="D89" s="250"/>
      <c r="E89" s="250"/>
      <c r="F89" s="250"/>
      <c r="G89" s="250"/>
      <c r="H89" s="250"/>
      <c r="I89" s="250"/>
      <c r="J89" s="250"/>
      <c r="K89" s="250"/>
      <c r="L89" s="250"/>
      <c r="M89" s="308"/>
      <c r="N89" s="250"/>
      <c r="O89" s="250"/>
      <c r="P89" s="250"/>
      <c r="Q89" s="250"/>
      <c r="R89" s="250"/>
      <c r="S89" s="250"/>
      <c r="T89" s="272"/>
      <c r="U89" s="278" t="str">
        <f>IF(OR($B89="",$X89=""),"",$B89+$X89/24)</f>
      </c>
      <c r="V89" s="272"/>
      <c r="W89" s="260" t="str">
        <f>IF($P89="","",IFERROR(VLOOKUP($P89,'サービス水準ルール'!$A$6:$F$10,2,FALSE),""))</f>
      </c>
      <c r="X89" s="296" t="str">
        <f>IF($P89="","",IFERROR(VLOOKUP($P89,'サービス水準ルール'!$A$6:$F$10,4,FALSE),""))</f>
      </c>
      <c r="Y89" s="296" t="str">
        <f>IF(OR($B89="",$T89=""),"",ROUND(($T89-$B89)*24,1))</f>
      </c>
      <c r="Z89" s="296" t="str">
        <f>IF(OR($B89="",$V89=""),"",ROUND(($V89-$B89)*24,1))</f>
      </c>
      <c r="AA89" s="260" t="str">
        <f>IF($A89="","",IF($U89="","",IF(AND($V89="",TODAY()&gt;$U89),"はい",IF(AND($V89&lt;&gt;"",$V89&gt;$U89),"はい","いいえ"))))</f>
      </c>
      <c r="AB89" s="260" t="str">
        <f>IF($A89="","",IF($S89="キャンセル済み","対象外",IF($U89="","サービス水準未設定",IF($AA89="はい","期限超過",IF($V89&lt;&gt;"","期限内完了",IF($U89-TODAY()&lt;=1,"まもなく期限","進行中"))))))</f>
      </c>
      <c r="AC89" s="308"/>
      <c r="AD89" s="284"/>
      <c r="AE89" s="290"/>
      <c r="AF89" s="272"/>
      <c r="AG89" s="308"/>
      <c r="AH89" s="250"/>
      <c r="AI89" s="260" t="str">
        <f>IF($B89="","",TEXT($B89,"yyyy-mm"))</f>
      </c>
      <c r="AJ89" s="302" t="str">
        <f>IF($A89="","",IF($V89&lt;&gt;"",ROUND($V89-$B89,1),ROUND(TODAY()-$B89,1)))</f>
      </c>
    </row>
    <row r="90" ht="26" customHeight="true">
      <c r="A90" s="249"/>
      <c r="B90" s="272"/>
      <c r="C90" s="250"/>
      <c r="D90" s="250"/>
      <c r="E90" s="250"/>
      <c r="F90" s="250"/>
      <c r="G90" s="250"/>
      <c r="H90" s="250"/>
      <c r="I90" s="250"/>
      <c r="J90" s="250"/>
      <c r="K90" s="250"/>
      <c r="L90" s="250"/>
      <c r="M90" s="308"/>
      <c r="N90" s="250"/>
      <c r="O90" s="250"/>
      <c r="P90" s="250"/>
      <c r="Q90" s="250"/>
      <c r="R90" s="250"/>
      <c r="S90" s="250"/>
      <c r="T90" s="272"/>
      <c r="U90" s="278" t="str">
        <f>IF(OR($B90="",$X90=""),"",$B90+$X90/24)</f>
      </c>
      <c r="V90" s="272"/>
      <c r="W90" s="260" t="str">
        <f>IF($P90="","",IFERROR(VLOOKUP($P90,'サービス水準ルール'!$A$6:$F$10,2,FALSE),""))</f>
      </c>
      <c r="X90" s="296" t="str">
        <f>IF($P90="","",IFERROR(VLOOKUP($P90,'サービス水準ルール'!$A$6:$F$10,4,FALSE),""))</f>
      </c>
      <c r="Y90" s="296" t="str">
        <f>IF(OR($B90="",$T90=""),"",ROUND(($T90-$B90)*24,1))</f>
      </c>
      <c r="Z90" s="296" t="str">
        <f>IF(OR($B90="",$V90=""),"",ROUND(($V90-$B90)*24,1))</f>
      </c>
      <c r="AA90" s="260" t="str">
        <f>IF($A90="","",IF($U90="","",IF(AND($V90="",TODAY()&gt;$U90),"はい",IF(AND($V90&lt;&gt;"",$V90&gt;$U90),"はい","いいえ"))))</f>
      </c>
      <c r="AB90" s="260" t="str">
        <f>IF($A90="","",IF($S90="キャンセル済み","対象外",IF($U90="","サービス水準未設定",IF($AA90="はい","期限超過",IF($V90&lt;&gt;"","期限内完了",IF($U90-TODAY()&lt;=1,"まもなく期限","進行中"))))))</f>
      </c>
      <c r="AC90" s="308"/>
      <c r="AD90" s="284"/>
      <c r="AE90" s="290"/>
      <c r="AF90" s="272"/>
      <c r="AG90" s="308"/>
      <c r="AH90" s="250"/>
      <c r="AI90" s="260" t="str">
        <f>IF($B90="","",TEXT($B90,"yyyy-mm"))</f>
      </c>
      <c r="AJ90" s="302" t="str">
        <f>IF($A90="","",IF($V90&lt;&gt;"",ROUND($V90-$B90,1),ROUND(TODAY()-$B90,1)))</f>
      </c>
    </row>
    <row r="91" ht="26" customHeight="true">
      <c r="A91" s="249"/>
      <c r="B91" s="272"/>
      <c r="C91" s="250"/>
      <c r="D91" s="250"/>
      <c r="E91" s="250"/>
      <c r="F91" s="250"/>
      <c r="G91" s="250"/>
      <c r="H91" s="250"/>
      <c r="I91" s="250"/>
      <c r="J91" s="250"/>
      <c r="K91" s="250"/>
      <c r="L91" s="250"/>
      <c r="M91" s="308"/>
      <c r="N91" s="250"/>
      <c r="O91" s="250"/>
      <c r="P91" s="250"/>
      <c r="Q91" s="250"/>
      <c r="R91" s="250"/>
      <c r="S91" s="250"/>
      <c r="T91" s="272"/>
      <c r="U91" s="278" t="str">
        <f>IF(OR($B91="",$X91=""),"",$B91+$X91/24)</f>
      </c>
      <c r="V91" s="272"/>
      <c r="W91" s="260" t="str">
        <f>IF($P91="","",IFERROR(VLOOKUP($P91,'サービス水準ルール'!$A$6:$F$10,2,FALSE),""))</f>
      </c>
      <c r="X91" s="296" t="str">
        <f>IF($P91="","",IFERROR(VLOOKUP($P91,'サービス水準ルール'!$A$6:$F$10,4,FALSE),""))</f>
      </c>
      <c r="Y91" s="296" t="str">
        <f>IF(OR($B91="",$T91=""),"",ROUND(($T91-$B91)*24,1))</f>
      </c>
      <c r="Z91" s="296" t="str">
        <f>IF(OR($B91="",$V91=""),"",ROUND(($V91-$B91)*24,1))</f>
      </c>
      <c r="AA91" s="260" t="str">
        <f>IF($A91="","",IF($U91="","",IF(AND($V91="",TODAY()&gt;$U91),"はい",IF(AND($V91&lt;&gt;"",$V91&gt;$U91),"はい","いいえ"))))</f>
      </c>
      <c r="AB91" s="260" t="str">
        <f>IF($A91="","",IF($S91="キャンセル済み","対象外",IF($U91="","サービス水準未設定",IF($AA91="はい","期限超過",IF($V91&lt;&gt;"","期限内完了",IF($U91-TODAY()&lt;=1,"まもなく期限","進行中"))))))</f>
      </c>
      <c r="AC91" s="308"/>
      <c r="AD91" s="284"/>
      <c r="AE91" s="290"/>
      <c r="AF91" s="272"/>
      <c r="AG91" s="308"/>
      <c r="AH91" s="250"/>
      <c r="AI91" s="260" t="str">
        <f>IF($B91="","",TEXT($B91,"yyyy-mm"))</f>
      </c>
      <c r="AJ91" s="302" t="str">
        <f>IF($A91="","",IF($V91&lt;&gt;"",ROUND($V91-$B91,1),ROUND(TODAY()-$B91,1)))</f>
      </c>
    </row>
    <row r="92" ht="26" customHeight="true">
      <c r="A92" s="249"/>
      <c r="B92" s="272"/>
      <c r="C92" s="250"/>
      <c r="D92" s="250"/>
      <c r="E92" s="250"/>
      <c r="F92" s="250"/>
      <c r="G92" s="250"/>
      <c r="H92" s="250"/>
      <c r="I92" s="250"/>
      <c r="J92" s="250"/>
      <c r="K92" s="250"/>
      <c r="L92" s="250"/>
      <c r="M92" s="308"/>
      <c r="N92" s="250"/>
      <c r="O92" s="250"/>
      <c r="P92" s="250"/>
      <c r="Q92" s="250"/>
      <c r="R92" s="250"/>
      <c r="S92" s="250"/>
      <c r="T92" s="272"/>
      <c r="U92" s="278" t="str">
        <f>IF(OR($B92="",$X92=""),"",$B92+$X92/24)</f>
      </c>
      <c r="V92" s="272"/>
      <c r="W92" s="260" t="str">
        <f>IF($P92="","",IFERROR(VLOOKUP($P92,'サービス水準ルール'!$A$6:$F$10,2,FALSE),""))</f>
      </c>
      <c r="X92" s="296" t="str">
        <f>IF($P92="","",IFERROR(VLOOKUP($P92,'サービス水準ルール'!$A$6:$F$10,4,FALSE),""))</f>
      </c>
      <c r="Y92" s="296" t="str">
        <f>IF(OR($B92="",$T92=""),"",ROUND(($T92-$B92)*24,1))</f>
      </c>
      <c r="Z92" s="296" t="str">
        <f>IF(OR($B92="",$V92=""),"",ROUND(($V92-$B92)*24,1))</f>
      </c>
      <c r="AA92" s="260" t="str">
        <f>IF($A92="","",IF($U92="","",IF(AND($V92="",TODAY()&gt;$U92),"はい",IF(AND($V92&lt;&gt;"",$V92&gt;$U92),"はい","いいえ"))))</f>
      </c>
      <c r="AB92" s="260" t="str">
        <f>IF($A92="","",IF($S92="キャンセル済み","対象外",IF($U92="","サービス水準未設定",IF($AA92="はい","期限超過",IF($V92&lt;&gt;"","期限内完了",IF($U92-TODAY()&lt;=1,"まもなく期限","進行中"))))))</f>
      </c>
      <c r="AC92" s="308"/>
      <c r="AD92" s="284"/>
      <c r="AE92" s="290"/>
      <c r="AF92" s="272"/>
      <c r="AG92" s="308"/>
      <c r="AH92" s="250"/>
      <c r="AI92" s="260" t="str">
        <f>IF($B92="","",TEXT($B92,"yyyy-mm"))</f>
      </c>
      <c r="AJ92" s="302" t="str">
        <f>IF($A92="","",IF($V92&lt;&gt;"",ROUND($V92-$B92,1),ROUND(TODAY()-$B92,1)))</f>
      </c>
    </row>
    <row r="93" ht="26" customHeight="true">
      <c r="A93" s="249"/>
      <c r="B93" s="272"/>
      <c r="C93" s="250"/>
      <c r="D93" s="250"/>
      <c r="E93" s="250"/>
      <c r="F93" s="250"/>
      <c r="G93" s="250"/>
      <c r="H93" s="250"/>
      <c r="I93" s="250"/>
      <c r="J93" s="250"/>
      <c r="K93" s="250"/>
      <c r="L93" s="250"/>
      <c r="M93" s="308"/>
      <c r="N93" s="250"/>
      <c r="O93" s="250"/>
      <c r="P93" s="250"/>
      <c r="Q93" s="250"/>
      <c r="R93" s="250"/>
      <c r="S93" s="250"/>
      <c r="T93" s="272"/>
      <c r="U93" s="278" t="str">
        <f>IF(OR($B93="",$X93=""),"",$B93+$X93/24)</f>
      </c>
      <c r="V93" s="272"/>
      <c r="W93" s="260" t="str">
        <f>IF($P93="","",IFERROR(VLOOKUP($P93,'サービス水準ルール'!$A$6:$F$10,2,FALSE),""))</f>
      </c>
      <c r="X93" s="296" t="str">
        <f>IF($P93="","",IFERROR(VLOOKUP($P93,'サービス水準ルール'!$A$6:$F$10,4,FALSE),""))</f>
      </c>
      <c r="Y93" s="296" t="str">
        <f>IF(OR($B93="",$T93=""),"",ROUND(($T93-$B93)*24,1))</f>
      </c>
      <c r="Z93" s="296" t="str">
        <f>IF(OR($B93="",$V93=""),"",ROUND(($V93-$B93)*24,1))</f>
      </c>
      <c r="AA93" s="260" t="str">
        <f>IF($A93="","",IF($U93="","",IF(AND($V93="",TODAY()&gt;$U93),"はい",IF(AND($V93&lt;&gt;"",$V93&gt;$U93),"はい","いいえ"))))</f>
      </c>
      <c r="AB93" s="260" t="str">
        <f>IF($A93="","",IF($S93="キャンセル済み","対象外",IF($U93="","サービス水準未設定",IF($AA93="はい","期限超過",IF($V93&lt;&gt;"","期限内完了",IF($U93-TODAY()&lt;=1,"まもなく期限","進行中"))))))</f>
      </c>
      <c r="AC93" s="308"/>
      <c r="AD93" s="284"/>
      <c r="AE93" s="290"/>
      <c r="AF93" s="272"/>
      <c r="AG93" s="308"/>
      <c r="AH93" s="250"/>
      <c r="AI93" s="260" t="str">
        <f>IF($B93="","",TEXT($B93,"yyyy-mm"))</f>
      </c>
      <c r="AJ93" s="302" t="str">
        <f>IF($A93="","",IF($V93&lt;&gt;"",ROUND($V93-$B93,1),ROUND(TODAY()-$B93,1)))</f>
      </c>
    </row>
    <row r="94" ht="26" customHeight="true">
      <c r="A94" s="249"/>
      <c r="B94" s="272"/>
      <c r="C94" s="250"/>
      <c r="D94" s="250"/>
      <c r="E94" s="250"/>
      <c r="F94" s="250"/>
      <c r="G94" s="250"/>
      <c r="H94" s="250"/>
      <c r="I94" s="250"/>
      <c r="J94" s="250"/>
      <c r="K94" s="250"/>
      <c r="L94" s="250"/>
      <c r="M94" s="308"/>
      <c r="N94" s="250"/>
      <c r="O94" s="250"/>
      <c r="P94" s="250"/>
      <c r="Q94" s="250"/>
      <c r="R94" s="250"/>
      <c r="S94" s="250"/>
      <c r="T94" s="272"/>
      <c r="U94" s="278" t="str">
        <f>IF(OR($B94="",$X94=""),"",$B94+$X94/24)</f>
      </c>
      <c r="V94" s="272"/>
      <c r="W94" s="260" t="str">
        <f>IF($P94="","",IFERROR(VLOOKUP($P94,'サービス水準ルール'!$A$6:$F$10,2,FALSE),""))</f>
      </c>
      <c r="X94" s="296" t="str">
        <f>IF($P94="","",IFERROR(VLOOKUP($P94,'サービス水準ルール'!$A$6:$F$10,4,FALSE),""))</f>
      </c>
      <c r="Y94" s="296" t="str">
        <f>IF(OR($B94="",$T94=""),"",ROUND(($T94-$B94)*24,1))</f>
      </c>
      <c r="Z94" s="296" t="str">
        <f>IF(OR($B94="",$V94=""),"",ROUND(($V94-$B94)*24,1))</f>
      </c>
      <c r="AA94" s="260" t="str">
        <f>IF($A94="","",IF($U94="","",IF(AND($V94="",TODAY()&gt;$U94),"はい",IF(AND($V94&lt;&gt;"",$V94&gt;$U94),"はい","いいえ"))))</f>
      </c>
      <c r="AB94" s="260" t="str">
        <f>IF($A94="","",IF($S94="キャンセル済み","対象外",IF($U94="","サービス水準未設定",IF($AA94="はい","期限超過",IF($V94&lt;&gt;"","期限内完了",IF($U94-TODAY()&lt;=1,"まもなく期限","進行中"))))))</f>
      </c>
      <c r="AC94" s="308"/>
      <c r="AD94" s="284"/>
      <c r="AE94" s="290"/>
      <c r="AF94" s="272"/>
      <c r="AG94" s="308"/>
      <c r="AH94" s="250"/>
      <c r="AI94" s="260" t="str">
        <f>IF($B94="","",TEXT($B94,"yyyy-mm"))</f>
      </c>
      <c r="AJ94" s="302" t="str">
        <f>IF($A94="","",IF($V94&lt;&gt;"",ROUND($V94-$B94,1),ROUND(TODAY()-$B94,1)))</f>
      </c>
    </row>
    <row r="95" ht="26" customHeight="true">
      <c r="A95" s="249"/>
      <c r="B95" s="272"/>
      <c r="C95" s="250"/>
      <c r="D95" s="250"/>
      <c r="E95" s="250"/>
      <c r="F95" s="250"/>
      <c r="G95" s="250"/>
      <c r="H95" s="250"/>
      <c r="I95" s="250"/>
      <c r="J95" s="250"/>
      <c r="K95" s="250"/>
      <c r="L95" s="250"/>
      <c r="M95" s="308"/>
      <c r="N95" s="250"/>
      <c r="O95" s="250"/>
      <c r="P95" s="250"/>
      <c r="Q95" s="250"/>
      <c r="R95" s="250"/>
      <c r="S95" s="250"/>
      <c r="T95" s="272"/>
      <c r="U95" s="278" t="str">
        <f>IF(OR($B95="",$X95=""),"",$B95+$X95/24)</f>
      </c>
      <c r="V95" s="272"/>
      <c r="W95" s="260" t="str">
        <f>IF($P95="","",IFERROR(VLOOKUP($P95,'サービス水準ルール'!$A$6:$F$10,2,FALSE),""))</f>
      </c>
      <c r="X95" s="296" t="str">
        <f>IF($P95="","",IFERROR(VLOOKUP($P95,'サービス水準ルール'!$A$6:$F$10,4,FALSE),""))</f>
      </c>
      <c r="Y95" s="296" t="str">
        <f>IF(OR($B95="",$T95=""),"",ROUND(($T95-$B95)*24,1))</f>
      </c>
      <c r="Z95" s="296" t="str">
        <f>IF(OR($B95="",$V95=""),"",ROUND(($V95-$B95)*24,1))</f>
      </c>
      <c r="AA95" s="260" t="str">
        <f>IF($A95="","",IF($U95="","",IF(AND($V95="",TODAY()&gt;$U95),"はい",IF(AND($V95&lt;&gt;"",$V95&gt;$U95),"はい","いいえ"))))</f>
      </c>
      <c r="AB95" s="260" t="str">
        <f>IF($A95="","",IF($S95="キャンセル済み","対象外",IF($U95="","サービス水準未設定",IF($AA95="はい","期限超過",IF($V95&lt;&gt;"","期限内完了",IF($U95-TODAY()&lt;=1,"まもなく期限","進行中"))))))</f>
      </c>
      <c r="AC95" s="308"/>
      <c r="AD95" s="284"/>
      <c r="AE95" s="290"/>
      <c r="AF95" s="272"/>
      <c r="AG95" s="308"/>
      <c r="AH95" s="250"/>
      <c r="AI95" s="260" t="str">
        <f>IF($B95="","",TEXT($B95,"yyyy-mm"))</f>
      </c>
      <c r="AJ95" s="302" t="str">
        <f>IF($A95="","",IF($V95&lt;&gt;"",ROUND($V95-$B95,1),ROUND(TODAY()-$B95,1)))</f>
      </c>
    </row>
    <row r="96" ht="26" customHeight="true">
      <c r="A96" s="249"/>
      <c r="B96" s="272"/>
      <c r="C96" s="250"/>
      <c r="D96" s="250"/>
      <c r="E96" s="250"/>
      <c r="F96" s="250"/>
      <c r="G96" s="250"/>
      <c r="H96" s="250"/>
      <c r="I96" s="250"/>
      <c r="J96" s="250"/>
      <c r="K96" s="250"/>
      <c r="L96" s="250"/>
      <c r="M96" s="308"/>
      <c r="N96" s="250"/>
      <c r="O96" s="250"/>
      <c r="P96" s="250"/>
      <c r="Q96" s="250"/>
      <c r="R96" s="250"/>
      <c r="S96" s="250"/>
      <c r="T96" s="272"/>
      <c r="U96" s="278" t="str">
        <f>IF(OR($B96="",$X96=""),"",$B96+$X96/24)</f>
      </c>
      <c r="V96" s="272"/>
      <c r="W96" s="260" t="str">
        <f>IF($P96="","",IFERROR(VLOOKUP($P96,'サービス水準ルール'!$A$6:$F$10,2,FALSE),""))</f>
      </c>
      <c r="X96" s="296" t="str">
        <f>IF($P96="","",IFERROR(VLOOKUP($P96,'サービス水準ルール'!$A$6:$F$10,4,FALSE),""))</f>
      </c>
      <c r="Y96" s="296" t="str">
        <f>IF(OR($B96="",$T96=""),"",ROUND(($T96-$B96)*24,1))</f>
      </c>
      <c r="Z96" s="296" t="str">
        <f>IF(OR($B96="",$V96=""),"",ROUND(($V96-$B96)*24,1))</f>
      </c>
      <c r="AA96" s="260" t="str">
        <f>IF($A96="","",IF($U96="","",IF(AND($V96="",TODAY()&gt;$U96),"はい",IF(AND($V96&lt;&gt;"",$V96&gt;$U96),"はい","いいえ"))))</f>
      </c>
      <c r="AB96" s="260" t="str">
        <f>IF($A96="","",IF($S96="キャンセル済み","対象外",IF($U96="","サービス水準未設定",IF($AA96="はい","期限超過",IF($V96&lt;&gt;"","期限内完了",IF($U96-TODAY()&lt;=1,"まもなく期限","進行中"))))))</f>
      </c>
      <c r="AC96" s="308"/>
      <c r="AD96" s="284"/>
      <c r="AE96" s="290"/>
      <c r="AF96" s="272"/>
      <c r="AG96" s="308"/>
      <c r="AH96" s="250"/>
      <c r="AI96" s="260" t="str">
        <f>IF($B96="","",TEXT($B96,"yyyy-mm"))</f>
      </c>
      <c r="AJ96" s="302" t="str">
        <f>IF($A96="","",IF($V96&lt;&gt;"",ROUND($V96-$B96,1),ROUND(TODAY()-$B96,1)))</f>
      </c>
    </row>
    <row r="97" ht="26" customHeight="true">
      <c r="A97" s="249"/>
      <c r="B97" s="272"/>
      <c r="C97" s="250"/>
      <c r="D97" s="250"/>
      <c r="E97" s="250"/>
      <c r="F97" s="250"/>
      <c r="G97" s="250"/>
      <c r="H97" s="250"/>
      <c r="I97" s="250"/>
      <c r="J97" s="250"/>
      <c r="K97" s="250"/>
      <c r="L97" s="250"/>
      <c r="M97" s="308"/>
      <c r="N97" s="250"/>
      <c r="O97" s="250"/>
      <c r="P97" s="250"/>
      <c r="Q97" s="250"/>
      <c r="R97" s="250"/>
      <c r="S97" s="250"/>
      <c r="T97" s="272"/>
      <c r="U97" s="278" t="str">
        <f>IF(OR($B97="",$X97=""),"",$B97+$X97/24)</f>
      </c>
      <c r="V97" s="272"/>
      <c r="W97" s="260" t="str">
        <f>IF($P97="","",IFERROR(VLOOKUP($P97,'サービス水準ルール'!$A$6:$F$10,2,FALSE),""))</f>
      </c>
      <c r="X97" s="296" t="str">
        <f>IF($P97="","",IFERROR(VLOOKUP($P97,'サービス水準ルール'!$A$6:$F$10,4,FALSE),""))</f>
      </c>
      <c r="Y97" s="296" t="str">
        <f>IF(OR($B97="",$T97=""),"",ROUND(($T97-$B97)*24,1))</f>
      </c>
      <c r="Z97" s="296" t="str">
        <f>IF(OR($B97="",$V97=""),"",ROUND(($V97-$B97)*24,1))</f>
      </c>
      <c r="AA97" s="260" t="str">
        <f>IF($A97="","",IF($U97="","",IF(AND($V97="",TODAY()&gt;$U97),"はい",IF(AND($V97&lt;&gt;"",$V97&gt;$U97),"はい","いいえ"))))</f>
      </c>
      <c r="AB97" s="260" t="str">
        <f>IF($A97="","",IF($S97="キャンセル済み","対象外",IF($U97="","サービス水準未設定",IF($AA97="はい","期限超過",IF($V97&lt;&gt;"","期限内完了",IF($U97-TODAY()&lt;=1,"まもなく期限","進行中"))))))</f>
      </c>
      <c r="AC97" s="308"/>
      <c r="AD97" s="284"/>
      <c r="AE97" s="290"/>
      <c r="AF97" s="272"/>
      <c r="AG97" s="308"/>
      <c r="AH97" s="250"/>
      <c r="AI97" s="260" t="str">
        <f>IF($B97="","",TEXT($B97,"yyyy-mm"))</f>
      </c>
      <c r="AJ97" s="302" t="str">
        <f>IF($A97="","",IF($V97&lt;&gt;"",ROUND($V97-$B97,1),ROUND(TODAY()-$B97,1)))</f>
      </c>
    </row>
    <row r="98" ht="26" customHeight="true">
      <c r="A98" s="249"/>
      <c r="B98" s="272"/>
      <c r="C98" s="250"/>
      <c r="D98" s="250"/>
      <c r="E98" s="250"/>
      <c r="F98" s="250"/>
      <c r="G98" s="250"/>
      <c r="H98" s="250"/>
      <c r="I98" s="250"/>
      <c r="J98" s="250"/>
      <c r="K98" s="250"/>
      <c r="L98" s="250"/>
      <c r="M98" s="308"/>
      <c r="N98" s="250"/>
      <c r="O98" s="250"/>
      <c r="P98" s="250"/>
      <c r="Q98" s="250"/>
      <c r="R98" s="250"/>
      <c r="S98" s="250"/>
      <c r="T98" s="272"/>
      <c r="U98" s="278" t="str">
        <f>IF(OR($B98="",$X98=""),"",$B98+$X98/24)</f>
      </c>
      <c r="V98" s="272"/>
      <c r="W98" s="260" t="str">
        <f>IF($P98="","",IFERROR(VLOOKUP($P98,'サービス水準ルール'!$A$6:$F$10,2,FALSE),""))</f>
      </c>
      <c r="X98" s="296" t="str">
        <f>IF($P98="","",IFERROR(VLOOKUP($P98,'サービス水準ルール'!$A$6:$F$10,4,FALSE),""))</f>
      </c>
      <c r="Y98" s="296" t="str">
        <f>IF(OR($B98="",$T98=""),"",ROUND(($T98-$B98)*24,1))</f>
      </c>
      <c r="Z98" s="296" t="str">
        <f>IF(OR($B98="",$V98=""),"",ROUND(($V98-$B98)*24,1))</f>
      </c>
      <c r="AA98" s="260" t="str">
        <f>IF($A98="","",IF($U98="","",IF(AND($V98="",TODAY()&gt;$U98),"はい",IF(AND($V98&lt;&gt;"",$V98&gt;$U98),"はい","いいえ"))))</f>
      </c>
      <c r="AB98" s="260" t="str">
        <f>IF($A98="","",IF($S98="キャンセル済み","対象外",IF($U98="","サービス水準未設定",IF($AA98="はい","期限超過",IF($V98&lt;&gt;"","期限内完了",IF($U98-TODAY()&lt;=1,"まもなく期限","進行中"))))))</f>
      </c>
      <c r="AC98" s="308"/>
      <c r="AD98" s="284"/>
      <c r="AE98" s="290"/>
      <c r="AF98" s="272"/>
      <c r="AG98" s="308"/>
      <c r="AH98" s="250"/>
      <c r="AI98" s="260" t="str">
        <f>IF($B98="","",TEXT($B98,"yyyy-mm"))</f>
      </c>
      <c r="AJ98" s="302" t="str">
        <f>IF($A98="","",IF($V98&lt;&gt;"",ROUND($V98-$B98,1),ROUND(TODAY()-$B98,1)))</f>
      </c>
    </row>
    <row r="99" ht="26" customHeight="true">
      <c r="A99" s="249"/>
      <c r="B99" s="272"/>
      <c r="C99" s="250"/>
      <c r="D99" s="250"/>
      <c r="E99" s="250"/>
      <c r="F99" s="250"/>
      <c r="G99" s="250"/>
      <c r="H99" s="250"/>
      <c r="I99" s="250"/>
      <c r="J99" s="250"/>
      <c r="K99" s="250"/>
      <c r="L99" s="250"/>
      <c r="M99" s="308"/>
      <c r="N99" s="250"/>
      <c r="O99" s="250"/>
      <c r="P99" s="250"/>
      <c r="Q99" s="250"/>
      <c r="R99" s="250"/>
      <c r="S99" s="250"/>
      <c r="T99" s="272"/>
      <c r="U99" s="278" t="str">
        <f>IF(OR($B99="",$X99=""),"",$B99+$X99/24)</f>
      </c>
      <c r="V99" s="272"/>
      <c r="W99" s="260" t="str">
        <f>IF($P99="","",IFERROR(VLOOKUP($P99,'サービス水準ルール'!$A$6:$F$10,2,FALSE),""))</f>
      </c>
      <c r="X99" s="296" t="str">
        <f>IF($P99="","",IFERROR(VLOOKUP($P99,'サービス水準ルール'!$A$6:$F$10,4,FALSE),""))</f>
      </c>
      <c r="Y99" s="296" t="str">
        <f>IF(OR($B99="",$T99=""),"",ROUND(($T99-$B99)*24,1))</f>
      </c>
      <c r="Z99" s="296" t="str">
        <f>IF(OR($B99="",$V99=""),"",ROUND(($V99-$B99)*24,1))</f>
      </c>
      <c r="AA99" s="260" t="str">
        <f>IF($A99="","",IF($U99="","",IF(AND($V99="",TODAY()&gt;$U99),"はい",IF(AND($V99&lt;&gt;"",$V99&gt;$U99),"はい","いいえ"))))</f>
      </c>
      <c r="AB99" s="260" t="str">
        <f>IF($A99="","",IF($S99="キャンセル済み","対象外",IF($U99="","サービス水準未設定",IF($AA99="はい","期限超過",IF($V99&lt;&gt;"","期限内完了",IF($U99-TODAY()&lt;=1,"まもなく期限","進行中"))))))</f>
      </c>
      <c r="AC99" s="308"/>
      <c r="AD99" s="284"/>
      <c r="AE99" s="290"/>
      <c r="AF99" s="272"/>
      <c r="AG99" s="308"/>
      <c r="AH99" s="250"/>
      <c r="AI99" s="260" t="str">
        <f>IF($B99="","",TEXT($B99,"yyyy-mm"))</f>
      </c>
      <c r="AJ99" s="302" t="str">
        <f>IF($A99="","",IF($V99&lt;&gt;"",ROUND($V99-$B99,1),ROUND(TODAY()-$B99,1)))</f>
      </c>
    </row>
    <row r="100" ht="26" customHeight="true">
      <c r="A100" s="249"/>
      <c r="B100" s="272"/>
      <c r="C100" s="250"/>
      <c r="D100" s="250"/>
      <c r="E100" s="250"/>
      <c r="F100" s="250"/>
      <c r="G100" s="250"/>
      <c r="H100" s="250"/>
      <c r="I100" s="250"/>
      <c r="J100" s="250"/>
      <c r="K100" s="250"/>
      <c r="L100" s="250"/>
      <c r="M100" s="308"/>
      <c r="N100" s="250"/>
      <c r="O100" s="250"/>
      <c r="P100" s="250"/>
      <c r="Q100" s="250"/>
      <c r="R100" s="250"/>
      <c r="S100" s="250"/>
      <c r="T100" s="272"/>
      <c r="U100" s="278" t="str">
        <f>IF(OR($B100="",$X100=""),"",$B100+$X100/24)</f>
      </c>
      <c r="V100" s="272"/>
      <c r="W100" s="260" t="str">
        <f>IF($P100="","",IFERROR(VLOOKUP($P100,'サービス水準ルール'!$A$6:$F$10,2,FALSE),""))</f>
      </c>
      <c r="X100" s="296" t="str">
        <f>IF($P100="","",IFERROR(VLOOKUP($P100,'サービス水準ルール'!$A$6:$F$10,4,FALSE),""))</f>
      </c>
      <c r="Y100" s="296" t="str">
        <f>IF(OR($B100="",$T100=""),"",ROUND(($T100-$B100)*24,1))</f>
      </c>
      <c r="Z100" s="296" t="str">
        <f>IF(OR($B100="",$V100=""),"",ROUND(($V100-$B100)*24,1))</f>
      </c>
      <c r="AA100" s="260" t="str">
        <f>IF($A100="","",IF($U100="","",IF(AND($V100="",TODAY()&gt;$U100),"はい",IF(AND($V100&lt;&gt;"",$V100&gt;$U100),"はい","いいえ"))))</f>
      </c>
      <c r="AB100" s="260" t="str">
        <f>IF($A100="","",IF($S100="キャンセル済み","対象外",IF($U100="","サービス水準未設定",IF($AA100="はい","期限超過",IF($V100&lt;&gt;"","期限内完了",IF($U100-TODAY()&lt;=1,"まもなく期限","進行中"))))))</f>
      </c>
      <c r="AC100" s="308"/>
      <c r="AD100" s="284"/>
      <c r="AE100" s="290"/>
      <c r="AF100" s="272"/>
      <c r="AG100" s="308"/>
      <c r="AH100" s="250"/>
      <c r="AI100" s="260" t="str">
        <f>IF($B100="","",TEXT($B100,"yyyy-mm"))</f>
      </c>
      <c r="AJ100" s="302" t="str">
        <f>IF($A100="","",IF($V100&lt;&gt;"",ROUND($V100-$B100,1),ROUND(TODAY()-$B100,1)))</f>
      </c>
    </row>
    <row r="101" ht="26" customHeight="true">
      <c r="A101" s="249"/>
      <c r="B101" s="272"/>
      <c r="C101" s="250"/>
      <c r="D101" s="250"/>
      <c r="E101" s="250"/>
      <c r="F101" s="250"/>
      <c r="G101" s="250"/>
      <c r="H101" s="250"/>
      <c r="I101" s="250"/>
      <c r="J101" s="250"/>
      <c r="K101" s="250"/>
      <c r="L101" s="250"/>
      <c r="M101" s="308"/>
      <c r="N101" s="250"/>
      <c r="O101" s="250"/>
      <c r="P101" s="250"/>
      <c r="Q101" s="250"/>
      <c r="R101" s="250"/>
      <c r="S101" s="250"/>
      <c r="T101" s="272"/>
      <c r="U101" s="278" t="str">
        <f>IF(OR($B101="",$X101=""),"",$B101+$X101/24)</f>
      </c>
      <c r="V101" s="272"/>
      <c r="W101" s="260" t="str">
        <f>IF($P101="","",IFERROR(VLOOKUP($P101,'サービス水準ルール'!$A$6:$F$10,2,FALSE),""))</f>
      </c>
      <c r="X101" s="296" t="str">
        <f>IF($P101="","",IFERROR(VLOOKUP($P101,'サービス水準ルール'!$A$6:$F$10,4,FALSE),""))</f>
      </c>
      <c r="Y101" s="296" t="str">
        <f>IF(OR($B101="",$T101=""),"",ROUND(($T101-$B101)*24,1))</f>
      </c>
      <c r="Z101" s="296" t="str">
        <f>IF(OR($B101="",$V101=""),"",ROUND(($V101-$B101)*24,1))</f>
      </c>
      <c r="AA101" s="260" t="str">
        <f>IF($A101="","",IF($U101="","",IF(AND($V101="",TODAY()&gt;$U101),"はい",IF(AND($V101&lt;&gt;"",$V101&gt;$U101),"はい","いいえ"))))</f>
      </c>
      <c r="AB101" s="260" t="str">
        <f>IF($A101="","",IF($S101="キャンセル済み","対象外",IF($U101="","サービス水準未設定",IF($AA101="はい","期限超過",IF($V101&lt;&gt;"","期限内完了",IF($U101-TODAY()&lt;=1,"まもなく期限","進行中"))))))</f>
      </c>
      <c r="AC101" s="308"/>
      <c r="AD101" s="284"/>
      <c r="AE101" s="290"/>
      <c r="AF101" s="272"/>
      <c r="AG101" s="308"/>
      <c r="AH101" s="250"/>
      <c r="AI101" s="260" t="str">
        <f>IF($B101="","",TEXT($B101,"yyyy-mm"))</f>
      </c>
      <c r="AJ101" s="302" t="str">
        <f>IF($A101="","",IF($V101&lt;&gt;"",ROUND($V101-$B101,1),ROUND(TODAY()-$B101,1)))</f>
      </c>
    </row>
    <row r="102" ht="26" customHeight="true">
      <c r="A102" s="249"/>
      <c r="B102" s="272"/>
      <c r="C102" s="250"/>
      <c r="D102" s="250"/>
      <c r="E102" s="250"/>
      <c r="F102" s="250"/>
      <c r="G102" s="250"/>
      <c r="H102" s="250"/>
      <c r="I102" s="250"/>
      <c r="J102" s="250"/>
      <c r="K102" s="250"/>
      <c r="L102" s="250"/>
      <c r="M102" s="308"/>
      <c r="N102" s="250"/>
      <c r="O102" s="250"/>
      <c r="P102" s="250"/>
      <c r="Q102" s="250"/>
      <c r="R102" s="250"/>
      <c r="S102" s="250"/>
      <c r="T102" s="272"/>
      <c r="U102" s="278" t="str">
        <f>IF(OR($B102="",$X102=""),"",$B102+$X102/24)</f>
      </c>
      <c r="V102" s="272"/>
      <c r="W102" s="260" t="str">
        <f>IF($P102="","",IFERROR(VLOOKUP($P102,'サービス水準ルール'!$A$6:$F$10,2,FALSE),""))</f>
      </c>
      <c r="X102" s="296" t="str">
        <f>IF($P102="","",IFERROR(VLOOKUP($P102,'サービス水準ルール'!$A$6:$F$10,4,FALSE),""))</f>
      </c>
      <c r="Y102" s="296" t="str">
        <f>IF(OR($B102="",$T102=""),"",ROUND(($T102-$B102)*24,1))</f>
      </c>
      <c r="Z102" s="296" t="str">
        <f>IF(OR($B102="",$V102=""),"",ROUND(($V102-$B102)*24,1))</f>
      </c>
      <c r="AA102" s="260" t="str">
        <f>IF($A102="","",IF($U102="","",IF(AND($V102="",TODAY()&gt;$U102),"はい",IF(AND($V102&lt;&gt;"",$V102&gt;$U102),"はい","いいえ"))))</f>
      </c>
      <c r="AB102" s="260" t="str">
        <f>IF($A102="","",IF($S102="キャンセル済み","対象外",IF($U102="","サービス水準未設定",IF($AA102="はい","期限超過",IF($V102&lt;&gt;"","期限内完了",IF($U102-TODAY()&lt;=1,"まもなく期限","進行中"))))))</f>
      </c>
      <c r="AC102" s="308"/>
      <c r="AD102" s="284"/>
      <c r="AE102" s="290"/>
      <c r="AF102" s="272"/>
      <c r="AG102" s="308"/>
      <c r="AH102" s="250"/>
      <c r="AI102" s="260" t="str">
        <f>IF($B102="","",TEXT($B102,"yyyy-mm"))</f>
      </c>
      <c r="AJ102" s="302" t="str">
        <f>IF($A102="","",IF($V102&lt;&gt;"",ROUND($V102-$B102,1),ROUND(TODAY()-$B102,1)))</f>
      </c>
    </row>
    <row r="103" ht="26" customHeight="true">
      <c r="A103" s="249"/>
      <c r="B103" s="272"/>
      <c r="C103" s="250"/>
      <c r="D103" s="250"/>
      <c r="E103" s="250"/>
      <c r="F103" s="250"/>
      <c r="G103" s="250"/>
      <c r="H103" s="250"/>
      <c r="I103" s="250"/>
      <c r="J103" s="250"/>
      <c r="K103" s="250"/>
      <c r="L103" s="250"/>
      <c r="M103" s="308"/>
      <c r="N103" s="250"/>
      <c r="O103" s="250"/>
      <c r="P103" s="250"/>
      <c r="Q103" s="250"/>
      <c r="R103" s="250"/>
      <c r="S103" s="250"/>
      <c r="T103" s="272"/>
      <c r="U103" s="278" t="str">
        <f>IF(OR($B103="",$X103=""),"",$B103+$X103/24)</f>
      </c>
      <c r="V103" s="272"/>
      <c r="W103" s="260" t="str">
        <f>IF($P103="","",IFERROR(VLOOKUP($P103,'サービス水準ルール'!$A$6:$F$10,2,FALSE),""))</f>
      </c>
      <c r="X103" s="296" t="str">
        <f>IF($P103="","",IFERROR(VLOOKUP($P103,'サービス水準ルール'!$A$6:$F$10,4,FALSE),""))</f>
      </c>
      <c r="Y103" s="296" t="str">
        <f>IF(OR($B103="",$T103=""),"",ROUND(($T103-$B103)*24,1))</f>
      </c>
      <c r="Z103" s="296" t="str">
        <f>IF(OR($B103="",$V103=""),"",ROUND(($V103-$B103)*24,1))</f>
      </c>
      <c r="AA103" s="260" t="str">
        <f>IF($A103="","",IF($U103="","",IF(AND($V103="",TODAY()&gt;$U103),"はい",IF(AND($V103&lt;&gt;"",$V103&gt;$U103),"はい","いいえ"))))</f>
      </c>
      <c r="AB103" s="260" t="str">
        <f>IF($A103="","",IF($S103="キャンセル済み","対象外",IF($U103="","サービス水準未設定",IF($AA103="はい","期限超過",IF($V103&lt;&gt;"","期限内完了",IF($U103-TODAY()&lt;=1,"まもなく期限","進行中"))))))</f>
      </c>
      <c r="AC103" s="308"/>
      <c r="AD103" s="284"/>
      <c r="AE103" s="290"/>
      <c r="AF103" s="272"/>
      <c r="AG103" s="308"/>
      <c r="AH103" s="250"/>
      <c r="AI103" s="260" t="str">
        <f>IF($B103="","",TEXT($B103,"yyyy-mm"))</f>
      </c>
      <c r="AJ103" s="302" t="str">
        <f>IF($A103="","",IF($V103&lt;&gt;"",ROUND($V103-$B103,1),ROUND(TODAY()-$B103,1)))</f>
      </c>
    </row>
    <row r="104" ht="26" customHeight="true">
      <c r="A104" s="249"/>
      <c r="B104" s="272"/>
      <c r="C104" s="250"/>
      <c r="D104" s="250"/>
      <c r="E104" s="250"/>
      <c r="F104" s="250"/>
      <c r="G104" s="250"/>
      <c r="H104" s="250"/>
      <c r="I104" s="250"/>
      <c r="J104" s="250"/>
      <c r="K104" s="250"/>
      <c r="L104" s="250"/>
      <c r="M104" s="308"/>
      <c r="N104" s="250"/>
      <c r="O104" s="250"/>
      <c r="P104" s="250"/>
      <c r="Q104" s="250"/>
      <c r="R104" s="250"/>
      <c r="S104" s="250"/>
      <c r="T104" s="272"/>
      <c r="U104" s="278" t="str">
        <f>IF(OR($B104="",$X104=""),"",$B104+$X104/24)</f>
      </c>
      <c r="V104" s="272"/>
      <c r="W104" s="260" t="str">
        <f>IF($P104="","",IFERROR(VLOOKUP($P104,'サービス水準ルール'!$A$6:$F$10,2,FALSE),""))</f>
      </c>
      <c r="X104" s="296" t="str">
        <f>IF($P104="","",IFERROR(VLOOKUP($P104,'サービス水準ルール'!$A$6:$F$10,4,FALSE),""))</f>
      </c>
      <c r="Y104" s="296" t="str">
        <f>IF(OR($B104="",$T104=""),"",ROUND(($T104-$B104)*24,1))</f>
      </c>
      <c r="Z104" s="296" t="str">
        <f>IF(OR($B104="",$V104=""),"",ROUND(($V104-$B104)*24,1))</f>
      </c>
      <c r="AA104" s="260" t="str">
        <f>IF($A104="","",IF($U104="","",IF(AND($V104="",TODAY()&gt;$U104),"はい",IF(AND($V104&lt;&gt;"",$V104&gt;$U104),"はい","いいえ"))))</f>
      </c>
      <c r="AB104" s="260" t="str">
        <f>IF($A104="","",IF($S104="キャンセル済み","対象外",IF($U104="","サービス水準未設定",IF($AA104="はい","期限超過",IF($V104&lt;&gt;"","期限内完了",IF($U104-TODAY()&lt;=1,"まもなく期限","進行中"))))))</f>
      </c>
      <c r="AC104" s="308"/>
      <c r="AD104" s="284"/>
      <c r="AE104" s="290"/>
      <c r="AF104" s="272"/>
      <c r="AG104" s="308"/>
      <c r="AH104" s="250"/>
      <c r="AI104" s="260" t="str">
        <f>IF($B104="","",TEXT($B104,"yyyy-mm"))</f>
      </c>
      <c r="AJ104" s="302" t="str">
        <f>IF($A104="","",IF($V104&lt;&gt;"",ROUND($V104-$B104,1),ROUND(TODAY()-$B104,1)))</f>
      </c>
    </row>
    <row r="105" ht="26" customHeight="true">
      <c r="A105" s="249"/>
      <c r="B105" s="272"/>
      <c r="C105" s="250"/>
      <c r="D105" s="250"/>
      <c r="E105" s="250"/>
      <c r="F105" s="250"/>
      <c r="G105" s="250"/>
      <c r="H105" s="250"/>
      <c r="I105" s="250"/>
      <c r="J105" s="250"/>
      <c r="K105" s="250"/>
      <c r="L105" s="250"/>
      <c r="M105" s="308"/>
      <c r="N105" s="250"/>
      <c r="O105" s="250"/>
      <c r="P105" s="250"/>
      <c r="Q105" s="250"/>
      <c r="R105" s="250"/>
      <c r="S105" s="250"/>
      <c r="T105" s="272"/>
      <c r="U105" s="278" t="str">
        <f>IF(OR($B105="",$X105=""),"",$B105+$X105/24)</f>
      </c>
      <c r="V105" s="272"/>
      <c r="W105" s="260" t="str">
        <f>IF($P105="","",IFERROR(VLOOKUP($P105,'サービス水準ルール'!$A$6:$F$10,2,FALSE),""))</f>
      </c>
      <c r="X105" s="296" t="str">
        <f>IF($P105="","",IFERROR(VLOOKUP($P105,'サービス水準ルール'!$A$6:$F$10,4,FALSE),""))</f>
      </c>
      <c r="Y105" s="296" t="str">
        <f>IF(OR($B105="",$T105=""),"",ROUND(($T105-$B105)*24,1))</f>
      </c>
      <c r="Z105" s="296" t="str">
        <f>IF(OR($B105="",$V105=""),"",ROUND(($V105-$B105)*24,1))</f>
      </c>
      <c r="AA105" s="260" t="str">
        <f>IF($A105="","",IF($U105="","",IF(AND($V105="",TODAY()&gt;$U105),"はい",IF(AND($V105&lt;&gt;"",$V105&gt;$U105),"はい","いいえ"))))</f>
      </c>
      <c r="AB105" s="260" t="str">
        <f>IF($A105="","",IF($S105="キャンセル済み","対象外",IF($U105="","サービス水準未設定",IF($AA105="はい","期限超過",IF($V105&lt;&gt;"","期限内完了",IF($U105-TODAY()&lt;=1,"まもなく期限","進行中"))))))</f>
      </c>
      <c r="AC105" s="308"/>
      <c r="AD105" s="284"/>
      <c r="AE105" s="290"/>
      <c r="AF105" s="272"/>
      <c r="AG105" s="308"/>
      <c r="AH105" s="250"/>
      <c r="AI105" s="260" t="str">
        <f>IF($B105="","",TEXT($B105,"yyyy-mm"))</f>
      </c>
      <c r="AJ105" s="302" t="str">
        <f>IF($A105="","",IF($V105&lt;&gt;"",ROUND($V105-$B105,1),ROUND(TODAY()-$B105,1)))</f>
      </c>
    </row>
    <row r="106" ht="26" customHeight="true">
      <c r="A106" s="249"/>
      <c r="B106" s="272"/>
      <c r="C106" s="250"/>
      <c r="D106" s="250"/>
      <c r="E106" s="250"/>
      <c r="F106" s="250"/>
      <c r="G106" s="250"/>
      <c r="H106" s="250"/>
      <c r="I106" s="250"/>
      <c r="J106" s="250"/>
      <c r="K106" s="250"/>
      <c r="L106" s="250"/>
      <c r="M106" s="308"/>
      <c r="N106" s="250"/>
      <c r="O106" s="250"/>
      <c r="P106" s="250"/>
      <c r="Q106" s="250"/>
      <c r="R106" s="250"/>
      <c r="S106" s="250"/>
      <c r="T106" s="272"/>
      <c r="U106" s="278" t="str">
        <f>IF(OR($B106="",$X106=""),"",$B106+$X106/24)</f>
      </c>
      <c r="V106" s="272"/>
      <c r="W106" s="260" t="str">
        <f>IF($P106="","",IFERROR(VLOOKUP($P106,'サービス水準ルール'!$A$6:$F$10,2,FALSE),""))</f>
      </c>
      <c r="X106" s="296" t="str">
        <f>IF($P106="","",IFERROR(VLOOKUP($P106,'サービス水準ルール'!$A$6:$F$10,4,FALSE),""))</f>
      </c>
      <c r="Y106" s="296" t="str">
        <f>IF(OR($B106="",$T106=""),"",ROUND(($T106-$B106)*24,1))</f>
      </c>
      <c r="Z106" s="296" t="str">
        <f>IF(OR($B106="",$V106=""),"",ROUND(($V106-$B106)*24,1))</f>
      </c>
      <c r="AA106" s="260" t="str">
        <f>IF($A106="","",IF($U106="","",IF(AND($V106="",TODAY()&gt;$U106),"はい",IF(AND($V106&lt;&gt;"",$V106&gt;$U106),"はい","いいえ"))))</f>
      </c>
      <c r="AB106" s="260" t="str">
        <f>IF($A106="","",IF($S106="キャンセル済み","対象外",IF($U106="","サービス水準未設定",IF($AA106="はい","期限超過",IF($V106&lt;&gt;"","期限内完了",IF($U106-TODAY()&lt;=1,"まもなく期限","進行中"))))))</f>
      </c>
      <c r="AC106" s="308"/>
      <c r="AD106" s="284"/>
      <c r="AE106" s="290"/>
      <c r="AF106" s="272"/>
      <c r="AG106" s="308"/>
      <c r="AH106" s="250"/>
      <c r="AI106" s="260" t="str">
        <f>IF($B106="","",TEXT($B106,"yyyy-mm"))</f>
      </c>
      <c r="AJ106" s="302" t="str">
        <f>IF($A106="","",IF($V106&lt;&gt;"",ROUND($V106-$B106,1),ROUND(TODAY()-$B106,1)))</f>
      </c>
    </row>
    <row r="107" ht="26" customHeight="true">
      <c r="A107" s="249"/>
      <c r="B107" s="272"/>
      <c r="C107" s="250"/>
      <c r="D107" s="250"/>
      <c r="E107" s="250"/>
      <c r="F107" s="250"/>
      <c r="G107" s="250"/>
      <c r="H107" s="250"/>
      <c r="I107" s="250"/>
      <c r="J107" s="250"/>
      <c r="K107" s="250"/>
      <c r="L107" s="250"/>
      <c r="M107" s="308"/>
      <c r="N107" s="250"/>
      <c r="O107" s="250"/>
      <c r="P107" s="250"/>
      <c r="Q107" s="250"/>
      <c r="R107" s="250"/>
      <c r="S107" s="250"/>
      <c r="T107" s="272"/>
      <c r="U107" s="278" t="str">
        <f>IF(OR($B107="",$X107=""),"",$B107+$X107/24)</f>
      </c>
      <c r="V107" s="272"/>
      <c r="W107" s="260" t="str">
        <f>IF($P107="","",IFERROR(VLOOKUP($P107,'サービス水準ルール'!$A$6:$F$10,2,FALSE),""))</f>
      </c>
      <c r="X107" s="296" t="str">
        <f>IF($P107="","",IFERROR(VLOOKUP($P107,'サービス水準ルール'!$A$6:$F$10,4,FALSE),""))</f>
      </c>
      <c r="Y107" s="296" t="str">
        <f>IF(OR($B107="",$T107=""),"",ROUND(($T107-$B107)*24,1))</f>
      </c>
      <c r="Z107" s="296" t="str">
        <f>IF(OR($B107="",$V107=""),"",ROUND(($V107-$B107)*24,1))</f>
      </c>
      <c r="AA107" s="260" t="str">
        <f>IF($A107="","",IF($U107="","",IF(AND($V107="",TODAY()&gt;$U107),"はい",IF(AND($V107&lt;&gt;"",$V107&gt;$U107),"はい","いいえ"))))</f>
      </c>
      <c r="AB107" s="260" t="str">
        <f>IF($A107="","",IF($S107="キャンセル済み","対象外",IF($U107="","サービス水準未設定",IF($AA107="はい","期限超過",IF($V107&lt;&gt;"","期限内完了",IF($U107-TODAY()&lt;=1,"まもなく期限","進行中"))))))</f>
      </c>
      <c r="AC107" s="308"/>
      <c r="AD107" s="284"/>
      <c r="AE107" s="290"/>
      <c r="AF107" s="272"/>
      <c r="AG107" s="308"/>
      <c r="AH107" s="250"/>
      <c r="AI107" s="260" t="str">
        <f>IF($B107="","",TEXT($B107,"yyyy-mm"))</f>
      </c>
      <c r="AJ107" s="302" t="str">
        <f>IF($A107="","",IF($V107&lt;&gt;"",ROUND($V107-$B107,1),ROUND(TODAY()-$B107,1)))</f>
      </c>
    </row>
    <row r="108" ht="26" customHeight="true">
      <c r="A108" s="249"/>
      <c r="B108" s="272"/>
      <c r="C108" s="250"/>
      <c r="D108" s="250"/>
      <c r="E108" s="250"/>
      <c r="F108" s="250"/>
      <c r="G108" s="250"/>
      <c r="H108" s="250"/>
      <c r="I108" s="250"/>
      <c r="J108" s="250"/>
      <c r="K108" s="250"/>
      <c r="L108" s="250"/>
      <c r="M108" s="308"/>
      <c r="N108" s="250"/>
      <c r="O108" s="250"/>
      <c r="P108" s="250"/>
      <c r="Q108" s="250"/>
      <c r="R108" s="250"/>
      <c r="S108" s="250"/>
      <c r="T108" s="272"/>
      <c r="U108" s="278" t="str">
        <f>IF(OR($B108="",$X108=""),"",$B108+$X108/24)</f>
      </c>
      <c r="V108" s="272"/>
      <c r="W108" s="260" t="str">
        <f>IF($P108="","",IFERROR(VLOOKUP($P108,'サービス水準ルール'!$A$6:$F$10,2,FALSE),""))</f>
      </c>
      <c r="X108" s="296" t="str">
        <f>IF($P108="","",IFERROR(VLOOKUP($P108,'サービス水準ルール'!$A$6:$F$10,4,FALSE),""))</f>
      </c>
      <c r="Y108" s="296" t="str">
        <f>IF(OR($B108="",$T108=""),"",ROUND(($T108-$B108)*24,1))</f>
      </c>
      <c r="Z108" s="296" t="str">
        <f>IF(OR($B108="",$V108=""),"",ROUND(($V108-$B108)*24,1))</f>
      </c>
      <c r="AA108" s="260" t="str">
        <f>IF($A108="","",IF($U108="","",IF(AND($V108="",TODAY()&gt;$U108),"はい",IF(AND($V108&lt;&gt;"",$V108&gt;$U108),"はい","いいえ"))))</f>
      </c>
      <c r="AB108" s="260" t="str">
        <f>IF($A108="","",IF($S108="キャンセル済み","対象外",IF($U108="","サービス水準未設定",IF($AA108="はい","期限超過",IF($V108&lt;&gt;"","期限内完了",IF($U108-TODAY()&lt;=1,"まもなく期限","進行中"))))))</f>
      </c>
      <c r="AC108" s="308"/>
      <c r="AD108" s="284"/>
      <c r="AE108" s="290"/>
      <c r="AF108" s="272"/>
      <c r="AG108" s="308"/>
      <c r="AH108" s="250"/>
      <c r="AI108" s="260" t="str">
        <f>IF($B108="","",TEXT($B108,"yyyy-mm"))</f>
      </c>
      <c r="AJ108" s="302" t="str">
        <f>IF($A108="","",IF($V108&lt;&gt;"",ROUND($V108-$B108,1),ROUND(TODAY()-$B108,1)))</f>
      </c>
    </row>
    <row r="109" ht="26" customHeight="true">
      <c r="A109" s="249"/>
      <c r="B109" s="272"/>
      <c r="C109" s="250"/>
      <c r="D109" s="250"/>
      <c r="E109" s="250"/>
      <c r="F109" s="250"/>
      <c r="G109" s="250"/>
      <c r="H109" s="250"/>
      <c r="I109" s="250"/>
      <c r="J109" s="250"/>
      <c r="K109" s="250"/>
      <c r="L109" s="250"/>
      <c r="M109" s="308"/>
      <c r="N109" s="250"/>
      <c r="O109" s="250"/>
      <c r="P109" s="250"/>
      <c r="Q109" s="250"/>
      <c r="R109" s="250"/>
      <c r="S109" s="250"/>
      <c r="T109" s="272"/>
      <c r="U109" s="278" t="str">
        <f>IF(OR($B109="",$X109=""),"",$B109+$X109/24)</f>
      </c>
      <c r="V109" s="272"/>
      <c r="W109" s="260" t="str">
        <f>IF($P109="","",IFERROR(VLOOKUP($P109,'サービス水準ルール'!$A$6:$F$10,2,FALSE),""))</f>
      </c>
      <c r="X109" s="296" t="str">
        <f>IF($P109="","",IFERROR(VLOOKUP($P109,'サービス水準ルール'!$A$6:$F$10,4,FALSE),""))</f>
      </c>
      <c r="Y109" s="296" t="str">
        <f>IF(OR($B109="",$T109=""),"",ROUND(($T109-$B109)*24,1))</f>
      </c>
      <c r="Z109" s="296" t="str">
        <f>IF(OR($B109="",$V109=""),"",ROUND(($V109-$B109)*24,1))</f>
      </c>
      <c r="AA109" s="260" t="str">
        <f>IF($A109="","",IF($U109="","",IF(AND($V109="",TODAY()&gt;$U109),"はい",IF(AND($V109&lt;&gt;"",$V109&gt;$U109),"はい","いいえ"))))</f>
      </c>
      <c r="AB109" s="260" t="str">
        <f>IF($A109="","",IF($S109="キャンセル済み","対象外",IF($U109="","サービス水準未設定",IF($AA109="はい","期限超過",IF($V109&lt;&gt;"","期限内完了",IF($U109-TODAY()&lt;=1,"まもなく期限","進行中"))))))</f>
      </c>
      <c r="AC109" s="308"/>
      <c r="AD109" s="284"/>
      <c r="AE109" s="290"/>
      <c r="AF109" s="272"/>
      <c r="AG109" s="308"/>
      <c r="AH109" s="250"/>
      <c r="AI109" s="260" t="str">
        <f>IF($B109="","",TEXT($B109,"yyyy-mm"))</f>
      </c>
      <c r="AJ109" s="302" t="str">
        <f>IF($A109="","",IF($V109&lt;&gt;"",ROUND($V109-$B109,1),ROUND(TODAY()-$B109,1)))</f>
      </c>
    </row>
    <row r="110" ht="26" customHeight="true">
      <c r="A110" s="249"/>
      <c r="B110" s="272"/>
      <c r="C110" s="250"/>
      <c r="D110" s="250"/>
      <c r="E110" s="250"/>
      <c r="F110" s="250"/>
      <c r="G110" s="250"/>
      <c r="H110" s="250"/>
      <c r="I110" s="250"/>
      <c r="J110" s="250"/>
      <c r="K110" s="250"/>
      <c r="L110" s="250"/>
      <c r="M110" s="308"/>
      <c r="N110" s="250"/>
      <c r="O110" s="250"/>
      <c r="P110" s="250"/>
      <c r="Q110" s="250"/>
      <c r="R110" s="250"/>
      <c r="S110" s="250"/>
      <c r="T110" s="272"/>
      <c r="U110" s="278" t="str">
        <f>IF(OR($B110="",$X110=""),"",$B110+$X110/24)</f>
      </c>
      <c r="V110" s="272"/>
      <c r="W110" s="260" t="str">
        <f>IF($P110="","",IFERROR(VLOOKUP($P110,'サービス水準ルール'!$A$6:$F$10,2,FALSE),""))</f>
      </c>
      <c r="X110" s="296" t="str">
        <f>IF($P110="","",IFERROR(VLOOKUP($P110,'サービス水準ルール'!$A$6:$F$10,4,FALSE),""))</f>
      </c>
      <c r="Y110" s="296" t="str">
        <f>IF(OR($B110="",$T110=""),"",ROUND(($T110-$B110)*24,1))</f>
      </c>
      <c r="Z110" s="296" t="str">
        <f>IF(OR($B110="",$V110=""),"",ROUND(($V110-$B110)*24,1))</f>
      </c>
      <c r="AA110" s="260" t="str">
        <f>IF($A110="","",IF($U110="","",IF(AND($V110="",TODAY()&gt;$U110),"はい",IF(AND($V110&lt;&gt;"",$V110&gt;$U110),"はい","いいえ"))))</f>
      </c>
      <c r="AB110" s="260" t="str">
        <f>IF($A110="","",IF($S110="キャンセル済み","対象外",IF($U110="","サービス水準未設定",IF($AA110="はい","期限超過",IF($V110&lt;&gt;"","期限内完了",IF($U110-TODAY()&lt;=1,"まもなく期限","進行中"))))))</f>
      </c>
      <c r="AC110" s="308"/>
      <c r="AD110" s="284"/>
      <c r="AE110" s="290"/>
      <c r="AF110" s="272"/>
      <c r="AG110" s="308"/>
      <c r="AH110" s="250"/>
      <c r="AI110" s="260" t="str">
        <f>IF($B110="","",TEXT($B110,"yyyy-mm"))</f>
      </c>
      <c r="AJ110" s="302" t="str">
        <f>IF($A110="","",IF($V110&lt;&gt;"",ROUND($V110-$B110,1),ROUND(TODAY()-$B110,1)))</f>
      </c>
    </row>
    <row r="111" ht="26" customHeight="true">
      <c r="A111" s="249"/>
      <c r="B111" s="272"/>
      <c r="C111" s="250"/>
      <c r="D111" s="250"/>
      <c r="E111" s="250"/>
      <c r="F111" s="250"/>
      <c r="G111" s="250"/>
      <c r="H111" s="250"/>
      <c r="I111" s="250"/>
      <c r="J111" s="250"/>
      <c r="K111" s="250"/>
      <c r="L111" s="250"/>
      <c r="M111" s="308"/>
      <c r="N111" s="250"/>
      <c r="O111" s="250"/>
      <c r="P111" s="250"/>
      <c r="Q111" s="250"/>
      <c r="R111" s="250"/>
      <c r="S111" s="250"/>
      <c r="T111" s="272"/>
      <c r="U111" s="278" t="str">
        <f>IF(OR($B111="",$X111=""),"",$B111+$X111/24)</f>
      </c>
      <c r="V111" s="272"/>
      <c r="W111" s="260" t="str">
        <f>IF($P111="","",IFERROR(VLOOKUP($P111,'サービス水準ルール'!$A$6:$F$10,2,FALSE),""))</f>
      </c>
      <c r="X111" s="296" t="str">
        <f>IF($P111="","",IFERROR(VLOOKUP($P111,'サービス水準ルール'!$A$6:$F$10,4,FALSE),""))</f>
      </c>
      <c r="Y111" s="296" t="str">
        <f>IF(OR($B111="",$T111=""),"",ROUND(($T111-$B111)*24,1))</f>
      </c>
      <c r="Z111" s="296" t="str">
        <f>IF(OR($B111="",$V111=""),"",ROUND(($V111-$B111)*24,1))</f>
      </c>
      <c r="AA111" s="260" t="str">
        <f>IF($A111="","",IF($U111="","",IF(AND($V111="",TODAY()&gt;$U111),"はい",IF(AND($V111&lt;&gt;"",$V111&gt;$U111),"はい","いいえ"))))</f>
      </c>
      <c r="AB111" s="260" t="str">
        <f>IF($A111="","",IF($S111="キャンセル済み","対象外",IF($U111="","サービス水準未設定",IF($AA111="はい","期限超過",IF($V111&lt;&gt;"","期限内完了",IF($U111-TODAY()&lt;=1,"まもなく期限","進行中"))))))</f>
      </c>
      <c r="AC111" s="308"/>
      <c r="AD111" s="284"/>
      <c r="AE111" s="290"/>
      <c r="AF111" s="272"/>
      <c r="AG111" s="308"/>
      <c r="AH111" s="250"/>
      <c r="AI111" s="260" t="str">
        <f>IF($B111="","",TEXT($B111,"yyyy-mm"))</f>
      </c>
      <c r="AJ111" s="302" t="str">
        <f>IF($A111="","",IF($V111&lt;&gt;"",ROUND($V111-$B111,1),ROUND(TODAY()-$B111,1)))</f>
      </c>
    </row>
    <row r="112" ht="26" customHeight="true">
      <c r="A112" s="249"/>
      <c r="B112" s="272"/>
      <c r="C112" s="250"/>
      <c r="D112" s="250"/>
      <c r="E112" s="250"/>
      <c r="F112" s="250"/>
      <c r="G112" s="250"/>
      <c r="H112" s="250"/>
      <c r="I112" s="250"/>
      <c r="J112" s="250"/>
      <c r="K112" s="250"/>
      <c r="L112" s="250"/>
      <c r="M112" s="308"/>
      <c r="N112" s="250"/>
      <c r="O112" s="250"/>
      <c r="P112" s="250"/>
      <c r="Q112" s="250"/>
      <c r="R112" s="250"/>
      <c r="S112" s="250"/>
      <c r="T112" s="272"/>
      <c r="U112" s="278" t="str">
        <f>IF(OR($B112="",$X112=""),"",$B112+$X112/24)</f>
      </c>
      <c r="V112" s="272"/>
      <c r="W112" s="260" t="str">
        <f>IF($P112="","",IFERROR(VLOOKUP($P112,'サービス水準ルール'!$A$6:$F$10,2,FALSE),""))</f>
      </c>
      <c r="X112" s="296" t="str">
        <f>IF($P112="","",IFERROR(VLOOKUP($P112,'サービス水準ルール'!$A$6:$F$10,4,FALSE),""))</f>
      </c>
      <c r="Y112" s="296" t="str">
        <f>IF(OR($B112="",$T112=""),"",ROUND(($T112-$B112)*24,1))</f>
      </c>
      <c r="Z112" s="296" t="str">
        <f>IF(OR($B112="",$V112=""),"",ROUND(($V112-$B112)*24,1))</f>
      </c>
      <c r="AA112" s="260" t="str">
        <f>IF($A112="","",IF($U112="","",IF(AND($V112="",TODAY()&gt;$U112),"はい",IF(AND($V112&lt;&gt;"",$V112&gt;$U112),"はい","いいえ"))))</f>
      </c>
      <c r="AB112" s="260" t="str">
        <f>IF($A112="","",IF($S112="キャンセル済み","対象外",IF($U112="","サービス水準未設定",IF($AA112="はい","期限超過",IF($V112&lt;&gt;"","期限内完了",IF($U112-TODAY()&lt;=1,"まもなく期限","進行中"))))))</f>
      </c>
      <c r="AC112" s="308"/>
      <c r="AD112" s="284"/>
      <c r="AE112" s="290"/>
      <c r="AF112" s="272"/>
      <c r="AG112" s="308"/>
      <c r="AH112" s="250"/>
      <c r="AI112" s="260" t="str">
        <f>IF($B112="","",TEXT($B112,"yyyy-mm"))</f>
      </c>
      <c r="AJ112" s="302" t="str">
        <f>IF($A112="","",IF($V112&lt;&gt;"",ROUND($V112-$B112,1),ROUND(TODAY()-$B112,1)))</f>
      </c>
    </row>
    <row r="113" ht="26" customHeight="true">
      <c r="A113" s="249"/>
      <c r="B113" s="272"/>
      <c r="C113" s="250"/>
      <c r="D113" s="250"/>
      <c r="E113" s="250"/>
      <c r="F113" s="250"/>
      <c r="G113" s="250"/>
      <c r="H113" s="250"/>
      <c r="I113" s="250"/>
      <c r="J113" s="250"/>
      <c r="K113" s="250"/>
      <c r="L113" s="250"/>
      <c r="M113" s="308"/>
      <c r="N113" s="250"/>
      <c r="O113" s="250"/>
      <c r="P113" s="250"/>
      <c r="Q113" s="250"/>
      <c r="R113" s="250"/>
      <c r="S113" s="250"/>
      <c r="T113" s="272"/>
      <c r="U113" s="278" t="str">
        <f>IF(OR($B113="",$X113=""),"",$B113+$X113/24)</f>
      </c>
      <c r="V113" s="272"/>
      <c r="W113" s="260" t="str">
        <f>IF($P113="","",IFERROR(VLOOKUP($P113,'サービス水準ルール'!$A$6:$F$10,2,FALSE),""))</f>
      </c>
      <c r="X113" s="296" t="str">
        <f>IF($P113="","",IFERROR(VLOOKUP($P113,'サービス水準ルール'!$A$6:$F$10,4,FALSE),""))</f>
      </c>
      <c r="Y113" s="296" t="str">
        <f>IF(OR($B113="",$T113=""),"",ROUND(($T113-$B113)*24,1))</f>
      </c>
      <c r="Z113" s="296" t="str">
        <f>IF(OR($B113="",$V113=""),"",ROUND(($V113-$B113)*24,1))</f>
      </c>
      <c r="AA113" s="260" t="str">
        <f>IF($A113="","",IF($U113="","",IF(AND($V113="",TODAY()&gt;$U113),"はい",IF(AND($V113&lt;&gt;"",$V113&gt;$U113),"はい","いいえ"))))</f>
      </c>
      <c r="AB113" s="260" t="str">
        <f>IF($A113="","",IF($S113="キャンセル済み","対象外",IF($U113="","サービス水準未設定",IF($AA113="はい","期限超過",IF($V113&lt;&gt;"","期限内完了",IF($U113-TODAY()&lt;=1,"まもなく期限","進行中"))))))</f>
      </c>
      <c r="AC113" s="308"/>
      <c r="AD113" s="284"/>
      <c r="AE113" s="290"/>
      <c r="AF113" s="272"/>
      <c r="AG113" s="308"/>
      <c r="AH113" s="250"/>
      <c r="AI113" s="260" t="str">
        <f>IF($B113="","",TEXT($B113,"yyyy-mm"))</f>
      </c>
      <c r="AJ113" s="302" t="str">
        <f>IF($A113="","",IF($V113&lt;&gt;"",ROUND($V113-$B113,1),ROUND(TODAY()-$B113,1)))</f>
      </c>
    </row>
    <row r="114" ht="26" customHeight="true">
      <c r="A114" s="249"/>
      <c r="B114" s="272"/>
      <c r="C114" s="250"/>
      <c r="D114" s="250"/>
      <c r="E114" s="250"/>
      <c r="F114" s="250"/>
      <c r="G114" s="250"/>
      <c r="H114" s="250"/>
      <c r="I114" s="250"/>
      <c r="J114" s="250"/>
      <c r="K114" s="250"/>
      <c r="L114" s="250"/>
      <c r="M114" s="308"/>
      <c r="N114" s="250"/>
      <c r="O114" s="250"/>
      <c r="P114" s="250"/>
      <c r="Q114" s="250"/>
      <c r="R114" s="250"/>
      <c r="S114" s="250"/>
      <c r="T114" s="272"/>
      <c r="U114" s="278" t="str">
        <f>IF(OR($B114="",$X114=""),"",$B114+$X114/24)</f>
      </c>
      <c r="V114" s="272"/>
      <c r="W114" s="260" t="str">
        <f>IF($P114="","",IFERROR(VLOOKUP($P114,'サービス水準ルール'!$A$6:$F$10,2,FALSE),""))</f>
      </c>
      <c r="X114" s="296" t="str">
        <f>IF($P114="","",IFERROR(VLOOKUP($P114,'サービス水準ルール'!$A$6:$F$10,4,FALSE),""))</f>
      </c>
      <c r="Y114" s="296" t="str">
        <f>IF(OR($B114="",$T114=""),"",ROUND(($T114-$B114)*24,1))</f>
      </c>
      <c r="Z114" s="296" t="str">
        <f>IF(OR($B114="",$V114=""),"",ROUND(($V114-$B114)*24,1))</f>
      </c>
      <c r="AA114" s="260" t="str">
        <f>IF($A114="","",IF($U114="","",IF(AND($V114="",TODAY()&gt;$U114),"はい",IF(AND($V114&lt;&gt;"",$V114&gt;$U114),"はい","いいえ"))))</f>
      </c>
      <c r="AB114" s="260" t="str">
        <f>IF($A114="","",IF($S114="キャンセル済み","対象外",IF($U114="","サービス水準未設定",IF($AA114="はい","期限超過",IF($V114&lt;&gt;"","期限内完了",IF($U114-TODAY()&lt;=1,"まもなく期限","進行中"))))))</f>
      </c>
      <c r="AC114" s="308"/>
      <c r="AD114" s="284"/>
      <c r="AE114" s="290"/>
      <c r="AF114" s="272"/>
      <c r="AG114" s="308"/>
      <c r="AH114" s="250"/>
      <c r="AI114" s="260" t="str">
        <f>IF($B114="","",TEXT($B114,"yyyy-mm"))</f>
      </c>
      <c r="AJ114" s="302" t="str">
        <f>IF($A114="","",IF($V114&lt;&gt;"",ROUND($V114-$B114,1),ROUND(TODAY()-$B114,1)))</f>
      </c>
    </row>
    <row r="115" ht="26" customHeight="true">
      <c r="A115" s="249"/>
      <c r="B115" s="272"/>
      <c r="C115" s="250"/>
      <c r="D115" s="250"/>
      <c r="E115" s="250"/>
      <c r="F115" s="250"/>
      <c r="G115" s="250"/>
      <c r="H115" s="250"/>
      <c r="I115" s="250"/>
      <c r="J115" s="250"/>
      <c r="K115" s="250"/>
      <c r="L115" s="250"/>
      <c r="M115" s="308"/>
      <c r="N115" s="250"/>
      <c r="O115" s="250"/>
      <c r="P115" s="250"/>
      <c r="Q115" s="250"/>
      <c r="R115" s="250"/>
      <c r="S115" s="250"/>
      <c r="T115" s="272"/>
      <c r="U115" s="278" t="str">
        <f>IF(OR($B115="",$X115=""),"",$B115+$X115/24)</f>
      </c>
      <c r="V115" s="272"/>
      <c r="W115" s="260" t="str">
        <f>IF($P115="","",IFERROR(VLOOKUP($P115,'サービス水準ルール'!$A$6:$F$10,2,FALSE),""))</f>
      </c>
      <c r="X115" s="296" t="str">
        <f>IF($P115="","",IFERROR(VLOOKUP($P115,'サービス水準ルール'!$A$6:$F$10,4,FALSE),""))</f>
      </c>
      <c r="Y115" s="296" t="str">
        <f>IF(OR($B115="",$T115=""),"",ROUND(($T115-$B115)*24,1))</f>
      </c>
      <c r="Z115" s="296" t="str">
        <f>IF(OR($B115="",$V115=""),"",ROUND(($V115-$B115)*24,1))</f>
      </c>
      <c r="AA115" s="260" t="str">
        <f>IF($A115="","",IF($U115="","",IF(AND($V115="",TODAY()&gt;$U115),"はい",IF(AND($V115&lt;&gt;"",$V115&gt;$U115),"はい","いいえ"))))</f>
      </c>
      <c r="AB115" s="260" t="str">
        <f>IF($A115="","",IF($S115="キャンセル済み","対象外",IF($U115="","サービス水準未設定",IF($AA115="はい","期限超過",IF($V115&lt;&gt;"","期限内完了",IF($U115-TODAY()&lt;=1,"まもなく期限","進行中"))))))</f>
      </c>
      <c r="AC115" s="308"/>
      <c r="AD115" s="284"/>
      <c r="AE115" s="290"/>
      <c r="AF115" s="272"/>
      <c r="AG115" s="308"/>
      <c r="AH115" s="250"/>
      <c r="AI115" s="260" t="str">
        <f>IF($B115="","",TEXT($B115,"yyyy-mm"))</f>
      </c>
      <c r="AJ115" s="302" t="str">
        <f>IF($A115="","",IF($V115&lt;&gt;"",ROUND($V115-$B115,1),ROUND(TODAY()-$B115,1)))</f>
      </c>
    </row>
    <row r="116" ht="26" customHeight="true">
      <c r="A116" s="249"/>
      <c r="B116" s="272"/>
      <c r="C116" s="250"/>
      <c r="D116" s="250"/>
      <c r="E116" s="250"/>
      <c r="F116" s="250"/>
      <c r="G116" s="250"/>
      <c r="H116" s="250"/>
      <c r="I116" s="250"/>
      <c r="J116" s="250"/>
      <c r="K116" s="250"/>
      <c r="L116" s="250"/>
      <c r="M116" s="308"/>
      <c r="N116" s="250"/>
      <c r="O116" s="250"/>
      <c r="P116" s="250"/>
      <c r="Q116" s="250"/>
      <c r="R116" s="250"/>
      <c r="S116" s="250"/>
      <c r="T116" s="272"/>
      <c r="U116" s="278" t="str">
        <f>IF(OR($B116="",$X116=""),"",$B116+$X116/24)</f>
      </c>
      <c r="V116" s="272"/>
      <c r="W116" s="260" t="str">
        <f>IF($P116="","",IFERROR(VLOOKUP($P116,'サービス水準ルール'!$A$6:$F$10,2,FALSE),""))</f>
      </c>
      <c r="X116" s="296" t="str">
        <f>IF($P116="","",IFERROR(VLOOKUP($P116,'サービス水準ルール'!$A$6:$F$10,4,FALSE),""))</f>
      </c>
      <c r="Y116" s="296" t="str">
        <f>IF(OR($B116="",$T116=""),"",ROUND(($T116-$B116)*24,1))</f>
      </c>
      <c r="Z116" s="296" t="str">
        <f>IF(OR($B116="",$V116=""),"",ROUND(($V116-$B116)*24,1))</f>
      </c>
      <c r="AA116" s="260" t="str">
        <f>IF($A116="","",IF($U116="","",IF(AND($V116="",TODAY()&gt;$U116),"はい",IF(AND($V116&lt;&gt;"",$V116&gt;$U116),"はい","いいえ"))))</f>
      </c>
      <c r="AB116" s="260" t="str">
        <f>IF($A116="","",IF($S116="キャンセル済み","対象外",IF($U116="","サービス水準未設定",IF($AA116="はい","期限超過",IF($V116&lt;&gt;"","期限内完了",IF($U116-TODAY()&lt;=1,"まもなく期限","進行中"))))))</f>
      </c>
      <c r="AC116" s="308"/>
      <c r="AD116" s="284"/>
      <c r="AE116" s="290"/>
      <c r="AF116" s="272"/>
      <c r="AG116" s="308"/>
      <c r="AH116" s="250"/>
      <c r="AI116" s="260" t="str">
        <f>IF($B116="","",TEXT($B116,"yyyy-mm"))</f>
      </c>
      <c r="AJ116" s="302" t="str">
        <f>IF($A116="","",IF($V116&lt;&gt;"",ROUND($V116-$B116,1),ROUND(TODAY()-$B116,1)))</f>
      </c>
    </row>
    <row r="117" ht="26" customHeight="true">
      <c r="A117" s="249"/>
      <c r="B117" s="272"/>
      <c r="C117" s="250"/>
      <c r="D117" s="250"/>
      <c r="E117" s="250"/>
      <c r="F117" s="250"/>
      <c r="G117" s="250"/>
      <c r="H117" s="250"/>
      <c r="I117" s="250"/>
      <c r="J117" s="250"/>
      <c r="K117" s="250"/>
      <c r="L117" s="250"/>
      <c r="M117" s="308"/>
      <c r="N117" s="250"/>
      <c r="O117" s="250"/>
      <c r="P117" s="250"/>
      <c r="Q117" s="250"/>
      <c r="R117" s="250"/>
      <c r="S117" s="250"/>
      <c r="T117" s="272"/>
      <c r="U117" s="278" t="str">
        <f>IF(OR($B117="",$X117=""),"",$B117+$X117/24)</f>
      </c>
      <c r="V117" s="272"/>
      <c r="W117" s="260" t="str">
        <f>IF($P117="","",IFERROR(VLOOKUP($P117,'サービス水準ルール'!$A$6:$F$10,2,FALSE),""))</f>
      </c>
      <c r="X117" s="296" t="str">
        <f>IF($P117="","",IFERROR(VLOOKUP($P117,'サービス水準ルール'!$A$6:$F$10,4,FALSE),""))</f>
      </c>
      <c r="Y117" s="296" t="str">
        <f>IF(OR($B117="",$T117=""),"",ROUND(($T117-$B117)*24,1))</f>
      </c>
      <c r="Z117" s="296" t="str">
        <f>IF(OR($B117="",$V117=""),"",ROUND(($V117-$B117)*24,1))</f>
      </c>
      <c r="AA117" s="260" t="str">
        <f>IF($A117="","",IF($U117="","",IF(AND($V117="",TODAY()&gt;$U117),"はい",IF(AND($V117&lt;&gt;"",$V117&gt;$U117),"はい","いいえ"))))</f>
      </c>
      <c r="AB117" s="260" t="str">
        <f>IF($A117="","",IF($S117="キャンセル済み","対象外",IF($U117="","サービス水準未設定",IF($AA117="はい","期限超過",IF($V117&lt;&gt;"","期限内完了",IF($U117-TODAY()&lt;=1,"まもなく期限","進行中"))))))</f>
      </c>
      <c r="AC117" s="308"/>
      <c r="AD117" s="284"/>
      <c r="AE117" s="290"/>
      <c r="AF117" s="272"/>
      <c r="AG117" s="308"/>
      <c r="AH117" s="250"/>
      <c r="AI117" s="260" t="str">
        <f>IF($B117="","",TEXT($B117,"yyyy-mm"))</f>
      </c>
      <c r="AJ117" s="302" t="str">
        <f>IF($A117="","",IF($V117&lt;&gt;"",ROUND($V117-$B117,1),ROUND(TODAY()-$B117,1)))</f>
      </c>
    </row>
    <row r="118" ht="26" customHeight="true">
      <c r="A118" s="249"/>
      <c r="B118" s="272"/>
      <c r="C118" s="250"/>
      <c r="D118" s="250"/>
      <c r="E118" s="250"/>
      <c r="F118" s="250"/>
      <c r="G118" s="250"/>
      <c r="H118" s="250"/>
      <c r="I118" s="250"/>
      <c r="J118" s="250"/>
      <c r="K118" s="250"/>
      <c r="L118" s="250"/>
      <c r="M118" s="308"/>
      <c r="N118" s="250"/>
      <c r="O118" s="250"/>
      <c r="P118" s="250"/>
      <c r="Q118" s="250"/>
      <c r="R118" s="250"/>
      <c r="S118" s="250"/>
      <c r="T118" s="272"/>
      <c r="U118" s="278" t="str">
        <f>IF(OR($B118="",$X118=""),"",$B118+$X118/24)</f>
      </c>
      <c r="V118" s="272"/>
      <c r="W118" s="260" t="str">
        <f>IF($P118="","",IFERROR(VLOOKUP($P118,'サービス水準ルール'!$A$6:$F$10,2,FALSE),""))</f>
      </c>
      <c r="X118" s="296" t="str">
        <f>IF($P118="","",IFERROR(VLOOKUP($P118,'サービス水準ルール'!$A$6:$F$10,4,FALSE),""))</f>
      </c>
      <c r="Y118" s="296" t="str">
        <f>IF(OR($B118="",$T118=""),"",ROUND(($T118-$B118)*24,1))</f>
      </c>
      <c r="Z118" s="296" t="str">
        <f>IF(OR($B118="",$V118=""),"",ROUND(($V118-$B118)*24,1))</f>
      </c>
      <c r="AA118" s="260" t="str">
        <f>IF($A118="","",IF($U118="","",IF(AND($V118="",TODAY()&gt;$U118),"はい",IF(AND($V118&lt;&gt;"",$V118&gt;$U118),"はい","いいえ"))))</f>
      </c>
      <c r="AB118" s="260" t="str">
        <f>IF($A118="","",IF($S118="キャンセル済み","対象外",IF($U118="","サービス水準未設定",IF($AA118="はい","期限超過",IF($V118&lt;&gt;"","期限内完了",IF($U118-TODAY()&lt;=1,"まもなく期限","進行中"))))))</f>
      </c>
      <c r="AC118" s="308"/>
      <c r="AD118" s="284"/>
      <c r="AE118" s="290"/>
      <c r="AF118" s="272"/>
      <c r="AG118" s="308"/>
      <c r="AH118" s="250"/>
      <c r="AI118" s="260" t="str">
        <f>IF($B118="","",TEXT($B118,"yyyy-mm"))</f>
      </c>
      <c r="AJ118" s="302" t="str">
        <f>IF($A118="","",IF($V118&lt;&gt;"",ROUND($V118-$B118,1),ROUND(TODAY()-$B118,1)))</f>
      </c>
    </row>
    <row r="119" ht="26" customHeight="true">
      <c r="A119" s="249"/>
      <c r="B119" s="272"/>
      <c r="C119" s="250"/>
      <c r="D119" s="250"/>
      <c r="E119" s="250"/>
      <c r="F119" s="250"/>
      <c r="G119" s="250"/>
      <c r="H119" s="250"/>
      <c r="I119" s="250"/>
      <c r="J119" s="250"/>
      <c r="K119" s="250"/>
      <c r="L119" s="250"/>
      <c r="M119" s="308"/>
      <c r="N119" s="250"/>
      <c r="O119" s="250"/>
      <c r="P119" s="250"/>
      <c r="Q119" s="250"/>
      <c r="R119" s="250"/>
      <c r="S119" s="250"/>
      <c r="T119" s="272"/>
      <c r="U119" s="278" t="str">
        <f>IF(OR($B119="",$X119=""),"",$B119+$X119/24)</f>
      </c>
      <c r="V119" s="272"/>
      <c r="W119" s="260" t="str">
        <f>IF($P119="","",IFERROR(VLOOKUP($P119,'サービス水準ルール'!$A$6:$F$10,2,FALSE),""))</f>
      </c>
      <c r="X119" s="296" t="str">
        <f>IF($P119="","",IFERROR(VLOOKUP($P119,'サービス水準ルール'!$A$6:$F$10,4,FALSE),""))</f>
      </c>
      <c r="Y119" s="296" t="str">
        <f>IF(OR($B119="",$T119=""),"",ROUND(($T119-$B119)*24,1))</f>
      </c>
      <c r="Z119" s="296" t="str">
        <f>IF(OR($B119="",$V119=""),"",ROUND(($V119-$B119)*24,1))</f>
      </c>
      <c r="AA119" s="260" t="str">
        <f>IF($A119="","",IF($U119="","",IF(AND($V119="",TODAY()&gt;$U119),"はい",IF(AND($V119&lt;&gt;"",$V119&gt;$U119),"はい","いいえ"))))</f>
      </c>
      <c r="AB119" s="260" t="str">
        <f>IF($A119="","",IF($S119="キャンセル済み","対象外",IF($U119="","サービス水準未設定",IF($AA119="はい","期限超過",IF($V119&lt;&gt;"","期限内完了",IF($U119-TODAY()&lt;=1,"まもなく期限","進行中"))))))</f>
      </c>
      <c r="AC119" s="308"/>
      <c r="AD119" s="284"/>
      <c r="AE119" s="290"/>
      <c r="AF119" s="272"/>
      <c r="AG119" s="308"/>
      <c r="AH119" s="250"/>
      <c r="AI119" s="260" t="str">
        <f>IF($B119="","",TEXT($B119,"yyyy-mm"))</f>
      </c>
      <c r="AJ119" s="302" t="str">
        <f>IF($A119="","",IF($V119&lt;&gt;"",ROUND($V119-$B119,1),ROUND(TODAY()-$B119,1)))</f>
      </c>
    </row>
    <row r="120" ht="26" customHeight="true">
      <c r="A120" s="249"/>
      <c r="B120" s="272"/>
      <c r="C120" s="250"/>
      <c r="D120" s="250"/>
      <c r="E120" s="250"/>
      <c r="F120" s="250"/>
      <c r="G120" s="250"/>
      <c r="H120" s="250"/>
      <c r="I120" s="250"/>
      <c r="J120" s="250"/>
      <c r="K120" s="250"/>
      <c r="L120" s="250"/>
      <c r="M120" s="308"/>
      <c r="N120" s="250"/>
      <c r="O120" s="250"/>
      <c r="P120" s="250"/>
      <c r="Q120" s="250"/>
      <c r="R120" s="250"/>
      <c r="S120" s="250"/>
      <c r="T120" s="272"/>
      <c r="U120" s="278" t="str">
        <f>IF(OR($B120="",$X120=""),"",$B120+$X120/24)</f>
      </c>
      <c r="V120" s="272"/>
      <c r="W120" s="260" t="str">
        <f>IF($P120="","",IFERROR(VLOOKUP($P120,'サービス水準ルール'!$A$6:$F$10,2,FALSE),""))</f>
      </c>
      <c r="X120" s="296" t="str">
        <f>IF($P120="","",IFERROR(VLOOKUP($P120,'サービス水準ルール'!$A$6:$F$10,4,FALSE),""))</f>
      </c>
      <c r="Y120" s="296" t="str">
        <f>IF(OR($B120="",$T120=""),"",ROUND(($T120-$B120)*24,1))</f>
      </c>
      <c r="Z120" s="296" t="str">
        <f>IF(OR($B120="",$V120=""),"",ROUND(($V120-$B120)*24,1))</f>
      </c>
      <c r="AA120" s="260" t="str">
        <f>IF($A120="","",IF($U120="","",IF(AND($V120="",TODAY()&gt;$U120),"はい",IF(AND($V120&lt;&gt;"",$V120&gt;$U120),"はい","いいえ"))))</f>
      </c>
      <c r="AB120" s="260" t="str">
        <f>IF($A120="","",IF($S120="キャンセル済み","対象外",IF($U120="","サービス水準未設定",IF($AA120="はい","期限超過",IF($V120&lt;&gt;"","期限内完了",IF($U120-TODAY()&lt;=1,"まもなく期限","進行中"))))))</f>
      </c>
      <c r="AC120" s="308"/>
      <c r="AD120" s="284"/>
      <c r="AE120" s="290"/>
      <c r="AF120" s="272"/>
      <c r="AG120" s="308"/>
      <c r="AH120" s="250"/>
      <c r="AI120" s="260" t="str">
        <f>IF($B120="","",TEXT($B120,"yyyy-mm"))</f>
      </c>
      <c r="AJ120" s="302" t="str">
        <f>IF($A120="","",IF($V120&lt;&gt;"",ROUND($V120-$B120,1),ROUND(TODAY()-$B120,1)))</f>
      </c>
    </row>
    <row r="121" ht="26" customHeight="true">
      <c r="A121" s="249"/>
      <c r="B121" s="272"/>
      <c r="C121" s="250"/>
      <c r="D121" s="250"/>
      <c r="E121" s="250"/>
      <c r="F121" s="250"/>
      <c r="G121" s="250"/>
      <c r="H121" s="250"/>
      <c r="I121" s="250"/>
      <c r="J121" s="250"/>
      <c r="K121" s="250"/>
      <c r="L121" s="250"/>
      <c r="M121" s="308"/>
      <c r="N121" s="250"/>
      <c r="O121" s="250"/>
      <c r="P121" s="250"/>
      <c r="Q121" s="250"/>
      <c r="R121" s="250"/>
      <c r="S121" s="250"/>
      <c r="T121" s="272"/>
      <c r="U121" s="278" t="str">
        <f>IF(OR($B121="",$X121=""),"",$B121+$X121/24)</f>
      </c>
      <c r="V121" s="272"/>
      <c r="W121" s="260" t="str">
        <f>IF($P121="","",IFERROR(VLOOKUP($P121,'サービス水準ルール'!$A$6:$F$10,2,FALSE),""))</f>
      </c>
      <c r="X121" s="296" t="str">
        <f>IF($P121="","",IFERROR(VLOOKUP($P121,'サービス水準ルール'!$A$6:$F$10,4,FALSE),""))</f>
      </c>
      <c r="Y121" s="296" t="str">
        <f>IF(OR($B121="",$T121=""),"",ROUND(($T121-$B121)*24,1))</f>
      </c>
      <c r="Z121" s="296" t="str">
        <f>IF(OR($B121="",$V121=""),"",ROUND(($V121-$B121)*24,1))</f>
      </c>
      <c r="AA121" s="260" t="str">
        <f>IF($A121="","",IF($U121="","",IF(AND($V121="",TODAY()&gt;$U121),"はい",IF(AND($V121&lt;&gt;"",$V121&gt;$U121),"はい","いいえ"))))</f>
      </c>
      <c r="AB121" s="260" t="str">
        <f>IF($A121="","",IF($S121="キャンセル済み","対象外",IF($U121="","サービス水準未設定",IF($AA121="はい","期限超過",IF($V121&lt;&gt;"","期限内完了",IF($U121-TODAY()&lt;=1,"まもなく期限","進行中"))))))</f>
      </c>
      <c r="AC121" s="308"/>
      <c r="AD121" s="284"/>
      <c r="AE121" s="290"/>
      <c r="AF121" s="272"/>
      <c r="AG121" s="308"/>
      <c r="AH121" s="250"/>
      <c r="AI121" s="260" t="str">
        <f>IF($B121="","",TEXT($B121,"yyyy-mm"))</f>
      </c>
      <c r="AJ121" s="302" t="str">
        <f>IF($A121="","",IF($V121&lt;&gt;"",ROUND($V121-$B121,1),ROUND(TODAY()-$B121,1)))</f>
      </c>
    </row>
    <row r="122" ht="26" customHeight="true">
      <c r="A122" s="249"/>
      <c r="B122" s="272"/>
      <c r="C122" s="250"/>
      <c r="D122" s="250"/>
      <c r="E122" s="250"/>
      <c r="F122" s="250"/>
      <c r="G122" s="250"/>
      <c r="H122" s="250"/>
      <c r="I122" s="250"/>
      <c r="J122" s="250"/>
      <c r="K122" s="250"/>
      <c r="L122" s="250"/>
      <c r="M122" s="308"/>
      <c r="N122" s="250"/>
      <c r="O122" s="250"/>
      <c r="P122" s="250"/>
      <c r="Q122" s="250"/>
      <c r="R122" s="250"/>
      <c r="S122" s="250"/>
      <c r="T122" s="272"/>
      <c r="U122" s="278" t="str">
        <f>IF(OR($B122="",$X122=""),"",$B122+$X122/24)</f>
      </c>
      <c r="V122" s="272"/>
      <c r="W122" s="260" t="str">
        <f>IF($P122="","",IFERROR(VLOOKUP($P122,'サービス水準ルール'!$A$6:$F$10,2,FALSE),""))</f>
      </c>
      <c r="X122" s="296" t="str">
        <f>IF($P122="","",IFERROR(VLOOKUP($P122,'サービス水準ルール'!$A$6:$F$10,4,FALSE),""))</f>
      </c>
      <c r="Y122" s="296" t="str">
        <f>IF(OR($B122="",$T122=""),"",ROUND(($T122-$B122)*24,1))</f>
      </c>
      <c r="Z122" s="296" t="str">
        <f>IF(OR($B122="",$V122=""),"",ROUND(($V122-$B122)*24,1))</f>
      </c>
      <c r="AA122" s="260" t="str">
        <f>IF($A122="","",IF($U122="","",IF(AND($V122="",TODAY()&gt;$U122),"はい",IF(AND($V122&lt;&gt;"",$V122&gt;$U122),"はい","いいえ"))))</f>
      </c>
      <c r="AB122" s="260" t="str">
        <f>IF($A122="","",IF($S122="キャンセル済み","対象外",IF($U122="","サービス水準未設定",IF($AA122="はい","期限超過",IF($V122&lt;&gt;"","期限内完了",IF($U122-TODAY()&lt;=1,"まもなく期限","進行中"))))))</f>
      </c>
      <c r="AC122" s="308"/>
      <c r="AD122" s="284"/>
      <c r="AE122" s="290"/>
      <c r="AF122" s="272"/>
      <c r="AG122" s="308"/>
      <c r="AH122" s="250"/>
      <c r="AI122" s="260" t="str">
        <f>IF($B122="","",TEXT($B122,"yyyy-mm"))</f>
      </c>
      <c r="AJ122" s="302" t="str">
        <f>IF($A122="","",IF($V122&lt;&gt;"",ROUND($V122-$B122,1),ROUND(TODAY()-$B122,1)))</f>
      </c>
    </row>
    <row r="123" ht="26" customHeight="true">
      <c r="A123" s="249"/>
      <c r="B123" s="272"/>
      <c r="C123" s="250"/>
      <c r="D123" s="250"/>
      <c r="E123" s="250"/>
      <c r="F123" s="250"/>
      <c r="G123" s="250"/>
      <c r="H123" s="250"/>
      <c r="I123" s="250"/>
      <c r="J123" s="250"/>
      <c r="K123" s="250"/>
      <c r="L123" s="250"/>
      <c r="M123" s="308"/>
      <c r="N123" s="250"/>
      <c r="O123" s="250"/>
      <c r="P123" s="250"/>
      <c r="Q123" s="250"/>
      <c r="R123" s="250"/>
      <c r="S123" s="250"/>
      <c r="T123" s="272"/>
      <c r="U123" s="278" t="str">
        <f>IF(OR($B123="",$X123=""),"",$B123+$X123/24)</f>
      </c>
      <c r="V123" s="272"/>
      <c r="W123" s="260" t="str">
        <f>IF($P123="","",IFERROR(VLOOKUP($P123,'サービス水準ルール'!$A$6:$F$10,2,FALSE),""))</f>
      </c>
      <c r="X123" s="296" t="str">
        <f>IF($P123="","",IFERROR(VLOOKUP($P123,'サービス水準ルール'!$A$6:$F$10,4,FALSE),""))</f>
      </c>
      <c r="Y123" s="296" t="str">
        <f>IF(OR($B123="",$T123=""),"",ROUND(($T123-$B123)*24,1))</f>
      </c>
      <c r="Z123" s="296" t="str">
        <f>IF(OR($B123="",$V123=""),"",ROUND(($V123-$B123)*24,1))</f>
      </c>
      <c r="AA123" s="260" t="str">
        <f>IF($A123="","",IF($U123="","",IF(AND($V123="",TODAY()&gt;$U123),"はい",IF(AND($V123&lt;&gt;"",$V123&gt;$U123),"はい","いいえ"))))</f>
      </c>
      <c r="AB123" s="260" t="str">
        <f>IF($A123="","",IF($S123="キャンセル済み","対象外",IF($U123="","サービス水準未設定",IF($AA123="はい","期限超過",IF($V123&lt;&gt;"","期限内完了",IF($U123-TODAY()&lt;=1,"まもなく期限","進行中"))))))</f>
      </c>
      <c r="AC123" s="308"/>
      <c r="AD123" s="284"/>
      <c r="AE123" s="290"/>
      <c r="AF123" s="272"/>
      <c r="AG123" s="308"/>
      <c r="AH123" s="250"/>
      <c r="AI123" s="260" t="str">
        <f>IF($B123="","",TEXT($B123,"yyyy-mm"))</f>
      </c>
      <c r="AJ123" s="302" t="str">
        <f>IF($A123="","",IF($V123&lt;&gt;"",ROUND($V123-$B123,1),ROUND(TODAY()-$B123,1)))</f>
      </c>
    </row>
    <row r="124" ht="26" customHeight="true">
      <c r="A124" s="249"/>
      <c r="B124" s="272"/>
      <c r="C124" s="250"/>
      <c r="D124" s="250"/>
      <c r="E124" s="250"/>
      <c r="F124" s="250"/>
      <c r="G124" s="250"/>
      <c r="H124" s="250"/>
      <c r="I124" s="250"/>
      <c r="J124" s="250"/>
      <c r="K124" s="250"/>
      <c r="L124" s="250"/>
      <c r="M124" s="308"/>
      <c r="N124" s="250"/>
      <c r="O124" s="250"/>
      <c r="P124" s="250"/>
      <c r="Q124" s="250"/>
      <c r="R124" s="250"/>
      <c r="S124" s="250"/>
      <c r="T124" s="272"/>
      <c r="U124" s="278" t="str">
        <f>IF(OR($B124="",$X124=""),"",$B124+$X124/24)</f>
      </c>
      <c r="V124" s="272"/>
      <c r="W124" s="260" t="str">
        <f>IF($P124="","",IFERROR(VLOOKUP($P124,'サービス水準ルール'!$A$6:$F$10,2,FALSE),""))</f>
      </c>
      <c r="X124" s="296" t="str">
        <f>IF($P124="","",IFERROR(VLOOKUP($P124,'サービス水準ルール'!$A$6:$F$10,4,FALSE),""))</f>
      </c>
      <c r="Y124" s="296" t="str">
        <f>IF(OR($B124="",$T124=""),"",ROUND(($T124-$B124)*24,1))</f>
      </c>
      <c r="Z124" s="296" t="str">
        <f>IF(OR($B124="",$V124=""),"",ROUND(($V124-$B124)*24,1))</f>
      </c>
      <c r="AA124" s="260" t="str">
        <f>IF($A124="","",IF($U124="","",IF(AND($V124="",TODAY()&gt;$U124),"はい",IF(AND($V124&lt;&gt;"",$V124&gt;$U124),"はい","いいえ"))))</f>
      </c>
      <c r="AB124" s="260" t="str">
        <f>IF($A124="","",IF($S124="キャンセル済み","対象外",IF($U124="","サービス水準未設定",IF($AA124="はい","期限超過",IF($V124&lt;&gt;"","期限内完了",IF($U124-TODAY()&lt;=1,"まもなく期限","進行中"))))))</f>
      </c>
      <c r="AC124" s="308"/>
      <c r="AD124" s="284"/>
      <c r="AE124" s="290"/>
      <c r="AF124" s="272"/>
      <c r="AG124" s="308"/>
      <c r="AH124" s="250"/>
      <c r="AI124" s="260" t="str">
        <f>IF($B124="","",TEXT($B124,"yyyy-mm"))</f>
      </c>
      <c r="AJ124" s="302" t="str">
        <f>IF($A124="","",IF($V124&lt;&gt;"",ROUND($V124-$B124,1),ROUND(TODAY()-$B124,1)))</f>
      </c>
    </row>
    <row r="125" ht="26" customHeight="true">
      <c r="A125" s="249"/>
      <c r="B125" s="272"/>
      <c r="C125" s="250"/>
      <c r="D125" s="250"/>
      <c r="E125" s="250"/>
      <c r="F125" s="250"/>
      <c r="G125" s="250"/>
      <c r="H125" s="250"/>
      <c r="I125" s="250"/>
      <c r="J125" s="250"/>
      <c r="K125" s="250"/>
      <c r="L125" s="250"/>
      <c r="M125" s="308"/>
      <c r="N125" s="250"/>
      <c r="O125" s="250"/>
      <c r="P125" s="250"/>
      <c r="Q125" s="250"/>
      <c r="R125" s="250"/>
      <c r="S125" s="250"/>
      <c r="T125" s="272"/>
      <c r="U125" s="278" t="str">
        <f>IF(OR($B125="",$X125=""),"",$B125+$X125/24)</f>
      </c>
      <c r="V125" s="272"/>
      <c r="W125" s="260" t="str">
        <f>IF($P125="","",IFERROR(VLOOKUP($P125,'サービス水準ルール'!$A$6:$F$10,2,FALSE),""))</f>
      </c>
      <c r="X125" s="296" t="str">
        <f>IF($P125="","",IFERROR(VLOOKUP($P125,'サービス水準ルール'!$A$6:$F$10,4,FALSE),""))</f>
      </c>
      <c r="Y125" s="296" t="str">
        <f>IF(OR($B125="",$T125=""),"",ROUND(($T125-$B125)*24,1))</f>
      </c>
      <c r="Z125" s="296" t="str">
        <f>IF(OR($B125="",$V125=""),"",ROUND(($V125-$B125)*24,1))</f>
      </c>
      <c r="AA125" s="260" t="str">
        <f>IF($A125="","",IF($U125="","",IF(AND($V125="",TODAY()&gt;$U125),"はい",IF(AND($V125&lt;&gt;"",$V125&gt;$U125),"はい","いいえ"))))</f>
      </c>
      <c r="AB125" s="260" t="str">
        <f>IF($A125="","",IF($S125="キャンセル済み","対象外",IF($U125="","サービス水準未設定",IF($AA125="はい","期限超過",IF($V125&lt;&gt;"","期限内完了",IF($U125-TODAY()&lt;=1,"まもなく期限","進行中"))))))</f>
      </c>
      <c r="AC125" s="308"/>
      <c r="AD125" s="284"/>
      <c r="AE125" s="290"/>
      <c r="AF125" s="272"/>
      <c r="AG125" s="308"/>
      <c r="AH125" s="250"/>
      <c r="AI125" s="260" t="str">
        <f>IF($B125="","",TEXT($B125,"yyyy-mm"))</f>
      </c>
      <c r="AJ125" s="302" t="str">
        <f>IF($A125="","",IF($V125&lt;&gt;"",ROUND($V125-$B125,1),ROUND(TODAY()-$B125,1)))</f>
      </c>
    </row>
    <row r="126" ht="26" customHeight="true">
      <c r="A126" s="249"/>
      <c r="B126" s="272"/>
      <c r="C126" s="250"/>
      <c r="D126" s="250"/>
      <c r="E126" s="250"/>
      <c r="F126" s="250"/>
      <c r="G126" s="250"/>
      <c r="H126" s="250"/>
      <c r="I126" s="250"/>
      <c r="J126" s="250"/>
      <c r="K126" s="250"/>
      <c r="L126" s="250"/>
      <c r="M126" s="308"/>
      <c r="N126" s="250"/>
      <c r="O126" s="250"/>
      <c r="P126" s="250"/>
      <c r="Q126" s="250"/>
      <c r="R126" s="250"/>
      <c r="S126" s="250"/>
      <c r="T126" s="272"/>
      <c r="U126" s="278" t="str">
        <f>IF(OR($B126="",$X126=""),"",$B126+$X126/24)</f>
      </c>
      <c r="V126" s="272"/>
      <c r="W126" s="260" t="str">
        <f>IF($P126="","",IFERROR(VLOOKUP($P126,'サービス水準ルール'!$A$6:$F$10,2,FALSE),""))</f>
      </c>
      <c r="X126" s="296" t="str">
        <f>IF($P126="","",IFERROR(VLOOKUP($P126,'サービス水準ルール'!$A$6:$F$10,4,FALSE),""))</f>
      </c>
      <c r="Y126" s="296" t="str">
        <f>IF(OR($B126="",$T126=""),"",ROUND(($T126-$B126)*24,1))</f>
      </c>
      <c r="Z126" s="296" t="str">
        <f>IF(OR($B126="",$V126=""),"",ROUND(($V126-$B126)*24,1))</f>
      </c>
      <c r="AA126" s="260" t="str">
        <f>IF($A126="","",IF($U126="","",IF(AND($V126="",TODAY()&gt;$U126),"はい",IF(AND($V126&lt;&gt;"",$V126&gt;$U126),"はい","いいえ"))))</f>
      </c>
      <c r="AB126" s="260" t="str">
        <f>IF($A126="","",IF($S126="キャンセル済み","対象外",IF($U126="","サービス水準未設定",IF($AA126="はい","期限超過",IF($V126&lt;&gt;"","期限内完了",IF($U126-TODAY()&lt;=1,"まもなく期限","進行中"))))))</f>
      </c>
      <c r="AC126" s="308"/>
      <c r="AD126" s="284"/>
      <c r="AE126" s="290"/>
      <c r="AF126" s="272"/>
      <c r="AG126" s="308"/>
      <c r="AH126" s="250"/>
      <c r="AI126" s="260" t="str">
        <f>IF($B126="","",TEXT($B126,"yyyy-mm"))</f>
      </c>
      <c r="AJ126" s="302" t="str">
        <f>IF($A126="","",IF($V126&lt;&gt;"",ROUND($V126-$B126,1),ROUND(TODAY()-$B126,1)))</f>
      </c>
    </row>
    <row r="127" ht="26" customHeight="true">
      <c r="A127" s="249"/>
      <c r="B127" s="272"/>
      <c r="C127" s="250"/>
      <c r="D127" s="250"/>
      <c r="E127" s="250"/>
      <c r="F127" s="250"/>
      <c r="G127" s="250"/>
      <c r="H127" s="250"/>
      <c r="I127" s="250"/>
      <c r="J127" s="250"/>
      <c r="K127" s="250"/>
      <c r="L127" s="250"/>
      <c r="M127" s="308"/>
      <c r="N127" s="250"/>
      <c r="O127" s="250"/>
      <c r="P127" s="250"/>
      <c r="Q127" s="250"/>
      <c r="R127" s="250"/>
      <c r="S127" s="250"/>
      <c r="T127" s="272"/>
      <c r="U127" s="278" t="str">
        <f>IF(OR($B127="",$X127=""),"",$B127+$X127/24)</f>
      </c>
      <c r="V127" s="272"/>
      <c r="W127" s="260" t="str">
        <f>IF($P127="","",IFERROR(VLOOKUP($P127,'サービス水準ルール'!$A$6:$F$10,2,FALSE),""))</f>
      </c>
      <c r="X127" s="296" t="str">
        <f>IF($P127="","",IFERROR(VLOOKUP($P127,'サービス水準ルール'!$A$6:$F$10,4,FALSE),""))</f>
      </c>
      <c r="Y127" s="296" t="str">
        <f>IF(OR($B127="",$T127=""),"",ROUND(($T127-$B127)*24,1))</f>
      </c>
      <c r="Z127" s="296" t="str">
        <f>IF(OR($B127="",$V127=""),"",ROUND(($V127-$B127)*24,1))</f>
      </c>
      <c r="AA127" s="260" t="str">
        <f>IF($A127="","",IF($U127="","",IF(AND($V127="",TODAY()&gt;$U127),"はい",IF(AND($V127&lt;&gt;"",$V127&gt;$U127),"はい","いいえ"))))</f>
      </c>
      <c r="AB127" s="260" t="str">
        <f>IF($A127="","",IF($S127="キャンセル済み","対象外",IF($U127="","サービス水準未設定",IF($AA127="はい","期限超過",IF($V127&lt;&gt;"","期限内完了",IF($U127-TODAY()&lt;=1,"まもなく期限","進行中"))))))</f>
      </c>
      <c r="AC127" s="308"/>
      <c r="AD127" s="284"/>
      <c r="AE127" s="290"/>
      <c r="AF127" s="272"/>
      <c r="AG127" s="308"/>
      <c r="AH127" s="250"/>
      <c r="AI127" s="260" t="str">
        <f>IF($B127="","",TEXT($B127,"yyyy-mm"))</f>
      </c>
      <c r="AJ127" s="302" t="str">
        <f>IF($A127="","",IF($V127&lt;&gt;"",ROUND($V127-$B127,1),ROUND(TODAY()-$B127,1)))</f>
      </c>
    </row>
    <row r="128" ht="26" customHeight="true">
      <c r="A128" s="249"/>
      <c r="B128" s="272"/>
      <c r="C128" s="250"/>
      <c r="D128" s="250"/>
      <c r="E128" s="250"/>
      <c r="F128" s="250"/>
      <c r="G128" s="250"/>
      <c r="H128" s="250"/>
      <c r="I128" s="250"/>
      <c r="J128" s="250"/>
      <c r="K128" s="250"/>
      <c r="L128" s="250"/>
      <c r="M128" s="308"/>
      <c r="N128" s="250"/>
      <c r="O128" s="250"/>
      <c r="P128" s="250"/>
      <c r="Q128" s="250"/>
      <c r="R128" s="250"/>
      <c r="S128" s="250"/>
      <c r="T128" s="272"/>
      <c r="U128" s="278" t="str">
        <f>IF(OR($B128="",$X128=""),"",$B128+$X128/24)</f>
      </c>
      <c r="V128" s="272"/>
      <c r="W128" s="260" t="str">
        <f>IF($P128="","",IFERROR(VLOOKUP($P128,'サービス水準ルール'!$A$6:$F$10,2,FALSE),""))</f>
      </c>
      <c r="X128" s="296" t="str">
        <f>IF($P128="","",IFERROR(VLOOKUP($P128,'サービス水準ルール'!$A$6:$F$10,4,FALSE),""))</f>
      </c>
      <c r="Y128" s="296" t="str">
        <f>IF(OR($B128="",$T128=""),"",ROUND(($T128-$B128)*24,1))</f>
      </c>
      <c r="Z128" s="296" t="str">
        <f>IF(OR($B128="",$V128=""),"",ROUND(($V128-$B128)*24,1))</f>
      </c>
      <c r="AA128" s="260" t="str">
        <f>IF($A128="","",IF($U128="","",IF(AND($V128="",TODAY()&gt;$U128),"はい",IF(AND($V128&lt;&gt;"",$V128&gt;$U128),"はい","いいえ"))))</f>
      </c>
      <c r="AB128" s="260" t="str">
        <f>IF($A128="","",IF($S128="キャンセル済み","対象外",IF($U128="","サービス水準未設定",IF($AA128="はい","期限超過",IF($V128&lt;&gt;"","期限内完了",IF($U128-TODAY()&lt;=1,"まもなく期限","進行中"))))))</f>
      </c>
      <c r="AC128" s="308"/>
      <c r="AD128" s="284"/>
      <c r="AE128" s="290"/>
      <c r="AF128" s="272"/>
      <c r="AG128" s="308"/>
      <c r="AH128" s="250"/>
      <c r="AI128" s="260" t="str">
        <f>IF($B128="","",TEXT($B128,"yyyy-mm"))</f>
      </c>
      <c r="AJ128" s="302" t="str">
        <f>IF($A128="","",IF($V128&lt;&gt;"",ROUND($V128-$B128,1),ROUND(TODAY()-$B128,1)))</f>
      </c>
    </row>
    <row r="129" ht="26" customHeight="true">
      <c r="A129" s="249"/>
      <c r="B129" s="272"/>
      <c r="C129" s="250"/>
      <c r="D129" s="250"/>
      <c r="E129" s="250"/>
      <c r="F129" s="250"/>
      <c r="G129" s="250"/>
      <c r="H129" s="250"/>
      <c r="I129" s="250"/>
      <c r="J129" s="250"/>
      <c r="K129" s="250"/>
      <c r="L129" s="250"/>
      <c r="M129" s="308"/>
      <c r="N129" s="250"/>
      <c r="O129" s="250"/>
      <c r="P129" s="250"/>
      <c r="Q129" s="250"/>
      <c r="R129" s="250"/>
      <c r="S129" s="250"/>
      <c r="T129" s="272"/>
      <c r="U129" s="278" t="str">
        <f>IF(OR($B129="",$X129=""),"",$B129+$X129/24)</f>
      </c>
      <c r="V129" s="272"/>
      <c r="W129" s="260" t="str">
        <f>IF($P129="","",IFERROR(VLOOKUP($P129,'サービス水準ルール'!$A$6:$F$10,2,FALSE),""))</f>
      </c>
      <c r="X129" s="296" t="str">
        <f>IF($P129="","",IFERROR(VLOOKUP($P129,'サービス水準ルール'!$A$6:$F$10,4,FALSE),""))</f>
      </c>
      <c r="Y129" s="296" t="str">
        <f>IF(OR($B129="",$T129=""),"",ROUND(($T129-$B129)*24,1))</f>
      </c>
      <c r="Z129" s="296" t="str">
        <f>IF(OR($B129="",$V129=""),"",ROUND(($V129-$B129)*24,1))</f>
      </c>
      <c r="AA129" s="260" t="str">
        <f>IF($A129="","",IF($U129="","",IF(AND($V129="",TODAY()&gt;$U129),"はい",IF(AND($V129&lt;&gt;"",$V129&gt;$U129),"はい","いいえ"))))</f>
      </c>
      <c r="AB129" s="260" t="str">
        <f>IF($A129="","",IF($S129="キャンセル済み","対象外",IF($U129="","サービス水準未設定",IF($AA129="はい","期限超過",IF($V129&lt;&gt;"","期限内完了",IF($U129-TODAY()&lt;=1,"まもなく期限","進行中"))))))</f>
      </c>
      <c r="AC129" s="308"/>
      <c r="AD129" s="284"/>
      <c r="AE129" s="290"/>
      <c r="AF129" s="272"/>
      <c r="AG129" s="308"/>
      <c r="AH129" s="250"/>
      <c r="AI129" s="260" t="str">
        <f>IF($B129="","",TEXT($B129,"yyyy-mm"))</f>
      </c>
      <c r="AJ129" s="302" t="str">
        <f>IF($A129="","",IF($V129&lt;&gt;"",ROUND($V129-$B129,1),ROUND(TODAY()-$B129,1)))</f>
      </c>
    </row>
    <row r="130" ht="26" customHeight="true">
      <c r="A130" s="249"/>
      <c r="B130" s="272"/>
      <c r="C130" s="250"/>
      <c r="D130" s="250"/>
      <c r="E130" s="250"/>
      <c r="F130" s="250"/>
      <c r="G130" s="250"/>
      <c r="H130" s="250"/>
      <c r="I130" s="250"/>
      <c r="J130" s="250"/>
      <c r="K130" s="250"/>
      <c r="L130" s="250"/>
      <c r="M130" s="308"/>
      <c r="N130" s="250"/>
      <c r="O130" s="250"/>
      <c r="P130" s="250"/>
      <c r="Q130" s="250"/>
      <c r="R130" s="250"/>
      <c r="S130" s="250"/>
      <c r="T130" s="272"/>
      <c r="U130" s="278" t="str">
        <f>IF(OR($B130="",$X130=""),"",$B130+$X130/24)</f>
      </c>
      <c r="V130" s="272"/>
      <c r="W130" s="260" t="str">
        <f>IF($P130="","",IFERROR(VLOOKUP($P130,'サービス水準ルール'!$A$6:$F$10,2,FALSE),""))</f>
      </c>
      <c r="X130" s="296" t="str">
        <f>IF($P130="","",IFERROR(VLOOKUP($P130,'サービス水準ルール'!$A$6:$F$10,4,FALSE),""))</f>
      </c>
      <c r="Y130" s="296" t="str">
        <f>IF(OR($B130="",$T130=""),"",ROUND(($T130-$B130)*24,1))</f>
      </c>
      <c r="Z130" s="296" t="str">
        <f>IF(OR($B130="",$V130=""),"",ROUND(($V130-$B130)*24,1))</f>
      </c>
      <c r="AA130" s="260" t="str">
        <f>IF($A130="","",IF($U130="","",IF(AND($V130="",TODAY()&gt;$U130),"はい",IF(AND($V130&lt;&gt;"",$V130&gt;$U130),"はい","いいえ"))))</f>
      </c>
      <c r="AB130" s="260" t="str">
        <f>IF($A130="","",IF($S130="キャンセル済み","対象外",IF($U130="","サービス水準未設定",IF($AA130="はい","期限超過",IF($V130&lt;&gt;"","期限内完了",IF($U130-TODAY()&lt;=1,"まもなく期限","進行中"))))))</f>
      </c>
      <c r="AC130" s="308"/>
      <c r="AD130" s="284"/>
      <c r="AE130" s="290"/>
      <c r="AF130" s="272"/>
      <c r="AG130" s="308"/>
      <c r="AH130" s="250"/>
      <c r="AI130" s="260" t="str">
        <f>IF($B130="","",TEXT($B130,"yyyy-mm"))</f>
      </c>
      <c r="AJ130" s="302" t="str">
        <f>IF($A130="","",IF($V130&lt;&gt;"",ROUND($V130-$B130,1),ROUND(TODAY()-$B130,1)))</f>
      </c>
    </row>
    <row r="131" ht="26" customHeight="true">
      <c r="A131" s="249"/>
      <c r="B131" s="272"/>
      <c r="C131" s="250"/>
      <c r="D131" s="250"/>
      <c r="E131" s="250"/>
      <c r="F131" s="250"/>
      <c r="G131" s="250"/>
      <c r="H131" s="250"/>
      <c r="I131" s="250"/>
      <c r="J131" s="250"/>
      <c r="K131" s="250"/>
      <c r="L131" s="250"/>
      <c r="M131" s="308"/>
      <c r="N131" s="250"/>
      <c r="O131" s="250"/>
      <c r="P131" s="250"/>
      <c r="Q131" s="250"/>
      <c r="R131" s="250"/>
      <c r="S131" s="250"/>
      <c r="T131" s="272"/>
      <c r="U131" s="278" t="str">
        <f>IF(OR($B131="",$X131=""),"",$B131+$X131/24)</f>
      </c>
      <c r="V131" s="272"/>
      <c r="W131" s="260" t="str">
        <f>IF($P131="","",IFERROR(VLOOKUP($P131,'サービス水準ルール'!$A$6:$F$10,2,FALSE),""))</f>
      </c>
      <c r="X131" s="296" t="str">
        <f>IF($P131="","",IFERROR(VLOOKUP($P131,'サービス水準ルール'!$A$6:$F$10,4,FALSE),""))</f>
      </c>
      <c r="Y131" s="296" t="str">
        <f>IF(OR($B131="",$T131=""),"",ROUND(($T131-$B131)*24,1))</f>
      </c>
      <c r="Z131" s="296" t="str">
        <f>IF(OR($B131="",$V131=""),"",ROUND(($V131-$B131)*24,1))</f>
      </c>
      <c r="AA131" s="260" t="str">
        <f>IF($A131="","",IF($U131="","",IF(AND($V131="",TODAY()&gt;$U131),"はい",IF(AND($V131&lt;&gt;"",$V131&gt;$U131),"はい","いいえ"))))</f>
      </c>
      <c r="AB131" s="260" t="str">
        <f>IF($A131="","",IF($S131="キャンセル済み","対象外",IF($U131="","サービス水準未設定",IF($AA131="はい","期限超過",IF($V131&lt;&gt;"","期限内完了",IF($U131-TODAY()&lt;=1,"まもなく期限","進行中"))))))</f>
      </c>
      <c r="AC131" s="308"/>
      <c r="AD131" s="284"/>
      <c r="AE131" s="290"/>
      <c r="AF131" s="272"/>
      <c r="AG131" s="308"/>
      <c r="AH131" s="250"/>
      <c r="AI131" s="260" t="str">
        <f>IF($B131="","",TEXT($B131,"yyyy-mm"))</f>
      </c>
      <c r="AJ131" s="302" t="str">
        <f>IF($A131="","",IF($V131&lt;&gt;"",ROUND($V131-$B131,1),ROUND(TODAY()-$B131,1)))</f>
      </c>
    </row>
    <row r="132" ht="26" customHeight="true">
      <c r="A132" s="249"/>
      <c r="B132" s="272"/>
      <c r="C132" s="250"/>
      <c r="D132" s="250"/>
      <c r="E132" s="250"/>
      <c r="F132" s="250"/>
      <c r="G132" s="250"/>
      <c r="H132" s="250"/>
      <c r="I132" s="250"/>
      <c r="J132" s="250"/>
      <c r="K132" s="250"/>
      <c r="L132" s="250"/>
      <c r="M132" s="308"/>
      <c r="N132" s="250"/>
      <c r="O132" s="250"/>
      <c r="P132" s="250"/>
      <c r="Q132" s="250"/>
      <c r="R132" s="250"/>
      <c r="S132" s="250"/>
      <c r="T132" s="272"/>
      <c r="U132" s="278" t="str">
        <f>IF(OR($B132="",$X132=""),"",$B132+$X132/24)</f>
      </c>
      <c r="V132" s="272"/>
      <c r="W132" s="260" t="str">
        <f>IF($P132="","",IFERROR(VLOOKUP($P132,'サービス水準ルール'!$A$6:$F$10,2,FALSE),""))</f>
      </c>
      <c r="X132" s="296" t="str">
        <f>IF($P132="","",IFERROR(VLOOKUP($P132,'サービス水準ルール'!$A$6:$F$10,4,FALSE),""))</f>
      </c>
      <c r="Y132" s="296" t="str">
        <f>IF(OR($B132="",$T132=""),"",ROUND(($T132-$B132)*24,1))</f>
      </c>
      <c r="Z132" s="296" t="str">
        <f>IF(OR($B132="",$V132=""),"",ROUND(($V132-$B132)*24,1))</f>
      </c>
      <c r="AA132" s="260" t="str">
        <f>IF($A132="","",IF($U132="","",IF(AND($V132="",TODAY()&gt;$U132),"はい",IF(AND($V132&lt;&gt;"",$V132&gt;$U132),"はい","いいえ"))))</f>
      </c>
      <c r="AB132" s="260" t="str">
        <f>IF($A132="","",IF($S132="キャンセル済み","対象外",IF($U132="","サービス水準未設定",IF($AA132="はい","期限超過",IF($V132&lt;&gt;"","期限内完了",IF($U132-TODAY()&lt;=1,"まもなく期限","進行中"))))))</f>
      </c>
      <c r="AC132" s="308"/>
      <c r="AD132" s="284"/>
      <c r="AE132" s="290"/>
      <c r="AF132" s="272"/>
      <c r="AG132" s="308"/>
      <c r="AH132" s="250"/>
      <c r="AI132" s="260" t="str">
        <f>IF($B132="","",TEXT($B132,"yyyy-mm"))</f>
      </c>
      <c r="AJ132" s="302" t="str">
        <f>IF($A132="","",IF($V132&lt;&gt;"",ROUND($V132-$B132,1),ROUND(TODAY()-$B132,1)))</f>
      </c>
    </row>
    <row r="133" ht="26" customHeight="true">
      <c r="A133" s="249"/>
      <c r="B133" s="272"/>
      <c r="C133" s="250"/>
      <c r="D133" s="250"/>
      <c r="E133" s="250"/>
      <c r="F133" s="250"/>
      <c r="G133" s="250"/>
      <c r="H133" s="250"/>
      <c r="I133" s="250"/>
      <c r="J133" s="250"/>
      <c r="K133" s="250"/>
      <c r="L133" s="250"/>
      <c r="M133" s="308"/>
      <c r="N133" s="250"/>
      <c r="O133" s="250"/>
      <c r="P133" s="250"/>
      <c r="Q133" s="250"/>
      <c r="R133" s="250"/>
      <c r="S133" s="250"/>
      <c r="T133" s="272"/>
      <c r="U133" s="278" t="str">
        <f>IF(OR($B133="",$X133=""),"",$B133+$X133/24)</f>
      </c>
      <c r="V133" s="272"/>
      <c r="W133" s="260" t="str">
        <f>IF($P133="","",IFERROR(VLOOKUP($P133,'サービス水準ルール'!$A$6:$F$10,2,FALSE),""))</f>
      </c>
      <c r="X133" s="296" t="str">
        <f>IF($P133="","",IFERROR(VLOOKUP($P133,'サービス水準ルール'!$A$6:$F$10,4,FALSE),""))</f>
      </c>
      <c r="Y133" s="296" t="str">
        <f>IF(OR($B133="",$T133=""),"",ROUND(($T133-$B133)*24,1))</f>
      </c>
      <c r="Z133" s="296" t="str">
        <f>IF(OR($B133="",$V133=""),"",ROUND(($V133-$B133)*24,1))</f>
      </c>
      <c r="AA133" s="260" t="str">
        <f>IF($A133="","",IF($U133="","",IF(AND($V133="",TODAY()&gt;$U133),"はい",IF(AND($V133&lt;&gt;"",$V133&gt;$U133),"はい","いいえ"))))</f>
      </c>
      <c r="AB133" s="260" t="str">
        <f>IF($A133="","",IF($S133="キャンセル済み","対象外",IF($U133="","サービス水準未設定",IF($AA133="はい","期限超過",IF($V133&lt;&gt;"","期限内完了",IF($U133-TODAY()&lt;=1,"まもなく期限","進行中"))))))</f>
      </c>
      <c r="AC133" s="308"/>
      <c r="AD133" s="284"/>
      <c r="AE133" s="290"/>
      <c r="AF133" s="272"/>
      <c r="AG133" s="308"/>
      <c r="AH133" s="250"/>
      <c r="AI133" s="260" t="str">
        <f>IF($B133="","",TEXT($B133,"yyyy-mm"))</f>
      </c>
      <c r="AJ133" s="302" t="str">
        <f>IF($A133="","",IF($V133&lt;&gt;"",ROUND($V133-$B133,1),ROUND(TODAY()-$B133,1)))</f>
      </c>
    </row>
    <row r="134" ht="26" customHeight="true">
      <c r="A134" s="249"/>
      <c r="B134" s="272"/>
      <c r="C134" s="250"/>
      <c r="D134" s="250"/>
      <c r="E134" s="250"/>
      <c r="F134" s="250"/>
      <c r="G134" s="250"/>
      <c r="H134" s="250"/>
      <c r="I134" s="250"/>
      <c r="J134" s="250"/>
      <c r="K134" s="250"/>
      <c r="L134" s="250"/>
      <c r="M134" s="308"/>
      <c r="N134" s="250"/>
      <c r="O134" s="250"/>
      <c r="P134" s="250"/>
      <c r="Q134" s="250"/>
      <c r="R134" s="250"/>
      <c r="S134" s="250"/>
      <c r="T134" s="272"/>
      <c r="U134" s="278" t="str">
        <f>IF(OR($B134="",$X134=""),"",$B134+$X134/24)</f>
      </c>
      <c r="V134" s="272"/>
      <c r="W134" s="260" t="str">
        <f>IF($P134="","",IFERROR(VLOOKUP($P134,'サービス水準ルール'!$A$6:$F$10,2,FALSE),""))</f>
      </c>
      <c r="X134" s="296" t="str">
        <f>IF($P134="","",IFERROR(VLOOKUP($P134,'サービス水準ルール'!$A$6:$F$10,4,FALSE),""))</f>
      </c>
      <c r="Y134" s="296" t="str">
        <f>IF(OR($B134="",$T134=""),"",ROUND(($T134-$B134)*24,1))</f>
      </c>
      <c r="Z134" s="296" t="str">
        <f>IF(OR($B134="",$V134=""),"",ROUND(($V134-$B134)*24,1))</f>
      </c>
      <c r="AA134" s="260" t="str">
        <f>IF($A134="","",IF($U134="","",IF(AND($V134="",TODAY()&gt;$U134),"はい",IF(AND($V134&lt;&gt;"",$V134&gt;$U134),"はい","いいえ"))))</f>
      </c>
      <c r="AB134" s="260" t="str">
        <f>IF($A134="","",IF($S134="キャンセル済み","対象外",IF($U134="","サービス水準未設定",IF($AA134="はい","期限超過",IF($V134&lt;&gt;"","期限内完了",IF($U134-TODAY()&lt;=1,"まもなく期限","進行中"))))))</f>
      </c>
      <c r="AC134" s="308"/>
      <c r="AD134" s="284"/>
      <c r="AE134" s="290"/>
      <c r="AF134" s="272"/>
      <c r="AG134" s="308"/>
      <c r="AH134" s="250"/>
      <c r="AI134" s="260" t="str">
        <f>IF($B134="","",TEXT($B134,"yyyy-mm"))</f>
      </c>
      <c r="AJ134" s="302" t="str">
        <f>IF($A134="","",IF($V134&lt;&gt;"",ROUND($V134-$B134,1),ROUND(TODAY()-$B134,1)))</f>
      </c>
    </row>
    <row r="135" ht="26" customHeight="true">
      <c r="A135" s="249"/>
      <c r="B135" s="272"/>
      <c r="C135" s="250"/>
      <c r="D135" s="250"/>
      <c r="E135" s="250"/>
      <c r="F135" s="250"/>
      <c r="G135" s="250"/>
      <c r="H135" s="250"/>
      <c r="I135" s="250"/>
      <c r="J135" s="250"/>
      <c r="K135" s="250"/>
      <c r="L135" s="250"/>
      <c r="M135" s="308"/>
      <c r="N135" s="250"/>
      <c r="O135" s="250"/>
      <c r="P135" s="250"/>
      <c r="Q135" s="250"/>
      <c r="R135" s="250"/>
      <c r="S135" s="250"/>
      <c r="T135" s="272"/>
      <c r="U135" s="278" t="str">
        <f>IF(OR($B135="",$X135=""),"",$B135+$X135/24)</f>
      </c>
      <c r="V135" s="272"/>
      <c r="W135" s="260" t="str">
        <f>IF($P135="","",IFERROR(VLOOKUP($P135,'サービス水準ルール'!$A$6:$F$10,2,FALSE),""))</f>
      </c>
      <c r="X135" s="296" t="str">
        <f>IF($P135="","",IFERROR(VLOOKUP($P135,'サービス水準ルール'!$A$6:$F$10,4,FALSE),""))</f>
      </c>
      <c r="Y135" s="296" t="str">
        <f>IF(OR($B135="",$T135=""),"",ROUND(($T135-$B135)*24,1))</f>
      </c>
      <c r="Z135" s="296" t="str">
        <f>IF(OR($B135="",$V135=""),"",ROUND(($V135-$B135)*24,1))</f>
      </c>
      <c r="AA135" s="260" t="str">
        <f>IF($A135="","",IF($U135="","",IF(AND($V135="",TODAY()&gt;$U135),"はい",IF(AND($V135&lt;&gt;"",$V135&gt;$U135),"はい","いいえ"))))</f>
      </c>
      <c r="AB135" s="260" t="str">
        <f>IF($A135="","",IF($S135="キャンセル済み","対象外",IF($U135="","サービス水準未設定",IF($AA135="はい","期限超過",IF($V135&lt;&gt;"","期限内完了",IF($U135-TODAY()&lt;=1,"まもなく期限","進行中"))))))</f>
      </c>
      <c r="AC135" s="308"/>
      <c r="AD135" s="284"/>
      <c r="AE135" s="290"/>
      <c r="AF135" s="272"/>
      <c r="AG135" s="308"/>
      <c r="AH135" s="250"/>
      <c r="AI135" s="260" t="str">
        <f>IF($B135="","",TEXT($B135,"yyyy-mm"))</f>
      </c>
      <c r="AJ135" s="302" t="str">
        <f>IF($A135="","",IF($V135&lt;&gt;"",ROUND($V135-$B135,1),ROUND(TODAY()-$B135,1)))</f>
      </c>
    </row>
    <row r="136" ht="26" customHeight="true">
      <c r="A136" s="249"/>
      <c r="B136" s="272"/>
      <c r="C136" s="250"/>
      <c r="D136" s="250"/>
      <c r="E136" s="250"/>
      <c r="F136" s="250"/>
      <c r="G136" s="250"/>
      <c r="H136" s="250"/>
      <c r="I136" s="250"/>
      <c r="J136" s="250"/>
      <c r="K136" s="250"/>
      <c r="L136" s="250"/>
      <c r="M136" s="308"/>
      <c r="N136" s="250"/>
      <c r="O136" s="250"/>
      <c r="P136" s="250"/>
      <c r="Q136" s="250"/>
      <c r="R136" s="250"/>
      <c r="S136" s="250"/>
      <c r="T136" s="272"/>
      <c r="U136" s="278" t="str">
        <f>IF(OR($B136="",$X136=""),"",$B136+$X136/24)</f>
      </c>
      <c r="V136" s="272"/>
      <c r="W136" s="260" t="str">
        <f>IF($P136="","",IFERROR(VLOOKUP($P136,'サービス水準ルール'!$A$6:$F$10,2,FALSE),""))</f>
      </c>
      <c r="X136" s="296" t="str">
        <f>IF($P136="","",IFERROR(VLOOKUP($P136,'サービス水準ルール'!$A$6:$F$10,4,FALSE),""))</f>
      </c>
      <c r="Y136" s="296" t="str">
        <f>IF(OR($B136="",$T136=""),"",ROUND(($T136-$B136)*24,1))</f>
      </c>
      <c r="Z136" s="296" t="str">
        <f>IF(OR($B136="",$V136=""),"",ROUND(($V136-$B136)*24,1))</f>
      </c>
      <c r="AA136" s="260" t="str">
        <f>IF($A136="","",IF($U136="","",IF(AND($V136="",TODAY()&gt;$U136),"はい",IF(AND($V136&lt;&gt;"",$V136&gt;$U136),"はい","いいえ"))))</f>
      </c>
      <c r="AB136" s="260" t="str">
        <f>IF($A136="","",IF($S136="キャンセル済み","対象外",IF($U136="","サービス水準未設定",IF($AA136="はい","期限超過",IF($V136&lt;&gt;"","期限内完了",IF($U136-TODAY()&lt;=1,"まもなく期限","進行中"))))))</f>
      </c>
      <c r="AC136" s="308"/>
      <c r="AD136" s="284"/>
      <c r="AE136" s="290"/>
      <c r="AF136" s="272"/>
      <c r="AG136" s="308"/>
      <c r="AH136" s="250"/>
      <c r="AI136" s="260" t="str">
        <f>IF($B136="","",TEXT($B136,"yyyy-mm"))</f>
      </c>
      <c r="AJ136" s="302" t="str">
        <f>IF($A136="","",IF($V136&lt;&gt;"",ROUND($V136-$B136,1),ROUND(TODAY()-$B136,1)))</f>
      </c>
    </row>
    <row r="137" ht="26" customHeight="true">
      <c r="A137" s="249"/>
      <c r="B137" s="272"/>
      <c r="C137" s="250"/>
      <c r="D137" s="250"/>
      <c r="E137" s="250"/>
      <c r="F137" s="250"/>
      <c r="G137" s="250"/>
      <c r="H137" s="250"/>
      <c r="I137" s="250"/>
      <c r="J137" s="250"/>
      <c r="K137" s="250"/>
      <c r="L137" s="250"/>
      <c r="M137" s="308"/>
      <c r="N137" s="250"/>
      <c r="O137" s="250"/>
      <c r="P137" s="250"/>
      <c r="Q137" s="250"/>
      <c r="R137" s="250"/>
      <c r="S137" s="250"/>
      <c r="T137" s="272"/>
      <c r="U137" s="278" t="str">
        <f>IF(OR($B137="",$X137=""),"",$B137+$X137/24)</f>
      </c>
      <c r="V137" s="272"/>
      <c r="W137" s="260" t="str">
        <f>IF($P137="","",IFERROR(VLOOKUP($P137,'サービス水準ルール'!$A$6:$F$10,2,FALSE),""))</f>
      </c>
      <c r="X137" s="296" t="str">
        <f>IF($P137="","",IFERROR(VLOOKUP($P137,'サービス水準ルール'!$A$6:$F$10,4,FALSE),""))</f>
      </c>
      <c r="Y137" s="296" t="str">
        <f>IF(OR($B137="",$T137=""),"",ROUND(($T137-$B137)*24,1))</f>
      </c>
      <c r="Z137" s="296" t="str">
        <f>IF(OR($B137="",$V137=""),"",ROUND(($V137-$B137)*24,1))</f>
      </c>
      <c r="AA137" s="260" t="str">
        <f>IF($A137="","",IF($U137="","",IF(AND($V137="",TODAY()&gt;$U137),"はい",IF(AND($V137&lt;&gt;"",$V137&gt;$U137),"はい","いいえ"))))</f>
      </c>
      <c r="AB137" s="260" t="str">
        <f>IF($A137="","",IF($S137="キャンセル済み","対象外",IF($U137="","サービス水準未設定",IF($AA137="はい","期限超過",IF($V137&lt;&gt;"","期限内完了",IF($U137-TODAY()&lt;=1,"まもなく期限","進行中"))))))</f>
      </c>
      <c r="AC137" s="308"/>
      <c r="AD137" s="284"/>
      <c r="AE137" s="290"/>
      <c r="AF137" s="272"/>
      <c r="AG137" s="308"/>
      <c r="AH137" s="250"/>
      <c r="AI137" s="260" t="str">
        <f>IF($B137="","",TEXT($B137,"yyyy-mm"))</f>
      </c>
      <c r="AJ137" s="302" t="str">
        <f>IF($A137="","",IF($V137&lt;&gt;"",ROUND($V137-$B137,1),ROUND(TODAY()-$B137,1)))</f>
      </c>
    </row>
    <row r="138" ht="26" customHeight="true">
      <c r="A138" s="249"/>
      <c r="B138" s="272"/>
      <c r="C138" s="250"/>
      <c r="D138" s="250"/>
      <c r="E138" s="250"/>
      <c r="F138" s="250"/>
      <c r="G138" s="250"/>
      <c r="H138" s="250"/>
      <c r="I138" s="250"/>
      <c r="J138" s="250"/>
      <c r="K138" s="250"/>
      <c r="L138" s="250"/>
      <c r="M138" s="308"/>
      <c r="N138" s="250"/>
      <c r="O138" s="250"/>
      <c r="P138" s="250"/>
      <c r="Q138" s="250"/>
      <c r="R138" s="250"/>
      <c r="S138" s="250"/>
      <c r="T138" s="272"/>
      <c r="U138" s="278" t="str">
        <f>IF(OR($B138="",$X138=""),"",$B138+$X138/24)</f>
      </c>
      <c r="V138" s="272"/>
      <c r="W138" s="260" t="str">
        <f>IF($P138="","",IFERROR(VLOOKUP($P138,'サービス水準ルール'!$A$6:$F$10,2,FALSE),""))</f>
      </c>
      <c r="X138" s="296" t="str">
        <f>IF($P138="","",IFERROR(VLOOKUP($P138,'サービス水準ルール'!$A$6:$F$10,4,FALSE),""))</f>
      </c>
      <c r="Y138" s="296" t="str">
        <f>IF(OR($B138="",$T138=""),"",ROUND(($T138-$B138)*24,1))</f>
      </c>
      <c r="Z138" s="296" t="str">
        <f>IF(OR($B138="",$V138=""),"",ROUND(($V138-$B138)*24,1))</f>
      </c>
      <c r="AA138" s="260" t="str">
        <f>IF($A138="","",IF($U138="","",IF(AND($V138="",TODAY()&gt;$U138),"はい",IF(AND($V138&lt;&gt;"",$V138&gt;$U138),"はい","いいえ"))))</f>
      </c>
      <c r="AB138" s="260" t="str">
        <f>IF($A138="","",IF($S138="キャンセル済み","対象外",IF($U138="","サービス水準未設定",IF($AA138="はい","期限超過",IF($V138&lt;&gt;"","期限内完了",IF($U138-TODAY()&lt;=1,"まもなく期限","進行中"))))))</f>
      </c>
      <c r="AC138" s="308"/>
      <c r="AD138" s="284"/>
      <c r="AE138" s="290"/>
      <c r="AF138" s="272"/>
      <c r="AG138" s="308"/>
      <c r="AH138" s="250"/>
      <c r="AI138" s="260" t="str">
        <f>IF($B138="","",TEXT($B138,"yyyy-mm"))</f>
      </c>
      <c r="AJ138" s="302" t="str">
        <f>IF($A138="","",IF($V138&lt;&gt;"",ROUND($V138-$B138,1),ROUND(TODAY()-$B138,1)))</f>
      </c>
    </row>
    <row r="139" ht="26" customHeight="true">
      <c r="A139" s="249"/>
      <c r="B139" s="272"/>
      <c r="C139" s="250"/>
      <c r="D139" s="250"/>
      <c r="E139" s="250"/>
      <c r="F139" s="250"/>
      <c r="G139" s="250"/>
      <c r="H139" s="250"/>
      <c r="I139" s="250"/>
      <c r="J139" s="250"/>
      <c r="K139" s="250"/>
      <c r="L139" s="250"/>
      <c r="M139" s="308"/>
      <c r="N139" s="250"/>
      <c r="O139" s="250"/>
      <c r="P139" s="250"/>
      <c r="Q139" s="250"/>
      <c r="R139" s="250"/>
      <c r="S139" s="250"/>
      <c r="T139" s="272"/>
      <c r="U139" s="278" t="str">
        <f>IF(OR($B139="",$X139=""),"",$B139+$X139/24)</f>
      </c>
      <c r="V139" s="272"/>
      <c r="W139" s="260" t="str">
        <f>IF($P139="","",IFERROR(VLOOKUP($P139,'サービス水準ルール'!$A$6:$F$10,2,FALSE),""))</f>
      </c>
      <c r="X139" s="296" t="str">
        <f>IF($P139="","",IFERROR(VLOOKUP($P139,'サービス水準ルール'!$A$6:$F$10,4,FALSE),""))</f>
      </c>
      <c r="Y139" s="296" t="str">
        <f>IF(OR($B139="",$T139=""),"",ROUND(($T139-$B139)*24,1))</f>
      </c>
      <c r="Z139" s="296" t="str">
        <f>IF(OR($B139="",$V139=""),"",ROUND(($V139-$B139)*24,1))</f>
      </c>
      <c r="AA139" s="260" t="str">
        <f>IF($A139="","",IF($U139="","",IF(AND($V139="",TODAY()&gt;$U139),"はい",IF(AND($V139&lt;&gt;"",$V139&gt;$U139),"はい","いいえ"))))</f>
      </c>
      <c r="AB139" s="260" t="str">
        <f>IF($A139="","",IF($S139="キャンセル済み","対象外",IF($U139="","サービス水準未設定",IF($AA139="はい","期限超過",IF($V139&lt;&gt;"","期限内完了",IF($U139-TODAY()&lt;=1,"まもなく期限","進行中"))))))</f>
      </c>
      <c r="AC139" s="308"/>
      <c r="AD139" s="284"/>
      <c r="AE139" s="290"/>
      <c r="AF139" s="272"/>
      <c r="AG139" s="308"/>
      <c r="AH139" s="250"/>
      <c r="AI139" s="260" t="str">
        <f>IF($B139="","",TEXT($B139,"yyyy-mm"))</f>
      </c>
      <c r="AJ139" s="302" t="str">
        <f>IF($A139="","",IF($V139&lt;&gt;"",ROUND($V139-$B139,1),ROUND(TODAY()-$B139,1)))</f>
      </c>
    </row>
    <row r="140" ht="26" customHeight="true">
      <c r="A140" s="249"/>
      <c r="B140" s="272"/>
      <c r="C140" s="250"/>
      <c r="D140" s="250"/>
      <c r="E140" s="250"/>
      <c r="F140" s="250"/>
      <c r="G140" s="250"/>
      <c r="H140" s="250"/>
      <c r="I140" s="250"/>
      <c r="J140" s="250"/>
      <c r="K140" s="250"/>
      <c r="L140" s="250"/>
      <c r="M140" s="308"/>
      <c r="N140" s="250"/>
      <c r="O140" s="250"/>
      <c r="P140" s="250"/>
      <c r="Q140" s="250"/>
      <c r="R140" s="250"/>
      <c r="S140" s="250"/>
      <c r="T140" s="272"/>
      <c r="U140" s="278" t="str">
        <f>IF(OR($B140="",$X140=""),"",$B140+$X140/24)</f>
      </c>
      <c r="V140" s="272"/>
      <c r="W140" s="260" t="str">
        <f>IF($P140="","",IFERROR(VLOOKUP($P140,'サービス水準ルール'!$A$6:$F$10,2,FALSE),""))</f>
      </c>
      <c r="X140" s="296" t="str">
        <f>IF($P140="","",IFERROR(VLOOKUP($P140,'サービス水準ルール'!$A$6:$F$10,4,FALSE),""))</f>
      </c>
      <c r="Y140" s="296" t="str">
        <f>IF(OR($B140="",$T140=""),"",ROUND(($T140-$B140)*24,1))</f>
      </c>
      <c r="Z140" s="296" t="str">
        <f>IF(OR($B140="",$V140=""),"",ROUND(($V140-$B140)*24,1))</f>
      </c>
      <c r="AA140" s="260" t="str">
        <f>IF($A140="","",IF($U140="","",IF(AND($V140="",TODAY()&gt;$U140),"はい",IF(AND($V140&lt;&gt;"",$V140&gt;$U140),"はい","いいえ"))))</f>
      </c>
      <c r="AB140" s="260" t="str">
        <f>IF($A140="","",IF($S140="キャンセル済み","対象外",IF($U140="","サービス水準未設定",IF($AA140="はい","期限超過",IF($V140&lt;&gt;"","期限内完了",IF($U140-TODAY()&lt;=1,"まもなく期限","進行中"))))))</f>
      </c>
      <c r="AC140" s="308"/>
      <c r="AD140" s="284"/>
      <c r="AE140" s="290"/>
      <c r="AF140" s="272"/>
      <c r="AG140" s="308"/>
      <c r="AH140" s="250"/>
      <c r="AI140" s="260" t="str">
        <f>IF($B140="","",TEXT($B140,"yyyy-mm"))</f>
      </c>
      <c r="AJ140" s="302" t="str">
        <f>IF($A140="","",IF($V140&lt;&gt;"",ROUND($V140-$B140,1),ROUND(TODAY()-$B140,1)))</f>
      </c>
    </row>
    <row r="141" ht="26" customHeight="true">
      <c r="A141" s="249"/>
      <c r="B141" s="272"/>
      <c r="C141" s="250"/>
      <c r="D141" s="250"/>
      <c r="E141" s="250"/>
      <c r="F141" s="250"/>
      <c r="G141" s="250"/>
      <c r="H141" s="250"/>
      <c r="I141" s="250"/>
      <c r="J141" s="250"/>
      <c r="K141" s="250"/>
      <c r="L141" s="250"/>
      <c r="M141" s="308"/>
      <c r="N141" s="250"/>
      <c r="O141" s="250"/>
      <c r="P141" s="250"/>
      <c r="Q141" s="250"/>
      <c r="R141" s="250"/>
      <c r="S141" s="250"/>
      <c r="T141" s="272"/>
      <c r="U141" s="278" t="str">
        <f>IF(OR($B141="",$X141=""),"",$B141+$X141/24)</f>
      </c>
      <c r="V141" s="272"/>
      <c r="W141" s="260" t="str">
        <f>IF($P141="","",IFERROR(VLOOKUP($P141,'サービス水準ルール'!$A$6:$F$10,2,FALSE),""))</f>
      </c>
      <c r="X141" s="296" t="str">
        <f>IF($P141="","",IFERROR(VLOOKUP($P141,'サービス水準ルール'!$A$6:$F$10,4,FALSE),""))</f>
      </c>
      <c r="Y141" s="296" t="str">
        <f>IF(OR($B141="",$T141=""),"",ROUND(($T141-$B141)*24,1))</f>
      </c>
      <c r="Z141" s="296" t="str">
        <f>IF(OR($B141="",$V141=""),"",ROUND(($V141-$B141)*24,1))</f>
      </c>
      <c r="AA141" s="260" t="str">
        <f>IF($A141="","",IF($U141="","",IF(AND($V141="",TODAY()&gt;$U141),"はい",IF(AND($V141&lt;&gt;"",$V141&gt;$U141),"はい","いいえ"))))</f>
      </c>
      <c r="AB141" s="260" t="str">
        <f>IF($A141="","",IF($S141="キャンセル済み","対象外",IF($U141="","サービス水準未設定",IF($AA141="はい","期限超過",IF($V141&lt;&gt;"","期限内完了",IF($U141-TODAY()&lt;=1,"まもなく期限","進行中"))))))</f>
      </c>
      <c r="AC141" s="308"/>
      <c r="AD141" s="284"/>
      <c r="AE141" s="290"/>
      <c r="AF141" s="272"/>
      <c r="AG141" s="308"/>
      <c r="AH141" s="250"/>
      <c r="AI141" s="260" t="str">
        <f>IF($B141="","",TEXT($B141,"yyyy-mm"))</f>
      </c>
      <c r="AJ141" s="302" t="str">
        <f>IF($A141="","",IF($V141&lt;&gt;"",ROUND($V141-$B141,1),ROUND(TODAY()-$B141,1)))</f>
      </c>
    </row>
    <row r="142" ht="26" customHeight="true">
      <c r="A142" s="249"/>
      <c r="B142" s="272"/>
      <c r="C142" s="250"/>
      <c r="D142" s="250"/>
      <c r="E142" s="250"/>
      <c r="F142" s="250"/>
      <c r="G142" s="250"/>
      <c r="H142" s="250"/>
      <c r="I142" s="250"/>
      <c r="J142" s="250"/>
      <c r="K142" s="250"/>
      <c r="L142" s="250"/>
      <c r="M142" s="308"/>
      <c r="N142" s="250"/>
      <c r="O142" s="250"/>
      <c r="P142" s="250"/>
      <c r="Q142" s="250"/>
      <c r="R142" s="250"/>
      <c r="S142" s="250"/>
      <c r="T142" s="272"/>
      <c r="U142" s="278" t="str">
        <f>IF(OR($B142="",$X142=""),"",$B142+$X142/24)</f>
      </c>
      <c r="V142" s="272"/>
      <c r="W142" s="260" t="str">
        <f>IF($P142="","",IFERROR(VLOOKUP($P142,'サービス水準ルール'!$A$6:$F$10,2,FALSE),""))</f>
      </c>
      <c r="X142" s="296" t="str">
        <f>IF($P142="","",IFERROR(VLOOKUP($P142,'サービス水準ルール'!$A$6:$F$10,4,FALSE),""))</f>
      </c>
      <c r="Y142" s="296" t="str">
        <f>IF(OR($B142="",$T142=""),"",ROUND(($T142-$B142)*24,1))</f>
      </c>
      <c r="Z142" s="296" t="str">
        <f>IF(OR($B142="",$V142=""),"",ROUND(($V142-$B142)*24,1))</f>
      </c>
      <c r="AA142" s="260" t="str">
        <f>IF($A142="","",IF($U142="","",IF(AND($V142="",TODAY()&gt;$U142),"はい",IF(AND($V142&lt;&gt;"",$V142&gt;$U142),"はい","いいえ"))))</f>
      </c>
      <c r="AB142" s="260" t="str">
        <f>IF($A142="","",IF($S142="キャンセル済み","対象外",IF($U142="","サービス水準未設定",IF($AA142="はい","期限超過",IF($V142&lt;&gt;"","期限内完了",IF($U142-TODAY()&lt;=1,"まもなく期限","進行中"))))))</f>
      </c>
      <c r="AC142" s="308"/>
      <c r="AD142" s="284"/>
      <c r="AE142" s="290"/>
      <c r="AF142" s="272"/>
      <c r="AG142" s="308"/>
      <c r="AH142" s="250"/>
      <c r="AI142" s="260" t="str">
        <f>IF($B142="","",TEXT($B142,"yyyy-mm"))</f>
      </c>
      <c r="AJ142" s="302" t="str">
        <f>IF($A142="","",IF($V142&lt;&gt;"",ROUND($V142-$B142,1),ROUND(TODAY()-$B142,1)))</f>
      </c>
    </row>
    <row r="143" ht="26" customHeight="true">
      <c r="A143" s="249"/>
      <c r="B143" s="272"/>
      <c r="C143" s="250"/>
      <c r="D143" s="250"/>
      <c r="E143" s="250"/>
      <c r="F143" s="250"/>
      <c r="G143" s="250"/>
      <c r="H143" s="250"/>
      <c r="I143" s="250"/>
      <c r="J143" s="250"/>
      <c r="K143" s="250"/>
      <c r="L143" s="250"/>
      <c r="M143" s="308"/>
      <c r="N143" s="250"/>
      <c r="O143" s="250"/>
      <c r="P143" s="250"/>
      <c r="Q143" s="250"/>
      <c r="R143" s="250"/>
      <c r="S143" s="250"/>
      <c r="T143" s="272"/>
      <c r="U143" s="278" t="str">
        <f>IF(OR($B143="",$X143=""),"",$B143+$X143/24)</f>
      </c>
      <c r="V143" s="272"/>
      <c r="W143" s="260" t="str">
        <f>IF($P143="","",IFERROR(VLOOKUP($P143,'サービス水準ルール'!$A$6:$F$10,2,FALSE),""))</f>
      </c>
      <c r="X143" s="296" t="str">
        <f>IF($P143="","",IFERROR(VLOOKUP($P143,'サービス水準ルール'!$A$6:$F$10,4,FALSE),""))</f>
      </c>
      <c r="Y143" s="296" t="str">
        <f>IF(OR($B143="",$T143=""),"",ROUND(($T143-$B143)*24,1))</f>
      </c>
      <c r="Z143" s="296" t="str">
        <f>IF(OR($B143="",$V143=""),"",ROUND(($V143-$B143)*24,1))</f>
      </c>
      <c r="AA143" s="260" t="str">
        <f>IF($A143="","",IF($U143="","",IF(AND($V143="",TODAY()&gt;$U143),"はい",IF(AND($V143&lt;&gt;"",$V143&gt;$U143),"はい","いいえ"))))</f>
      </c>
      <c r="AB143" s="260" t="str">
        <f>IF($A143="","",IF($S143="キャンセル済み","対象外",IF($U143="","サービス水準未設定",IF($AA143="はい","期限超過",IF($V143&lt;&gt;"","期限内完了",IF($U143-TODAY()&lt;=1,"まもなく期限","進行中"))))))</f>
      </c>
      <c r="AC143" s="308"/>
      <c r="AD143" s="284"/>
      <c r="AE143" s="290"/>
      <c r="AF143" s="272"/>
      <c r="AG143" s="308"/>
      <c r="AH143" s="250"/>
      <c r="AI143" s="260" t="str">
        <f>IF($B143="","",TEXT($B143,"yyyy-mm"))</f>
      </c>
      <c r="AJ143" s="302" t="str">
        <f>IF($A143="","",IF($V143&lt;&gt;"",ROUND($V143-$B143,1),ROUND(TODAY()-$B143,1)))</f>
      </c>
    </row>
    <row r="144" ht="26" customHeight="true">
      <c r="A144" s="249"/>
      <c r="B144" s="272"/>
      <c r="C144" s="250"/>
      <c r="D144" s="250"/>
      <c r="E144" s="250"/>
      <c r="F144" s="250"/>
      <c r="G144" s="250"/>
      <c r="H144" s="250"/>
      <c r="I144" s="250"/>
      <c r="J144" s="250"/>
      <c r="K144" s="250"/>
      <c r="L144" s="250"/>
      <c r="M144" s="308"/>
      <c r="N144" s="250"/>
      <c r="O144" s="250"/>
      <c r="P144" s="250"/>
      <c r="Q144" s="250"/>
      <c r="R144" s="250"/>
      <c r="S144" s="250"/>
      <c r="T144" s="272"/>
      <c r="U144" s="278" t="str">
        <f>IF(OR($B144="",$X144=""),"",$B144+$X144/24)</f>
      </c>
      <c r="V144" s="272"/>
      <c r="W144" s="260" t="str">
        <f>IF($P144="","",IFERROR(VLOOKUP($P144,'サービス水準ルール'!$A$6:$F$10,2,FALSE),""))</f>
      </c>
      <c r="X144" s="296" t="str">
        <f>IF($P144="","",IFERROR(VLOOKUP($P144,'サービス水準ルール'!$A$6:$F$10,4,FALSE),""))</f>
      </c>
      <c r="Y144" s="296" t="str">
        <f>IF(OR($B144="",$T144=""),"",ROUND(($T144-$B144)*24,1))</f>
      </c>
      <c r="Z144" s="296" t="str">
        <f>IF(OR($B144="",$V144=""),"",ROUND(($V144-$B144)*24,1))</f>
      </c>
      <c r="AA144" s="260" t="str">
        <f>IF($A144="","",IF($U144="","",IF(AND($V144="",TODAY()&gt;$U144),"はい",IF(AND($V144&lt;&gt;"",$V144&gt;$U144),"はい","いいえ"))))</f>
      </c>
      <c r="AB144" s="260" t="str">
        <f>IF($A144="","",IF($S144="キャンセル済み","対象外",IF($U144="","サービス水準未設定",IF($AA144="はい","期限超過",IF($V144&lt;&gt;"","期限内完了",IF($U144-TODAY()&lt;=1,"まもなく期限","進行中"))))))</f>
      </c>
      <c r="AC144" s="308"/>
      <c r="AD144" s="284"/>
      <c r="AE144" s="290"/>
      <c r="AF144" s="272"/>
      <c r="AG144" s="308"/>
      <c r="AH144" s="250"/>
      <c r="AI144" s="260" t="str">
        <f>IF($B144="","",TEXT($B144,"yyyy-mm"))</f>
      </c>
      <c r="AJ144" s="302" t="str">
        <f>IF($A144="","",IF($V144&lt;&gt;"",ROUND($V144-$B144,1),ROUND(TODAY()-$B144,1)))</f>
      </c>
    </row>
    <row r="145" ht="26" customHeight="true">
      <c r="A145" s="249"/>
      <c r="B145" s="272"/>
      <c r="C145" s="250"/>
      <c r="D145" s="250"/>
      <c r="E145" s="250"/>
      <c r="F145" s="250"/>
      <c r="G145" s="250"/>
      <c r="H145" s="250"/>
      <c r="I145" s="250"/>
      <c r="J145" s="250"/>
      <c r="K145" s="250"/>
      <c r="L145" s="250"/>
      <c r="M145" s="308"/>
      <c r="N145" s="250"/>
      <c r="O145" s="250"/>
      <c r="P145" s="250"/>
      <c r="Q145" s="250"/>
      <c r="R145" s="250"/>
      <c r="S145" s="250"/>
      <c r="T145" s="272"/>
      <c r="U145" s="278" t="str">
        <f>IF(OR($B145="",$X145=""),"",$B145+$X145/24)</f>
      </c>
      <c r="V145" s="272"/>
      <c r="W145" s="260" t="str">
        <f>IF($P145="","",IFERROR(VLOOKUP($P145,'サービス水準ルール'!$A$6:$F$10,2,FALSE),""))</f>
      </c>
      <c r="X145" s="296" t="str">
        <f>IF($P145="","",IFERROR(VLOOKUP($P145,'サービス水準ルール'!$A$6:$F$10,4,FALSE),""))</f>
      </c>
      <c r="Y145" s="296" t="str">
        <f>IF(OR($B145="",$T145=""),"",ROUND(($T145-$B145)*24,1))</f>
      </c>
      <c r="Z145" s="296" t="str">
        <f>IF(OR($B145="",$V145=""),"",ROUND(($V145-$B145)*24,1))</f>
      </c>
      <c r="AA145" s="260" t="str">
        <f>IF($A145="","",IF($U145="","",IF(AND($V145="",TODAY()&gt;$U145),"はい",IF(AND($V145&lt;&gt;"",$V145&gt;$U145),"はい","いいえ"))))</f>
      </c>
      <c r="AB145" s="260" t="str">
        <f>IF($A145="","",IF($S145="キャンセル済み","対象外",IF($U145="","サービス水準未設定",IF($AA145="はい","期限超過",IF($V145&lt;&gt;"","期限内完了",IF($U145-TODAY()&lt;=1,"まもなく期限","進行中"))))))</f>
      </c>
      <c r="AC145" s="308"/>
      <c r="AD145" s="284"/>
      <c r="AE145" s="290"/>
      <c r="AF145" s="272"/>
      <c r="AG145" s="308"/>
      <c r="AH145" s="250"/>
      <c r="AI145" s="260" t="str">
        <f>IF($B145="","",TEXT($B145,"yyyy-mm"))</f>
      </c>
      <c r="AJ145" s="302" t="str">
        <f>IF($A145="","",IF($V145&lt;&gt;"",ROUND($V145-$B145,1),ROUND(TODAY()-$B145,1)))</f>
      </c>
    </row>
    <row r="146" ht="26" customHeight="true">
      <c r="A146" s="249"/>
      <c r="B146" s="272"/>
      <c r="C146" s="250"/>
      <c r="D146" s="250"/>
      <c r="E146" s="250"/>
      <c r="F146" s="250"/>
      <c r="G146" s="250"/>
      <c r="H146" s="250"/>
      <c r="I146" s="250"/>
      <c r="J146" s="250"/>
      <c r="K146" s="250"/>
      <c r="L146" s="250"/>
      <c r="M146" s="308"/>
      <c r="N146" s="250"/>
      <c r="O146" s="250"/>
      <c r="P146" s="250"/>
      <c r="Q146" s="250"/>
      <c r="R146" s="250"/>
      <c r="S146" s="250"/>
      <c r="T146" s="272"/>
      <c r="U146" s="278" t="str">
        <f>IF(OR($B146="",$X146=""),"",$B146+$X146/24)</f>
      </c>
      <c r="V146" s="272"/>
      <c r="W146" s="260" t="str">
        <f>IF($P146="","",IFERROR(VLOOKUP($P146,'サービス水準ルール'!$A$6:$F$10,2,FALSE),""))</f>
      </c>
      <c r="X146" s="296" t="str">
        <f>IF($P146="","",IFERROR(VLOOKUP($P146,'サービス水準ルール'!$A$6:$F$10,4,FALSE),""))</f>
      </c>
      <c r="Y146" s="296" t="str">
        <f>IF(OR($B146="",$T146=""),"",ROUND(($T146-$B146)*24,1))</f>
      </c>
      <c r="Z146" s="296" t="str">
        <f>IF(OR($B146="",$V146=""),"",ROUND(($V146-$B146)*24,1))</f>
      </c>
      <c r="AA146" s="260" t="str">
        <f>IF($A146="","",IF($U146="","",IF(AND($V146="",TODAY()&gt;$U146),"はい",IF(AND($V146&lt;&gt;"",$V146&gt;$U146),"はい","いいえ"))))</f>
      </c>
      <c r="AB146" s="260" t="str">
        <f>IF($A146="","",IF($S146="キャンセル済み","対象外",IF($U146="","サービス水準未設定",IF($AA146="はい","期限超過",IF($V146&lt;&gt;"","期限内完了",IF($U146-TODAY()&lt;=1,"まもなく期限","進行中"))))))</f>
      </c>
      <c r="AC146" s="308"/>
      <c r="AD146" s="284"/>
      <c r="AE146" s="290"/>
      <c r="AF146" s="272"/>
      <c r="AG146" s="308"/>
      <c r="AH146" s="250"/>
      <c r="AI146" s="260" t="str">
        <f>IF($B146="","",TEXT($B146,"yyyy-mm"))</f>
      </c>
      <c r="AJ146" s="302" t="str">
        <f>IF($A146="","",IF($V146&lt;&gt;"",ROUND($V146-$B146,1),ROUND(TODAY()-$B146,1)))</f>
      </c>
    </row>
    <row r="147" ht="26" customHeight="true">
      <c r="A147" s="249"/>
      <c r="B147" s="272"/>
      <c r="C147" s="250"/>
      <c r="D147" s="250"/>
      <c r="E147" s="250"/>
      <c r="F147" s="250"/>
      <c r="G147" s="250"/>
      <c r="H147" s="250"/>
      <c r="I147" s="250"/>
      <c r="J147" s="250"/>
      <c r="K147" s="250"/>
      <c r="L147" s="250"/>
      <c r="M147" s="308"/>
      <c r="N147" s="250"/>
      <c r="O147" s="250"/>
      <c r="P147" s="250"/>
      <c r="Q147" s="250"/>
      <c r="R147" s="250"/>
      <c r="S147" s="250"/>
      <c r="T147" s="272"/>
      <c r="U147" s="278" t="str">
        <f>IF(OR($B147="",$X147=""),"",$B147+$X147/24)</f>
      </c>
      <c r="V147" s="272"/>
      <c r="W147" s="260" t="str">
        <f>IF($P147="","",IFERROR(VLOOKUP($P147,'サービス水準ルール'!$A$6:$F$10,2,FALSE),""))</f>
      </c>
      <c r="X147" s="296" t="str">
        <f>IF($P147="","",IFERROR(VLOOKUP($P147,'サービス水準ルール'!$A$6:$F$10,4,FALSE),""))</f>
      </c>
      <c r="Y147" s="296" t="str">
        <f>IF(OR($B147="",$T147=""),"",ROUND(($T147-$B147)*24,1))</f>
      </c>
      <c r="Z147" s="296" t="str">
        <f>IF(OR($B147="",$V147=""),"",ROUND(($V147-$B147)*24,1))</f>
      </c>
      <c r="AA147" s="260" t="str">
        <f>IF($A147="","",IF($U147="","",IF(AND($V147="",TODAY()&gt;$U147),"はい",IF(AND($V147&lt;&gt;"",$V147&gt;$U147),"はい","いいえ"))))</f>
      </c>
      <c r="AB147" s="260" t="str">
        <f>IF($A147="","",IF($S147="キャンセル済み","対象外",IF($U147="","サービス水準未設定",IF($AA147="はい","期限超過",IF($V147&lt;&gt;"","期限内完了",IF($U147-TODAY()&lt;=1,"まもなく期限","進行中"))))))</f>
      </c>
      <c r="AC147" s="308"/>
      <c r="AD147" s="284"/>
      <c r="AE147" s="290"/>
      <c r="AF147" s="272"/>
      <c r="AG147" s="308"/>
      <c r="AH147" s="250"/>
      <c r="AI147" s="260" t="str">
        <f>IF($B147="","",TEXT($B147,"yyyy-mm"))</f>
      </c>
      <c r="AJ147" s="302" t="str">
        <f>IF($A147="","",IF($V147&lt;&gt;"",ROUND($V147-$B147,1),ROUND(TODAY()-$B147,1)))</f>
      </c>
    </row>
    <row r="148" ht="26" customHeight="true">
      <c r="A148" s="249"/>
      <c r="B148" s="272"/>
      <c r="C148" s="250"/>
      <c r="D148" s="250"/>
      <c r="E148" s="250"/>
      <c r="F148" s="250"/>
      <c r="G148" s="250"/>
      <c r="H148" s="250"/>
      <c r="I148" s="250"/>
      <c r="J148" s="250"/>
      <c r="K148" s="250"/>
      <c r="L148" s="250"/>
      <c r="M148" s="308"/>
      <c r="N148" s="250"/>
      <c r="O148" s="250"/>
      <c r="P148" s="250"/>
      <c r="Q148" s="250"/>
      <c r="R148" s="250"/>
      <c r="S148" s="250"/>
      <c r="T148" s="272"/>
      <c r="U148" s="278" t="str">
        <f>IF(OR($B148="",$X148=""),"",$B148+$X148/24)</f>
      </c>
      <c r="V148" s="272"/>
      <c r="W148" s="260" t="str">
        <f>IF($P148="","",IFERROR(VLOOKUP($P148,'サービス水準ルール'!$A$6:$F$10,2,FALSE),""))</f>
      </c>
      <c r="X148" s="296" t="str">
        <f>IF($P148="","",IFERROR(VLOOKUP($P148,'サービス水準ルール'!$A$6:$F$10,4,FALSE),""))</f>
      </c>
      <c r="Y148" s="296" t="str">
        <f>IF(OR($B148="",$T148=""),"",ROUND(($T148-$B148)*24,1))</f>
      </c>
      <c r="Z148" s="296" t="str">
        <f>IF(OR($B148="",$V148=""),"",ROUND(($V148-$B148)*24,1))</f>
      </c>
      <c r="AA148" s="260" t="str">
        <f>IF($A148="","",IF($U148="","",IF(AND($V148="",TODAY()&gt;$U148),"はい",IF(AND($V148&lt;&gt;"",$V148&gt;$U148),"はい","いいえ"))))</f>
      </c>
      <c r="AB148" s="260" t="str">
        <f>IF($A148="","",IF($S148="キャンセル済み","対象外",IF($U148="","サービス水準未設定",IF($AA148="はい","期限超過",IF($V148&lt;&gt;"","期限内完了",IF($U148-TODAY()&lt;=1,"まもなく期限","進行中"))))))</f>
      </c>
      <c r="AC148" s="308"/>
      <c r="AD148" s="284"/>
      <c r="AE148" s="290"/>
      <c r="AF148" s="272"/>
      <c r="AG148" s="308"/>
      <c r="AH148" s="250"/>
      <c r="AI148" s="260" t="str">
        <f>IF($B148="","",TEXT($B148,"yyyy-mm"))</f>
      </c>
      <c r="AJ148" s="302" t="str">
        <f>IF($A148="","",IF($V148&lt;&gt;"",ROUND($V148-$B148,1),ROUND(TODAY()-$B148,1)))</f>
      </c>
    </row>
    <row r="149" ht="26" customHeight="true">
      <c r="A149" s="249"/>
      <c r="B149" s="272"/>
      <c r="C149" s="250"/>
      <c r="D149" s="250"/>
      <c r="E149" s="250"/>
      <c r="F149" s="250"/>
      <c r="G149" s="250"/>
      <c r="H149" s="250"/>
      <c r="I149" s="250"/>
      <c r="J149" s="250"/>
      <c r="K149" s="250"/>
      <c r="L149" s="250"/>
      <c r="M149" s="308"/>
      <c r="N149" s="250"/>
      <c r="O149" s="250"/>
      <c r="P149" s="250"/>
      <c r="Q149" s="250"/>
      <c r="R149" s="250"/>
      <c r="S149" s="250"/>
      <c r="T149" s="272"/>
      <c r="U149" s="278" t="str">
        <f>IF(OR($B149="",$X149=""),"",$B149+$X149/24)</f>
      </c>
      <c r="V149" s="272"/>
      <c r="W149" s="260" t="str">
        <f>IF($P149="","",IFERROR(VLOOKUP($P149,'サービス水準ルール'!$A$6:$F$10,2,FALSE),""))</f>
      </c>
      <c r="X149" s="296" t="str">
        <f>IF($P149="","",IFERROR(VLOOKUP($P149,'サービス水準ルール'!$A$6:$F$10,4,FALSE),""))</f>
      </c>
      <c r="Y149" s="296" t="str">
        <f>IF(OR($B149="",$T149=""),"",ROUND(($T149-$B149)*24,1))</f>
      </c>
      <c r="Z149" s="296" t="str">
        <f>IF(OR($B149="",$V149=""),"",ROUND(($V149-$B149)*24,1))</f>
      </c>
      <c r="AA149" s="260" t="str">
        <f>IF($A149="","",IF($U149="","",IF(AND($V149="",TODAY()&gt;$U149),"はい",IF(AND($V149&lt;&gt;"",$V149&gt;$U149),"はい","いいえ"))))</f>
      </c>
      <c r="AB149" s="260" t="str">
        <f>IF($A149="","",IF($S149="キャンセル済み","対象外",IF($U149="","サービス水準未設定",IF($AA149="はい","期限超過",IF($V149&lt;&gt;"","期限内完了",IF($U149-TODAY()&lt;=1,"まもなく期限","進行中"))))))</f>
      </c>
      <c r="AC149" s="308"/>
      <c r="AD149" s="284"/>
      <c r="AE149" s="290"/>
      <c r="AF149" s="272"/>
      <c r="AG149" s="308"/>
      <c r="AH149" s="250"/>
      <c r="AI149" s="260" t="str">
        <f>IF($B149="","",TEXT($B149,"yyyy-mm"))</f>
      </c>
      <c r="AJ149" s="302" t="str">
        <f>IF($A149="","",IF($V149&lt;&gt;"",ROUND($V149-$B149,1),ROUND(TODAY()-$B149,1)))</f>
      </c>
    </row>
    <row r="150" ht="26" customHeight="true">
      <c r="A150" s="249"/>
      <c r="B150" s="272"/>
      <c r="C150" s="250"/>
      <c r="D150" s="250"/>
      <c r="E150" s="250"/>
      <c r="F150" s="250"/>
      <c r="G150" s="250"/>
      <c r="H150" s="250"/>
      <c r="I150" s="250"/>
      <c r="J150" s="250"/>
      <c r="K150" s="250"/>
      <c r="L150" s="250"/>
      <c r="M150" s="308"/>
      <c r="N150" s="250"/>
      <c r="O150" s="250"/>
      <c r="P150" s="250"/>
      <c r="Q150" s="250"/>
      <c r="R150" s="250"/>
      <c r="S150" s="250"/>
      <c r="T150" s="272"/>
      <c r="U150" s="278" t="str">
        <f>IF(OR($B150="",$X150=""),"",$B150+$X150/24)</f>
      </c>
      <c r="V150" s="272"/>
      <c r="W150" s="260" t="str">
        <f>IF($P150="","",IFERROR(VLOOKUP($P150,'サービス水準ルール'!$A$6:$F$10,2,FALSE),""))</f>
      </c>
      <c r="X150" s="296" t="str">
        <f>IF($P150="","",IFERROR(VLOOKUP($P150,'サービス水準ルール'!$A$6:$F$10,4,FALSE),""))</f>
      </c>
      <c r="Y150" s="296" t="str">
        <f>IF(OR($B150="",$T150=""),"",ROUND(($T150-$B150)*24,1))</f>
      </c>
      <c r="Z150" s="296" t="str">
        <f>IF(OR($B150="",$V150=""),"",ROUND(($V150-$B150)*24,1))</f>
      </c>
      <c r="AA150" s="260" t="str">
        <f>IF($A150="","",IF($U150="","",IF(AND($V150="",TODAY()&gt;$U150),"はい",IF(AND($V150&lt;&gt;"",$V150&gt;$U150),"はい","いいえ"))))</f>
      </c>
      <c r="AB150" s="260" t="str">
        <f>IF($A150="","",IF($S150="キャンセル済み","対象外",IF($U150="","サービス水準未設定",IF($AA150="はい","期限超過",IF($V150&lt;&gt;"","期限内完了",IF($U150-TODAY()&lt;=1,"まもなく期限","進行中"))))))</f>
      </c>
      <c r="AC150" s="308"/>
      <c r="AD150" s="284"/>
      <c r="AE150" s="290"/>
      <c r="AF150" s="272"/>
      <c r="AG150" s="308"/>
      <c r="AH150" s="250"/>
      <c r="AI150" s="260" t="str">
        <f>IF($B150="","",TEXT($B150,"yyyy-mm"))</f>
      </c>
      <c r="AJ150" s="302" t="str">
        <f>IF($A150="","",IF($V150&lt;&gt;"",ROUND($V150-$B150,1),ROUND(TODAY()-$B150,1)))</f>
      </c>
    </row>
    <row r="151" ht="26" customHeight="true">
      <c r="A151" s="249"/>
      <c r="B151" s="272"/>
      <c r="C151" s="250"/>
      <c r="D151" s="250"/>
      <c r="E151" s="250"/>
      <c r="F151" s="250"/>
      <c r="G151" s="250"/>
      <c r="H151" s="250"/>
      <c r="I151" s="250"/>
      <c r="J151" s="250"/>
      <c r="K151" s="250"/>
      <c r="L151" s="250"/>
      <c r="M151" s="308"/>
      <c r="N151" s="250"/>
      <c r="O151" s="250"/>
      <c r="P151" s="250"/>
      <c r="Q151" s="250"/>
      <c r="R151" s="250"/>
      <c r="S151" s="250"/>
      <c r="T151" s="272"/>
      <c r="U151" s="278" t="str">
        <f>IF(OR($B151="",$X151=""),"",$B151+$X151/24)</f>
      </c>
      <c r="V151" s="272"/>
      <c r="W151" s="260" t="str">
        <f>IF($P151="","",IFERROR(VLOOKUP($P151,'サービス水準ルール'!$A$6:$F$10,2,FALSE),""))</f>
      </c>
      <c r="X151" s="296" t="str">
        <f>IF($P151="","",IFERROR(VLOOKUP($P151,'サービス水準ルール'!$A$6:$F$10,4,FALSE),""))</f>
      </c>
      <c r="Y151" s="296" t="str">
        <f>IF(OR($B151="",$T151=""),"",ROUND(($T151-$B151)*24,1))</f>
      </c>
      <c r="Z151" s="296" t="str">
        <f>IF(OR($B151="",$V151=""),"",ROUND(($V151-$B151)*24,1))</f>
      </c>
      <c r="AA151" s="260" t="str">
        <f>IF($A151="","",IF($U151="","",IF(AND($V151="",TODAY()&gt;$U151),"はい",IF(AND($V151&lt;&gt;"",$V151&gt;$U151),"はい","いいえ"))))</f>
      </c>
      <c r="AB151" s="260" t="str">
        <f>IF($A151="","",IF($S151="キャンセル済み","対象外",IF($U151="","サービス水準未設定",IF($AA151="はい","期限超過",IF($V151&lt;&gt;"","期限内完了",IF($U151-TODAY()&lt;=1,"まもなく期限","進行中"))))))</f>
      </c>
      <c r="AC151" s="308"/>
      <c r="AD151" s="284"/>
      <c r="AE151" s="290"/>
      <c r="AF151" s="272"/>
      <c r="AG151" s="308"/>
      <c r="AH151" s="250"/>
      <c r="AI151" s="260" t="str">
        <f>IF($B151="","",TEXT($B151,"yyyy-mm"))</f>
      </c>
      <c r="AJ151" s="302" t="str">
        <f>IF($A151="","",IF($V151&lt;&gt;"",ROUND($V151-$B151,1),ROUND(TODAY()-$B151,1)))</f>
      </c>
    </row>
    <row r="152" ht="26" customHeight="true">
      <c r="A152" s="249"/>
      <c r="B152" s="272"/>
      <c r="C152" s="250"/>
      <c r="D152" s="250"/>
      <c r="E152" s="250"/>
      <c r="F152" s="250"/>
      <c r="G152" s="250"/>
      <c r="H152" s="250"/>
      <c r="I152" s="250"/>
      <c r="J152" s="250"/>
      <c r="K152" s="250"/>
      <c r="L152" s="250"/>
      <c r="M152" s="308"/>
      <c r="N152" s="250"/>
      <c r="O152" s="250"/>
      <c r="P152" s="250"/>
      <c r="Q152" s="250"/>
      <c r="R152" s="250"/>
      <c r="S152" s="250"/>
      <c r="T152" s="272"/>
      <c r="U152" s="278" t="str">
        <f>IF(OR($B152="",$X152=""),"",$B152+$X152/24)</f>
      </c>
      <c r="V152" s="272"/>
      <c r="W152" s="260" t="str">
        <f>IF($P152="","",IFERROR(VLOOKUP($P152,'サービス水準ルール'!$A$6:$F$10,2,FALSE),""))</f>
      </c>
      <c r="X152" s="296" t="str">
        <f>IF($P152="","",IFERROR(VLOOKUP($P152,'サービス水準ルール'!$A$6:$F$10,4,FALSE),""))</f>
      </c>
      <c r="Y152" s="296" t="str">
        <f>IF(OR($B152="",$T152=""),"",ROUND(($T152-$B152)*24,1))</f>
      </c>
      <c r="Z152" s="296" t="str">
        <f>IF(OR($B152="",$V152=""),"",ROUND(($V152-$B152)*24,1))</f>
      </c>
      <c r="AA152" s="260" t="str">
        <f>IF($A152="","",IF($U152="","",IF(AND($V152="",TODAY()&gt;$U152),"はい",IF(AND($V152&lt;&gt;"",$V152&gt;$U152),"はい","いいえ"))))</f>
      </c>
      <c r="AB152" s="260" t="str">
        <f>IF($A152="","",IF($S152="キャンセル済み","対象外",IF($U152="","サービス水準未設定",IF($AA152="はい","期限超過",IF($V152&lt;&gt;"","期限内完了",IF($U152-TODAY()&lt;=1,"まもなく期限","進行中"))))))</f>
      </c>
      <c r="AC152" s="308"/>
      <c r="AD152" s="284"/>
      <c r="AE152" s="290"/>
      <c r="AF152" s="272"/>
      <c r="AG152" s="308"/>
      <c r="AH152" s="250"/>
      <c r="AI152" s="260" t="str">
        <f>IF($B152="","",TEXT($B152,"yyyy-mm"))</f>
      </c>
      <c r="AJ152" s="302" t="str">
        <f>IF($A152="","",IF($V152&lt;&gt;"",ROUND($V152-$B152,1),ROUND(TODAY()-$B152,1)))</f>
      </c>
    </row>
    <row r="153" ht="26" customHeight="true">
      <c r="A153" s="249"/>
      <c r="B153" s="272"/>
      <c r="C153" s="250"/>
      <c r="D153" s="250"/>
      <c r="E153" s="250"/>
      <c r="F153" s="250"/>
      <c r="G153" s="250"/>
      <c r="H153" s="250"/>
      <c r="I153" s="250"/>
      <c r="J153" s="250"/>
      <c r="K153" s="250"/>
      <c r="L153" s="250"/>
      <c r="M153" s="308"/>
      <c r="N153" s="250"/>
      <c r="O153" s="250"/>
      <c r="P153" s="250"/>
      <c r="Q153" s="250"/>
      <c r="R153" s="250"/>
      <c r="S153" s="250"/>
      <c r="T153" s="272"/>
      <c r="U153" s="278" t="str">
        <f>IF(OR($B153="",$X153=""),"",$B153+$X153/24)</f>
      </c>
      <c r="V153" s="272"/>
      <c r="W153" s="260" t="str">
        <f>IF($P153="","",IFERROR(VLOOKUP($P153,'サービス水準ルール'!$A$6:$F$10,2,FALSE),""))</f>
      </c>
      <c r="X153" s="296" t="str">
        <f>IF($P153="","",IFERROR(VLOOKUP($P153,'サービス水準ルール'!$A$6:$F$10,4,FALSE),""))</f>
      </c>
      <c r="Y153" s="296" t="str">
        <f>IF(OR($B153="",$T153=""),"",ROUND(($T153-$B153)*24,1))</f>
      </c>
      <c r="Z153" s="296" t="str">
        <f>IF(OR($B153="",$V153=""),"",ROUND(($V153-$B153)*24,1))</f>
      </c>
      <c r="AA153" s="260" t="str">
        <f>IF($A153="","",IF($U153="","",IF(AND($V153="",TODAY()&gt;$U153),"はい",IF(AND($V153&lt;&gt;"",$V153&gt;$U153),"はい","いいえ"))))</f>
      </c>
      <c r="AB153" s="260" t="str">
        <f>IF($A153="","",IF($S153="キャンセル済み","対象外",IF($U153="","サービス水準未設定",IF($AA153="はい","期限超過",IF($V153&lt;&gt;"","期限内完了",IF($U153-TODAY()&lt;=1,"まもなく期限","進行中"))))))</f>
      </c>
      <c r="AC153" s="308"/>
      <c r="AD153" s="284"/>
      <c r="AE153" s="290"/>
      <c r="AF153" s="272"/>
      <c r="AG153" s="308"/>
      <c r="AH153" s="250"/>
      <c r="AI153" s="260" t="str">
        <f>IF($B153="","",TEXT($B153,"yyyy-mm"))</f>
      </c>
      <c r="AJ153" s="302" t="str">
        <f>IF($A153="","",IF($V153&lt;&gt;"",ROUND($V153-$B153,1),ROUND(TODAY()-$B153,1)))</f>
      </c>
    </row>
    <row r="154" ht="26" customHeight="true">
      <c r="A154" s="249"/>
      <c r="B154" s="272"/>
      <c r="C154" s="250"/>
      <c r="D154" s="250"/>
      <c r="E154" s="250"/>
      <c r="F154" s="250"/>
      <c r="G154" s="250"/>
      <c r="H154" s="250"/>
      <c r="I154" s="250"/>
      <c r="J154" s="250"/>
      <c r="K154" s="250"/>
      <c r="L154" s="250"/>
      <c r="M154" s="308"/>
      <c r="N154" s="250"/>
      <c r="O154" s="250"/>
      <c r="P154" s="250"/>
      <c r="Q154" s="250"/>
      <c r="R154" s="250"/>
      <c r="S154" s="250"/>
      <c r="T154" s="272"/>
      <c r="U154" s="278" t="str">
        <f>IF(OR($B154="",$X154=""),"",$B154+$X154/24)</f>
      </c>
      <c r="V154" s="272"/>
      <c r="W154" s="260" t="str">
        <f>IF($P154="","",IFERROR(VLOOKUP($P154,'サービス水準ルール'!$A$6:$F$10,2,FALSE),""))</f>
      </c>
      <c r="X154" s="296" t="str">
        <f>IF($P154="","",IFERROR(VLOOKUP($P154,'サービス水準ルール'!$A$6:$F$10,4,FALSE),""))</f>
      </c>
      <c r="Y154" s="296" t="str">
        <f>IF(OR($B154="",$T154=""),"",ROUND(($T154-$B154)*24,1))</f>
      </c>
      <c r="Z154" s="296" t="str">
        <f>IF(OR($B154="",$V154=""),"",ROUND(($V154-$B154)*24,1))</f>
      </c>
      <c r="AA154" s="260" t="str">
        <f>IF($A154="","",IF($U154="","",IF(AND($V154="",TODAY()&gt;$U154),"はい",IF(AND($V154&lt;&gt;"",$V154&gt;$U154),"はい","いいえ"))))</f>
      </c>
      <c r="AB154" s="260" t="str">
        <f>IF($A154="","",IF($S154="キャンセル済み","対象外",IF($U154="","サービス水準未設定",IF($AA154="はい","期限超過",IF($V154&lt;&gt;"","期限内完了",IF($U154-TODAY()&lt;=1,"まもなく期限","進行中"))))))</f>
      </c>
      <c r="AC154" s="308"/>
      <c r="AD154" s="284"/>
      <c r="AE154" s="290"/>
      <c r="AF154" s="272"/>
      <c r="AG154" s="308"/>
      <c r="AH154" s="250"/>
      <c r="AI154" s="260" t="str">
        <f>IF($B154="","",TEXT($B154,"yyyy-mm"))</f>
      </c>
      <c r="AJ154" s="302" t="str">
        <f>IF($A154="","",IF($V154&lt;&gt;"",ROUND($V154-$B154,1),ROUND(TODAY()-$B154,1)))</f>
      </c>
    </row>
    <row r="155" ht="26" customHeight="true">
      <c r="A155" s="249"/>
      <c r="B155" s="272"/>
      <c r="C155" s="250"/>
      <c r="D155" s="250"/>
      <c r="E155" s="250"/>
      <c r="F155" s="250"/>
      <c r="G155" s="250"/>
      <c r="H155" s="250"/>
      <c r="I155" s="250"/>
      <c r="J155" s="250"/>
      <c r="K155" s="250"/>
      <c r="L155" s="250"/>
      <c r="M155" s="308"/>
      <c r="N155" s="250"/>
      <c r="O155" s="250"/>
      <c r="P155" s="250"/>
      <c r="Q155" s="250"/>
      <c r="R155" s="250"/>
      <c r="S155" s="250"/>
      <c r="T155" s="272"/>
      <c r="U155" s="278" t="str">
        <f>IF(OR($B155="",$X155=""),"",$B155+$X155/24)</f>
      </c>
      <c r="V155" s="272"/>
      <c r="W155" s="260" t="str">
        <f>IF($P155="","",IFERROR(VLOOKUP($P155,'サービス水準ルール'!$A$6:$F$10,2,FALSE),""))</f>
      </c>
      <c r="X155" s="296" t="str">
        <f>IF($P155="","",IFERROR(VLOOKUP($P155,'サービス水準ルール'!$A$6:$F$10,4,FALSE),""))</f>
      </c>
      <c r="Y155" s="296" t="str">
        <f>IF(OR($B155="",$T155=""),"",ROUND(($T155-$B155)*24,1))</f>
      </c>
      <c r="Z155" s="296" t="str">
        <f>IF(OR($B155="",$V155=""),"",ROUND(($V155-$B155)*24,1))</f>
      </c>
      <c r="AA155" s="260" t="str">
        <f>IF($A155="","",IF($U155="","",IF(AND($V155="",TODAY()&gt;$U155),"はい",IF(AND($V155&lt;&gt;"",$V155&gt;$U155),"はい","いいえ"))))</f>
      </c>
      <c r="AB155" s="260" t="str">
        <f>IF($A155="","",IF($S155="キャンセル済み","対象外",IF($U155="","サービス水準未設定",IF($AA155="はい","期限超過",IF($V155&lt;&gt;"","期限内完了",IF($U155-TODAY()&lt;=1,"まもなく期限","進行中"))))))</f>
      </c>
      <c r="AC155" s="308"/>
      <c r="AD155" s="284"/>
      <c r="AE155" s="290"/>
      <c r="AF155" s="272"/>
      <c r="AG155" s="308"/>
      <c r="AH155" s="250"/>
      <c r="AI155" s="260" t="str">
        <f>IF($B155="","",TEXT($B155,"yyyy-mm"))</f>
      </c>
      <c r="AJ155" s="302" t="str">
        <f>IF($A155="","",IF($V155&lt;&gt;"",ROUND($V155-$B155,1),ROUND(TODAY()-$B155,1)))</f>
      </c>
    </row>
    <row r="156" ht="26" customHeight="true">
      <c r="A156" s="249"/>
      <c r="B156" s="272"/>
      <c r="C156" s="250"/>
      <c r="D156" s="250"/>
      <c r="E156" s="250"/>
      <c r="F156" s="250"/>
      <c r="G156" s="250"/>
      <c r="H156" s="250"/>
      <c r="I156" s="250"/>
      <c r="J156" s="250"/>
      <c r="K156" s="250"/>
      <c r="L156" s="250"/>
      <c r="M156" s="308"/>
      <c r="N156" s="250"/>
      <c r="O156" s="250"/>
      <c r="P156" s="250"/>
      <c r="Q156" s="250"/>
      <c r="R156" s="250"/>
      <c r="S156" s="250"/>
      <c r="T156" s="272"/>
      <c r="U156" s="278" t="str">
        <f>IF(OR($B156="",$X156=""),"",$B156+$X156/24)</f>
      </c>
      <c r="V156" s="272"/>
      <c r="W156" s="260" t="str">
        <f>IF($P156="","",IFERROR(VLOOKUP($P156,'サービス水準ルール'!$A$6:$F$10,2,FALSE),""))</f>
      </c>
      <c r="X156" s="296" t="str">
        <f>IF($P156="","",IFERROR(VLOOKUP($P156,'サービス水準ルール'!$A$6:$F$10,4,FALSE),""))</f>
      </c>
      <c r="Y156" s="296" t="str">
        <f>IF(OR($B156="",$T156=""),"",ROUND(($T156-$B156)*24,1))</f>
      </c>
      <c r="Z156" s="296" t="str">
        <f>IF(OR($B156="",$V156=""),"",ROUND(($V156-$B156)*24,1))</f>
      </c>
      <c r="AA156" s="260" t="str">
        <f>IF($A156="","",IF($U156="","",IF(AND($V156="",TODAY()&gt;$U156),"はい",IF(AND($V156&lt;&gt;"",$V156&gt;$U156),"はい","いいえ"))))</f>
      </c>
      <c r="AB156" s="260" t="str">
        <f>IF($A156="","",IF($S156="キャンセル済み","対象外",IF($U156="","サービス水準未設定",IF($AA156="はい","期限超過",IF($V156&lt;&gt;"","期限内完了",IF($U156-TODAY()&lt;=1,"まもなく期限","進行中"))))))</f>
      </c>
      <c r="AC156" s="308"/>
      <c r="AD156" s="284"/>
      <c r="AE156" s="290"/>
      <c r="AF156" s="272"/>
      <c r="AG156" s="308"/>
      <c r="AH156" s="250"/>
      <c r="AI156" s="260" t="str">
        <f>IF($B156="","",TEXT($B156,"yyyy-mm"))</f>
      </c>
      <c r="AJ156" s="302" t="str">
        <f>IF($A156="","",IF($V156&lt;&gt;"",ROUND($V156-$B156,1),ROUND(TODAY()-$B156,1)))</f>
      </c>
    </row>
    <row r="157" ht="26" customHeight="true">
      <c r="A157" s="249"/>
      <c r="B157" s="272"/>
      <c r="C157" s="250"/>
      <c r="D157" s="250"/>
      <c r="E157" s="250"/>
      <c r="F157" s="250"/>
      <c r="G157" s="250"/>
      <c r="H157" s="250"/>
      <c r="I157" s="250"/>
      <c r="J157" s="250"/>
      <c r="K157" s="250"/>
      <c r="L157" s="250"/>
      <c r="M157" s="308"/>
      <c r="N157" s="250"/>
      <c r="O157" s="250"/>
      <c r="P157" s="250"/>
      <c r="Q157" s="250"/>
      <c r="R157" s="250"/>
      <c r="S157" s="250"/>
      <c r="T157" s="272"/>
      <c r="U157" s="278" t="str">
        <f>IF(OR($B157="",$X157=""),"",$B157+$X157/24)</f>
      </c>
      <c r="V157" s="272"/>
      <c r="W157" s="260" t="str">
        <f>IF($P157="","",IFERROR(VLOOKUP($P157,'サービス水準ルール'!$A$6:$F$10,2,FALSE),""))</f>
      </c>
      <c r="X157" s="296" t="str">
        <f>IF($P157="","",IFERROR(VLOOKUP($P157,'サービス水準ルール'!$A$6:$F$10,4,FALSE),""))</f>
      </c>
      <c r="Y157" s="296" t="str">
        <f>IF(OR($B157="",$T157=""),"",ROUND(($T157-$B157)*24,1))</f>
      </c>
      <c r="Z157" s="296" t="str">
        <f>IF(OR($B157="",$V157=""),"",ROUND(($V157-$B157)*24,1))</f>
      </c>
      <c r="AA157" s="260" t="str">
        <f>IF($A157="","",IF($U157="","",IF(AND($V157="",TODAY()&gt;$U157),"はい",IF(AND($V157&lt;&gt;"",$V157&gt;$U157),"はい","いいえ"))))</f>
      </c>
      <c r="AB157" s="260" t="str">
        <f>IF($A157="","",IF($S157="キャンセル済み","対象外",IF($U157="","サービス水準未設定",IF($AA157="はい","期限超過",IF($V157&lt;&gt;"","期限内完了",IF($U157-TODAY()&lt;=1,"まもなく期限","進行中"))))))</f>
      </c>
      <c r="AC157" s="308"/>
      <c r="AD157" s="284"/>
      <c r="AE157" s="290"/>
      <c r="AF157" s="272"/>
      <c r="AG157" s="308"/>
      <c r="AH157" s="250"/>
      <c r="AI157" s="260" t="str">
        <f>IF($B157="","",TEXT($B157,"yyyy-mm"))</f>
      </c>
      <c r="AJ157" s="302" t="str">
        <f>IF($A157="","",IF($V157&lt;&gt;"",ROUND($V157-$B157,1),ROUND(TODAY()-$B157,1)))</f>
      </c>
    </row>
    <row r="158" ht="26" customHeight="true">
      <c r="A158" s="249"/>
      <c r="B158" s="272"/>
      <c r="C158" s="250"/>
      <c r="D158" s="250"/>
      <c r="E158" s="250"/>
      <c r="F158" s="250"/>
      <c r="G158" s="250"/>
      <c r="H158" s="250"/>
      <c r="I158" s="250"/>
      <c r="J158" s="250"/>
      <c r="K158" s="250"/>
      <c r="L158" s="250"/>
      <c r="M158" s="308"/>
      <c r="N158" s="250"/>
      <c r="O158" s="250"/>
      <c r="P158" s="250"/>
      <c r="Q158" s="250"/>
      <c r="R158" s="250"/>
      <c r="S158" s="250"/>
      <c r="T158" s="272"/>
      <c r="U158" s="278" t="str">
        <f>IF(OR($B158="",$X158=""),"",$B158+$X158/24)</f>
      </c>
      <c r="V158" s="272"/>
      <c r="W158" s="260" t="str">
        <f>IF($P158="","",IFERROR(VLOOKUP($P158,'サービス水準ルール'!$A$6:$F$10,2,FALSE),""))</f>
      </c>
      <c r="X158" s="296" t="str">
        <f>IF($P158="","",IFERROR(VLOOKUP($P158,'サービス水準ルール'!$A$6:$F$10,4,FALSE),""))</f>
      </c>
      <c r="Y158" s="296" t="str">
        <f>IF(OR($B158="",$T158=""),"",ROUND(($T158-$B158)*24,1))</f>
      </c>
      <c r="Z158" s="296" t="str">
        <f>IF(OR($B158="",$V158=""),"",ROUND(($V158-$B158)*24,1))</f>
      </c>
      <c r="AA158" s="260" t="str">
        <f>IF($A158="","",IF($U158="","",IF(AND($V158="",TODAY()&gt;$U158),"はい",IF(AND($V158&lt;&gt;"",$V158&gt;$U158),"はい","いいえ"))))</f>
      </c>
      <c r="AB158" s="260" t="str">
        <f>IF($A158="","",IF($S158="キャンセル済み","対象外",IF($U158="","サービス水準未設定",IF($AA158="はい","期限超過",IF($V158&lt;&gt;"","期限内完了",IF($U158-TODAY()&lt;=1,"まもなく期限","進行中"))))))</f>
      </c>
      <c r="AC158" s="308"/>
      <c r="AD158" s="284"/>
      <c r="AE158" s="290"/>
      <c r="AF158" s="272"/>
      <c r="AG158" s="308"/>
      <c r="AH158" s="250"/>
      <c r="AI158" s="260" t="str">
        <f>IF($B158="","",TEXT($B158,"yyyy-mm"))</f>
      </c>
      <c r="AJ158" s="302" t="str">
        <f>IF($A158="","",IF($V158&lt;&gt;"",ROUND($V158-$B158,1),ROUND(TODAY()-$B158,1)))</f>
      </c>
    </row>
    <row r="159" ht="26" customHeight="true">
      <c r="A159" s="249"/>
      <c r="B159" s="272"/>
      <c r="C159" s="250"/>
      <c r="D159" s="250"/>
      <c r="E159" s="250"/>
      <c r="F159" s="250"/>
      <c r="G159" s="250"/>
      <c r="H159" s="250"/>
      <c r="I159" s="250"/>
      <c r="J159" s="250"/>
      <c r="K159" s="250"/>
      <c r="L159" s="250"/>
      <c r="M159" s="308"/>
      <c r="N159" s="250"/>
      <c r="O159" s="250"/>
      <c r="P159" s="250"/>
      <c r="Q159" s="250"/>
      <c r="R159" s="250"/>
      <c r="S159" s="250"/>
      <c r="T159" s="272"/>
      <c r="U159" s="278" t="str">
        <f>IF(OR($B159="",$X159=""),"",$B159+$X159/24)</f>
      </c>
      <c r="V159" s="272"/>
      <c r="W159" s="260" t="str">
        <f>IF($P159="","",IFERROR(VLOOKUP($P159,'サービス水準ルール'!$A$6:$F$10,2,FALSE),""))</f>
      </c>
      <c r="X159" s="296" t="str">
        <f>IF($P159="","",IFERROR(VLOOKUP($P159,'サービス水準ルール'!$A$6:$F$10,4,FALSE),""))</f>
      </c>
      <c r="Y159" s="296" t="str">
        <f>IF(OR($B159="",$T159=""),"",ROUND(($T159-$B159)*24,1))</f>
      </c>
      <c r="Z159" s="296" t="str">
        <f>IF(OR($B159="",$V159=""),"",ROUND(($V159-$B159)*24,1))</f>
      </c>
      <c r="AA159" s="260" t="str">
        <f>IF($A159="","",IF($U159="","",IF(AND($V159="",TODAY()&gt;$U159),"はい",IF(AND($V159&lt;&gt;"",$V159&gt;$U159),"はい","いいえ"))))</f>
      </c>
      <c r="AB159" s="260" t="str">
        <f>IF($A159="","",IF($S159="キャンセル済み","対象外",IF($U159="","サービス水準未設定",IF($AA159="はい","期限超過",IF($V159&lt;&gt;"","期限内完了",IF($U159-TODAY()&lt;=1,"まもなく期限","進行中"))))))</f>
      </c>
      <c r="AC159" s="308"/>
      <c r="AD159" s="284"/>
      <c r="AE159" s="290"/>
      <c r="AF159" s="272"/>
      <c r="AG159" s="308"/>
      <c r="AH159" s="250"/>
      <c r="AI159" s="260" t="str">
        <f>IF($B159="","",TEXT($B159,"yyyy-mm"))</f>
      </c>
      <c r="AJ159" s="302" t="str">
        <f>IF($A159="","",IF($V159&lt;&gt;"",ROUND($V159-$B159,1),ROUND(TODAY()-$B159,1)))</f>
      </c>
    </row>
    <row r="160" ht="26" customHeight="true">
      <c r="A160" s="249"/>
      <c r="B160" s="272"/>
      <c r="C160" s="250"/>
      <c r="D160" s="250"/>
      <c r="E160" s="250"/>
      <c r="F160" s="250"/>
      <c r="G160" s="250"/>
      <c r="H160" s="250"/>
      <c r="I160" s="250"/>
      <c r="J160" s="250"/>
      <c r="K160" s="250"/>
      <c r="L160" s="250"/>
      <c r="M160" s="308"/>
      <c r="N160" s="250"/>
      <c r="O160" s="250"/>
      <c r="P160" s="250"/>
      <c r="Q160" s="250"/>
      <c r="R160" s="250"/>
      <c r="S160" s="250"/>
      <c r="T160" s="272"/>
      <c r="U160" s="278" t="str">
        <f>IF(OR($B160="",$X160=""),"",$B160+$X160/24)</f>
      </c>
      <c r="V160" s="272"/>
      <c r="W160" s="260" t="str">
        <f>IF($P160="","",IFERROR(VLOOKUP($P160,'サービス水準ルール'!$A$6:$F$10,2,FALSE),""))</f>
      </c>
      <c r="X160" s="296" t="str">
        <f>IF($P160="","",IFERROR(VLOOKUP($P160,'サービス水準ルール'!$A$6:$F$10,4,FALSE),""))</f>
      </c>
      <c r="Y160" s="296" t="str">
        <f>IF(OR($B160="",$T160=""),"",ROUND(($T160-$B160)*24,1))</f>
      </c>
      <c r="Z160" s="296" t="str">
        <f>IF(OR($B160="",$V160=""),"",ROUND(($V160-$B160)*24,1))</f>
      </c>
      <c r="AA160" s="260" t="str">
        <f>IF($A160="","",IF($U160="","",IF(AND($V160="",TODAY()&gt;$U160),"はい",IF(AND($V160&lt;&gt;"",$V160&gt;$U160),"はい","いいえ"))))</f>
      </c>
      <c r="AB160" s="260" t="str">
        <f>IF($A160="","",IF($S160="キャンセル済み","対象外",IF($U160="","サービス水準未設定",IF($AA160="はい","期限超過",IF($V160&lt;&gt;"","期限内完了",IF($U160-TODAY()&lt;=1,"まもなく期限","進行中"))))))</f>
      </c>
      <c r="AC160" s="308"/>
      <c r="AD160" s="284"/>
      <c r="AE160" s="290"/>
      <c r="AF160" s="272"/>
      <c r="AG160" s="308"/>
      <c r="AH160" s="250"/>
      <c r="AI160" s="260" t="str">
        <f>IF($B160="","",TEXT($B160,"yyyy-mm"))</f>
      </c>
      <c r="AJ160" s="302" t="str">
        <f>IF($A160="","",IF($V160&lt;&gt;"",ROUND($V160-$B160,1),ROUND(TODAY()-$B160,1)))</f>
      </c>
    </row>
    <row r="161" ht="26" customHeight="true">
      <c r="A161" s="249"/>
      <c r="B161" s="272"/>
      <c r="C161" s="250"/>
      <c r="D161" s="250"/>
      <c r="E161" s="250"/>
      <c r="F161" s="250"/>
      <c r="G161" s="250"/>
      <c r="H161" s="250"/>
      <c r="I161" s="250"/>
      <c r="J161" s="250"/>
      <c r="K161" s="250"/>
      <c r="L161" s="250"/>
      <c r="M161" s="308"/>
      <c r="N161" s="250"/>
      <c r="O161" s="250"/>
      <c r="P161" s="250"/>
      <c r="Q161" s="250"/>
      <c r="R161" s="250"/>
      <c r="S161" s="250"/>
      <c r="T161" s="272"/>
      <c r="U161" s="278" t="str">
        <f>IF(OR($B161="",$X161=""),"",$B161+$X161/24)</f>
      </c>
      <c r="V161" s="272"/>
      <c r="W161" s="260" t="str">
        <f>IF($P161="","",IFERROR(VLOOKUP($P161,'サービス水準ルール'!$A$6:$F$10,2,FALSE),""))</f>
      </c>
      <c r="X161" s="296" t="str">
        <f>IF($P161="","",IFERROR(VLOOKUP($P161,'サービス水準ルール'!$A$6:$F$10,4,FALSE),""))</f>
      </c>
      <c r="Y161" s="296" t="str">
        <f>IF(OR($B161="",$T161=""),"",ROUND(($T161-$B161)*24,1))</f>
      </c>
      <c r="Z161" s="296" t="str">
        <f>IF(OR($B161="",$V161=""),"",ROUND(($V161-$B161)*24,1))</f>
      </c>
      <c r="AA161" s="260" t="str">
        <f>IF($A161="","",IF($U161="","",IF(AND($V161="",TODAY()&gt;$U161),"はい",IF(AND($V161&lt;&gt;"",$V161&gt;$U161),"はい","いいえ"))))</f>
      </c>
      <c r="AB161" s="260" t="str">
        <f>IF($A161="","",IF($S161="キャンセル済み","対象外",IF($U161="","サービス水準未設定",IF($AA161="はい","期限超過",IF($V161&lt;&gt;"","期限内完了",IF($U161-TODAY()&lt;=1,"まもなく期限","進行中"))))))</f>
      </c>
      <c r="AC161" s="308"/>
      <c r="AD161" s="284"/>
      <c r="AE161" s="290"/>
      <c r="AF161" s="272"/>
      <c r="AG161" s="308"/>
      <c r="AH161" s="250"/>
      <c r="AI161" s="260" t="str">
        <f>IF($B161="","",TEXT($B161,"yyyy-mm"))</f>
      </c>
      <c r="AJ161" s="302" t="str">
        <f>IF($A161="","",IF($V161&lt;&gt;"",ROUND($V161-$B161,1),ROUND(TODAY()-$B161,1)))</f>
      </c>
    </row>
    <row r="162" ht="26" customHeight="true">
      <c r="A162" s="249"/>
      <c r="B162" s="272"/>
      <c r="C162" s="250"/>
      <c r="D162" s="250"/>
      <c r="E162" s="250"/>
      <c r="F162" s="250"/>
      <c r="G162" s="250"/>
      <c r="H162" s="250"/>
      <c r="I162" s="250"/>
      <c r="J162" s="250"/>
      <c r="K162" s="250"/>
      <c r="L162" s="250"/>
      <c r="M162" s="308"/>
      <c r="N162" s="250"/>
      <c r="O162" s="250"/>
      <c r="P162" s="250"/>
      <c r="Q162" s="250"/>
      <c r="R162" s="250"/>
      <c r="S162" s="250"/>
      <c r="T162" s="272"/>
      <c r="U162" s="278" t="str">
        <f>IF(OR($B162="",$X162=""),"",$B162+$X162/24)</f>
      </c>
      <c r="V162" s="272"/>
      <c r="W162" s="260" t="str">
        <f>IF($P162="","",IFERROR(VLOOKUP($P162,'サービス水準ルール'!$A$6:$F$10,2,FALSE),""))</f>
      </c>
      <c r="X162" s="296" t="str">
        <f>IF($P162="","",IFERROR(VLOOKUP($P162,'サービス水準ルール'!$A$6:$F$10,4,FALSE),""))</f>
      </c>
      <c r="Y162" s="296" t="str">
        <f>IF(OR($B162="",$T162=""),"",ROUND(($T162-$B162)*24,1))</f>
      </c>
      <c r="Z162" s="296" t="str">
        <f>IF(OR($B162="",$V162=""),"",ROUND(($V162-$B162)*24,1))</f>
      </c>
      <c r="AA162" s="260" t="str">
        <f>IF($A162="","",IF($U162="","",IF(AND($V162="",TODAY()&gt;$U162),"はい",IF(AND($V162&lt;&gt;"",$V162&gt;$U162),"はい","いいえ"))))</f>
      </c>
      <c r="AB162" s="260" t="str">
        <f>IF($A162="","",IF($S162="キャンセル済み","対象外",IF($U162="","サービス水準未設定",IF($AA162="はい","期限超過",IF($V162&lt;&gt;"","期限内完了",IF($U162-TODAY()&lt;=1,"まもなく期限","進行中"))))))</f>
      </c>
      <c r="AC162" s="308"/>
      <c r="AD162" s="284"/>
      <c r="AE162" s="290"/>
      <c r="AF162" s="272"/>
      <c r="AG162" s="308"/>
      <c r="AH162" s="250"/>
      <c r="AI162" s="260" t="str">
        <f>IF($B162="","",TEXT($B162,"yyyy-mm"))</f>
      </c>
      <c r="AJ162" s="302" t="str">
        <f>IF($A162="","",IF($V162&lt;&gt;"",ROUND($V162-$B162,1),ROUND(TODAY()-$B162,1)))</f>
      </c>
    </row>
    <row r="163" ht="26" customHeight="true">
      <c r="A163" s="249"/>
      <c r="B163" s="272"/>
      <c r="C163" s="250"/>
      <c r="D163" s="250"/>
      <c r="E163" s="250"/>
      <c r="F163" s="250"/>
      <c r="G163" s="250"/>
      <c r="H163" s="250"/>
      <c r="I163" s="250"/>
      <c r="J163" s="250"/>
      <c r="K163" s="250"/>
      <c r="L163" s="250"/>
      <c r="M163" s="308"/>
      <c r="N163" s="250"/>
      <c r="O163" s="250"/>
      <c r="P163" s="250"/>
      <c r="Q163" s="250"/>
      <c r="R163" s="250"/>
      <c r="S163" s="250"/>
      <c r="T163" s="272"/>
      <c r="U163" s="278" t="str">
        <f>IF(OR($B163="",$X163=""),"",$B163+$X163/24)</f>
      </c>
      <c r="V163" s="272"/>
      <c r="W163" s="260" t="str">
        <f>IF($P163="","",IFERROR(VLOOKUP($P163,'サービス水準ルール'!$A$6:$F$10,2,FALSE),""))</f>
      </c>
      <c r="X163" s="296" t="str">
        <f>IF($P163="","",IFERROR(VLOOKUP($P163,'サービス水準ルール'!$A$6:$F$10,4,FALSE),""))</f>
      </c>
      <c r="Y163" s="296" t="str">
        <f>IF(OR($B163="",$T163=""),"",ROUND(($T163-$B163)*24,1))</f>
      </c>
      <c r="Z163" s="296" t="str">
        <f>IF(OR($B163="",$V163=""),"",ROUND(($V163-$B163)*24,1))</f>
      </c>
      <c r="AA163" s="260" t="str">
        <f>IF($A163="","",IF($U163="","",IF(AND($V163="",TODAY()&gt;$U163),"はい",IF(AND($V163&lt;&gt;"",$V163&gt;$U163),"はい","いいえ"))))</f>
      </c>
      <c r="AB163" s="260" t="str">
        <f>IF($A163="","",IF($S163="キャンセル済み","対象外",IF($U163="","サービス水準未設定",IF($AA163="はい","期限超過",IF($V163&lt;&gt;"","期限内完了",IF($U163-TODAY()&lt;=1,"まもなく期限","進行中"))))))</f>
      </c>
      <c r="AC163" s="308"/>
      <c r="AD163" s="284"/>
      <c r="AE163" s="290"/>
      <c r="AF163" s="272"/>
      <c r="AG163" s="308"/>
      <c r="AH163" s="250"/>
      <c r="AI163" s="260" t="str">
        <f>IF($B163="","",TEXT($B163,"yyyy-mm"))</f>
      </c>
      <c r="AJ163" s="302" t="str">
        <f>IF($A163="","",IF($V163&lt;&gt;"",ROUND($V163-$B163,1),ROUND(TODAY()-$B163,1)))</f>
      </c>
    </row>
    <row r="164" ht="26" customHeight="true">
      <c r="A164" s="249"/>
      <c r="B164" s="272"/>
      <c r="C164" s="250"/>
      <c r="D164" s="250"/>
      <c r="E164" s="250"/>
      <c r="F164" s="250"/>
      <c r="G164" s="250"/>
      <c r="H164" s="250"/>
      <c r="I164" s="250"/>
      <c r="J164" s="250"/>
      <c r="K164" s="250"/>
      <c r="L164" s="250"/>
      <c r="M164" s="308"/>
      <c r="N164" s="250"/>
      <c r="O164" s="250"/>
      <c r="P164" s="250"/>
      <c r="Q164" s="250"/>
      <c r="R164" s="250"/>
      <c r="S164" s="250"/>
      <c r="T164" s="272"/>
      <c r="U164" s="278" t="str">
        <f>IF(OR($B164="",$X164=""),"",$B164+$X164/24)</f>
      </c>
      <c r="V164" s="272"/>
      <c r="W164" s="260" t="str">
        <f>IF($P164="","",IFERROR(VLOOKUP($P164,'サービス水準ルール'!$A$6:$F$10,2,FALSE),""))</f>
      </c>
      <c r="X164" s="296" t="str">
        <f>IF($P164="","",IFERROR(VLOOKUP($P164,'サービス水準ルール'!$A$6:$F$10,4,FALSE),""))</f>
      </c>
      <c r="Y164" s="296" t="str">
        <f>IF(OR($B164="",$T164=""),"",ROUND(($T164-$B164)*24,1))</f>
      </c>
      <c r="Z164" s="296" t="str">
        <f>IF(OR($B164="",$V164=""),"",ROUND(($V164-$B164)*24,1))</f>
      </c>
      <c r="AA164" s="260" t="str">
        <f>IF($A164="","",IF($U164="","",IF(AND($V164="",TODAY()&gt;$U164),"はい",IF(AND($V164&lt;&gt;"",$V164&gt;$U164),"はい","いいえ"))))</f>
      </c>
      <c r="AB164" s="260" t="str">
        <f>IF($A164="","",IF($S164="キャンセル済み","対象外",IF($U164="","サービス水準未設定",IF($AA164="はい","期限超過",IF($V164&lt;&gt;"","期限内完了",IF($U164-TODAY()&lt;=1,"まもなく期限","進行中"))))))</f>
      </c>
      <c r="AC164" s="308"/>
      <c r="AD164" s="284"/>
      <c r="AE164" s="290"/>
      <c r="AF164" s="272"/>
      <c r="AG164" s="308"/>
      <c r="AH164" s="250"/>
      <c r="AI164" s="260" t="str">
        <f>IF($B164="","",TEXT($B164,"yyyy-mm"))</f>
      </c>
      <c r="AJ164" s="302" t="str">
        <f>IF($A164="","",IF($V164&lt;&gt;"",ROUND($V164-$B164,1),ROUND(TODAY()-$B164,1)))</f>
      </c>
    </row>
    <row r="165" ht="26" customHeight="true">
      <c r="A165" s="249"/>
      <c r="B165" s="272"/>
      <c r="C165" s="250"/>
      <c r="D165" s="250"/>
      <c r="E165" s="250"/>
      <c r="F165" s="250"/>
      <c r="G165" s="250"/>
      <c r="H165" s="250"/>
      <c r="I165" s="250"/>
      <c r="J165" s="250"/>
      <c r="K165" s="250"/>
      <c r="L165" s="250"/>
      <c r="M165" s="308"/>
      <c r="N165" s="250"/>
      <c r="O165" s="250"/>
      <c r="P165" s="250"/>
      <c r="Q165" s="250"/>
      <c r="R165" s="250"/>
      <c r="S165" s="250"/>
      <c r="T165" s="272"/>
      <c r="U165" s="278" t="str">
        <f>IF(OR($B165="",$X165=""),"",$B165+$X165/24)</f>
      </c>
      <c r="V165" s="272"/>
      <c r="W165" s="260" t="str">
        <f>IF($P165="","",IFERROR(VLOOKUP($P165,'サービス水準ルール'!$A$6:$F$10,2,FALSE),""))</f>
      </c>
      <c r="X165" s="296" t="str">
        <f>IF($P165="","",IFERROR(VLOOKUP($P165,'サービス水準ルール'!$A$6:$F$10,4,FALSE),""))</f>
      </c>
      <c r="Y165" s="296" t="str">
        <f>IF(OR($B165="",$T165=""),"",ROUND(($T165-$B165)*24,1))</f>
      </c>
      <c r="Z165" s="296" t="str">
        <f>IF(OR($B165="",$V165=""),"",ROUND(($V165-$B165)*24,1))</f>
      </c>
      <c r="AA165" s="260" t="str">
        <f>IF($A165="","",IF($U165="","",IF(AND($V165="",TODAY()&gt;$U165),"はい",IF(AND($V165&lt;&gt;"",$V165&gt;$U165),"はい","いいえ"))))</f>
      </c>
      <c r="AB165" s="260" t="str">
        <f>IF($A165="","",IF($S165="キャンセル済み","対象外",IF($U165="","サービス水準未設定",IF($AA165="はい","期限超過",IF($V165&lt;&gt;"","期限内完了",IF($U165-TODAY()&lt;=1,"まもなく期限","進行中"))))))</f>
      </c>
      <c r="AC165" s="308"/>
      <c r="AD165" s="284"/>
      <c r="AE165" s="290"/>
      <c r="AF165" s="272"/>
      <c r="AG165" s="308"/>
      <c r="AH165" s="250"/>
      <c r="AI165" s="260" t="str">
        <f>IF($B165="","",TEXT($B165,"yyyy-mm"))</f>
      </c>
      <c r="AJ165" s="302" t="str">
        <f>IF($A165="","",IF($V165&lt;&gt;"",ROUND($V165-$B165,1),ROUND(TODAY()-$B165,1)))</f>
      </c>
    </row>
    <row r="166" ht="26" customHeight="true">
      <c r="A166" s="249"/>
      <c r="B166" s="272"/>
      <c r="C166" s="250"/>
      <c r="D166" s="250"/>
      <c r="E166" s="250"/>
      <c r="F166" s="250"/>
      <c r="G166" s="250"/>
      <c r="H166" s="250"/>
      <c r="I166" s="250"/>
      <c r="J166" s="250"/>
      <c r="K166" s="250"/>
      <c r="L166" s="250"/>
      <c r="M166" s="308"/>
      <c r="N166" s="250"/>
      <c r="O166" s="250"/>
      <c r="P166" s="250"/>
      <c r="Q166" s="250"/>
      <c r="R166" s="250"/>
      <c r="S166" s="250"/>
      <c r="T166" s="272"/>
      <c r="U166" s="278" t="str">
        <f>IF(OR($B166="",$X166=""),"",$B166+$X166/24)</f>
      </c>
      <c r="V166" s="272"/>
      <c r="W166" s="260" t="str">
        <f>IF($P166="","",IFERROR(VLOOKUP($P166,'サービス水準ルール'!$A$6:$F$10,2,FALSE),""))</f>
      </c>
      <c r="X166" s="296" t="str">
        <f>IF($P166="","",IFERROR(VLOOKUP($P166,'サービス水準ルール'!$A$6:$F$10,4,FALSE),""))</f>
      </c>
      <c r="Y166" s="296" t="str">
        <f>IF(OR($B166="",$T166=""),"",ROUND(($T166-$B166)*24,1))</f>
      </c>
      <c r="Z166" s="296" t="str">
        <f>IF(OR($B166="",$V166=""),"",ROUND(($V166-$B166)*24,1))</f>
      </c>
      <c r="AA166" s="260" t="str">
        <f>IF($A166="","",IF($U166="","",IF(AND($V166="",TODAY()&gt;$U166),"はい",IF(AND($V166&lt;&gt;"",$V166&gt;$U166),"はい","いいえ"))))</f>
      </c>
      <c r="AB166" s="260" t="str">
        <f>IF($A166="","",IF($S166="キャンセル済み","対象外",IF($U166="","サービス水準未設定",IF($AA166="はい","期限超過",IF($V166&lt;&gt;"","期限内完了",IF($U166-TODAY()&lt;=1,"まもなく期限","進行中"))))))</f>
      </c>
      <c r="AC166" s="308"/>
      <c r="AD166" s="284"/>
      <c r="AE166" s="290"/>
      <c r="AF166" s="272"/>
      <c r="AG166" s="308"/>
      <c r="AH166" s="250"/>
      <c r="AI166" s="260" t="str">
        <f>IF($B166="","",TEXT($B166,"yyyy-mm"))</f>
      </c>
      <c r="AJ166" s="302" t="str">
        <f>IF($A166="","",IF($V166&lt;&gt;"",ROUND($V166-$B166,1),ROUND(TODAY()-$B166,1)))</f>
      </c>
    </row>
    <row r="167" ht="26" customHeight="true">
      <c r="A167" s="249"/>
      <c r="B167" s="272"/>
      <c r="C167" s="250"/>
      <c r="D167" s="250"/>
      <c r="E167" s="250"/>
      <c r="F167" s="250"/>
      <c r="G167" s="250"/>
      <c r="H167" s="250"/>
      <c r="I167" s="250"/>
      <c r="J167" s="250"/>
      <c r="K167" s="250"/>
      <c r="L167" s="250"/>
      <c r="M167" s="308"/>
      <c r="N167" s="250"/>
      <c r="O167" s="250"/>
      <c r="P167" s="250"/>
      <c r="Q167" s="250"/>
      <c r="R167" s="250"/>
      <c r="S167" s="250"/>
      <c r="T167" s="272"/>
      <c r="U167" s="278" t="str">
        <f>IF(OR($B167="",$X167=""),"",$B167+$X167/24)</f>
      </c>
      <c r="V167" s="272"/>
      <c r="W167" s="260" t="str">
        <f>IF($P167="","",IFERROR(VLOOKUP($P167,'サービス水準ルール'!$A$6:$F$10,2,FALSE),""))</f>
      </c>
      <c r="X167" s="296" t="str">
        <f>IF($P167="","",IFERROR(VLOOKUP($P167,'サービス水準ルール'!$A$6:$F$10,4,FALSE),""))</f>
      </c>
      <c r="Y167" s="296" t="str">
        <f>IF(OR($B167="",$T167=""),"",ROUND(($T167-$B167)*24,1))</f>
      </c>
      <c r="Z167" s="296" t="str">
        <f>IF(OR($B167="",$V167=""),"",ROUND(($V167-$B167)*24,1))</f>
      </c>
      <c r="AA167" s="260" t="str">
        <f>IF($A167="","",IF($U167="","",IF(AND($V167="",TODAY()&gt;$U167),"はい",IF(AND($V167&lt;&gt;"",$V167&gt;$U167),"はい","いいえ"))))</f>
      </c>
      <c r="AB167" s="260" t="str">
        <f>IF($A167="","",IF($S167="キャンセル済み","対象外",IF($U167="","サービス水準未設定",IF($AA167="はい","期限超過",IF($V167&lt;&gt;"","期限内完了",IF($U167-TODAY()&lt;=1,"まもなく期限","進行中"))))))</f>
      </c>
      <c r="AC167" s="308"/>
      <c r="AD167" s="284"/>
      <c r="AE167" s="290"/>
      <c r="AF167" s="272"/>
      <c r="AG167" s="308"/>
      <c r="AH167" s="250"/>
      <c r="AI167" s="260" t="str">
        <f>IF($B167="","",TEXT($B167,"yyyy-mm"))</f>
      </c>
      <c r="AJ167" s="302" t="str">
        <f>IF($A167="","",IF($V167&lt;&gt;"",ROUND($V167-$B167,1),ROUND(TODAY()-$B167,1)))</f>
      </c>
    </row>
    <row r="168" ht="26" customHeight="true">
      <c r="A168" s="249"/>
      <c r="B168" s="272"/>
      <c r="C168" s="250"/>
      <c r="D168" s="250"/>
      <c r="E168" s="250"/>
      <c r="F168" s="250"/>
      <c r="G168" s="250"/>
      <c r="H168" s="250"/>
      <c r="I168" s="250"/>
      <c r="J168" s="250"/>
      <c r="K168" s="250"/>
      <c r="L168" s="250"/>
      <c r="M168" s="308"/>
      <c r="N168" s="250"/>
      <c r="O168" s="250"/>
      <c r="P168" s="250"/>
      <c r="Q168" s="250"/>
      <c r="R168" s="250"/>
      <c r="S168" s="250"/>
      <c r="T168" s="272"/>
      <c r="U168" s="278" t="str">
        <f>IF(OR($B168="",$X168=""),"",$B168+$X168/24)</f>
      </c>
      <c r="V168" s="272"/>
      <c r="W168" s="260" t="str">
        <f>IF($P168="","",IFERROR(VLOOKUP($P168,'サービス水準ルール'!$A$6:$F$10,2,FALSE),""))</f>
      </c>
      <c r="X168" s="296" t="str">
        <f>IF($P168="","",IFERROR(VLOOKUP($P168,'サービス水準ルール'!$A$6:$F$10,4,FALSE),""))</f>
      </c>
      <c r="Y168" s="296" t="str">
        <f>IF(OR($B168="",$T168=""),"",ROUND(($T168-$B168)*24,1))</f>
      </c>
      <c r="Z168" s="296" t="str">
        <f>IF(OR($B168="",$V168=""),"",ROUND(($V168-$B168)*24,1))</f>
      </c>
      <c r="AA168" s="260" t="str">
        <f>IF($A168="","",IF($U168="","",IF(AND($V168="",TODAY()&gt;$U168),"はい",IF(AND($V168&lt;&gt;"",$V168&gt;$U168),"はい","いいえ"))))</f>
      </c>
      <c r="AB168" s="260" t="str">
        <f>IF($A168="","",IF($S168="キャンセル済み","対象外",IF($U168="","サービス水準未設定",IF($AA168="はい","期限超過",IF($V168&lt;&gt;"","期限内完了",IF($U168-TODAY()&lt;=1,"まもなく期限","進行中"))))))</f>
      </c>
      <c r="AC168" s="308"/>
      <c r="AD168" s="284"/>
      <c r="AE168" s="290"/>
      <c r="AF168" s="272"/>
      <c r="AG168" s="308"/>
      <c r="AH168" s="250"/>
      <c r="AI168" s="260" t="str">
        <f>IF($B168="","",TEXT($B168,"yyyy-mm"))</f>
      </c>
      <c r="AJ168" s="302" t="str">
        <f>IF($A168="","",IF($V168&lt;&gt;"",ROUND($V168-$B168,1),ROUND(TODAY()-$B168,1)))</f>
      </c>
    </row>
    <row r="169" ht="26" customHeight="true">
      <c r="A169" s="249"/>
      <c r="B169" s="272"/>
      <c r="C169" s="250"/>
      <c r="D169" s="250"/>
      <c r="E169" s="250"/>
      <c r="F169" s="250"/>
      <c r="G169" s="250"/>
      <c r="H169" s="250"/>
      <c r="I169" s="250"/>
      <c r="J169" s="250"/>
      <c r="K169" s="250"/>
      <c r="L169" s="250"/>
      <c r="M169" s="308"/>
      <c r="N169" s="250"/>
      <c r="O169" s="250"/>
      <c r="P169" s="250"/>
      <c r="Q169" s="250"/>
      <c r="R169" s="250"/>
      <c r="S169" s="250"/>
      <c r="T169" s="272"/>
      <c r="U169" s="278" t="str">
        <f>IF(OR($B169="",$X169=""),"",$B169+$X169/24)</f>
      </c>
      <c r="V169" s="272"/>
      <c r="W169" s="260" t="str">
        <f>IF($P169="","",IFERROR(VLOOKUP($P169,'サービス水準ルール'!$A$6:$F$10,2,FALSE),""))</f>
      </c>
      <c r="X169" s="296" t="str">
        <f>IF($P169="","",IFERROR(VLOOKUP($P169,'サービス水準ルール'!$A$6:$F$10,4,FALSE),""))</f>
      </c>
      <c r="Y169" s="296" t="str">
        <f>IF(OR($B169="",$T169=""),"",ROUND(($T169-$B169)*24,1))</f>
      </c>
      <c r="Z169" s="296" t="str">
        <f>IF(OR($B169="",$V169=""),"",ROUND(($V169-$B169)*24,1))</f>
      </c>
      <c r="AA169" s="260" t="str">
        <f>IF($A169="","",IF($U169="","",IF(AND($V169="",TODAY()&gt;$U169),"はい",IF(AND($V169&lt;&gt;"",$V169&gt;$U169),"はい","いいえ"))))</f>
      </c>
      <c r="AB169" s="260" t="str">
        <f>IF($A169="","",IF($S169="キャンセル済み","対象外",IF($U169="","サービス水準未設定",IF($AA169="はい","期限超過",IF($V169&lt;&gt;"","期限内完了",IF($U169-TODAY()&lt;=1,"まもなく期限","進行中"))))))</f>
      </c>
      <c r="AC169" s="308"/>
      <c r="AD169" s="284"/>
      <c r="AE169" s="290"/>
      <c r="AF169" s="272"/>
      <c r="AG169" s="308"/>
      <c r="AH169" s="250"/>
      <c r="AI169" s="260" t="str">
        <f>IF($B169="","",TEXT($B169,"yyyy-mm"))</f>
      </c>
      <c r="AJ169" s="302" t="str">
        <f>IF($A169="","",IF($V169&lt;&gt;"",ROUND($V169-$B169,1),ROUND(TODAY()-$B169,1)))</f>
      </c>
    </row>
    <row r="170" ht="26" customHeight="true">
      <c r="A170" s="249"/>
      <c r="B170" s="272"/>
      <c r="C170" s="250"/>
      <c r="D170" s="250"/>
      <c r="E170" s="250"/>
      <c r="F170" s="250"/>
      <c r="G170" s="250"/>
      <c r="H170" s="250"/>
      <c r="I170" s="250"/>
      <c r="J170" s="250"/>
      <c r="K170" s="250"/>
      <c r="L170" s="250"/>
      <c r="M170" s="308"/>
      <c r="N170" s="250"/>
      <c r="O170" s="250"/>
      <c r="P170" s="250"/>
      <c r="Q170" s="250"/>
      <c r="R170" s="250"/>
      <c r="S170" s="250"/>
      <c r="T170" s="272"/>
      <c r="U170" s="278" t="str">
        <f>IF(OR($B170="",$X170=""),"",$B170+$X170/24)</f>
      </c>
      <c r="V170" s="272"/>
      <c r="W170" s="260" t="str">
        <f>IF($P170="","",IFERROR(VLOOKUP($P170,'サービス水準ルール'!$A$6:$F$10,2,FALSE),""))</f>
      </c>
      <c r="X170" s="296" t="str">
        <f>IF($P170="","",IFERROR(VLOOKUP($P170,'サービス水準ルール'!$A$6:$F$10,4,FALSE),""))</f>
      </c>
      <c r="Y170" s="296" t="str">
        <f>IF(OR($B170="",$T170=""),"",ROUND(($T170-$B170)*24,1))</f>
      </c>
      <c r="Z170" s="296" t="str">
        <f>IF(OR($B170="",$V170=""),"",ROUND(($V170-$B170)*24,1))</f>
      </c>
      <c r="AA170" s="260" t="str">
        <f>IF($A170="","",IF($U170="","",IF(AND($V170="",TODAY()&gt;$U170),"はい",IF(AND($V170&lt;&gt;"",$V170&gt;$U170),"はい","いいえ"))))</f>
      </c>
      <c r="AB170" s="260" t="str">
        <f>IF($A170="","",IF($S170="キャンセル済み","対象外",IF($U170="","サービス水準未設定",IF($AA170="はい","期限超過",IF($V170&lt;&gt;"","期限内完了",IF($U170-TODAY()&lt;=1,"まもなく期限","進行中"))))))</f>
      </c>
      <c r="AC170" s="308"/>
      <c r="AD170" s="284"/>
      <c r="AE170" s="290"/>
      <c r="AF170" s="272"/>
      <c r="AG170" s="308"/>
      <c r="AH170" s="250"/>
      <c r="AI170" s="260" t="str">
        <f>IF($B170="","",TEXT($B170,"yyyy-mm"))</f>
      </c>
      <c r="AJ170" s="302" t="str">
        <f>IF($A170="","",IF($V170&lt;&gt;"",ROUND($V170-$B170,1),ROUND(TODAY()-$B170,1)))</f>
      </c>
    </row>
    <row r="171" ht="26" customHeight="true">
      <c r="A171" s="249"/>
      <c r="B171" s="272"/>
      <c r="C171" s="250"/>
      <c r="D171" s="250"/>
      <c r="E171" s="250"/>
      <c r="F171" s="250"/>
      <c r="G171" s="250"/>
      <c r="H171" s="250"/>
      <c r="I171" s="250"/>
      <c r="J171" s="250"/>
      <c r="K171" s="250"/>
      <c r="L171" s="250"/>
      <c r="M171" s="308"/>
      <c r="N171" s="250"/>
      <c r="O171" s="250"/>
      <c r="P171" s="250"/>
      <c r="Q171" s="250"/>
      <c r="R171" s="250"/>
      <c r="S171" s="250"/>
      <c r="T171" s="272"/>
      <c r="U171" s="278" t="str">
        <f>IF(OR($B171="",$X171=""),"",$B171+$X171/24)</f>
      </c>
      <c r="V171" s="272"/>
      <c r="W171" s="260" t="str">
        <f>IF($P171="","",IFERROR(VLOOKUP($P171,'サービス水準ルール'!$A$6:$F$10,2,FALSE),""))</f>
      </c>
      <c r="X171" s="296" t="str">
        <f>IF($P171="","",IFERROR(VLOOKUP($P171,'サービス水準ルール'!$A$6:$F$10,4,FALSE),""))</f>
      </c>
      <c r="Y171" s="296" t="str">
        <f>IF(OR($B171="",$T171=""),"",ROUND(($T171-$B171)*24,1))</f>
      </c>
      <c r="Z171" s="296" t="str">
        <f>IF(OR($B171="",$V171=""),"",ROUND(($V171-$B171)*24,1))</f>
      </c>
      <c r="AA171" s="260" t="str">
        <f>IF($A171="","",IF($U171="","",IF(AND($V171="",TODAY()&gt;$U171),"はい",IF(AND($V171&lt;&gt;"",$V171&gt;$U171),"はい","いいえ"))))</f>
      </c>
      <c r="AB171" s="260" t="str">
        <f>IF($A171="","",IF($S171="キャンセル済み","対象外",IF($U171="","サービス水準未設定",IF($AA171="はい","期限超過",IF($V171&lt;&gt;"","期限内完了",IF($U171-TODAY()&lt;=1,"まもなく期限","進行中"))))))</f>
      </c>
      <c r="AC171" s="308"/>
      <c r="AD171" s="284"/>
      <c r="AE171" s="290"/>
      <c r="AF171" s="272"/>
      <c r="AG171" s="308"/>
      <c r="AH171" s="250"/>
      <c r="AI171" s="260" t="str">
        <f>IF($B171="","",TEXT($B171,"yyyy-mm"))</f>
      </c>
      <c r="AJ171" s="302" t="str">
        <f>IF($A171="","",IF($V171&lt;&gt;"",ROUND($V171-$B171,1),ROUND(TODAY()-$B171,1)))</f>
      </c>
    </row>
    <row r="172" ht="26" customHeight="true">
      <c r="A172" s="249"/>
      <c r="B172" s="272"/>
      <c r="C172" s="250"/>
      <c r="D172" s="250"/>
      <c r="E172" s="250"/>
      <c r="F172" s="250"/>
      <c r="G172" s="250"/>
      <c r="H172" s="250"/>
      <c r="I172" s="250"/>
      <c r="J172" s="250"/>
      <c r="K172" s="250"/>
      <c r="L172" s="250"/>
      <c r="M172" s="308"/>
      <c r="N172" s="250"/>
      <c r="O172" s="250"/>
      <c r="P172" s="250"/>
      <c r="Q172" s="250"/>
      <c r="R172" s="250"/>
      <c r="S172" s="250"/>
      <c r="T172" s="272"/>
      <c r="U172" s="278" t="str">
        <f>IF(OR($B172="",$X172=""),"",$B172+$X172/24)</f>
      </c>
      <c r="V172" s="272"/>
      <c r="W172" s="260" t="str">
        <f>IF($P172="","",IFERROR(VLOOKUP($P172,'サービス水準ルール'!$A$6:$F$10,2,FALSE),""))</f>
      </c>
      <c r="X172" s="296" t="str">
        <f>IF($P172="","",IFERROR(VLOOKUP($P172,'サービス水準ルール'!$A$6:$F$10,4,FALSE),""))</f>
      </c>
      <c r="Y172" s="296" t="str">
        <f>IF(OR($B172="",$T172=""),"",ROUND(($T172-$B172)*24,1))</f>
      </c>
      <c r="Z172" s="296" t="str">
        <f>IF(OR($B172="",$V172=""),"",ROUND(($V172-$B172)*24,1))</f>
      </c>
      <c r="AA172" s="260" t="str">
        <f>IF($A172="","",IF($U172="","",IF(AND($V172="",TODAY()&gt;$U172),"はい",IF(AND($V172&lt;&gt;"",$V172&gt;$U172),"はい","いいえ"))))</f>
      </c>
      <c r="AB172" s="260" t="str">
        <f>IF($A172="","",IF($S172="キャンセル済み","対象外",IF($U172="","サービス水準未設定",IF($AA172="はい","期限超過",IF($V172&lt;&gt;"","期限内完了",IF($U172-TODAY()&lt;=1,"まもなく期限","進行中"))))))</f>
      </c>
      <c r="AC172" s="308"/>
      <c r="AD172" s="284"/>
      <c r="AE172" s="290"/>
      <c r="AF172" s="272"/>
      <c r="AG172" s="308"/>
      <c r="AH172" s="250"/>
      <c r="AI172" s="260" t="str">
        <f>IF($B172="","",TEXT($B172,"yyyy-mm"))</f>
      </c>
      <c r="AJ172" s="302" t="str">
        <f>IF($A172="","",IF($V172&lt;&gt;"",ROUND($V172-$B172,1),ROUND(TODAY()-$B172,1)))</f>
      </c>
    </row>
    <row r="173" ht="26" customHeight="true">
      <c r="A173" s="249"/>
      <c r="B173" s="272"/>
      <c r="C173" s="250"/>
      <c r="D173" s="250"/>
      <c r="E173" s="250"/>
      <c r="F173" s="250"/>
      <c r="G173" s="250"/>
      <c r="H173" s="250"/>
      <c r="I173" s="250"/>
      <c r="J173" s="250"/>
      <c r="K173" s="250"/>
      <c r="L173" s="250"/>
      <c r="M173" s="308"/>
      <c r="N173" s="250"/>
      <c r="O173" s="250"/>
      <c r="P173" s="250"/>
      <c r="Q173" s="250"/>
      <c r="R173" s="250"/>
      <c r="S173" s="250"/>
      <c r="T173" s="272"/>
      <c r="U173" s="278" t="str">
        <f>IF(OR($B173="",$X173=""),"",$B173+$X173/24)</f>
      </c>
      <c r="V173" s="272"/>
      <c r="W173" s="260" t="str">
        <f>IF($P173="","",IFERROR(VLOOKUP($P173,'サービス水準ルール'!$A$6:$F$10,2,FALSE),""))</f>
      </c>
      <c r="X173" s="296" t="str">
        <f>IF($P173="","",IFERROR(VLOOKUP($P173,'サービス水準ルール'!$A$6:$F$10,4,FALSE),""))</f>
      </c>
      <c r="Y173" s="296" t="str">
        <f>IF(OR($B173="",$T173=""),"",ROUND(($T173-$B173)*24,1))</f>
      </c>
      <c r="Z173" s="296" t="str">
        <f>IF(OR($B173="",$V173=""),"",ROUND(($V173-$B173)*24,1))</f>
      </c>
      <c r="AA173" s="260" t="str">
        <f>IF($A173="","",IF($U173="","",IF(AND($V173="",TODAY()&gt;$U173),"はい",IF(AND($V173&lt;&gt;"",$V173&gt;$U173),"はい","いいえ"))))</f>
      </c>
      <c r="AB173" s="260" t="str">
        <f>IF($A173="","",IF($S173="キャンセル済み","対象外",IF($U173="","サービス水準未設定",IF($AA173="はい","期限超過",IF($V173&lt;&gt;"","期限内完了",IF($U173-TODAY()&lt;=1,"まもなく期限","進行中"))))))</f>
      </c>
      <c r="AC173" s="308"/>
      <c r="AD173" s="284"/>
      <c r="AE173" s="290"/>
      <c r="AF173" s="272"/>
      <c r="AG173" s="308"/>
      <c r="AH173" s="250"/>
      <c r="AI173" s="260" t="str">
        <f>IF($B173="","",TEXT($B173,"yyyy-mm"))</f>
      </c>
      <c r="AJ173" s="302" t="str">
        <f>IF($A173="","",IF($V173&lt;&gt;"",ROUND($V173-$B173,1),ROUND(TODAY()-$B173,1)))</f>
      </c>
    </row>
    <row r="174" ht="26" customHeight="true">
      <c r="A174" s="249"/>
      <c r="B174" s="272"/>
      <c r="C174" s="250"/>
      <c r="D174" s="250"/>
      <c r="E174" s="250"/>
      <c r="F174" s="250"/>
      <c r="G174" s="250"/>
      <c r="H174" s="250"/>
      <c r="I174" s="250"/>
      <c r="J174" s="250"/>
      <c r="K174" s="250"/>
      <c r="L174" s="250"/>
      <c r="M174" s="308"/>
      <c r="N174" s="250"/>
      <c r="O174" s="250"/>
      <c r="P174" s="250"/>
      <c r="Q174" s="250"/>
      <c r="R174" s="250"/>
      <c r="S174" s="250"/>
      <c r="T174" s="272"/>
      <c r="U174" s="278" t="str">
        <f>IF(OR($B174="",$X174=""),"",$B174+$X174/24)</f>
      </c>
      <c r="V174" s="272"/>
      <c r="W174" s="260" t="str">
        <f>IF($P174="","",IFERROR(VLOOKUP($P174,'サービス水準ルール'!$A$6:$F$10,2,FALSE),""))</f>
      </c>
      <c r="X174" s="296" t="str">
        <f>IF($P174="","",IFERROR(VLOOKUP($P174,'サービス水準ルール'!$A$6:$F$10,4,FALSE),""))</f>
      </c>
      <c r="Y174" s="296" t="str">
        <f>IF(OR($B174="",$T174=""),"",ROUND(($T174-$B174)*24,1))</f>
      </c>
      <c r="Z174" s="296" t="str">
        <f>IF(OR($B174="",$V174=""),"",ROUND(($V174-$B174)*24,1))</f>
      </c>
      <c r="AA174" s="260" t="str">
        <f>IF($A174="","",IF($U174="","",IF(AND($V174="",TODAY()&gt;$U174),"はい",IF(AND($V174&lt;&gt;"",$V174&gt;$U174),"はい","いいえ"))))</f>
      </c>
      <c r="AB174" s="260" t="str">
        <f>IF($A174="","",IF($S174="キャンセル済み","対象外",IF($U174="","サービス水準未設定",IF($AA174="はい","期限超過",IF($V174&lt;&gt;"","期限内完了",IF($U174-TODAY()&lt;=1,"まもなく期限","進行中"))))))</f>
      </c>
      <c r="AC174" s="308"/>
      <c r="AD174" s="284"/>
      <c r="AE174" s="290"/>
      <c r="AF174" s="272"/>
      <c r="AG174" s="308"/>
      <c r="AH174" s="250"/>
      <c r="AI174" s="260" t="str">
        <f>IF($B174="","",TEXT($B174,"yyyy-mm"))</f>
      </c>
      <c r="AJ174" s="302" t="str">
        <f>IF($A174="","",IF($V174&lt;&gt;"",ROUND($V174-$B174,1),ROUND(TODAY()-$B174,1)))</f>
      </c>
    </row>
    <row r="175" ht="26" customHeight="true">
      <c r="A175" s="249"/>
      <c r="B175" s="272"/>
      <c r="C175" s="250"/>
      <c r="D175" s="250"/>
      <c r="E175" s="250"/>
      <c r="F175" s="250"/>
      <c r="G175" s="250"/>
      <c r="H175" s="250"/>
      <c r="I175" s="250"/>
      <c r="J175" s="250"/>
      <c r="K175" s="250"/>
      <c r="L175" s="250"/>
      <c r="M175" s="308"/>
      <c r="N175" s="250"/>
      <c r="O175" s="250"/>
      <c r="P175" s="250"/>
      <c r="Q175" s="250"/>
      <c r="R175" s="250"/>
      <c r="S175" s="250"/>
      <c r="T175" s="272"/>
      <c r="U175" s="278" t="str">
        <f>IF(OR($B175="",$X175=""),"",$B175+$X175/24)</f>
      </c>
      <c r="V175" s="272"/>
      <c r="W175" s="260" t="str">
        <f>IF($P175="","",IFERROR(VLOOKUP($P175,'サービス水準ルール'!$A$6:$F$10,2,FALSE),""))</f>
      </c>
      <c r="X175" s="296" t="str">
        <f>IF($P175="","",IFERROR(VLOOKUP($P175,'サービス水準ルール'!$A$6:$F$10,4,FALSE),""))</f>
      </c>
      <c r="Y175" s="296" t="str">
        <f>IF(OR($B175="",$T175=""),"",ROUND(($T175-$B175)*24,1))</f>
      </c>
      <c r="Z175" s="296" t="str">
        <f>IF(OR($B175="",$V175=""),"",ROUND(($V175-$B175)*24,1))</f>
      </c>
      <c r="AA175" s="260" t="str">
        <f>IF($A175="","",IF($U175="","",IF(AND($V175="",TODAY()&gt;$U175),"はい",IF(AND($V175&lt;&gt;"",$V175&gt;$U175),"はい","いいえ"))))</f>
      </c>
      <c r="AB175" s="260" t="str">
        <f>IF($A175="","",IF($S175="キャンセル済み","対象外",IF($U175="","サービス水準未設定",IF($AA175="はい","期限超過",IF($V175&lt;&gt;"","期限内完了",IF($U175-TODAY()&lt;=1,"まもなく期限","進行中"))))))</f>
      </c>
      <c r="AC175" s="308"/>
      <c r="AD175" s="284"/>
      <c r="AE175" s="290"/>
      <c r="AF175" s="272"/>
      <c r="AG175" s="308"/>
      <c r="AH175" s="250"/>
      <c r="AI175" s="260" t="str">
        <f>IF($B175="","",TEXT($B175,"yyyy-mm"))</f>
      </c>
      <c r="AJ175" s="302" t="str">
        <f>IF($A175="","",IF($V175&lt;&gt;"",ROUND($V175-$B175,1),ROUND(TODAY()-$B175,1)))</f>
      </c>
    </row>
    <row r="176" ht="26" customHeight="true">
      <c r="A176" s="249"/>
      <c r="B176" s="272"/>
      <c r="C176" s="250"/>
      <c r="D176" s="250"/>
      <c r="E176" s="250"/>
      <c r="F176" s="250"/>
      <c r="G176" s="250"/>
      <c r="H176" s="250"/>
      <c r="I176" s="250"/>
      <c r="J176" s="250"/>
      <c r="K176" s="250"/>
      <c r="L176" s="250"/>
      <c r="M176" s="308"/>
      <c r="N176" s="250"/>
      <c r="O176" s="250"/>
      <c r="P176" s="250"/>
      <c r="Q176" s="250"/>
      <c r="R176" s="250"/>
      <c r="S176" s="250"/>
      <c r="T176" s="272"/>
      <c r="U176" s="278" t="str">
        <f>IF(OR($B176="",$X176=""),"",$B176+$X176/24)</f>
      </c>
      <c r="V176" s="272"/>
      <c r="W176" s="260" t="str">
        <f>IF($P176="","",IFERROR(VLOOKUP($P176,'サービス水準ルール'!$A$6:$F$10,2,FALSE),""))</f>
      </c>
      <c r="X176" s="296" t="str">
        <f>IF($P176="","",IFERROR(VLOOKUP($P176,'サービス水準ルール'!$A$6:$F$10,4,FALSE),""))</f>
      </c>
      <c r="Y176" s="296" t="str">
        <f>IF(OR($B176="",$T176=""),"",ROUND(($T176-$B176)*24,1))</f>
      </c>
      <c r="Z176" s="296" t="str">
        <f>IF(OR($B176="",$V176=""),"",ROUND(($V176-$B176)*24,1))</f>
      </c>
      <c r="AA176" s="260" t="str">
        <f>IF($A176="","",IF($U176="","",IF(AND($V176="",TODAY()&gt;$U176),"はい",IF(AND($V176&lt;&gt;"",$V176&gt;$U176),"はい","いいえ"))))</f>
      </c>
      <c r="AB176" s="260" t="str">
        <f>IF($A176="","",IF($S176="キャンセル済み","対象外",IF($U176="","サービス水準未設定",IF($AA176="はい","期限超過",IF($V176&lt;&gt;"","期限内完了",IF($U176-TODAY()&lt;=1,"まもなく期限","進行中"))))))</f>
      </c>
      <c r="AC176" s="308"/>
      <c r="AD176" s="284"/>
      <c r="AE176" s="290"/>
      <c r="AF176" s="272"/>
      <c r="AG176" s="308"/>
      <c r="AH176" s="250"/>
      <c r="AI176" s="260" t="str">
        <f>IF($B176="","",TEXT($B176,"yyyy-mm"))</f>
      </c>
      <c r="AJ176" s="302" t="str">
        <f>IF($A176="","",IF($V176&lt;&gt;"",ROUND($V176-$B176,1),ROUND(TODAY()-$B176,1)))</f>
      </c>
    </row>
    <row r="177" ht="26" customHeight="true">
      <c r="A177" s="249"/>
      <c r="B177" s="272"/>
      <c r="C177" s="250"/>
      <c r="D177" s="250"/>
      <c r="E177" s="250"/>
      <c r="F177" s="250"/>
      <c r="G177" s="250"/>
      <c r="H177" s="250"/>
      <c r="I177" s="250"/>
      <c r="J177" s="250"/>
      <c r="K177" s="250"/>
      <c r="L177" s="250"/>
      <c r="M177" s="308"/>
      <c r="N177" s="250"/>
      <c r="O177" s="250"/>
      <c r="P177" s="250"/>
      <c r="Q177" s="250"/>
      <c r="R177" s="250"/>
      <c r="S177" s="250"/>
      <c r="T177" s="272"/>
      <c r="U177" s="278" t="str">
        <f>IF(OR($B177="",$X177=""),"",$B177+$X177/24)</f>
      </c>
      <c r="V177" s="272"/>
      <c r="W177" s="260" t="str">
        <f>IF($P177="","",IFERROR(VLOOKUP($P177,'サービス水準ルール'!$A$6:$F$10,2,FALSE),""))</f>
      </c>
      <c r="X177" s="296" t="str">
        <f>IF($P177="","",IFERROR(VLOOKUP($P177,'サービス水準ルール'!$A$6:$F$10,4,FALSE),""))</f>
      </c>
      <c r="Y177" s="296" t="str">
        <f>IF(OR($B177="",$T177=""),"",ROUND(($T177-$B177)*24,1))</f>
      </c>
      <c r="Z177" s="296" t="str">
        <f>IF(OR($B177="",$V177=""),"",ROUND(($V177-$B177)*24,1))</f>
      </c>
      <c r="AA177" s="260" t="str">
        <f>IF($A177="","",IF($U177="","",IF(AND($V177="",TODAY()&gt;$U177),"はい",IF(AND($V177&lt;&gt;"",$V177&gt;$U177),"はい","いいえ"))))</f>
      </c>
      <c r="AB177" s="260" t="str">
        <f>IF($A177="","",IF($S177="キャンセル済み","対象外",IF($U177="","サービス水準未設定",IF($AA177="はい","期限超過",IF($V177&lt;&gt;"","期限内完了",IF($U177-TODAY()&lt;=1,"まもなく期限","進行中"))))))</f>
      </c>
      <c r="AC177" s="308"/>
      <c r="AD177" s="284"/>
      <c r="AE177" s="290"/>
      <c r="AF177" s="272"/>
      <c r="AG177" s="308"/>
      <c r="AH177" s="250"/>
      <c r="AI177" s="260" t="str">
        <f>IF($B177="","",TEXT($B177,"yyyy-mm"))</f>
      </c>
      <c r="AJ177" s="302" t="str">
        <f>IF($A177="","",IF($V177&lt;&gt;"",ROUND($V177-$B177,1),ROUND(TODAY()-$B177,1)))</f>
      </c>
    </row>
    <row r="178" ht="26" customHeight="true">
      <c r="A178" s="249"/>
      <c r="B178" s="272"/>
      <c r="C178" s="250"/>
      <c r="D178" s="250"/>
      <c r="E178" s="250"/>
      <c r="F178" s="250"/>
      <c r="G178" s="250"/>
      <c r="H178" s="250"/>
      <c r="I178" s="250"/>
      <c r="J178" s="250"/>
      <c r="K178" s="250"/>
      <c r="L178" s="250"/>
      <c r="M178" s="308"/>
      <c r="N178" s="250"/>
      <c r="O178" s="250"/>
      <c r="P178" s="250"/>
      <c r="Q178" s="250"/>
      <c r="R178" s="250"/>
      <c r="S178" s="250"/>
      <c r="T178" s="272"/>
      <c r="U178" s="278" t="str">
        <f>IF(OR($B178="",$X178=""),"",$B178+$X178/24)</f>
      </c>
      <c r="V178" s="272"/>
      <c r="W178" s="260" t="str">
        <f>IF($P178="","",IFERROR(VLOOKUP($P178,'サービス水準ルール'!$A$6:$F$10,2,FALSE),""))</f>
      </c>
      <c r="X178" s="296" t="str">
        <f>IF($P178="","",IFERROR(VLOOKUP($P178,'サービス水準ルール'!$A$6:$F$10,4,FALSE),""))</f>
      </c>
      <c r="Y178" s="296" t="str">
        <f>IF(OR($B178="",$T178=""),"",ROUND(($T178-$B178)*24,1))</f>
      </c>
      <c r="Z178" s="296" t="str">
        <f>IF(OR($B178="",$V178=""),"",ROUND(($V178-$B178)*24,1))</f>
      </c>
      <c r="AA178" s="260" t="str">
        <f>IF($A178="","",IF($U178="","",IF(AND($V178="",TODAY()&gt;$U178),"はい",IF(AND($V178&lt;&gt;"",$V178&gt;$U178),"はい","いいえ"))))</f>
      </c>
      <c r="AB178" s="260" t="str">
        <f>IF($A178="","",IF($S178="キャンセル済み","対象外",IF($U178="","サービス水準未設定",IF($AA178="はい","期限超過",IF($V178&lt;&gt;"","期限内完了",IF($U178-TODAY()&lt;=1,"まもなく期限","進行中"))))))</f>
      </c>
      <c r="AC178" s="308"/>
      <c r="AD178" s="284"/>
      <c r="AE178" s="290"/>
      <c r="AF178" s="272"/>
      <c r="AG178" s="308"/>
      <c r="AH178" s="250"/>
      <c r="AI178" s="260" t="str">
        <f>IF($B178="","",TEXT($B178,"yyyy-mm"))</f>
      </c>
      <c r="AJ178" s="302" t="str">
        <f>IF($A178="","",IF($V178&lt;&gt;"",ROUND($V178-$B178,1),ROUND(TODAY()-$B178,1)))</f>
      </c>
    </row>
    <row r="179" ht="26" customHeight="true">
      <c r="A179" s="249"/>
      <c r="B179" s="272"/>
      <c r="C179" s="250"/>
      <c r="D179" s="250"/>
      <c r="E179" s="250"/>
      <c r="F179" s="250"/>
      <c r="G179" s="250"/>
      <c r="H179" s="250"/>
      <c r="I179" s="250"/>
      <c r="J179" s="250"/>
      <c r="K179" s="250"/>
      <c r="L179" s="250"/>
      <c r="M179" s="308"/>
      <c r="N179" s="250"/>
      <c r="O179" s="250"/>
      <c r="P179" s="250"/>
      <c r="Q179" s="250"/>
      <c r="R179" s="250"/>
      <c r="S179" s="250"/>
      <c r="T179" s="272"/>
      <c r="U179" s="278" t="str">
        <f>IF(OR($B179="",$X179=""),"",$B179+$X179/24)</f>
      </c>
      <c r="V179" s="272"/>
      <c r="W179" s="260" t="str">
        <f>IF($P179="","",IFERROR(VLOOKUP($P179,'サービス水準ルール'!$A$6:$F$10,2,FALSE),""))</f>
      </c>
      <c r="X179" s="296" t="str">
        <f>IF($P179="","",IFERROR(VLOOKUP($P179,'サービス水準ルール'!$A$6:$F$10,4,FALSE),""))</f>
      </c>
      <c r="Y179" s="296" t="str">
        <f>IF(OR($B179="",$T179=""),"",ROUND(($T179-$B179)*24,1))</f>
      </c>
      <c r="Z179" s="296" t="str">
        <f>IF(OR($B179="",$V179=""),"",ROUND(($V179-$B179)*24,1))</f>
      </c>
      <c r="AA179" s="260" t="str">
        <f>IF($A179="","",IF($U179="","",IF(AND($V179="",TODAY()&gt;$U179),"はい",IF(AND($V179&lt;&gt;"",$V179&gt;$U179),"はい","いいえ"))))</f>
      </c>
      <c r="AB179" s="260" t="str">
        <f>IF($A179="","",IF($S179="キャンセル済み","対象外",IF($U179="","サービス水準未設定",IF($AA179="はい","期限超過",IF($V179&lt;&gt;"","期限内完了",IF($U179-TODAY()&lt;=1,"まもなく期限","進行中"))))))</f>
      </c>
      <c r="AC179" s="308"/>
      <c r="AD179" s="284"/>
      <c r="AE179" s="290"/>
      <c r="AF179" s="272"/>
      <c r="AG179" s="308"/>
      <c r="AH179" s="250"/>
      <c r="AI179" s="260" t="str">
        <f>IF($B179="","",TEXT($B179,"yyyy-mm"))</f>
      </c>
      <c r="AJ179" s="302" t="str">
        <f>IF($A179="","",IF($V179&lt;&gt;"",ROUND($V179-$B179,1),ROUND(TODAY()-$B179,1)))</f>
      </c>
    </row>
    <row r="180" ht="26" customHeight="true">
      <c r="A180" s="249"/>
      <c r="B180" s="272"/>
      <c r="C180" s="250"/>
      <c r="D180" s="250"/>
      <c r="E180" s="250"/>
      <c r="F180" s="250"/>
      <c r="G180" s="250"/>
      <c r="H180" s="250"/>
      <c r="I180" s="250"/>
      <c r="J180" s="250"/>
      <c r="K180" s="250"/>
      <c r="L180" s="250"/>
      <c r="M180" s="308"/>
      <c r="N180" s="250"/>
      <c r="O180" s="250"/>
      <c r="P180" s="250"/>
      <c r="Q180" s="250"/>
      <c r="R180" s="250"/>
      <c r="S180" s="250"/>
      <c r="T180" s="272"/>
      <c r="U180" s="278" t="str">
        <f>IF(OR($B180="",$X180=""),"",$B180+$X180/24)</f>
      </c>
      <c r="V180" s="272"/>
      <c r="W180" s="260" t="str">
        <f>IF($P180="","",IFERROR(VLOOKUP($P180,'サービス水準ルール'!$A$6:$F$10,2,FALSE),""))</f>
      </c>
      <c r="X180" s="296" t="str">
        <f>IF($P180="","",IFERROR(VLOOKUP($P180,'サービス水準ルール'!$A$6:$F$10,4,FALSE),""))</f>
      </c>
      <c r="Y180" s="296" t="str">
        <f>IF(OR($B180="",$T180=""),"",ROUND(($T180-$B180)*24,1))</f>
      </c>
      <c r="Z180" s="296" t="str">
        <f>IF(OR($B180="",$V180=""),"",ROUND(($V180-$B180)*24,1))</f>
      </c>
      <c r="AA180" s="260" t="str">
        <f>IF($A180="","",IF($U180="","",IF(AND($V180="",TODAY()&gt;$U180),"はい",IF(AND($V180&lt;&gt;"",$V180&gt;$U180),"はい","いいえ"))))</f>
      </c>
      <c r="AB180" s="260" t="str">
        <f>IF($A180="","",IF($S180="キャンセル済み","対象外",IF($U180="","サービス水準未設定",IF($AA180="はい","期限超過",IF($V180&lt;&gt;"","期限内完了",IF($U180-TODAY()&lt;=1,"まもなく期限","進行中"))))))</f>
      </c>
      <c r="AC180" s="308"/>
      <c r="AD180" s="284"/>
      <c r="AE180" s="290"/>
      <c r="AF180" s="272"/>
      <c r="AG180" s="308"/>
      <c r="AH180" s="250"/>
      <c r="AI180" s="260" t="str">
        <f>IF($B180="","",TEXT($B180,"yyyy-mm"))</f>
      </c>
      <c r="AJ180" s="302" t="str">
        <f>IF($A180="","",IF($V180&lt;&gt;"",ROUND($V180-$B180,1),ROUND(TODAY()-$B180,1)))</f>
      </c>
    </row>
    <row r="181" ht="26" customHeight="true">
      <c r="A181" s="249"/>
      <c r="B181" s="272"/>
      <c r="C181" s="250"/>
      <c r="D181" s="250"/>
      <c r="E181" s="250"/>
      <c r="F181" s="250"/>
      <c r="G181" s="250"/>
      <c r="H181" s="250"/>
      <c r="I181" s="250"/>
      <c r="J181" s="250"/>
      <c r="K181" s="250"/>
      <c r="L181" s="250"/>
      <c r="M181" s="308"/>
      <c r="N181" s="250"/>
      <c r="O181" s="250"/>
      <c r="P181" s="250"/>
      <c r="Q181" s="250"/>
      <c r="R181" s="250"/>
      <c r="S181" s="250"/>
      <c r="T181" s="272"/>
      <c r="U181" s="278" t="str">
        <f>IF(OR($B181="",$X181=""),"",$B181+$X181/24)</f>
      </c>
      <c r="V181" s="272"/>
      <c r="W181" s="260" t="str">
        <f>IF($P181="","",IFERROR(VLOOKUP($P181,'サービス水準ルール'!$A$6:$F$10,2,FALSE),""))</f>
      </c>
      <c r="X181" s="296" t="str">
        <f>IF($P181="","",IFERROR(VLOOKUP($P181,'サービス水準ルール'!$A$6:$F$10,4,FALSE),""))</f>
      </c>
      <c r="Y181" s="296" t="str">
        <f>IF(OR($B181="",$T181=""),"",ROUND(($T181-$B181)*24,1))</f>
      </c>
      <c r="Z181" s="296" t="str">
        <f>IF(OR($B181="",$V181=""),"",ROUND(($V181-$B181)*24,1))</f>
      </c>
      <c r="AA181" s="260" t="str">
        <f>IF($A181="","",IF($U181="","",IF(AND($V181="",TODAY()&gt;$U181),"はい",IF(AND($V181&lt;&gt;"",$V181&gt;$U181),"はい","いいえ"))))</f>
      </c>
      <c r="AB181" s="260" t="str">
        <f>IF($A181="","",IF($S181="キャンセル済み","対象外",IF($U181="","サービス水準未設定",IF($AA181="はい","期限超過",IF($V181&lt;&gt;"","期限内完了",IF($U181-TODAY()&lt;=1,"まもなく期限","進行中"))))))</f>
      </c>
      <c r="AC181" s="308"/>
      <c r="AD181" s="284"/>
      <c r="AE181" s="290"/>
      <c r="AF181" s="272"/>
      <c r="AG181" s="308"/>
      <c r="AH181" s="250"/>
      <c r="AI181" s="260" t="str">
        <f>IF($B181="","",TEXT($B181,"yyyy-mm"))</f>
      </c>
      <c r="AJ181" s="302" t="str">
        <f>IF($A181="","",IF($V181&lt;&gt;"",ROUND($V181-$B181,1),ROUND(TODAY()-$B181,1)))</f>
      </c>
    </row>
    <row r="182" ht="26" customHeight="true">
      <c r="A182" s="249"/>
      <c r="B182" s="272"/>
      <c r="C182" s="250"/>
      <c r="D182" s="250"/>
      <c r="E182" s="250"/>
      <c r="F182" s="250"/>
      <c r="G182" s="250"/>
      <c r="H182" s="250"/>
      <c r="I182" s="250"/>
      <c r="J182" s="250"/>
      <c r="K182" s="250"/>
      <c r="L182" s="250"/>
      <c r="M182" s="308"/>
      <c r="N182" s="250"/>
      <c r="O182" s="250"/>
      <c r="P182" s="250"/>
      <c r="Q182" s="250"/>
      <c r="R182" s="250"/>
      <c r="S182" s="250"/>
      <c r="T182" s="272"/>
      <c r="U182" s="278" t="str">
        <f>IF(OR($B182="",$X182=""),"",$B182+$X182/24)</f>
      </c>
      <c r="V182" s="272"/>
      <c r="W182" s="260" t="str">
        <f>IF($P182="","",IFERROR(VLOOKUP($P182,'サービス水準ルール'!$A$6:$F$10,2,FALSE),""))</f>
      </c>
      <c r="X182" s="296" t="str">
        <f>IF($P182="","",IFERROR(VLOOKUP($P182,'サービス水準ルール'!$A$6:$F$10,4,FALSE),""))</f>
      </c>
      <c r="Y182" s="296" t="str">
        <f>IF(OR($B182="",$T182=""),"",ROUND(($T182-$B182)*24,1))</f>
      </c>
      <c r="Z182" s="296" t="str">
        <f>IF(OR($B182="",$V182=""),"",ROUND(($V182-$B182)*24,1))</f>
      </c>
      <c r="AA182" s="260" t="str">
        <f>IF($A182="","",IF($U182="","",IF(AND($V182="",TODAY()&gt;$U182),"はい",IF(AND($V182&lt;&gt;"",$V182&gt;$U182),"はい","いいえ"))))</f>
      </c>
      <c r="AB182" s="260" t="str">
        <f>IF($A182="","",IF($S182="キャンセル済み","対象外",IF($U182="","サービス水準未設定",IF($AA182="はい","期限超過",IF($V182&lt;&gt;"","期限内完了",IF($U182-TODAY()&lt;=1,"まもなく期限","進行中"))))))</f>
      </c>
      <c r="AC182" s="308"/>
      <c r="AD182" s="284"/>
      <c r="AE182" s="290"/>
      <c r="AF182" s="272"/>
      <c r="AG182" s="308"/>
      <c r="AH182" s="250"/>
      <c r="AI182" s="260" t="str">
        <f>IF($B182="","",TEXT($B182,"yyyy-mm"))</f>
      </c>
      <c r="AJ182" s="302" t="str">
        <f>IF($A182="","",IF($V182&lt;&gt;"",ROUND($V182-$B182,1),ROUND(TODAY()-$B182,1)))</f>
      </c>
    </row>
    <row r="183" ht="26" customHeight="true">
      <c r="A183" s="249"/>
      <c r="B183" s="272"/>
      <c r="C183" s="250"/>
      <c r="D183" s="250"/>
      <c r="E183" s="250"/>
      <c r="F183" s="250"/>
      <c r="G183" s="250"/>
      <c r="H183" s="250"/>
      <c r="I183" s="250"/>
      <c r="J183" s="250"/>
      <c r="K183" s="250"/>
      <c r="L183" s="250"/>
      <c r="M183" s="308"/>
      <c r="N183" s="250"/>
      <c r="O183" s="250"/>
      <c r="P183" s="250"/>
      <c r="Q183" s="250"/>
      <c r="R183" s="250"/>
      <c r="S183" s="250"/>
      <c r="T183" s="272"/>
      <c r="U183" s="278" t="str">
        <f>IF(OR($B183="",$X183=""),"",$B183+$X183/24)</f>
      </c>
      <c r="V183" s="272"/>
      <c r="W183" s="260" t="str">
        <f>IF($P183="","",IFERROR(VLOOKUP($P183,'サービス水準ルール'!$A$6:$F$10,2,FALSE),""))</f>
      </c>
      <c r="X183" s="296" t="str">
        <f>IF($P183="","",IFERROR(VLOOKUP($P183,'サービス水準ルール'!$A$6:$F$10,4,FALSE),""))</f>
      </c>
      <c r="Y183" s="296" t="str">
        <f>IF(OR($B183="",$T183=""),"",ROUND(($T183-$B183)*24,1))</f>
      </c>
      <c r="Z183" s="296" t="str">
        <f>IF(OR($B183="",$V183=""),"",ROUND(($V183-$B183)*24,1))</f>
      </c>
      <c r="AA183" s="260" t="str">
        <f>IF($A183="","",IF($U183="","",IF(AND($V183="",TODAY()&gt;$U183),"はい",IF(AND($V183&lt;&gt;"",$V183&gt;$U183),"はい","いいえ"))))</f>
      </c>
      <c r="AB183" s="260" t="str">
        <f>IF($A183="","",IF($S183="キャンセル済み","対象外",IF($U183="","サービス水準未設定",IF($AA183="はい","期限超過",IF($V183&lt;&gt;"","期限内完了",IF($U183-TODAY()&lt;=1,"まもなく期限","進行中"))))))</f>
      </c>
      <c r="AC183" s="308"/>
      <c r="AD183" s="284"/>
      <c r="AE183" s="290"/>
      <c r="AF183" s="272"/>
      <c r="AG183" s="308"/>
      <c r="AH183" s="250"/>
      <c r="AI183" s="260" t="str">
        <f>IF($B183="","",TEXT($B183,"yyyy-mm"))</f>
      </c>
      <c r="AJ183" s="302" t="str">
        <f>IF($A183="","",IF($V183&lt;&gt;"",ROUND($V183-$B183,1),ROUND(TODAY()-$B183,1)))</f>
      </c>
    </row>
    <row r="184" ht="26" customHeight="true">
      <c r="A184" s="249"/>
      <c r="B184" s="272"/>
      <c r="C184" s="250"/>
      <c r="D184" s="250"/>
      <c r="E184" s="250"/>
      <c r="F184" s="250"/>
      <c r="G184" s="250"/>
      <c r="H184" s="250"/>
      <c r="I184" s="250"/>
      <c r="J184" s="250"/>
      <c r="K184" s="250"/>
      <c r="L184" s="250"/>
      <c r="M184" s="308"/>
      <c r="N184" s="250"/>
      <c r="O184" s="250"/>
      <c r="P184" s="250"/>
      <c r="Q184" s="250"/>
      <c r="R184" s="250"/>
      <c r="S184" s="250"/>
      <c r="T184" s="272"/>
      <c r="U184" s="278" t="str">
        <f>IF(OR($B184="",$X184=""),"",$B184+$X184/24)</f>
      </c>
      <c r="V184" s="272"/>
      <c r="W184" s="260" t="str">
        <f>IF($P184="","",IFERROR(VLOOKUP($P184,'サービス水準ルール'!$A$6:$F$10,2,FALSE),""))</f>
      </c>
      <c r="X184" s="296" t="str">
        <f>IF($P184="","",IFERROR(VLOOKUP($P184,'サービス水準ルール'!$A$6:$F$10,4,FALSE),""))</f>
      </c>
      <c r="Y184" s="296" t="str">
        <f>IF(OR($B184="",$T184=""),"",ROUND(($T184-$B184)*24,1))</f>
      </c>
      <c r="Z184" s="296" t="str">
        <f>IF(OR($B184="",$V184=""),"",ROUND(($V184-$B184)*24,1))</f>
      </c>
      <c r="AA184" s="260" t="str">
        <f>IF($A184="","",IF($U184="","",IF(AND($V184="",TODAY()&gt;$U184),"はい",IF(AND($V184&lt;&gt;"",$V184&gt;$U184),"はい","いいえ"))))</f>
      </c>
      <c r="AB184" s="260" t="str">
        <f>IF($A184="","",IF($S184="キャンセル済み","対象外",IF($U184="","サービス水準未設定",IF($AA184="はい","期限超過",IF($V184&lt;&gt;"","期限内完了",IF($U184-TODAY()&lt;=1,"まもなく期限","進行中"))))))</f>
      </c>
      <c r="AC184" s="308"/>
      <c r="AD184" s="284"/>
      <c r="AE184" s="290"/>
      <c r="AF184" s="272"/>
      <c r="AG184" s="308"/>
      <c r="AH184" s="250"/>
      <c r="AI184" s="260" t="str">
        <f>IF($B184="","",TEXT($B184,"yyyy-mm"))</f>
      </c>
      <c r="AJ184" s="302" t="str">
        <f>IF($A184="","",IF($V184&lt;&gt;"",ROUND($V184-$B184,1),ROUND(TODAY()-$B184,1)))</f>
      </c>
    </row>
    <row r="185" ht="26" customHeight="true">
      <c r="A185" s="249"/>
      <c r="B185" s="272"/>
      <c r="C185" s="250"/>
      <c r="D185" s="250"/>
      <c r="E185" s="250"/>
      <c r="F185" s="250"/>
      <c r="G185" s="250"/>
      <c r="H185" s="250"/>
      <c r="I185" s="250"/>
      <c r="J185" s="250"/>
      <c r="K185" s="250"/>
      <c r="L185" s="250"/>
      <c r="M185" s="308"/>
      <c r="N185" s="250"/>
      <c r="O185" s="250"/>
      <c r="P185" s="250"/>
      <c r="Q185" s="250"/>
      <c r="R185" s="250"/>
      <c r="S185" s="250"/>
      <c r="T185" s="272"/>
      <c r="U185" s="278" t="str">
        <f>IF(OR($B185="",$X185=""),"",$B185+$X185/24)</f>
      </c>
      <c r="V185" s="272"/>
      <c r="W185" s="260" t="str">
        <f>IF($P185="","",IFERROR(VLOOKUP($P185,'サービス水準ルール'!$A$6:$F$10,2,FALSE),""))</f>
      </c>
      <c r="X185" s="296" t="str">
        <f>IF($P185="","",IFERROR(VLOOKUP($P185,'サービス水準ルール'!$A$6:$F$10,4,FALSE),""))</f>
      </c>
      <c r="Y185" s="296" t="str">
        <f>IF(OR($B185="",$T185=""),"",ROUND(($T185-$B185)*24,1))</f>
      </c>
      <c r="Z185" s="296" t="str">
        <f>IF(OR($B185="",$V185=""),"",ROUND(($V185-$B185)*24,1))</f>
      </c>
      <c r="AA185" s="260" t="str">
        <f>IF($A185="","",IF($U185="","",IF(AND($V185="",TODAY()&gt;$U185),"はい",IF(AND($V185&lt;&gt;"",$V185&gt;$U185),"はい","いいえ"))))</f>
      </c>
      <c r="AB185" s="260" t="str">
        <f>IF($A185="","",IF($S185="キャンセル済み","対象外",IF($U185="","サービス水準未設定",IF($AA185="はい","期限超過",IF($V185&lt;&gt;"","期限内完了",IF($U185-TODAY()&lt;=1,"まもなく期限","進行中"))))))</f>
      </c>
      <c r="AC185" s="308"/>
      <c r="AD185" s="284"/>
      <c r="AE185" s="290"/>
      <c r="AF185" s="272"/>
      <c r="AG185" s="308"/>
      <c r="AH185" s="250"/>
      <c r="AI185" s="260" t="str">
        <f>IF($B185="","",TEXT($B185,"yyyy-mm"))</f>
      </c>
      <c r="AJ185" s="302" t="str">
        <f>IF($A185="","",IF($V185&lt;&gt;"",ROUND($V185-$B185,1),ROUND(TODAY()-$B185,1)))</f>
      </c>
    </row>
    <row r="186" ht="26" customHeight="true">
      <c r="A186" s="249"/>
      <c r="B186" s="272"/>
      <c r="C186" s="250"/>
      <c r="D186" s="250"/>
      <c r="E186" s="250"/>
      <c r="F186" s="250"/>
      <c r="G186" s="250"/>
      <c r="H186" s="250"/>
      <c r="I186" s="250"/>
      <c r="J186" s="250"/>
      <c r="K186" s="250"/>
      <c r="L186" s="250"/>
      <c r="M186" s="308"/>
      <c r="N186" s="250"/>
      <c r="O186" s="250"/>
      <c r="P186" s="250"/>
      <c r="Q186" s="250"/>
      <c r="R186" s="250"/>
      <c r="S186" s="250"/>
      <c r="T186" s="272"/>
      <c r="U186" s="278" t="str">
        <f>IF(OR($B186="",$X186=""),"",$B186+$X186/24)</f>
      </c>
      <c r="V186" s="272"/>
      <c r="W186" s="260" t="str">
        <f>IF($P186="","",IFERROR(VLOOKUP($P186,'サービス水準ルール'!$A$6:$F$10,2,FALSE),""))</f>
      </c>
      <c r="X186" s="296" t="str">
        <f>IF($P186="","",IFERROR(VLOOKUP($P186,'サービス水準ルール'!$A$6:$F$10,4,FALSE),""))</f>
      </c>
      <c r="Y186" s="296" t="str">
        <f>IF(OR($B186="",$T186=""),"",ROUND(($T186-$B186)*24,1))</f>
      </c>
      <c r="Z186" s="296" t="str">
        <f>IF(OR($B186="",$V186=""),"",ROUND(($V186-$B186)*24,1))</f>
      </c>
      <c r="AA186" s="260" t="str">
        <f>IF($A186="","",IF($U186="","",IF(AND($V186="",TODAY()&gt;$U186),"はい",IF(AND($V186&lt;&gt;"",$V186&gt;$U186),"はい","いいえ"))))</f>
      </c>
      <c r="AB186" s="260" t="str">
        <f>IF($A186="","",IF($S186="キャンセル済み","対象外",IF($U186="","サービス水準未設定",IF($AA186="はい","期限超過",IF($V186&lt;&gt;"","期限内完了",IF($U186-TODAY()&lt;=1,"まもなく期限","進行中"))))))</f>
      </c>
      <c r="AC186" s="308"/>
      <c r="AD186" s="284"/>
      <c r="AE186" s="290"/>
      <c r="AF186" s="272"/>
      <c r="AG186" s="308"/>
      <c r="AH186" s="250"/>
      <c r="AI186" s="260" t="str">
        <f>IF($B186="","",TEXT($B186,"yyyy-mm"))</f>
      </c>
      <c r="AJ186" s="302" t="str">
        <f>IF($A186="","",IF($V186&lt;&gt;"",ROUND($V186-$B186,1),ROUND(TODAY()-$B186,1)))</f>
      </c>
    </row>
    <row r="187" ht="26" customHeight="true">
      <c r="A187" s="249"/>
      <c r="B187" s="272"/>
      <c r="C187" s="250"/>
      <c r="D187" s="250"/>
      <c r="E187" s="250"/>
      <c r="F187" s="250"/>
      <c r="G187" s="250"/>
      <c r="H187" s="250"/>
      <c r="I187" s="250"/>
      <c r="J187" s="250"/>
      <c r="K187" s="250"/>
      <c r="L187" s="250"/>
      <c r="M187" s="308"/>
      <c r="N187" s="250"/>
      <c r="O187" s="250"/>
      <c r="P187" s="250"/>
      <c r="Q187" s="250"/>
      <c r="R187" s="250"/>
      <c r="S187" s="250"/>
      <c r="T187" s="272"/>
      <c r="U187" s="278" t="str">
        <f>IF(OR($B187="",$X187=""),"",$B187+$X187/24)</f>
      </c>
      <c r="V187" s="272"/>
      <c r="W187" s="260" t="str">
        <f>IF($P187="","",IFERROR(VLOOKUP($P187,'サービス水準ルール'!$A$6:$F$10,2,FALSE),""))</f>
      </c>
      <c r="X187" s="296" t="str">
        <f>IF($P187="","",IFERROR(VLOOKUP($P187,'サービス水準ルール'!$A$6:$F$10,4,FALSE),""))</f>
      </c>
      <c r="Y187" s="296" t="str">
        <f>IF(OR($B187="",$T187=""),"",ROUND(($T187-$B187)*24,1))</f>
      </c>
      <c r="Z187" s="296" t="str">
        <f>IF(OR($B187="",$V187=""),"",ROUND(($V187-$B187)*24,1))</f>
      </c>
      <c r="AA187" s="260" t="str">
        <f>IF($A187="","",IF($U187="","",IF(AND($V187="",TODAY()&gt;$U187),"はい",IF(AND($V187&lt;&gt;"",$V187&gt;$U187),"はい","いいえ"))))</f>
      </c>
      <c r="AB187" s="260" t="str">
        <f>IF($A187="","",IF($S187="キャンセル済み","対象外",IF($U187="","サービス水準未設定",IF($AA187="はい","期限超過",IF($V187&lt;&gt;"","期限内完了",IF($U187-TODAY()&lt;=1,"まもなく期限","進行中"))))))</f>
      </c>
      <c r="AC187" s="308"/>
      <c r="AD187" s="284"/>
      <c r="AE187" s="290"/>
      <c r="AF187" s="272"/>
      <c r="AG187" s="308"/>
      <c r="AH187" s="250"/>
      <c r="AI187" s="260" t="str">
        <f>IF($B187="","",TEXT($B187,"yyyy-mm"))</f>
      </c>
      <c r="AJ187" s="302" t="str">
        <f>IF($A187="","",IF($V187&lt;&gt;"",ROUND($V187-$B187,1),ROUND(TODAY()-$B187,1)))</f>
      </c>
    </row>
    <row r="188" ht="26" customHeight="true">
      <c r="A188" s="249"/>
      <c r="B188" s="272"/>
      <c r="C188" s="250"/>
      <c r="D188" s="250"/>
      <c r="E188" s="250"/>
      <c r="F188" s="250"/>
      <c r="G188" s="250"/>
      <c r="H188" s="250"/>
      <c r="I188" s="250"/>
      <c r="J188" s="250"/>
      <c r="K188" s="250"/>
      <c r="L188" s="250"/>
      <c r="M188" s="308"/>
      <c r="N188" s="250"/>
      <c r="O188" s="250"/>
      <c r="P188" s="250"/>
      <c r="Q188" s="250"/>
      <c r="R188" s="250"/>
      <c r="S188" s="250"/>
      <c r="T188" s="272"/>
      <c r="U188" s="278" t="str">
        <f>IF(OR($B188="",$X188=""),"",$B188+$X188/24)</f>
      </c>
      <c r="V188" s="272"/>
      <c r="W188" s="260" t="str">
        <f>IF($P188="","",IFERROR(VLOOKUP($P188,'サービス水準ルール'!$A$6:$F$10,2,FALSE),""))</f>
      </c>
      <c r="X188" s="296" t="str">
        <f>IF($P188="","",IFERROR(VLOOKUP($P188,'サービス水準ルール'!$A$6:$F$10,4,FALSE),""))</f>
      </c>
      <c r="Y188" s="296" t="str">
        <f>IF(OR($B188="",$T188=""),"",ROUND(($T188-$B188)*24,1))</f>
      </c>
      <c r="Z188" s="296" t="str">
        <f>IF(OR($B188="",$V188=""),"",ROUND(($V188-$B188)*24,1))</f>
      </c>
      <c r="AA188" s="260" t="str">
        <f>IF($A188="","",IF($U188="","",IF(AND($V188="",TODAY()&gt;$U188),"はい",IF(AND($V188&lt;&gt;"",$V188&gt;$U188),"はい","いいえ"))))</f>
      </c>
      <c r="AB188" s="260" t="str">
        <f>IF($A188="","",IF($S188="キャンセル済み","対象外",IF($U188="","サービス水準未設定",IF($AA188="はい","期限超過",IF($V188&lt;&gt;"","期限内完了",IF($U188-TODAY()&lt;=1,"まもなく期限","進行中"))))))</f>
      </c>
      <c r="AC188" s="308"/>
      <c r="AD188" s="284"/>
      <c r="AE188" s="290"/>
      <c r="AF188" s="272"/>
      <c r="AG188" s="308"/>
      <c r="AH188" s="250"/>
      <c r="AI188" s="260" t="str">
        <f>IF($B188="","",TEXT($B188,"yyyy-mm"))</f>
      </c>
      <c r="AJ188" s="302" t="str">
        <f>IF($A188="","",IF($V188&lt;&gt;"",ROUND($V188-$B188,1),ROUND(TODAY()-$B188,1)))</f>
      </c>
    </row>
    <row r="189" ht="26" customHeight="true">
      <c r="A189" s="249"/>
      <c r="B189" s="272"/>
      <c r="C189" s="250"/>
      <c r="D189" s="250"/>
      <c r="E189" s="250"/>
      <c r="F189" s="250"/>
      <c r="G189" s="250"/>
      <c r="H189" s="250"/>
      <c r="I189" s="250"/>
      <c r="J189" s="250"/>
      <c r="K189" s="250"/>
      <c r="L189" s="250"/>
      <c r="M189" s="308"/>
      <c r="N189" s="250"/>
      <c r="O189" s="250"/>
      <c r="P189" s="250"/>
      <c r="Q189" s="250"/>
      <c r="R189" s="250"/>
      <c r="S189" s="250"/>
      <c r="T189" s="272"/>
      <c r="U189" s="278" t="str">
        <f>IF(OR($B189="",$X189=""),"",$B189+$X189/24)</f>
      </c>
      <c r="V189" s="272"/>
      <c r="W189" s="260" t="str">
        <f>IF($P189="","",IFERROR(VLOOKUP($P189,'サービス水準ルール'!$A$6:$F$10,2,FALSE),""))</f>
      </c>
      <c r="X189" s="296" t="str">
        <f>IF($P189="","",IFERROR(VLOOKUP($P189,'サービス水準ルール'!$A$6:$F$10,4,FALSE),""))</f>
      </c>
      <c r="Y189" s="296" t="str">
        <f>IF(OR($B189="",$T189=""),"",ROUND(($T189-$B189)*24,1))</f>
      </c>
      <c r="Z189" s="296" t="str">
        <f>IF(OR($B189="",$V189=""),"",ROUND(($V189-$B189)*24,1))</f>
      </c>
      <c r="AA189" s="260" t="str">
        <f>IF($A189="","",IF($U189="","",IF(AND($V189="",TODAY()&gt;$U189),"はい",IF(AND($V189&lt;&gt;"",$V189&gt;$U189),"はい","いいえ"))))</f>
      </c>
      <c r="AB189" s="260" t="str">
        <f>IF($A189="","",IF($S189="キャンセル済み","対象外",IF($U189="","サービス水準未設定",IF($AA189="はい","期限超過",IF($V189&lt;&gt;"","期限内完了",IF($U189-TODAY()&lt;=1,"まもなく期限","進行中"))))))</f>
      </c>
      <c r="AC189" s="308"/>
      <c r="AD189" s="284"/>
      <c r="AE189" s="290"/>
      <c r="AF189" s="272"/>
      <c r="AG189" s="308"/>
      <c r="AH189" s="250"/>
      <c r="AI189" s="260" t="str">
        <f>IF($B189="","",TEXT($B189,"yyyy-mm"))</f>
      </c>
      <c r="AJ189" s="302" t="str">
        <f>IF($A189="","",IF($V189&lt;&gt;"",ROUND($V189-$B189,1),ROUND(TODAY()-$B189,1)))</f>
      </c>
    </row>
    <row r="190" ht="26" customHeight="true">
      <c r="A190" s="249"/>
      <c r="B190" s="272"/>
      <c r="C190" s="250"/>
      <c r="D190" s="250"/>
      <c r="E190" s="250"/>
      <c r="F190" s="250"/>
      <c r="G190" s="250"/>
      <c r="H190" s="250"/>
      <c r="I190" s="250"/>
      <c r="J190" s="250"/>
      <c r="K190" s="250"/>
      <c r="L190" s="250"/>
      <c r="M190" s="308"/>
      <c r="N190" s="250"/>
      <c r="O190" s="250"/>
      <c r="P190" s="250"/>
      <c r="Q190" s="250"/>
      <c r="R190" s="250"/>
      <c r="S190" s="250"/>
      <c r="T190" s="272"/>
      <c r="U190" s="278" t="str">
        <f>IF(OR($B190="",$X190=""),"",$B190+$X190/24)</f>
      </c>
      <c r="V190" s="272"/>
      <c r="W190" s="260" t="str">
        <f>IF($P190="","",IFERROR(VLOOKUP($P190,'サービス水準ルール'!$A$6:$F$10,2,FALSE),""))</f>
      </c>
      <c r="X190" s="296" t="str">
        <f>IF($P190="","",IFERROR(VLOOKUP($P190,'サービス水準ルール'!$A$6:$F$10,4,FALSE),""))</f>
      </c>
      <c r="Y190" s="296" t="str">
        <f>IF(OR($B190="",$T190=""),"",ROUND(($T190-$B190)*24,1))</f>
      </c>
      <c r="Z190" s="296" t="str">
        <f>IF(OR($B190="",$V190=""),"",ROUND(($V190-$B190)*24,1))</f>
      </c>
      <c r="AA190" s="260" t="str">
        <f>IF($A190="","",IF($U190="","",IF(AND($V190="",TODAY()&gt;$U190),"はい",IF(AND($V190&lt;&gt;"",$V190&gt;$U190),"はい","いいえ"))))</f>
      </c>
      <c r="AB190" s="260" t="str">
        <f>IF($A190="","",IF($S190="キャンセル済み","対象外",IF($U190="","サービス水準未設定",IF($AA190="はい","期限超過",IF($V190&lt;&gt;"","期限内完了",IF($U190-TODAY()&lt;=1,"まもなく期限","進行中"))))))</f>
      </c>
      <c r="AC190" s="308"/>
      <c r="AD190" s="284"/>
      <c r="AE190" s="290"/>
      <c r="AF190" s="272"/>
      <c r="AG190" s="308"/>
      <c r="AH190" s="250"/>
      <c r="AI190" s="260" t="str">
        <f>IF($B190="","",TEXT($B190,"yyyy-mm"))</f>
      </c>
      <c r="AJ190" s="302" t="str">
        <f>IF($A190="","",IF($V190&lt;&gt;"",ROUND($V190-$B190,1),ROUND(TODAY()-$B190,1)))</f>
      </c>
    </row>
    <row r="191" ht="26" customHeight="true">
      <c r="A191" s="249"/>
      <c r="B191" s="272"/>
      <c r="C191" s="250"/>
      <c r="D191" s="250"/>
      <c r="E191" s="250"/>
      <c r="F191" s="250"/>
      <c r="G191" s="250"/>
      <c r="H191" s="250"/>
      <c r="I191" s="250"/>
      <c r="J191" s="250"/>
      <c r="K191" s="250"/>
      <c r="L191" s="250"/>
      <c r="M191" s="308"/>
      <c r="N191" s="250"/>
      <c r="O191" s="250"/>
      <c r="P191" s="250"/>
      <c r="Q191" s="250"/>
      <c r="R191" s="250"/>
      <c r="S191" s="250"/>
      <c r="T191" s="272"/>
      <c r="U191" s="278" t="str">
        <f>IF(OR($B191="",$X191=""),"",$B191+$X191/24)</f>
      </c>
      <c r="V191" s="272"/>
      <c r="W191" s="260" t="str">
        <f>IF($P191="","",IFERROR(VLOOKUP($P191,'サービス水準ルール'!$A$6:$F$10,2,FALSE),""))</f>
      </c>
      <c r="X191" s="296" t="str">
        <f>IF($P191="","",IFERROR(VLOOKUP($P191,'サービス水準ルール'!$A$6:$F$10,4,FALSE),""))</f>
      </c>
      <c r="Y191" s="296" t="str">
        <f>IF(OR($B191="",$T191=""),"",ROUND(($T191-$B191)*24,1))</f>
      </c>
      <c r="Z191" s="296" t="str">
        <f>IF(OR($B191="",$V191=""),"",ROUND(($V191-$B191)*24,1))</f>
      </c>
      <c r="AA191" s="260" t="str">
        <f>IF($A191="","",IF($U191="","",IF(AND($V191="",TODAY()&gt;$U191),"はい",IF(AND($V191&lt;&gt;"",$V191&gt;$U191),"はい","いいえ"))))</f>
      </c>
      <c r="AB191" s="260" t="str">
        <f>IF($A191="","",IF($S191="キャンセル済み","対象外",IF($U191="","サービス水準未設定",IF($AA191="はい","期限超過",IF($V191&lt;&gt;"","期限内完了",IF($U191-TODAY()&lt;=1,"まもなく期限","進行中"))))))</f>
      </c>
      <c r="AC191" s="308"/>
      <c r="AD191" s="284"/>
      <c r="AE191" s="290"/>
      <c r="AF191" s="272"/>
      <c r="AG191" s="308"/>
      <c r="AH191" s="250"/>
      <c r="AI191" s="260" t="str">
        <f>IF($B191="","",TEXT($B191,"yyyy-mm"))</f>
      </c>
      <c r="AJ191" s="302" t="str">
        <f>IF($A191="","",IF($V191&lt;&gt;"",ROUND($V191-$B191,1),ROUND(TODAY()-$B191,1)))</f>
      </c>
    </row>
    <row r="192" ht="26" customHeight="true">
      <c r="A192" s="249"/>
      <c r="B192" s="272"/>
      <c r="C192" s="250"/>
      <c r="D192" s="250"/>
      <c r="E192" s="250"/>
      <c r="F192" s="250"/>
      <c r="G192" s="250"/>
      <c r="H192" s="250"/>
      <c r="I192" s="250"/>
      <c r="J192" s="250"/>
      <c r="K192" s="250"/>
      <c r="L192" s="250"/>
      <c r="M192" s="308"/>
      <c r="N192" s="250"/>
      <c r="O192" s="250"/>
      <c r="P192" s="250"/>
      <c r="Q192" s="250"/>
      <c r="R192" s="250"/>
      <c r="S192" s="250"/>
      <c r="T192" s="272"/>
      <c r="U192" s="278" t="str">
        <f>IF(OR($B192="",$X192=""),"",$B192+$X192/24)</f>
      </c>
      <c r="V192" s="272"/>
      <c r="W192" s="260" t="str">
        <f>IF($P192="","",IFERROR(VLOOKUP($P192,'サービス水準ルール'!$A$6:$F$10,2,FALSE),""))</f>
      </c>
      <c r="X192" s="296" t="str">
        <f>IF($P192="","",IFERROR(VLOOKUP($P192,'サービス水準ルール'!$A$6:$F$10,4,FALSE),""))</f>
      </c>
      <c r="Y192" s="296" t="str">
        <f>IF(OR($B192="",$T192=""),"",ROUND(($T192-$B192)*24,1))</f>
      </c>
      <c r="Z192" s="296" t="str">
        <f>IF(OR($B192="",$V192=""),"",ROUND(($V192-$B192)*24,1))</f>
      </c>
      <c r="AA192" s="260" t="str">
        <f>IF($A192="","",IF($U192="","",IF(AND($V192="",TODAY()&gt;$U192),"はい",IF(AND($V192&lt;&gt;"",$V192&gt;$U192),"はい","いいえ"))))</f>
      </c>
      <c r="AB192" s="260" t="str">
        <f>IF($A192="","",IF($S192="キャンセル済み","対象外",IF($U192="","サービス水準未設定",IF($AA192="はい","期限超過",IF($V192&lt;&gt;"","期限内完了",IF($U192-TODAY()&lt;=1,"まもなく期限","進行中"))))))</f>
      </c>
      <c r="AC192" s="308"/>
      <c r="AD192" s="284"/>
      <c r="AE192" s="290"/>
      <c r="AF192" s="272"/>
      <c r="AG192" s="308"/>
      <c r="AH192" s="250"/>
      <c r="AI192" s="260" t="str">
        <f>IF($B192="","",TEXT($B192,"yyyy-mm"))</f>
      </c>
      <c r="AJ192" s="302" t="str">
        <f>IF($A192="","",IF($V192&lt;&gt;"",ROUND($V192-$B192,1),ROUND(TODAY()-$B192,1)))</f>
      </c>
    </row>
    <row r="193" ht="26" customHeight="true">
      <c r="A193" s="249"/>
      <c r="B193" s="272"/>
      <c r="C193" s="250"/>
      <c r="D193" s="250"/>
      <c r="E193" s="250"/>
      <c r="F193" s="250"/>
      <c r="G193" s="250"/>
      <c r="H193" s="250"/>
      <c r="I193" s="250"/>
      <c r="J193" s="250"/>
      <c r="K193" s="250"/>
      <c r="L193" s="250"/>
      <c r="M193" s="308"/>
      <c r="N193" s="250"/>
      <c r="O193" s="250"/>
      <c r="P193" s="250"/>
      <c r="Q193" s="250"/>
      <c r="R193" s="250"/>
      <c r="S193" s="250"/>
      <c r="T193" s="272"/>
      <c r="U193" s="278" t="str">
        <f>IF(OR($B193="",$X193=""),"",$B193+$X193/24)</f>
      </c>
      <c r="V193" s="272"/>
      <c r="W193" s="260" t="str">
        <f>IF($P193="","",IFERROR(VLOOKUP($P193,'サービス水準ルール'!$A$6:$F$10,2,FALSE),""))</f>
      </c>
      <c r="X193" s="296" t="str">
        <f>IF($P193="","",IFERROR(VLOOKUP($P193,'サービス水準ルール'!$A$6:$F$10,4,FALSE),""))</f>
      </c>
      <c r="Y193" s="296" t="str">
        <f>IF(OR($B193="",$T193=""),"",ROUND(($T193-$B193)*24,1))</f>
      </c>
      <c r="Z193" s="296" t="str">
        <f>IF(OR($B193="",$V193=""),"",ROUND(($V193-$B193)*24,1))</f>
      </c>
      <c r="AA193" s="260" t="str">
        <f>IF($A193="","",IF($U193="","",IF(AND($V193="",TODAY()&gt;$U193),"はい",IF(AND($V193&lt;&gt;"",$V193&gt;$U193),"はい","いいえ"))))</f>
      </c>
      <c r="AB193" s="260" t="str">
        <f>IF($A193="","",IF($S193="キャンセル済み","対象外",IF($U193="","サービス水準未設定",IF($AA193="はい","期限超過",IF($V193&lt;&gt;"","期限内完了",IF($U193-TODAY()&lt;=1,"まもなく期限","進行中"))))))</f>
      </c>
      <c r="AC193" s="308"/>
      <c r="AD193" s="284"/>
      <c r="AE193" s="290"/>
      <c r="AF193" s="272"/>
      <c r="AG193" s="308"/>
      <c r="AH193" s="250"/>
      <c r="AI193" s="260" t="str">
        <f>IF($B193="","",TEXT($B193,"yyyy-mm"))</f>
      </c>
      <c r="AJ193" s="302" t="str">
        <f>IF($A193="","",IF($V193&lt;&gt;"",ROUND($V193-$B193,1),ROUND(TODAY()-$B193,1)))</f>
      </c>
    </row>
    <row r="194" ht="26" customHeight="true">
      <c r="A194" s="249"/>
      <c r="B194" s="272"/>
      <c r="C194" s="250"/>
      <c r="D194" s="250"/>
      <c r="E194" s="250"/>
      <c r="F194" s="250"/>
      <c r="G194" s="250"/>
      <c r="H194" s="250"/>
      <c r="I194" s="250"/>
      <c r="J194" s="250"/>
      <c r="K194" s="250"/>
      <c r="L194" s="250"/>
      <c r="M194" s="308"/>
      <c r="N194" s="250"/>
      <c r="O194" s="250"/>
      <c r="P194" s="250"/>
      <c r="Q194" s="250"/>
      <c r="R194" s="250"/>
      <c r="S194" s="250"/>
      <c r="T194" s="272"/>
      <c r="U194" s="278" t="str">
        <f>IF(OR($B194="",$X194=""),"",$B194+$X194/24)</f>
      </c>
      <c r="V194" s="272"/>
      <c r="W194" s="260" t="str">
        <f>IF($P194="","",IFERROR(VLOOKUP($P194,'サービス水準ルール'!$A$6:$F$10,2,FALSE),""))</f>
      </c>
      <c r="X194" s="296" t="str">
        <f>IF($P194="","",IFERROR(VLOOKUP($P194,'サービス水準ルール'!$A$6:$F$10,4,FALSE),""))</f>
      </c>
      <c r="Y194" s="296" t="str">
        <f>IF(OR($B194="",$T194=""),"",ROUND(($T194-$B194)*24,1))</f>
      </c>
      <c r="Z194" s="296" t="str">
        <f>IF(OR($B194="",$V194=""),"",ROUND(($V194-$B194)*24,1))</f>
      </c>
      <c r="AA194" s="260" t="str">
        <f>IF($A194="","",IF($U194="","",IF(AND($V194="",TODAY()&gt;$U194),"はい",IF(AND($V194&lt;&gt;"",$V194&gt;$U194),"はい","いいえ"))))</f>
      </c>
      <c r="AB194" s="260" t="str">
        <f>IF($A194="","",IF($S194="キャンセル済み","対象外",IF($U194="","サービス水準未設定",IF($AA194="はい","期限超過",IF($V194&lt;&gt;"","期限内完了",IF($U194-TODAY()&lt;=1,"まもなく期限","進行中"))))))</f>
      </c>
      <c r="AC194" s="308"/>
      <c r="AD194" s="284"/>
      <c r="AE194" s="290"/>
      <c r="AF194" s="272"/>
      <c r="AG194" s="308"/>
      <c r="AH194" s="250"/>
      <c r="AI194" s="260" t="str">
        <f>IF($B194="","",TEXT($B194,"yyyy-mm"))</f>
      </c>
      <c r="AJ194" s="302" t="str">
        <f>IF($A194="","",IF($V194&lt;&gt;"",ROUND($V194-$B194,1),ROUND(TODAY()-$B194,1)))</f>
      </c>
    </row>
    <row r="195" ht="26" customHeight="true">
      <c r="A195" s="249"/>
      <c r="B195" s="272"/>
      <c r="C195" s="250"/>
      <c r="D195" s="250"/>
      <c r="E195" s="250"/>
      <c r="F195" s="250"/>
      <c r="G195" s="250"/>
      <c r="H195" s="250"/>
      <c r="I195" s="250"/>
      <c r="J195" s="250"/>
      <c r="K195" s="250"/>
      <c r="L195" s="250"/>
      <c r="M195" s="308"/>
      <c r="N195" s="250"/>
      <c r="O195" s="250"/>
      <c r="P195" s="250"/>
      <c r="Q195" s="250"/>
      <c r="R195" s="250"/>
      <c r="S195" s="250"/>
      <c r="T195" s="272"/>
      <c r="U195" s="278" t="str">
        <f>IF(OR($B195="",$X195=""),"",$B195+$X195/24)</f>
      </c>
      <c r="V195" s="272"/>
      <c r="W195" s="260" t="str">
        <f>IF($P195="","",IFERROR(VLOOKUP($P195,'サービス水準ルール'!$A$6:$F$10,2,FALSE),""))</f>
      </c>
      <c r="X195" s="296" t="str">
        <f>IF($P195="","",IFERROR(VLOOKUP($P195,'サービス水準ルール'!$A$6:$F$10,4,FALSE),""))</f>
      </c>
      <c r="Y195" s="296" t="str">
        <f>IF(OR($B195="",$T195=""),"",ROUND(($T195-$B195)*24,1))</f>
      </c>
      <c r="Z195" s="296" t="str">
        <f>IF(OR($B195="",$V195=""),"",ROUND(($V195-$B195)*24,1))</f>
      </c>
      <c r="AA195" s="260" t="str">
        <f>IF($A195="","",IF($U195="","",IF(AND($V195="",TODAY()&gt;$U195),"はい",IF(AND($V195&lt;&gt;"",$V195&gt;$U195),"はい","いいえ"))))</f>
      </c>
      <c r="AB195" s="260" t="str">
        <f>IF($A195="","",IF($S195="キャンセル済み","対象外",IF($U195="","サービス水準未設定",IF($AA195="はい","期限超過",IF($V195&lt;&gt;"","期限内完了",IF($U195-TODAY()&lt;=1,"まもなく期限","進行中"))))))</f>
      </c>
      <c r="AC195" s="308"/>
      <c r="AD195" s="284"/>
      <c r="AE195" s="290"/>
      <c r="AF195" s="272"/>
      <c r="AG195" s="308"/>
      <c r="AH195" s="250"/>
      <c r="AI195" s="260" t="str">
        <f>IF($B195="","",TEXT($B195,"yyyy-mm"))</f>
      </c>
      <c r="AJ195" s="302" t="str">
        <f>IF($A195="","",IF($V195&lt;&gt;"",ROUND($V195-$B195,1),ROUND(TODAY()-$B195,1)))</f>
      </c>
    </row>
    <row r="196" ht="26" customHeight="true">
      <c r="A196" s="249"/>
      <c r="B196" s="272"/>
      <c r="C196" s="250"/>
      <c r="D196" s="250"/>
      <c r="E196" s="250"/>
      <c r="F196" s="250"/>
      <c r="G196" s="250"/>
      <c r="H196" s="250"/>
      <c r="I196" s="250"/>
      <c r="J196" s="250"/>
      <c r="K196" s="250"/>
      <c r="L196" s="250"/>
      <c r="M196" s="308"/>
      <c r="N196" s="250"/>
      <c r="O196" s="250"/>
      <c r="P196" s="250"/>
      <c r="Q196" s="250"/>
      <c r="R196" s="250"/>
      <c r="S196" s="250"/>
      <c r="T196" s="272"/>
      <c r="U196" s="278" t="str">
        <f>IF(OR($B196="",$X196=""),"",$B196+$X196/24)</f>
      </c>
      <c r="V196" s="272"/>
      <c r="W196" s="260" t="str">
        <f>IF($P196="","",IFERROR(VLOOKUP($P196,'サービス水準ルール'!$A$6:$F$10,2,FALSE),""))</f>
      </c>
      <c r="X196" s="296" t="str">
        <f>IF($P196="","",IFERROR(VLOOKUP($P196,'サービス水準ルール'!$A$6:$F$10,4,FALSE),""))</f>
      </c>
      <c r="Y196" s="296" t="str">
        <f>IF(OR($B196="",$T196=""),"",ROUND(($T196-$B196)*24,1))</f>
      </c>
      <c r="Z196" s="296" t="str">
        <f>IF(OR($B196="",$V196=""),"",ROUND(($V196-$B196)*24,1))</f>
      </c>
      <c r="AA196" s="260" t="str">
        <f>IF($A196="","",IF($U196="","",IF(AND($V196="",TODAY()&gt;$U196),"はい",IF(AND($V196&lt;&gt;"",$V196&gt;$U196),"はい","いいえ"))))</f>
      </c>
      <c r="AB196" s="260" t="str">
        <f>IF($A196="","",IF($S196="キャンセル済み","対象外",IF($U196="","サービス水準未設定",IF($AA196="はい","期限超過",IF($V196&lt;&gt;"","期限内完了",IF($U196-TODAY()&lt;=1,"まもなく期限","進行中"))))))</f>
      </c>
      <c r="AC196" s="308"/>
      <c r="AD196" s="284"/>
      <c r="AE196" s="290"/>
      <c r="AF196" s="272"/>
      <c r="AG196" s="308"/>
      <c r="AH196" s="250"/>
      <c r="AI196" s="260" t="str">
        <f>IF($B196="","",TEXT($B196,"yyyy-mm"))</f>
      </c>
      <c r="AJ196" s="302" t="str">
        <f>IF($A196="","",IF($V196&lt;&gt;"",ROUND($V196-$B196,1),ROUND(TODAY()-$B196,1)))</f>
      </c>
    </row>
    <row r="197" ht="26" customHeight="true">
      <c r="A197" s="249"/>
      <c r="B197" s="272"/>
      <c r="C197" s="250"/>
      <c r="D197" s="250"/>
      <c r="E197" s="250"/>
      <c r="F197" s="250"/>
      <c r="G197" s="250"/>
      <c r="H197" s="250"/>
      <c r="I197" s="250"/>
      <c r="J197" s="250"/>
      <c r="K197" s="250"/>
      <c r="L197" s="250"/>
      <c r="M197" s="308"/>
      <c r="N197" s="250"/>
      <c r="O197" s="250"/>
      <c r="P197" s="250"/>
      <c r="Q197" s="250"/>
      <c r="R197" s="250"/>
      <c r="S197" s="250"/>
      <c r="T197" s="272"/>
      <c r="U197" s="278" t="str">
        <f>IF(OR($B197="",$X197=""),"",$B197+$X197/24)</f>
      </c>
      <c r="V197" s="272"/>
      <c r="W197" s="260" t="str">
        <f>IF($P197="","",IFERROR(VLOOKUP($P197,'サービス水準ルール'!$A$6:$F$10,2,FALSE),""))</f>
      </c>
      <c r="X197" s="296" t="str">
        <f>IF($P197="","",IFERROR(VLOOKUP($P197,'サービス水準ルール'!$A$6:$F$10,4,FALSE),""))</f>
      </c>
      <c r="Y197" s="296" t="str">
        <f>IF(OR($B197="",$T197=""),"",ROUND(($T197-$B197)*24,1))</f>
      </c>
      <c r="Z197" s="296" t="str">
        <f>IF(OR($B197="",$V197=""),"",ROUND(($V197-$B197)*24,1))</f>
      </c>
      <c r="AA197" s="260" t="str">
        <f>IF($A197="","",IF($U197="","",IF(AND($V197="",TODAY()&gt;$U197),"はい",IF(AND($V197&lt;&gt;"",$V197&gt;$U197),"はい","いいえ"))))</f>
      </c>
      <c r="AB197" s="260" t="str">
        <f>IF($A197="","",IF($S197="キャンセル済み","対象外",IF($U197="","サービス水準未設定",IF($AA197="はい","期限超過",IF($V197&lt;&gt;"","期限内完了",IF($U197-TODAY()&lt;=1,"まもなく期限","進行中"))))))</f>
      </c>
      <c r="AC197" s="308"/>
      <c r="AD197" s="284"/>
      <c r="AE197" s="290"/>
      <c r="AF197" s="272"/>
      <c r="AG197" s="308"/>
      <c r="AH197" s="250"/>
      <c r="AI197" s="260" t="str">
        <f>IF($B197="","",TEXT($B197,"yyyy-mm"))</f>
      </c>
      <c r="AJ197" s="302" t="str">
        <f>IF($A197="","",IF($V197&lt;&gt;"",ROUND($V197-$B197,1),ROUND(TODAY()-$B197,1)))</f>
      </c>
    </row>
    <row r="198" ht="26" customHeight="true">
      <c r="A198" s="249"/>
      <c r="B198" s="272"/>
      <c r="C198" s="250"/>
      <c r="D198" s="250"/>
      <c r="E198" s="250"/>
      <c r="F198" s="250"/>
      <c r="G198" s="250"/>
      <c r="H198" s="250"/>
      <c r="I198" s="250"/>
      <c r="J198" s="250"/>
      <c r="K198" s="250"/>
      <c r="L198" s="250"/>
      <c r="M198" s="308"/>
      <c r="N198" s="250"/>
      <c r="O198" s="250"/>
      <c r="P198" s="250"/>
      <c r="Q198" s="250"/>
      <c r="R198" s="250"/>
      <c r="S198" s="250"/>
      <c r="T198" s="272"/>
      <c r="U198" s="278" t="str">
        <f>IF(OR($B198="",$X198=""),"",$B198+$X198/24)</f>
      </c>
      <c r="V198" s="272"/>
      <c r="W198" s="260" t="str">
        <f>IF($P198="","",IFERROR(VLOOKUP($P198,'サービス水準ルール'!$A$6:$F$10,2,FALSE),""))</f>
      </c>
      <c r="X198" s="296" t="str">
        <f>IF($P198="","",IFERROR(VLOOKUP($P198,'サービス水準ルール'!$A$6:$F$10,4,FALSE),""))</f>
      </c>
      <c r="Y198" s="296" t="str">
        <f>IF(OR($B198="",$T198=""),"",ROUND(($T198-$B198)*24,1))</f>
      </c>
      <c r="Z198" s="296" t="str">
        <f>IF(OR($B198="",$V198=""),"",ROUND(($V198-$B198)*24,1))</f>
      </c>
      <c r="AA198" s="260" t="str">
        <f>IF($A198="","",IF($U198="","",IF(AND($V198="",TODAY()&gt;$U198),"はい",IF(AND($V198&lt;&gt;"",$V198&gt;$U198),"はい","いいえ"))))</f>
      </c>
      <c r="AB198" s="260" t="str">
        <f>IF($A198="","",IF($S198="キャンセル済み","対象外",IF($U198="","サービス水準未設定",IF($AA198="はい","期限超過",IF($V198&lt;&gt;"","期限内完了",IF($U198-TODAY()&lt;=1,"まもなく期限","進行中"))))))</f>
      </c>
      <c r="AC198" s="308"/>
      <c r="AD198" s="284"/>
      <c r="AE198" s="290"/>
      <c r="AF198" s="272"/>
      <c r="AG198" s="308"/>
      <c r="AH198" s="250"/>
      <c r="AI198" s="260" t="str">
        <f>IF($B198="","",TEXT($B198,"yyyy-mm"))</f>
      </c>
      <c r="AJ198" s="302" t="str">
        <f>IF($A198="","",IF($V198&lt;&gt;"",ROUND($V198-$B198,1),ROUND(TODAY()-$B198,1)))</f>
      </c>
    </row>
    <row r="199" ht="26" customHeight="true">
      <c r="A199" s="249"/>
      <c r="B199" s="272"/>
      <c r="C199" s="250"/>
      <c r="D199" s="250"/>
      <c r="E199" s="250"/>
      <c r="F199" s="250"/>
      <c r="G199" s="250"/>
      <c r="H199" s="250"/>
      <c r="I199" s="250"/>
      <c r="J199" s="250"/>
      <c r="K199" s="250"/>
      <c r="L199" s="250"/>
      <c r="M199" s="308"/>
      <c r="N199" s="250"/>
      <c r="O199" s="250"/>
      <c r="P199" s="250"/>
      <c r="Q199" s="250"/>
      <c r="R199" s="250"/>
      <c r="S199" s="250"/>
      <c r="T199" s="272"/>
      <c r="U199" s="278" t="str">
        <f>IF(OR($B199="",$X199=""),"",$B199+$X199/24)</f>
      </c>
      <c r="V199" s="272"/>
      <c r="W199" s="260" t="str">
        <f>IF($P199="","",IFERROR(VLOOKUP($P199,'サービス水準ルール'!$A$6:$F$10,2,FALSE),""))</f>
      </c>
      <c r="X199" s="296" t="str">
        <f>IF($P199="","",IFERROR(VLOOKUP($P199,'サービス水準ルール'!$A$6:$F$10,4,FALSE),""))</f>
      </c>
      <c r="Y199" s="296" t="str">
        <f>IF(OR($B199="",$T199=""),"",ROUND(($T199-$B199)*24,1))</f>
      </c>
      <c r="Z199" s="296" t="str">
        <f>IF(OR($B199="",$V199=""),"",ROUND(($V199-$B199)*24,1))</f>
      </c>
      <c r="AA199" s="260" t="str">
        <f>IF($A199="","",IF($U199="","",IF(AND($V199="",TODAY()&gt;$U199),"はい",IF(AND($V199&lt;&gt;"",$V199&gt;$U199),"はい","いいえ"))))</f>
      </c>
      <c r="AB199" s="260" t="str">
        <f>IF($A199="","",IF($S199="キャンセル済み","対象外",IF($U199="","サービス水準未設定",IF($AA199="はい","期限超過",IF($V199&lt;&gt;"","期限内完了",IF($U199-TODAY()&lt;=1,"まもなく期限","進行中"))))))</f>
      </c>
      <c r="AC199" s="308"/>
      <c r="AD199" s="284"/>
      <c r="AE199" s="290"/>
      <c r="AF199" s="272"/>
      <c r="AG199" s="308"/>
      <c r="AH199" s="250"/>
      <c r="AI199" s="260" t="str">
        <f>IF($B199="","",TEXT($B199,"yyyy-mm"))</f>
      </c>
      <c r="AJ199" s="302" t="str">
        <f>IF($A199="","",IF($V199&lt;&gt;"",ROUND($V199-$B199,1),ROUND(TODAY()-$B199,1)))</f>
      </c>
    </row>
    <row r="200" ht="26" customHeight="true">
      <c r="A200" s="249"/>
      <c r="B200" s="272"/>
      <c r="C200" s="250"/>
      <c r="D200" s="250"/>
      <c r="E200" s="250"/>
      <c r="F200" s="250"/>
      <c r="G200" s="250"/>
      <c r="H200" s="250"/>
      <c r="I200" s="250"/>
      <c r="J200" s="250"/>
      <c r="K200" s="250"/>
      <c r="L200" s="250"/>
      <c r="M200" s="308"/>
      <c r="N200" s="250"/>
      <c r="O200" s="250"/>
      <c r="P200" s="250"/>
      <c r="Q200" s="250"/>
      <c r="R200" s="250"/>
      <c r="S200" s="250"/>
      <c r="T200" s="272"/>
      <c r="U200" s="278" t="str">
        <f>IF(OR($B200="",$X200=""),"",$B200+$X200/24)</f>
      </c>
      <c r="V200" s="272"/>
      <c r="W200" s="260" t="str">
        <f>IF($P200="","",IFERROR(VLOOKUP($P200,'サービス水準ルール'!$A$6:$F$10,2,FALSE),""))</f>
      </c>
      <c r="X200" s="296" t="str">
        <f>IF($P200="","",IFERROR(VLOOKUP($P200,'サービス水準ルール'!$A$6:$F$10,4,FALSE),""))</f>
      </c>
      <c r="Y200" s="296" t="str">
        <f>IF(OR($B200="",$T200=""),"",ROUND(($T200-$B200)*24,1))</f>
      </c>
      <c r="Z200" s="296" t="str">
        <f>IF(OR($B200="",$V200=""),"",ROUND(($V200-$B200)*24,1))</f>
      </c>
      <c r="AA200" s="260" t="str">
        <f>IF($A200="","",IF($U200="","",IF(AND($V200="",TODAY()&gt;$U200),"はい",IF(AND($V200&lt;&gt;"",$V200&gt;$U200),"はい","いいえ"))))</f>
      </c>
      <c r="AB200" s="260" t="str">
        <f>IF($A200="","",IF($S200="キャンセル済み","対象外",IF($U200="","サービス水準未設定",IF($AA200="はい","期限超過",IF($V200&lt;&gt;"","期限内完了",IF($U200-TODAY()&lt;=1,"まもなく期限","進行中"))))))</f>
      </c>
      <c r="AC200" s="308"/>
      <c r="AD200" s="284"/>
      <c r="AE200" s="290"/>
      <c r="AF200" s="272"/>
      <c r="AG200" s="308"/>
      <c r="AH200" s="250"/>
      <c r="AI200" s="260" t="str">
        <f>IF($B200="","",TEXT($B200,"yyyy-mm"))</f>
      </c>
      <c r="AJ200" s="302" t="str">
        <f>IF($A200="","",IF($V200&lt;&gt;"",ROUND($V200-$B200,1),ROUND(TODAY()-$B200,1)))</f>
      </c>
    </row>
    <row r="201" ht="26" customHeight="true">
      <c r="A201" s="249"/>
      <c r="B201" s="272"/>
      <c r="C201" s="250"/>
      <c r="D201" s="250"/>
      <c r="E201" s="250"/>
      <c r="F201" s="250"/>
      <c r="G201" s="250"/>
      <c r="H201" s="250"/>
      <c r="I201" s="250"/>
      <c r="J201" s="250"/>
      <c r="K201" s="250"/>
      <c r="L201" s="250"/>
      <c r="M201" s="308"/>
      <c r="N201" s="250"/>
      <c r="O201" s="250"/>
      <c r="P201" s="250"/>
      <c r="Q201" s="250"/>
      <c r="R201" s="250"/>
      <c r="S201" s="250"/>
      <c r="T201" s="272"/>
      <c r="U201" s="278" t="str">
        <f>IF(OR($B201="",$X201=""),"",$B201+$X201/24)</f>
      </c>
      <c r="V201" s="272"/>
      <c r="W201" s="260" t="str">
        <f>IF($P201="","",IFERROR(VLOOKUP($P201,'サービス水準ルール'!$A$6:$F$10,2,FALSE),""))</f>
      </c>
      <c r="X201" s="296" t="str">
        <f>IF($P201="","",IFERROR(VLOOKUP($P201,'サービス水準ルール'!$A$6:$F$10,4,FALSE),""))</f>
      </c>
      <c r="Y201" s="296" t="str">
        <f>IF(OR($B201="",$T201=""),"",ROUND(($T201-$B201)*24,1))</f>
      </c>
      <c r="Z201" s="296" t="str">
        <f>IF(OR($B201="",$V201=""),"",ROUND(($V201-$B201)*24,1))</f>
      </c>
      <c r="AA201" s="260" t="str">
        <f>IF($A201="","",IF($U201="","",IF(AND($V201="",TODAY()&gt;$U201),"はい",IF(AND($V201&lt;&gt;"",$V201&gt;$U201),"はい","いいえ"))))</f>
      </c>
      <c r="AB201" s="260" t="str">
        <f>IF($A201="","",IF($S201="キャンセル済み","対象外",IF($U201="","サービス水準未設定",IF($AA201="はい","期限超過",IF($V201&lt;&gt;"","期限内完了",IF($U201-TODAY()&lt;=1,"まもなく期限","進行中"))))))</f>
      </c>
      <c r="AC201" s="308"/>
      <c r="AD201" s="284"/>
      <c r="AE201" s="290"/>
      <c r="AF201" s="272"/>
      <c r="AG201" s="308"/>
      <c r="AH201" s="250"/>
      <c r="AI201" s="260" t="str">
        <f>IF($B201="","",TEXT($B201,"yyyy-mm"))</f>
      </c>
      <c r="AJ201" s="302" t="str">
        <f>IF($A201="","",IF($V201&lt;&gt;"",ROUND($V201-$B201,1),ROUND(TODAY()-$B201,1)))</f>
      </c>
    </row>
    <row r="202" ht="26" customHeight="true">
      <c r="A202" s="249"/>
      <c r="B202" s="272"/>
      <c r="C202" s="250"/>
      <c r="D202" s="250"/>
      <c r="E202" s="250"/>
      <c r="F202" s="250"/>
      <c r="G202" s="250"/>
      <c r="H202" s="250"/>
      <c r="I202" s="250"/>
      <c r="J202" s="250"/>
      <c r="K202" s="250"/>
      <c r="L202" s="250"/>
      <c r="M202" s="308"/>
      <c r="N202" s="250"/>
      <c r="O202" s="250"/>
      <c r="P202" s="250"/>
      <c r="Q202" s="250"/>
      <c r="R202" s="250"/>
      <c r="S202" s="250"/>
      <c r="T202" s="272"/>
      <c r="U202" s="278" t="str">
        <f>IF(OR($B202="",$X202=""),"",$B202+$X202/24)</f>
      </c>
      <c r="V202" s="272"/>
      <c r="W202" s="260" t="str">
        <f>IF($P202="","",IFERROR(VLOOKUP($P202,'サービス水準ルール'!$A$6:$F$10,2,FALSE),""))</f>
      </c>
      <c r="X202" s="296" t="str">
        <f>IF($P202="","",IFERROR(VLOOKUP($P202,'サービス水準ルール'!$A$6:$F$10,4,FALSE),""))</f>
      </c>
      <c r="Y202" s="296" t="str">
        <f>IF(OR($B202="",$T202=""),"",ROUND(($T202-$B202)*24,1))</f>
      </c>
      <c r="Z202" s="296" t="str">
        <f>IF(OR($B202="",$V202=""),"",ROUND(($V202-$B202)*24,1))</f>
      </c>
      <c r="AA202" s="260" t="str">
        <f>IF($A202="","",IF($U202="","",IF(AND($V202="",TODAY()&gt;$U202),"はい",IF(AND($V202&lt;&gt;"",$V202&gt;$U202),"はい","いいえ"))))</f>
      </c>
      <c r="AB202" s="260" t="str">
        <f>IF($A202="","",IF($S202="キャンセル済み","対象外",IF($U202="","サービス水準未設定",IF($AA202="はい","期限超過",IF($V202&lt;&gt;"","期限内完了",IF($U202-TODAY()&lt;=1,"まもなく期限","進行中"))))))</f>
      </c>
      <c r="AC202" s="308"/>
      <c r="AD202" s="284"/>
      <c r="AE202" s="290"/>
      <c r="AF202" s="272"/>
      <c r="AG202" s="308"/>
      <c r="AH202" s="250"/>
      <c r="AI202" s="260" t="str">
        <f>IF($B202="","",TEXT($B202,"yyyy-mm"))</f>
      </c>
      <c r="AJ202" s="302" t="str">
        <f>IF($A202="","",IF($V202&lt;&gt;"",ROUND($V202-$B202,1),ROUND(TODAY()-$B202,1)))</f>
      </c>
    </row>
    <row r="203" ht="26" customHeight="true">
      <c r="A203" s="249"/>
      <c r="B203" s="272"/>
      <c r="C203" s="250"/>
      <c r="D203" s="250"/>
      <c r="E203" s="250"/>
      <c r="F203" s="250"/>
      <c r="G203" s="250"/>
      <c r="H203" s="250"/>
      <c r="I203" s="250"/>
      <c r="J203" s="250"/>
      <c r="K203" s="250"/>
      <c r="L203" s="250"/>
      <c r="M203" s="308"/>
      <c r="N203" s="250"/>
      <c r="O203" s="250"/>
      <c r="P203" s="250"/>
      <c r="Q203" s="250"/>
      <c r="R203" s="250"/>
      <c r="S203" s="250"/>
      <c r="T203" s="272"/>
      <c r="U203" s="278" t="str">
        <f>IF(OR($B203="",$X203=""),"",$B203+$X203/24)</f>
      </c>
      <c r="V203" s="272"/>
      <c r="W203" s="260" t="str">
        <f>IF($P203="","",IFERROR(VLOOKUP($P203,'サービス水準ルール'!$A$6:$F$10,2,FALSE),""))</f>
      </c>
      <c r="X203" s="296" t="str">
        <f>IF($P203="","",IFERROR(VLOOKUP($P203,'サービス水準ルール'!$A$6:$F$10,4,FALSE),""))</f>
      </c>
      <c r="Y203" s="296" t="str">
        <f>IF(OR($B203="",$T203=""),"",ROUND(($T203-$B203)*24,1))</f>
      </c>
      <c r="Z203" s="296" t="str">
        <f>IF(OR($B203="",$V203=""),"",ROUND(($V203-$B203)*24,1))</f>
      </c>
      <c r="AA203" s="260" t="str">
        <f>IF($A203="","",IF($U203="","",IF(AND($V203="",TODAY()&gt;$U203),"はい",IF(AND($V203&lt;&gt;"",$V203&gt;$U203),"はい","いいえ"))))</f>
      </c>
      <c r="AB203" s="260" t="str">
        <f>IF($A203="","",IF($S203="キャンセル済み","対象外",IF($U203="","サービス水準未設定",IF($AA203="はい","期限超過",IF($V203&lt;&gt;"","期限内完了",IF($U203-TODAY()&lt;=1,"まもなく期限","進行中"))))))</f>
      </c>
      <c r="AC203" s="308"/>
      <c r="AD203" s="284"/>
      <c r="AE203" s="290"/>
      <c r="AF203" s="272"/>
      <c r="AG203" s="308"/>
      <c r="AH203" s="250"/>
      <c r="AI203" s="260" t="str">
        <f>IF($B203="","",TEXT($B203,"yyyy-mm"))</f>
      </c>
      <c r="AJ203" s="302" t="str">
        <f>IF($A203="","",IF($V203&lt;&gt;"",ROUND($V203-$B203,1),ROUND(TODAY()-$B203,1)))</f>
      </c>
    </row>
    <row r="204" ht="26" customHeight="true">
      <c r="A204" s="249"/>
      <c r="B204" s="272"/>
      <c r="C204" s="250"/>
      <c r="D204" s="250"/>
      <c r="E204" s="250"/>
      <c r="F204" s="250"/>
      <c r="G204" s="250"/>
      <c r="H204" s="250"/>
      <c r="I204" s="250"/>
      <c r="J204" s="250"/>
      <c r="K204" s="250"/>
      <c r="L204" s="250"/>
      <c r="M204" s="308"/>
      <c r="N204" s="250"/>
      <c r="O204" s="250"/>
      <c r="P204" s="250"/>
      <c r="Q204" s="250"/>
      <c r="R204" s="250"/>
      <c r="S204" s="250"/>
      <c r="T204" s="272"/>
      <c r="U204" s="278" t="str">
        <f>IF(OR($B204="",$X204=""),"",$B204+$X204/24)</f>
      </c>
      <c r="V204" s="272"/>
      <c r="W204" s="260" t="str">
        <f>IF($P204="","",IFERROR(VLOOKUP($P204,'サービス水準ルール'!$A$6:$F$10,2,FALSE),""))</f>
      </c>
      <c r="X204" s="296" t="str">
        <f>IF($P204="","",IFERROR(VLOOKUP($P204,'サービス水準ルール'!$A$6:$F$10,4,FALSE),""))</f>
      </c>
      <c r="Y204" s="296" t="str">
        <f>IF(OR($B204="",$T204=""),"",ROUND(($T204-$B204)*24,1))</f>
      </c>
      <c r="Z204" s="296" t="str">
        <f>IF(OR($B204="",$V204=""),"",ROUND(($V204-$B204)*24,1))</f>
      </c>
      <c r="AA204" s="260" t="str">
        <f>IF($A204="","",IF($U204="","",IF(AND($V204="",TODAY()&gt;$U204),"はい",IF(AND($V204&lt;&gt;"",$V204&gt;$U204),"はい","いいえ"))))</f>
      </c>
      <c r="AB204" s="260" t="str">
        <f>IF($A204="","",IF($S204="キャンセル済み","対象外",IF($U204="","サービス水準未設定",IF($AA204="はい","期限超過",IF($V204&lt;&gt;"","期限内完了",IF($U204-TODAY()&lt;=1,"まもなく期限","進行中"))))))</f>
      </c>
      <c r="AC204" s="308"/>
      <c r="AD204" s="284"/>
      <c r="AE204" s="290"/>
      <c r="AF204" s="272"/>
      <c r="AG204" s="308"/>
      <c r="AH204" s="250"/>
      <c r="AI204" s="260" t="str">
        <f>IF($B204="","",TEXT($B204,"yyyy-mm"))</f>
      </c>
      <c r="AJ204" s="302" t="str">
        <f>IF($A204="","",IF($V204&lt;&gt;"",ROUND($V204-$B204,1),ROUND(TODAY()-$B204,1)))</f>
      </c>
    </row>
    <row r="205" ht="26" customHeight="true">
      <c r="A205" s="251"/>
      <c r="B205" s="273"/>
      <c r="C205" s="252"/>
      <c r="D205" s="252"/>
      <c r="E205" s="252"/>
      <c r="F205" s="252"/>
      <c r="G205" s="252"/>
      <c r="H205" s="252"/>
      <c r="I205" s="252"/>
      <c r="J205" s="252"/>
      <c r="K205" s="252"/>
      <c r="L205" s="252"/>
      <c r="M205" s="309"/>
      <c r="N205" s="252"/>
      <c r="O205" s="252"/>
      <c r="P205" s="252"/>
      <c r="Q205" s="252"/>
      <c r="R205" s="252"/>
      <c r="S205" s="252"/>
      <c r="T205" s="273"/>
      <c r="U205" s="279" t="str">
        <f>IF(OR($B205="",$X205=""),"",$B205+$X205/24)</f>
      </c>
      <c r="V205" s="273"/>
      <c r="W205" s="261" t="str">
        <f>IF($P205="","",IFERROR(VLOOKUP($P205,'サービス水準ルール'!$A$6:$F$10,2,FALSE),""))</f>
      </c>
      <c r="X205" s="297" t="str">
        <f>IF($P205="","",IFERROR(VLOOKUP($P205,'サービス水準ルール'!$A$6:$F$10,4,FALSE),""))</f>
      </c>
      <c r="Y205" s="297" t="str">
        <f>IF(OR($B205="",$T205=""),"",ROUND(($T205-$B205)*24,1))</f>
      </c>
      <c r="Z205" s="297" t="str">
        <f>IF(OR($B205="",$V205=""),"",ROUND(($V205-$B205)*24,1))</f>
      </c>
      <c r="AA205" s="261" t="str">
        <f>IF($A205="","",IF($U205="","",IF(AND($V205="",TODAY()&gt;$U205),"はい",IF(AND($V205&lt;&gt;"",$V205&gt;$U205),"はい","いいえ"))))</f>
      </c>
      <c r="AB205" s="261" t="str">
        <f>IF($A205="","",IF($S205="キャンセル済み","対象外",IF($U205="","サービス水準未設定",IF($AA205="はい","期限超過",IF($V205&lt;&gt;"","期限内完了",IF($U205-TODAY()&lt;=1,"まもなく期限","進行中"))))))</f>
      </c>
      <c r="AC205" s="309"/>
      <c r="AD205" s="285"/>
      <c r="AE205" s="291"/>
      <c r="AF205" s="273"/>
      <c r="AG205" s="309"/>
      <c r="AH205" s="252"/>
      <c r="AI205" s="261" t="str">
        <f>IF($B205="","",TEXT($B205,"yyyy-mm"))</f>
      </c>
      <c r="AJ205" s="303" t="str">
        <f>IF($A205="","",IF($V205&lt;&gt;"",ROUND($V205-$B205,1),ROUND(TODAY()-$B205,1)))</f>
      </c>
    </row>
  </sheetData>
  <mergeCells count="8">
    <mergeCell ref="A1:AJ1"/>
    <mergeCell ref="A2:AJ2"/>
    <mergeCell ref="A4:I4"/>
    <mergeCell ref="J4:M4"/>
    <mergeCell ref="N4:S4"/>
    <mergeCell ref="T4:AB4"/>
    <mergeCell ref="AC4:AH4"/>
    <mergeCell ref="AI4:AJ4"/>
  </mergeCells>
  <conditionalFormatting sqref="P6:P205">
    <cfRule type="containsText" dxfId="0" priority="1" operator="containsText" text="P1"/>
    <cfRule type="containsText" dxfId="1" priority="2" operator="containsText" text="P2"/>
    <cfRule type="containsText" dxfId="2" priority="3" operator="containsText" text="P3"/>
  </conditionalFormatting>
  <conditionalFormatting sqref="AA6:AA205">
    <cfRule type="containsText" dxfId="3" priority="4" operator="containsText" text="はい"/>
  </conditionalFormatting>
  <conditionalFormatting sqref="AB6:AB205">
    <cfRule type="containsText" dxfId="4" priority="5" operator="containsText" text="期限超過"/>
    <cfRule type="containsText" dxfId="5" priority="6" operator="containsText" text="まもなく期限"/>
    <cfRule type="containsText" dxfId="6" priority="7" operator="containsText" text="期限内完了"/>
  </conditionalFormatting>
  <conditionalFormatting sqref="S6:S205">
    <cfRule type="containsText" dxfId="7" priority="8" operator="containsText" text="エスカレーション済み"/>
    <cfRule type="containsText" dxfId="8" priority="9" operator="containsText" text="完了済み"/>
    <cfRule type="containsText" dxfId="9" priority="10" operator="containsText" text="解決済み"/>
  </conditionalFormatting>
  <dataValidations count="15">
    <dataValidation allowBlank="true" sqref="C6:C205" type="list">
      <formula1>'データ辞書'!$A$2:$A$9</formula1>
    </dataValidation>
    <dataValidation allowBlank="true" sqref="D6:D205" type="list">
      <formula1>'データ辞書'!$B$2:$B$9</formula1>
    </dataValidation>
    <dataValidation allowBlank="true" sqref="E6:E205" type="list">
      <formula1>'データ辞書'!$C$2:$C$7</formula1>
    </dataValidation>
    <dataValidation allowBlank="true" sqref="J6:J205" type="list">
      <formula1>'データ辞書'!$D$2:$D$11</formula1>
    </dataValidation>
    <dataValidation allowBlank="true" sqref="K6:K205" type="list">
      <formula1>'データ辞書'!$E$2:$E$13</formula1>
    </dataValidation>
    <dataValidation allowBlank="true" sqref="N6:N205" type="list">
      <formula1>'データ辞書'!$F$2:$F$7</formula1>
    </dataValidation>
    <dataValidation allowBlank="true" sqref="O6:O205" type="list">
      <formula1>'データ辞書'!$G$2:$G$5</formula1>
    </dataValidation>
    <dataValidation allowBlank="true" sqref="P6:P205" type="list">
      <formula1>'データ辞書'!$H$2:$H$6</formula1>
    </dataValidation>
    <dataValidation allowBlank="true" sqref="Q6:Q205" type="list">
      <formula1>'データ辞書'!$I$2:$I$11</formula1>
    </dataValidation>
    <dataValidation allowBlank="true" sqref="S6:S205" type="list">
      <formula1>'データ辞書'!$J$2:$J$10</formula1>
    </dataValidation>
    <dataValidation allowBlank="true" sqref="AE6:AE205" type="list">
      <formula1>'データ辞書'!$M$2:$M$6</formula1>
    </dataValidation>
    <dataValidation allowBlank="true" operator="between" sqref="B6:B205" type="date">
      <formula1>DATE(2025,1,1)</formula1>
      <formula2>DATE(2035,12,31)</formula2>
    </dataValidation>
    <dataValidation allowBlank="true" operator="between" sqref="T6:V205" type="date">
      <formula1>DATE(2025,1,1)</formula1>
      <formula2>DATE(2035,12,31)</formula2>
    </dataValidation>
    <dataValidation allowBlank="true" operator="between" sqref="AF6:AF205" type="date">
      <formula1>DATE(2025,1,1)</formula1>
      <formula2>DATE(2035,12,31)</formula2>
    </dataValidation>
    <dataValidation allowBlank="true" operator="greaterThanOrEqual" sqref="AD6:AD205" type="decimal">
      <formula1>0</formula1>
    </dataValidation>
  </dataValidations>
  <pageMargins left="0.7" right="0.7" top="0.75" bottom="0.75" header="0.3" footer="0.3"/>
  <tableParts count="1">
    <tablePart r:id="Rb5bfff3ff8884e98"/>
  </tableParts>
</worksheet>
</file>

<file path=xl/worksheets/sheet4.xml><?xml version="1.0" encoding="utf-8"?>
<worksheet xmlns:x="http://schemas.openxmlformats.org/spreadsheetml/2006/main" xmlns="http://schemas.openxmlformats.org/spreadsheetml/2006/main" xmlns:r="http://schemas.openxmlformats.org/officeDocument/2006/relationships" xmlns:mc="http://schemas.openxmlformats.org/markup-compatibility/2006">
  <sheetFormatPr defaultRowHeight="15"/>
  <cols>
    <col customWidth="true" max="1" min="1" width="14"/>
    <col customWidth="true" max="2" min="2" width="16"/>
    <col customWidth="true" max="3" min="3" width="18"/>
    <col customWidth="true" max="6" min="4" width="14"/>
    <col customWidth="true" max="9" min="7" width="34"/>
    <col customWidth="true" max="10" min="10" width="18"/>
    <col customWidth="true" max="12" min="11" width="12"/>
  </cols>
  <sheetData>
    <row r="1" ht="34" customHeight="true">
      <c r="A1" s="8" t="s">
        <v>11</v>
      </c>
      <c r="B1" s="9"/>
      <c r="C1" s="9"/>
      <c r="D1" s="9"/>
      <c r="E1" s="9"/>
      <c r="F1" s="9"/>
      <c r="G1" s="9"/>
      <c r="H1" s="9"/>
      <c r="I1" s="9"/>
      <c r="J1" s="9"/>
      <c r="K1" s="9"/>
      <c r="L1" s="9"/>
    </row>
    <row r="2">
      <c r="A2" s="162" t="s">
        <v>246</v>
      </c>
    </row>
    <row r="3"/>
    <row r="4"/>
    <row r="5" ht="38" customHeight="true">
      <c r="A5" s="37" t="s">
        <v>247</v>
      </c>
      <c r="B5" s="38" t="s">
        <v>97</v>
      </c>
      <c r="C5" s="38" t="s">
        <v>248</v>
      </c>
      <c r="D5" s="38" t="s">
        <v>249</v>
      </c>
      <c r="E5" s="38" t="s">
        <v>250</v>
      </c>
      <c r="F5" s="38" t="s">
        <v>251</v>
      </c>
      <c r="G5" s="38" t="s">
        <v>252</v>
      </c>
      <c r="H5" s="38" t="s">
        <v>253</v>
      </c>
      <c r="I5" s="38" t="s">
        <v>254</v>
      </c>
      <c r="J5" s="38" t="s">
        <v>125</v>
      </c>
      <c r="K5" s="38" t="s">
        <v>255</v>
      </c>
      <c r="L5" s="39" t="s">
        <v>256</v>
      </c>
    </row>
    <row r="6" ht="32" customHeight="true">
      <c r="A6" s="340" t="str">
        <v>ACT-0001</v>
      </c>
      <c r="B6" s="341" t="str">
        <v>TCK-2026-0001</v>
      </c>
      <c r="C6" s="385" t="n">
        <v>46130.416666666664</v>
      </c>
      <c r="D6" s="341" t="s">
        <v>257</v>
      </c>
      <c r="E6" s="341" t="s">
        <v>142</v>
      </c>
      <c r="F6" s="341" t="s">
        <v>141</v>
      </c>
      <c r="G6" s="341" t="s">
        <v>258</v>
      </c>
      <c r="H6" s="341" t="s">
        <v>259</v>
      </c>
      <c r="I6" s="341" t="s">
        <v>260</v>
      </c>
      <c r="J6" s="385" t="n">
        <v>46130.625</v>
      </c>
      <c r="K6" s="391" t="n">
        <v>0.3</v>
      </c>
      <c r="L6" s="342" t="s">
        <v>261</v>
      </c>
    </row>
    <row r="7" ht="32" customHeight="true">
      <c r="A7" s="343" t="str">
        <v>ACT-0002</v>
      </c>
      <c r="B7" s="344" t="str">
        <v>TCK-2026-0001</v>
      </c>
      <c r="C7" s="386" t="n">
        <v>46130.680555555555</v>
      </c>
      <c r="D7" s="344" t="s">
        <v>262</v>
      </c>
      <c r="E7" s="344" t="s">
        <v>142</v>
      </c>
      <c r="F7" s="344" t="s">
        <v>141</v>
      </c>
      <c r="G7" s="344" t="s">
        <v>263</v>
      </c>
      <c r="H7" s="344" t="s">
        <v>63</v>
      </c>
      <c r="I7" s="344" t="s">
        <v>264</v>
      </c>
      <c r="J7" s="386"/>
      <c r="K7" s="392" t="n">
        <v>1.2</v>
      </c>
      <c r="L7" s="345" t="s">
        <v>261</v>
      </c>
    </row>
    <row r="8" ht="32" customHeight="true">
      <c r="A8" s="343" t="str">
        <v>ACT-0003</v>
      </c>
      <c r="B8" s="344" t="str">
        <v>TCK-2026-0002</v>
      </c>
      <c r="C8" s="386" t="n">
        <v>46131.645833333336</v>
      </c>
      <c r="D8" s="344" t="s">
        <v>265</v>
      </c>
      <c r="E8" s="344" t="s">
        <v>157</v>
      </c>
      <c r="F8" s="344" t="s">
        <v>156</v>
      </c>
      <c r="G8" s="344" t="s">
        <v>266</v>
      </c>
      <c r="H8" s="344" t="s">
        <v>267</v>
      </c>
      <c r="I8" s="344" t="s">
        <v>268</v>
      </c>
      <c r="J8" s="386" t="n">
        <v>46144.416666666664</v>
      </c>
      <c r="K8" s="392" t="n">
        <v>0.8</v>
      </c>
      <c r="L8" s="345" t="s">
        <v>261</v>
      </c>
    </row>
    <row r="9" ht="32" customHeight="true">
      <c r="A9" s="343" t="str">
        <v>ACT-0004</v>
      </c>
      <c r="B9" s="344" t="str">
        <v>TCK-2026-0003</v>
      </c>
      <c r="C9" s="386" t="n">
        <v>46132.35763888889</v>
      </c>
      <c r="D9" s="344" t="s">
        <v>269</v>
      </c>
      <c r="E9" s="344" t="s">
        <v>170</v>
      </c>
      <c r="F9" s="344" t="s">
        <v>58</v>
      </c>
      <c r="G9" s="344" t="s">
        <v>270</v>
      </c>
      <c r="H9" s="344" t="s">
        <v>271</v>
      </c>
      <c r="I9" s="344" t="s">
        <v>272</v>
      </c>
      <c r="J9" s="386" t="n">
        <v>46132.5</v>
      </c>
      <c r="K9" s="392" t="n">
        <v>1.5</v>
      </c>
      <c r="L9" s="345" t="s">
        <v>273</v>
      </c>
    </row>
    <row r="10" ht="32" customHeight="true">
      <c r="A10" s="343" t="str">
        <v>ACT-0005</v>
      </c>
      <c r="B10" s="344" t="str">
        <v>TCK-2026-0005</v>
      </c>
      <c r="C10" s="386" t="n">
        <v>46136.756944444445</v>
      </c>
      <c r="D10" s="344" t="s">
        <v>274</v>
      </c>
      <c r="E10" s="344" t="s">
        <v>195</v>
      </c>
      <c r="F10" s="344" t="s">
        <v>194</v>
      </c>
      <c r="G10" s="344" t="s">
        <v>275</v>
      </c>
      <c r="H10" s="344" t="s">
        <v>61</v>
      </c>
      <c r="I10" s="344" t="s">
        <v>276</v>
      </c>
      <c r="J10" s="386" t="n">
        <v>46143.666666666664</v>
      </c>
      <c r="K10" s="392" t="n">
        <v>2</v>
      </c>
      <c r="L10" s="345" t="s">
        <v>261</v>
      </c>
    </row>
    <row r="11" ht="32" customHeight="true">
      <c r="A11" s="343"/>
      <c r="B11" s="344"/>
      <c r="C11" s="386"/>
      <c r="D11" s="344"/>
      <c r="E11" s="344"/>
      <c r="F11" s="344"/>
      <c r="G11" s="344"/>
      <c r="H11" s="344"/>
      <c r="I11" s="344"/>
      <c r="J11" s="386"/>
      <c r="K11" s="392"/>
      <c r="L11" s="345"/>
    </row>
    <row r="12" ht="32" customHeight="true">
      <c r="A12" s="343"/>
      <c r="B12" s="344"/>
      <c r="C12" s="386"/>
      <c r="D12" s="344"/>
      <c r="E12" s="344"/>
      <c r="F12" s="344"/>
      <c r="G12" s="344"/>
      <c r="H12" s="344"/>
      <c r="I12" s="344"/>
      <c r="J12" s="386"/>
      <c r="K12" s="392"/>
      <c r="L12" s="345"/>
    </row>
    <row r="13" ht="32" customHeight="true">
      <c r="A13" s="343"/>
      <c r="B13" s="344"/>
      <c r="C13" s="386"/>
      <c r="D13" s="344"/>
      <c r="E13" s="344"/>
      <c r="F13" s="344"/>
      <c r="G13" s="344"/>
      <c r="H13" s="344"/>
      <c r="I13" s="344"/>
      <c r="J13" s="386"/>
      <c r="K13" s="392"/>
      <c r="L13" s="345"/>
    </row>
    <row r="14" ht="32" customHeight="true">
      <c r="A14" s="343"/>
      <c r="B14" s="344"/>
      <c r="C14" s="386"/>
      <c r="D14" s="344"/>
      <c r="E14" s="344"/>
      <c r="F14" s="344"/>
      <c r="G14" s="344"/>
      <c r="H14" s="344"/>
      <c r="I14" s="344"/>
      <c r="J14" s="386"/>
      <c r="K14" s="392"/>
      <c r="L14" s="345"/>
    </row>
    <row r="15" ht="32" customHeight="true">
      <c r="A15" s="343"/>
      <c r="B15" s="344"/>
      <c r="C15" s="386"/>
      <c r="D15" s="344"/>
      <c r="E15" s="344"/>
      <c r="F15" s="344"/>
      <c r="G15" s="344"/>
      <c r="H15" s="344"/>
      <c r="I15" s="344"/>
      <c r="J15" s="386"/>
      <c r="K15" s="392"/>
      <c r="L15" s="345"/>
    </row>
    <row r="16" ht="32" customHeight="true">
      <c r="A16" s="343"/>
      <c r="B16" s="344"/>
      <c r="C16" s="386"/>
      <c r="D16" s="344"/>
      <c r="E16" s="344"/>
      <c r="F16" s="344"/>
      <c r="G16" s="344"/>
      <c r="H16" s="344"/>
      <c r="I16" s="344"/>
      <c r="J16" s="386"/>
      <c r="K16" s="392"/>
      <c r="L16" s="345"/>
    </row>
    <row r="17" ht="32" customHeight="true">
      <c r="A17" s="343"/>
      <c r="B17" s="344"/>
      <c r="C17" s="386"/>
      <c r="D17" s="344"/>
      <c r="E17" s="344"/>
      <c r="F17" s="344"/>
      <c r="G17" s="344"/>
      <c r="H17" s="344"/>
      <c r="I17" s="344"/>
      <c r="J17" s="386"/>
      <c r="K17" s="392"/>
      <c r="L17" s="345"/>
    </row>
    <row r="18" ht="32" customHeight="true">
      <c r="A18" s="343"/>
      <c r="B18" s="344"/>
      <c r="C18" s="386"/>
      <c r="D18" s="344"/>
      <c r="E18" s="344"/>
      <c r="F18" s="344"/>
      <c r="G18" s="344"/>
      <c r="H18" s="344"/>
      <c r="I18" s="344"/>
      <c r="J18" s="386"/>
      <c r="K18" s="392"/>
      <c r="L18" s="345"/>
    </row>
    <row r="19" ht="32" customHeight="true">
      <c r="A19" s="343"/>
      <c r="B19" s="344"/>
      <c r="C19" s="386"/>
      <c r="D19" s="344"/>
      <c r="E19" s="344"/>
      <c r="F19" s="344"/>
      <c r="G19" s="344"/>
      <c r="H19" s="344"/>
      <c r="I19" s="344"/>
      <c r="J19" s="386"/>
      <c r="K19" s="392"/>
      <c r="L19" s="345"/>
    </row>
    <row r="20" ht="32" customHeight="true">
      <c r="A20" s="343"/>
      <c r="B20" s="344"/>
      <c r="C20" s="386"/>
      <c r="D20" s="344"/>
      <c r="E20" s="344"/>
      <c r="F20" s="344"/>
      <c r="G20" s="344"/>
      <c r="H20" s="344"/>
      <c r="I20" s="344"/>
      <c r="J20" s="386"/>
      <c r="K20" s="392"/>
      <c r="L20" s="345"/>
    </row>
    <row r="21" ht="32" customHeight="true">
      <c r="A21" s="343"/>
      <c r="B21" s="344"/>
      <c r="C21" s="386"/>
      <c r="D21" s="344"/>
      <c r="E21" s="344"/>
      <c r="F21" s="344"/>
      <c r="G21" s="344"/>
      <c r="H21" s="344"/>
      <c r="I21" s="344"/>
      <c r="J21" s="386"/>
      <c r="K21" s="392"/>
      <c r="L21" s="345"/>
    </row>
    <row r="22" ht="32" customHeight="true">
      <c r="A22" s="343"/>
      <c r="B22" s="344"/>
      <c r="C22" s="386"/>
      <c r="D22" s="344"/>
      <c r="E22" s="344"/>
      <c r="F22" s="344"/>
      <c r="G22" s="344"/>
      <c r="H22" s="344"/>
      <c r="I22" s="344"/>
      <c r="J22" s="386"/>
      <c r="K22" s="392"/>
      <c r="L22" s="345"/>
    </row>
    <row r="23" ht="32" customHeight="true">
      <c r="A23" s="343"/>
      <c r="B23" s="344"/>
      <c r="C23" s="386"/>
      <c r="D23" s="344"/>
      <c r="E23" s="344"/>
      <c r="F23" s="344"/>
      <c r="G23" s="344"/>
      <c r="H23" s="344"/>
      <c r="I23" s="344"/>
      <c r="J23" s="386"/>
      <c r="K23" s="392"/>
      <c r="L23" s="345"/>
    </row>
    <row r="24" ht="32" customHeight="true">
      <c r="A24" s="343"/>
      <c r="B24" s="344"/>
      <c r="C24" s="386"/>
      <c r="D24" s="344"/>
      <c r="E24" s="344"/>
      <c r="F24" s="344"/>
      <c r="G24" s="344"/>
      <c r="H24" s="344"/>
      <c r="I24" s="344"/>
      <c r="J24" s="386"/>
      <c r="K24" s="392"/>
      <c r="L24" s="345"/>
    </row>
    <row r="25" ht="32" customHeight="true">
      <c r="A25" s="343"/>
      <c r="B25" s="344"/>
      <c r="C25" s="386"/>
      <c r="D25" s="344"/>
      <c r="E25" s="344"/>
      <c r="F25" s="344"/>
      <c r="G25" s="344"/>
      <c r="H25" s="344"/>
      <c r="I25" s="344"/>
      <c r="J25" s="386"/>
      <c r="K25" s="392"/>
      <c r="L25" s="345"/>
    </row>
    <row r="26" ht="32" customHeight="true">
      <c r="A26" s="343"/>
      <c r="B26" s="344"/>
      <c r="C26" s="386"/>
      <c r="D26" s="344"/>
      <c r="E26" s="344"/>
      <c r="F26" s="344"/>
      <c r="G26" s="344"/>
      <c r="H26" s="344"/>
      <c r="I26" s="344"/>
      <c r="J26" s="386"/>
      <c r="K26" s="392"/>
      <c r="L26" s="345"/>
    </row>
    <row r="27" ht="32" customHeight="true">
      <c r="A27" s="343"/>
      <c r="B27" s="344"/>
      <c r="C27" s="386"/>
      <c r="D27" s="344"/>
      <c r="E27" s="344"/>
      <c r="F27" s="344"/>
      <c r="G27" s="344"/>
      <c r="H27" s="344"/>
      <c r="I27" s="344"/>
      <c r="J27" s="386"/>
      <c r="K27" s="392"/>
      <c r="L27" s="345"/>
    </row>
    <row r="28" ht="32" customHeight="true">
      <c r="A28" s="343"/>
      <c r="B28" s="344"/>
      <c r="C28" s="386"/>
      <c r="D28" s="344"/>
      <c r="E28" s="344"/>
      <c r="F28" s="344"/>
      <c r="G28" s="344"/>
      <c r="H28" s="344"/>
      <c r="I28" s="344"/>
      <c r="J28" s="386"/>
      <c r="K28" s="392"/>
      <c r="L28" s="345"/>
    </row>
    <row r="29" ht="32" customHeight="true">
      <c r="A29" s="343"/>
      <c r="B29" s="344"/>
      <c r="C29" s="386"/>
      <c r="D29" s="344"/>
      <c r="E29" s="344"/>
      <c r="F29" s="344"/>
      <c r="G29" s="344"/>
      <c r="H29" s="344"/>
      <c r="I29" s="344"/>
      <c r="J29" s="386"/>
      <c r="K29" s="392"/>
      <c r="L29" s="345"/>
    </row>
    <row r="30" ht="32" customHeight="true">
      <c r="A30" s="343"/>
      <c r="B30" s="344"/>
      <c r="C30" s="386"/>
      <c r="D30" s="344"/>
      <c r="E30" s="344"/>
      <c r="F30" s="344"/>
      <c r="G30" s="344"/>
      <c r="H30" s="344"/>
      <c r="I30" s="344"/>
      <c r="J30" s="386"/>
      <c r="K30" s="392"/>
      <c r="L30" s="345"/>
    </row>
    <row r="31" ht="32" customHeight="true">
      <c r="A31" s="343"/>
      <c r="B31" s="344"/>
      <c r="C31" s="386"/>
      <c r="D31" s="344"/>
      <c r="E31" s="344"/>
      <c r="F31" s="344"/>
      <c r="G31" s="344"/>
      <c r="H31" s="344"/>
      <c r="I31" s="344"/>
      <c r="J31" s="386"/>
      <c r="K31" s="392"/>
      <c r="L31" s="345"/>
    </row>
    <row r="32" ht="32" customHeight="true">
      <c r="A32" s="343"/>
      <c r="B32" s="344"/>
      <c r="C32" s="386"/>
      <c r="D32" s="344"/>
      <c r="E32" s="344"/>
      <c r="F32" s="344"/>
      <c r="G32" s="344"/>
      <c r="H32" s="344"/>
      <c r="I32" s="344"/>
      <c r="J32" s="386"/>
      <c r="K32" s="392"/>
      <c r="L32" s="345"/>
    </row>
    <row r="33" ht="32" customHeight="true">
      <c r="A33" s="343"/>
      <c r="B33" s="344"/>
      <c r="C33" s="386"/>
      <c r="D33" s="344"/>
      <c r="E33" s="344"/>
      <c r="F33" s="344"/>
      <c r="G33" s="344"/>
      <c r="H33" s="344"/>
      <c r="I33" s="344"/>
      <c r="J33" s="386"/>
      <c r="K33" s="392"/>
      <c r="L33" s="345"/>
    </row>
    <row r="34" ht="32" customHeight="true">
      <c r="A34" s="343"/>
      <c r="B34" s="344"/>
      <c r="C34" s="386"/>
      <c r="D34" s="344"/>
      <c r="E34" s="344"/>
      <c r="F34" s="344"/>
      <c r="G34" s="344"/>
      <c r="H34" s="344"/>
      <c r="I34" s="344"/>
      <c r="J34" s="386"/>
      <c r="K34" s="392"/>
      <c r="L34" s="345"/>
    </row>
    <row r="35" ht="32" customHeight="true">
      <c r="A35" s="343"/>
      <c r="B35" s="344"/>
      <c r="C35" s="386"/>
      <c r="D35" s="344"/>
      <c r="E35" s="344"/>
      <c r="F35" s="344"/>
      <c r="G35" s="344"/>
      <c r="H35" s="344"/>
      <c r="I35" s="344"/>
      <c r="J35" s="386"/>
      <c r="K35" s="392"/>
      <c r="L35" s="345"/>
    </row>
    <row r="36" ht="32" customHeight="true">
      <c r="A36" s="343"/>
      <c r="B36" s="344"/>
      <c r="C36" s="386"/>
      <c r="D36" s="344"/>
      <c r="E36" s="344"/>
      <c r="F36" s="344"/>
      <c r="G36" s="344"/>
      <c r="H36" s="344"/>
      <c r="I36" s="344"/>
      <c r="J36" s="386"/>
      <c r="K36" s="392"/>
      <c r="L36" s="345"/>
    </row>
    <row r="37" ht="32" customHeight="true">
      <c r="A37" s="343"/>
      <c r="B37" s="344"/>
      <c r="C37" s="386"/>
      <c r="D37" s="344"/>
      <c r="E37" s="344"/>
      <c r="F37" s="344"/>
      <c r="G37" s="344"/>
      <c r="H37" s="344"/>
      <c r="I37" s="344"/>
      <c r="J37" s="386"/>
      <c r="K37" s="392"/>
      <c r="L37" s="345"/>
    </row>
    <row r="38" ht="32" customHeight="true">
      <c r="A38" s="343"/>
      <c r="B38" s="344"/>
      <c r="C38" s="386"/>
      <c r="D38" s="344"/>
      <c r="E38" s="344"/>
      <c r="F38" s="344"/>
      <c r="G38" s="344"/>
      <c r="H38" s="344"/>
      <c r="I38" s="344"/>
      <c r="J38" s="386"/>
      <c r="K38" s="392"/>
      <c r="L38" s="345"/>
    </row>
    <row r="39" ht="32" customHeight="true">
      <c r="A39" s="343"/>
      <c r="B39" s="344"/>
      <c r="C39" s="386"/>
      <c r="D39" s="344"/>
      <c r="E39" s="344"/>
      <c r="F39" s="344"/>
      <c r="G39" s="344"/>
      <c r="H39" s="344"/>
      <c r="I39" s="344"/>
      <c r="J39" s="386"/>
      <c r="K39" s="392"/>
      <c r="L39" s="345"/>
    </row>
    <row r="40" ht="32" customHeight="true">
      <c r="A40" s="343"/>
      <c r="B40" s="344"/>
      <c r="C40" s="386"/>
      <c r="D40" s="344"/>
      <c r="E40" s="344"/>
      <c r="F40" s="344"/>
      <c r="G40" s="344"/>
      <c r="H40" s="344"/>
      <c r="I40" s="344"/>
      <c r="J40" s="386"/>
      <c r="K40" s="392"/>
      <c r="L40" s="345"/>
    </row>
    <row r="41" ht="32" customHeight="true">
      <c r="A41" s="343"/>
      <c r="B41" s="344"/>
      <c r="C41" s="386"/>
      <c r="D41" s="344"/>
      <c r="E41" s="344"/>
      <c r="F41" s="344"/>
      <c r="G41" s="344"/>
      <c r="H41" s="344"/>
      <c r="I41" s="344"/>
      <c r="J41" s="386"/>
      <c r="K41" s="392"/>
      <c r="L41" s="345"/>
    </row>
    <row r="42" ht="32" customHeight="true">
      <c r="A42" s="343"/>
      <c r="B42" s="344"/>
      <c r="C42" s="386"/>
      <c r="D42" s="344"/>
      <c r="E42" s="344"/>
      <c r="F42" s="344"/>
      <c r="G42" s="344"/>
      <c r="H42" s="344"/>
      <c r="I42" s="344"/>
      <c r="J42" s="386"/>
      <c r="K42" s="392"/>
      <c r="L42" s="345"/>
    </row>
    <row r="43" ht="32" customHeight="true">
      <c r="A43" s="343"/>
      <c r="B43" s="344"/>
      <c r="C43" s="386"/>
      <c r="D43" s="344"/>
      <c r="E43" s="344"/>
      <c r="F43" s="344"/>
      <c r="G43" s="344"/>
      <c r="H43" s="344"/>
      <c r="I43" s="344"/>
      <c r="J43" s="386"/>
      <c r="K43" s="392"/>
      <c r="L43" s="345"/>
    </row>
    <row r="44" ht="32" customHeight="true">
      <c r="A44" s="343"/>
      <c r="B44" s="344"/>
      <c r="C44" s="386"/>
      <c r="D44" s="344"/>
      <c r="E44" s="344"/>
      <c r="F44" s="344"/>
      <c r="G44" s="344"/>
      <c r="H44" s="344"/>
      <c r="I44" s="344"/>
      <c r="J44" s="386"/>
      <c r="K44" s="392"/>
      <c r="L44" s="345"/>
    </row>
    <row r="45" ht="32" customHeight="true">
      <c r="A45" s="343"/>
      <c r="B45" s="344"/>
      <c r="C45" s="386"/>
      <c r="D45" s="344"/>
      <c r="E45" s="344"/>
      <c r="F45" s="344"/>
      <c r="G45" s="344"/>
      <c r="H45" s="344"/>
      <c r="I45" s="344"/>
      <c r="J45" s="386"/>
      <c r="K45" s="392"/>
      <c r="L45" s="345"/>
    </row>
    <row r="46" ht="32" customHeight="true">
      <c r="A46" s="343"/>
      <c r="B46" s="344"/>
      <c r="C46" s="386"/>
      <c r="D46" s="344"/>
      <c r="E46" s="344"/>
      <c r="F46" s="344"/>
      <c r="G46" s="344"/>
      <c r="H46" s="344"/>
      <c r="I46" s="344"/>
      <c r="J46" s="386"/>
      <c r="K46" s="392"/>
      <c r="L46" s="345"/>
    </row>
    <row r="47" ht="32" customHeight="true">
      <c r="A47" s="343"/>
      <c r="B47" s="344"/>
      <c r="C47" s="386"/>
      <c r="D47" s="344"/>
      <c r="E47" s="344"/>
      <c r="F47" s="344"/>
      <c r="G47" s="344"/>
      <c r="H47" s="344"/>
      <c r="I47" s="344"/>
      <c r="J47" s="386"/>
      <c r="K47" s="392"/>
      <c r="L47" s="345"/>
    </row>
    <row r="48" ht="32" customHeight="true">
      <c r="A48" s="343"/>
      <c r="B48" s="344"/>
      <c r="C48" s="386"/>
      <c r="D48" s="344"/>
      <c r="E48" s="344"/>
      <c r="F48" s="344"/>
      <c r="G48" s="344"/>
      <c r="H48" s="344"/>
      <c r="I48" s="344"/>
      <c r="J48" s="386"/>
      <c r="K48" s="392"/>
      <c r="L48" s="345"/>
    </row>
    <row r="49" ht="32" customHeight="true">
      <c r="A49" s="343"/>
      <c r="B49" s="344"/>
      <c r="C49" s="386"/>
      <c r="D49" s="344"/>
      <c r="E49" s="344"/>
      <c r="F49" s="344"/>
      <c r="G49" s="344"/>
      <c r="H49" s="344"/>
      <c r="I49" s="344"/>
      <c r="J49" s="386"/>
      <c r="K49" s="392"/>
      <c r="L49" s="345"/>
    </row>
    <row r="50" ht="32" customHeight="true">
      <c r="A50" s="343"/>
      <c r="B50" s="344"/>
      <c r="C50" s="386"/>
      <c r="D50" s="344"/>
      <c r="E50" s="344"/>
      <c r="F50" s="344"/>
      <c r="G50" s="344"/>
      <c r="H50" s="344"/>
      <c r="I50" s="344"/>
      <c r="J50" s="386"/>
      <c r="K50" s="392"/>
      <c r="L50" s="345"/>
    </row>
    <row r="51" ht="32" customHeight="true">
      <c r="A51" s="343"/>
      <c r="B51" s="344"/>
      <c r="C51" s="386"/>
      <c r="D51" s="344"/>
      <c r="E51" s="344"/>
      <c r="F51" s="344"/>
      <c r="G51" s="344"/>
      <c r="H51" s="344"/>
      <c r="I51" s="344"/>
      <c r="J51" s="386"/>
      <c r="K51" s="392"/>
      <c r="L51" s="345"/>
    </row>
    <row r="52" ht="32" customHeight="true">
      <c r="A52" s="343"/>
      <c r="B52" s="344"/>
      <c r="C52" s="386"/>
      <c r="D52" s="344"/>
      <c r="E52" s="344"/>
      <c r="F52" s="344"/>
      <c r="G52" s="344"/>
      <c r="H52" s="344"/>
      <c r="I52" s="344"/>
      <c r="J52" s="386"/>
      <c r="K52" s="392"/>
      <c r="L52" s="345"/>
    </row>
    <row r="53" ht="32" customHeight="true">
      <c r="A53" s="343"/>
      <c r="B53" s="344"/>
      <c r="C53" s="386"/>
      <c r="D53" s="344"/>
      <c r="E53" s="344"/>
      <c r="F53" s="344"/>
      <c r="G53" s="344"/>
      <c r="H53" s="344"/>
      <c r="I53" s="344"/>
      <c r="J53" s="386"/>
      <c r="K53" s="392"/>
      <c r="L53" s="345"/>
    </row>
    <row r="54" ht="32" customHeight="true">
      <c r="A54" s="343"/>
      <c r="B54" s="344"/>
      <c r="C54" s="386"/>
      <c r="D54" s="344"/>
      <c r="E54" s="344"/>
      <c r="F54" s="344"/>
      <c r="G54" s="344"/>
      <c r="H54" s="344"/>
      <c r="I54" s="344"/>
      <c r="J54" s="386"/>
      <c r="K54" s="392"/>
      <c r="L54" s="345"/>
    </row>
    <row r="55" ht="32" customHeight="true">
      <c r="A55" s="343"/>
      <c r="B55" s="344"/>
      <c r="C55" s="386"/>
      <c r="D55" s="344"/>
      <c r="E55" s="344"/>
      <c r="F55" s="344"/>
      <c r="G55" s="344"/>
      <c r="H55" s="344"/>
      <c r="I55" s="344"/>
      <c r="J55" s="386"/>
      <c r="K55" s="392"/>
      <c r="L55" s="345"/>
    </row>
    <row r="56" ht="32" customHeight="true">
      <c r="A56" s="343"/>
      <c r="B56" s="344"/>
      <c r="C56" s="386"/>
      <c r="D56" s="344"/>
      <c r="E56" s="344"/>
      <c r="F56" s="344"/>
      <c r="G56" s="344"/>
      <c r="H56" s="344"/>
      <c r="I56" s="344"/>
      <c r="J56" s="386"/>
      <c r="K56" s="392"/>
      <c r="L56" s="345"/>
    </row>
    <row r="57" ht="32" customHeight="true">
      <c r="A57" s="343"/>
      <c r="B57" s="344"/>
      <c r="C57" s="386"/>
      <c r="D57" s="344"/>
      <c r="E57" s="344"/>
      <c r="F57" s="344"/>
      <c r="G57" s="344"/>
      <c r="H57" s="344"/>
      <c r="I57" s="344"/>
      <c r="J57" s="386"/>
      <c r="K57" s="392"/>
      <c r="L57" s="345"/>
    </row>
    <row r="58" ht="32" customHeight="true">
      <c r="A58" s="343"/>
      <c r="B58" s="344"/>
      <c r="C58" s="386"/>
      <c r="D58" s="344"/>
      <c r="E58" s="344"/>
      <c r="F58" s="344"/>
      <c r="G58" s="344"/>
      <c r="H58" s="344"/>
      <c r="I58" s="344"/>
      <c r="J58" s="386"/>
      <c r="K58" s="392"/>
      <c r="L58" s="345"/>
    </row>
    <row r="59" ht="32" customHeight="true">
      <c r="A59" s="343"/>
      <c r="B59" s="344"/>
      <c r="C59" s="386"/>
      <c r="D59" s="344"/>
      <c r="E59" s="344"/>
      <c r="F59" s="344"/>
      <c r="G59" s="344"/>
      <c r="H59" s="344"/>
      <c r="I59" s="344"/>
      <c r="J59" s="386"/>
      <c r="K59" s="392"/>
      <c r="L59" s="345"/>
    </row>
    <row r="60" ht="32" customHeight="true">
      <c r="A60" s="343"/>
      <c r="B60" s="344"/>
      <c r="C60" s="386"/>
      <c r="D60" s="344"/>
      <c r="E60" s="344"/>
      <c r="F60" s="344"/>
      <c r="G60" s="344"/>
      <c r="H60" s="344"/>
      <c r="I60" s="344"/>
      <c r="J60" s="386"/>
      <c r="K60" s="392"/>
      <c r="L60" s="345"/>
    </row>
    <row r="61" ht="32" customHeight="true">
      <c r="A61" s="343"/>
      <c r="B61" s="344"/>
      <c r="C61" s="386"/>
      <c r="D61" s="344"/>
      <c r="E61" s="344"/>
      <c r="F61" s="344"/>
      <c r="G61" s="344"/>
      <c r="H61" s="344"/>
      <c r="I61" s="344"/>
      <c r="J61" s="386"/>
      <c r="K61" s="392"/>
      <c r="L61" s="345"/>
    </row>
    <row r="62" ht="32" customHeight="true">
      <c r="A62" s="343"/>
      <c r="B62" s="344"/>
      <c r="C62" s="386"/>
      <c r="D62" s="344"/>
      <c r="E62" s="344"/>
      <c r="F62" s="344"/>
      <c r="G62" s="344"/>
      <c r="H62" s="344"/>
      <c r="I62" s="344"/>
      <c r="J62" s="386"/>
      <c r="K62" s="392"/>
      <c r="L62" s="345"/>
    </row>
    <row r="63" ht="32" customHeight="true">
      <c r="A63" s="343"/>
      <c r="B63" s="344"/>
      <c r="C63" s="386"/>
      <c r="D63" s="344"/>
      <c r="E63" s="344"/>
      <c r="F63" s="344"/>
      <c r="G63" s="344"/>
      <c r="H63" s="344"/>
      <c r="I63" s="344"/>
      <c r="J63" s="386"/>
      <c r="K63" s="392"/>
      <c r="L63" s="345"/>
    </row>
    <row r="64" ht="32" customHeight="true">
      <c r="A64" s="343"/>
      <c r="B64" s="344"/>
      <c r="C64" s="386"/>
      <c r="D64" s="344"/>
      <c r="E64" s="344"/>
      <c r="F64" s="344"/>
      <c r="G64" s="344"/>
      <c r="H64" s="344"/>
      <c r="I64" s="344"/>
      <c r="J64" s="386"/>
      <c r="K64" s="392"/>
      <c r="L64" s="345"/>
    </row>
    <row r="65" ht="32" customHeight="true">
      <c r="A65" s="343"/>
      <c r="B65" s="344"/>
      <c r="C65" s="386"/>
      <c r="D65" s="344"/>
      <c r="E65" s="344"/>
      <c r="F65" s="344"/>
      <c r="G65" s="344"/>
      <c r="H65" s="344"/>
      <c r="I65" s="344"/>
      <c r="J65" s="386"/>
      <c r="K65" s="392"/>
      <c r="L65" s="345"/>
    </row>
    <row r="66" ht="32" customHeight="true">
      <c r="A66" s="343"/>
      <c r="B66" s="344"/>
      <c r="C66" s="386"/>
      <c r="D66" s="344"/>
      <c r="E66" s="344"/>
      <c r="F66" s="344"/>
      <c r="G66" s="344"/>
      <c r="H66" s="344"/>
      <c r="I66" s="344"/>
      <c r="J66" s="386"/>
      <c r="K66" s="392"/>
      <c r="L66" s="345"/>
    </row>
    <row r="67" ht="32" customHeight="true">
      <c r="A67" s="343"/>
      <c r="B67" s="344"/>
      <c r="C67" s="386"/>
      <c r="D67" s="344"/>
      <c r="E67" s="344"/>
      <c r="F67" s="344"/>
      <c r="G67" s="344"/>
      <c r="H67" s="344"/>
      <c r="I67" s="344"/>
      <c r="J67" s="386"/>
      <c r="K67" s="392"/>
      <c r="L67" s="345"/>
    </row>
    <row r="68" ht="32" customHeight="true">
      <c r="A68" s="343"/>
      <c r="B68" s="344"/>
      <c r="C68" s="386"/>
      <c r="D68" s="344"/>
      <c r="E68" s="344"/>
      <c r="F68" s="344"/>
      <c r="G68" s="344"/>
      <c r="H68" s="344"/>
      <c r="I68" s="344"/>
      <c r="J68" s="386"/>
      <c r="K68" s="392"/>
      <c r="L68" s="345"/>
    </row>
    <row r="69" ht="32" customHeight="true">
      <c r="A69" s="343"/>
      <c r="B69" s="344"/>
      <c r="C69" s="386"/>
      <c r="D69" s="344"/>
      <c r="E69" s="344"/>
      <c r="F69" s="344"/>
      <c r="G69" s="344"/>
      <c r="H69" s="344"/>
      <c r="I69" s="344"/>
      <c r="J69" s="386"/>
      <c r="K69" s="392"/>
      <c r="L69" s="345"/>
    </row>
    <row r="70" ht="32" customHeight="true">
      <c r="A70" s="343"/>
      <c r="B70" s="344"/>
      <c r="C70" s="386"/>
      <c r="D70" s="344"/>
      <c r="E70" s="344"/>
      <c r="F70" s="344"/>
      <c r="G70" s="344"/>
      <c r="H70" s="344"/>
      <c r="I70" s="344"/>
      <c r="J70" s="386"/>
      <c r="K70" s="392"/>
      <c r="L70" s="345"/>
    </row>
    <row r="71" ht="32" customHeight="true">
      <c r="A71" s="343"/>
      <c r="B71" s="344"/>
      <c r="C71" s="386"/>
      <c r="D71" s="344"/>
      <c r="E71" s="344"/>
      <c r="F71" s="344"/>
      <c r="G71" s="344"/>
      <c r="H71" s="344"/>
      <c r="I71" s="344"/>
      <c r="J71" s="386"/>
      <c r="K71" s="392"/>
      <c r="L71" s="345"/>
    </row>
    <row r="72" ht="32" customHeight="true">
      <c r="A72" s="343"/>
      <c r="B72" s="344"/>
      <c r="C72" s="386"/>
      <c r="D72" s="344"/>
      <c r="E72" s="344"/>
      <c r="F72" s="344"/>
      <c r="G72" s="344"/>
      <c r="H72" s="344"/>
      <c r="I72" s="344"/>
      <c r="J72" s="386"/>
      <c r="K72" s="392"/>
      <c r="L72" s="345"/>
    </row>
    <row r="73" ht="32" customHeight="true">
      <c r="A73" s="343"/>
      <c r="B73" s="344"/>
      <c r="C73" s="386"/>
      <c r="D73" s="344"/>
      <c r="E73" s="344"/>
      <c r="F73" s="344"/>
      <c r="G73" s="344"/>
      <c r="H73" s="344"/>
      <c r="I73" s="344"/>
      <c r="J73" s="386"/>
      <c r="K73" s="392"/>
      <c r="L73" s="345"/>
    </row>
    <row r="74" ht="32" customHeight="true">
      <c r="A74" s="343"/>
      <c r="B74" s="344"/>
      <c r="C74" s="386"/>
      <c r="D74" s="344"/>
      <c r="E74" s="344"/>
      <c r="F74" s="344"/>
      <c r="G74" s="344"/>
      <c r="H74" s="344"/>
      <c r="I74" s="344"/>
      <c r="J74" s="386"/>
      <c r="K74" s="392"/>
      <c r="L74" s="345"/>
    </row>
    <row r="75" ht="32" customHeight="true">
      <c r="A75" s="343"/>
      <c r="B75" s="344"/>
      <c r="C75" s="386"/>
      <c r="D75" s="344"/>
      <c r="E75" s="344"/>
      <c r="F75" s="344"/>
      <c r="G75" s="344"/>
      <c r="H75" s="344"/>
      <c r="I75" s="344"/>
      <c r="J75" s="386"/>
      <c r="K75" s="392"/>
      <c r="L75" s="345"/>
    </row>
    <row r="76" ht="32" customHeight="true">
      <c r="A76" s="343"/>
      <c r="B76" s="344"/>
      <c r="C76" s="386"/>
      <c r="D76" s="344"/>
      <c r="E76" s="344"/>
      <c r="F76" s="344"/>
      <c r="G76" s="344"/>
      <c r="H76" s="344"/>
      <c r="I76" s="344"/>
      <c r="J76" s="386"/>
      <c r="K76" s="392"/>
      <c r="L76" s="345"/>
    </row>
    <row r="77" ht="32" customHeight="true">
      <c r="A77" s="343"/>
      <c r="B77" s="344"/>
      <c r="C77" s="386"/>
      <c r="D77" s="344"/>
      <c r="E77" s="344"/>
      <c r="F77" s="344"/>
      <c r="G77" s="344"/>
      <c r="H77" s="344"/>
      <c r="I77" s="344"/>
      <c r="J77" s="386"/>
      <c r="K77" s="392"/>
      <c r="L77" s="345"/>
    </row>
    <row r="78" ht="32" customHeight="true">
      <c r="A78" s="343"/>
      <c r="B78" s="344"/>
      <c r="C78" s="386"/>
      <c r="D78" s="344"/>
      <c r="E78" s="344"/>
      <c r="F78" s="344"/>
      <c r="G78" s="344"/>
      <c r="H78" s="344"/>
      <c r="I78" s="344"/>
      <c r="J78" s="386"/>
      <c r="K78" s="392"/>
      <c r="L78" s="345"/>
    </row>
    <row r="79" ht="32" customHeight="true">
      <c r="A79" s="343"/>
      <c r="B79" s="344"/>
      <c r="C79" s="386"/>
      <c r="D79" s="344"/>
      <c r="E79" s="344"/>
      <c r="F79" s="344"/>
      <c r="G79" s="344"/>
      <c r="H79" s="344"/>
      <c r="I79" s="344"/>
      <c r="J79" s="386"/>
      <c r="K79" s="392"/>
      <c r="L79" s="345"/>
    </row>
    <row r="80" ht="32" customHeight="true">
      <c r="A80" s="343"/>
      <c r="B80" s="344"/>
      <c r="C80" s="386"/>
      <c r="D80" s="344"/>
      <c r="E80" s="344"/>
      <c r="F80" s="344"/>
      <c r="G80" s="344"/>
      <c r="H80" s="344"/>
      <c r="I80" s="344"/>
      <c r="J80" s="386"/>
      <c r="K80" s="392"/>
      <c r="L80" s="345"/>
    </row>
    <row r="81" ht="32" customHeight="true">
      <c r="A81" s="343"/>
      <c r="B81" s="344"/>
      <c r="C81" s="386"/>
      <c r="D81" s="344"/>
      <c r="E81" s="344"/>
      <c r="F81" s="344"/>
      <c r="G81" s="344"/>
      <c r="H81" s="344"/>
      <c r="I81" s="344"/>
      <c r="J81" s="386"/>
      <c r="K81" s="392"/>
      <c r="L81" s="345"/>
    </row>
    <row r="82" ht="32" customHeight="true">
      <c r="A82" s="343"/>
      <c r="B82" s="344"/>
      <c r="C82" s="386"/>
      <c r="D82" s="344"/>
      <c r="E82" s="344"/>
      <c r="F82" s="344"/>
      <c r="G82" s="344"/>
      <c r="H82" s="344"/>
      <c r="I82" s="344"/>
      <c r="J82" s="386"/>
      <c r="K82" s="392"/>
      <c r="L82" s="345"/>
    </row>
    <row r="83" ht="32" customHeight="true">
      <c r="A83" s="343"/>
      <c r="B83" s="344"/>
      <c r="C83" s="386"/>
      <c r="D83" s="344"/>
      <c r="E83" s="344"/>
      <c r="F83" s="344"/>
      <c r="G83" s="344"/>
      <c r="H83" s="344"/>
      <c r="I83" s="344"/>
      <c r="J83" s="386"/>
      <c r="K83" s="392"/>
      <c r="L83" s="345"/>
    </row>
    <row r="84" ht="32" customHeight="true">
      <c r="A84" s="343"/>
      <c r="B84" s="344"/>
      <c r="C84" s="386"/>
      <c r="D84" s="344"/>
      <c r="E84" s="344"/>
      <c r="F84" s="344"/>
      <c r="G84" s="344"/>
      <c r="H84" s="344"/>
      <c r="I84" s="344"/>
      <c r="J84" s="386"/>
      <c r="K84" s="392"/>
      <c r="L84" s="345"/>
    </row>
    <row r="85" ht="32" customHeight="true">
      <c r="A85" s="343"/>
      <c r="B85" s="344"/>
      <c r="C85" s="386"/>
      <c r="D85" s="344"/>
      <c r="E85" s="344"/>
      <c r="F85" s="344"/>
      <c r="G85" s="344"/>
      <c r="H85" s="344"/>
      <c r="I85" s="344"/>
      <c r="J85" s="386"/>
      <c r="K85" s="392"/>
      <c r="L85" s="345"/>
    </row>
    <row r="86" ht="32" customHeight="true">
      <c r="A86" s="343"/>
      <c r="B86" s="344"/>
      <c r="C86" s="386"/>
      <c r="D86" s="344"/>
      <c r="E86" s="344"/>
      <c r="F86" s="344"/>
      <c r="G86" s="344"/>
      <c r="H86" s="344"/>
      <c r="I86" s="344"/>
      <c r="J86" s="386"/>
      <c r="K86" s="392"/>
      <c r="L86" s="345"/>
    </row>
    <row r="87" ht="32" customHeight="true">
      <c r="A87" s="343"/>
      <c r="B87" s="344"/>
      <c r="C87" s="386"/>
      <c r="D87" s="344"/>
      <c r="E87" s="344"/>
      <c r="F87" s="344"/>
      <c r="G87" s="344"/>
      <c r="H87" s="344"/>
      <c r="I87" s="344"/>
      <c r="J87" s="386"/>
      <c r="K87" s="392"/>
      <c r="L87" s="345"/>
    </row>
    <row r="88" ht="32" customHeight="true">
      <c r="A88" s="343"/>
      <c r="B88" s="344"/>
      <c r="C88" s="386"/>
      <c r="D88" s="344"/>
      <c r="E88" s="344"/>
      <c r="F88" s="344"/>
      <c r="G88" s="344"/>
      <c r="H88" s="344"/>
      <c r="I88" s="344"/>
      <c r="J88" s="386"/>
      <c r="K88" s="392"/>
      <c r="L88" s="345"/>
    </row>
    <row r="89" ht="32" customHeight="true">
      <c r="A89" s="343"/>
      <c r="B89" s="344"/>
      <c r="C89" s="386"/>
      <c r="D89" s="344"/>
      <c r="E89" s="344"/>
      <c r="F89" s="344"/>
      <c r="G89" s="344"/>
      <c r="H89" s="344"/>
      <c r="I89" s="344"/>
      <c r="J89" s="386"/>
      <c r="K89" s="392"/>
      <c r="L89" s="345"/>
    </row>
    <row r="90" ht="32" customHeight="true">
      <c r="A90" s="343"/>
      <c r="B90" s="344"/>
      <c r="C90" s="386"/>
      <c r="D90" s="344"/>
      <c r="E90" s="344"/>
      <c r="F90" s="344"/>
      <c r="G90" s="344"/>
      <c r="H90" s="344"/>
      <c r="I90" s="344"/>
      <c r="J90" s="386"/>
      <c r="K90" s="392"/>
      <c r="L90" s="345"/>
    </row>
    <row r="91" ht="32" customHeight="true">
      <c r="A91" s="343"/>
      <c r="B91" s="344"/>
      <c r="C91" s="386"/>
      <c r="D91" s="344"/>
      <c r="E91" s="344"/>
      <c r="F91" s="344"/>
      <c r="G91" s="344"/>
      <c r="H91" s="344"/>
      <c r="I91" s="344"/>
      <c r="J91" s="386"/>
      <c r="K91" s="392"/>
      <c r="L91" s="345"/>
    </row>
    <row r="92" ht="32" customHeight="true">
      <c r="A92" s="343"/>
      <c r="B92" s="344"/>
      <c r="C92" s="386"/>
      <c r="D92" s="344"/>
      <c r="E92" s="344"/>
      <c r="F92" s="344"/>
      <c r="G92" s="344"/>
      <c r="H92" s="344"/>
      <c r="I92" s="344"/>
      <c r="J92" s="386"/>
      <c r="K92" s="392"/>
      <c r="L92" s="345"/>
    </row>
    <row r="93" ht="32" customHeight="true">
      <c r="A93" s="343"/>
      <c r="B93" s="344"/>
      <c r="C93" s="386"/>
      <c r="D93" s="344"/>
      <c r="E93" s="344"/>
      <c r="F93" s="344"/>
      <c r="G93" s="344"/>
      <c r="H93" s="344"/>
      <c r="I93" s="344"/>
      <c r="J93" s="386"/>
      <c r="K93" s="392"/>
      <c r="L93" s="345"/>
    </row>
    <row r="94" ht="32" customHeight="true">
      <c r="A94" s="343"/>
      <c r="B94" s="344"/>
      <c r="C94" s="386"/>
      <c r="D94" s="344"/>
      <c r="E94" s="344"/>
      <c r="F94" s="344"/>
      <c r="G94" s="344"/>
      <c r="H94" s="344"/>
      <c r="I94" s="344"/>
      <c r="J94" s="386"/>
      <c r="K94" s="392"/>
      <c r="L94" s="345"/>
    </row>
    <row r="95" ht="32" customHeight="true">
      <c r="A95" s="343"/>
      <c r="B95" s="344"/>
      <c r="C95" s="386"/>
      <c r="D95" s="344"/>
      <c r="E95" s="344"/>
      <c r="F95" s="344"/>
      <c r="G95" s="344"/>
      <c r="H95" s="344"/>
      <c r="I95" s="344"/>
      <c r="J95" s="386"/>
      <c r="K95" s="392"/>
      <c r="L95" s="345"/>
    </row>
    <row r="96" ht="32" customHeight="true">
      <c r="A96" s="343"/>
      <c r="B96" s="344"/>
      <c r="C96" s="386"/>
      <c r="D96" s="344"/>
      <c r="E96" s="344"/>
      <c r="F96" s="344"/>
      <c r="G96" s="344"/>
      <c r="H96" s="344"/>
      <c r="I96" s="344"/>
      <c r="J96" s="386"/>
      <c r="K96" s="392"/>
      <c r="L96" s="345"/>
    </row>
    <row r="97" ht="32" customHeight="true">
      <c r="A97" s="343"/>
      <c r="B97" s="344"/>
      <c r="C97" s="386"/>
      <c r="D97" s="344"/>
      <c r="E97" s="344"/>
      <c r="F97" s="344"/>
      <c r="G97" s="344"/>
      <c r="H97" s="344"/>
      <c r="I97" s="344"/>
      <c r="J97" s="386"/>
      <c r="K97" s="392"/>
      <c r="L97" s="345"/>
    </row>
    <row r="98" ht="32" customHeight="true">
      <c r="A98" s="343"/>
      <c r="B98" s="344"/>
      <c r="C98" s="386"/>
      <c r="D98" s="344"/>
      <c r="E98" s="344"/>
      <c r="F98" s="344"/>
      <c r="G98" s="344"/>
      <c r="H98" s="344"/>
      <c r="I98" s="344"/>
      <c r="J98" s="386"/>
      <c r="K98" s="392"/>
      <c r="L98" s="345"/>
    </row>
    <row r="99" ht="32" customHeight="true">
      <c r="A99" s="343"/>
      <c r="B99" s="344"/>
      <c r="C99" s="386"/>
      <c r="D99" s="344"/>
      <c r="E99" s="344"/>
      <c r="F99" s="344"/>
      <c r="G99" s="344"/>
      <c r="H99" s="344"/>
      <c r="I99" s="344"/>
      <c r="J99" s="386"/>
      <c r="K99" s="392"/>
      <c r="L99" s="345"/>
    </row>
    <row r="100" ht="32" customHeight="true">
      <c r="A100" s="343"/>
      <c r="B100" s="344"/>
      <c r="C100" s="386"/>
      <c r="D100" s="344"/>
      <c r="E100" s="344"/>
      <c r="F100" s="344"/>
      <c r="G100" s="344"/>
      <c r="H100" s="344"/>
      <c r="I100" s="344"/>
      <c r="J100" s="386"/>
      <c r="K100" s="392"/>
      <c r="L100" s="345"/>
    </row>
    <row r="101" ht="32" customHeight="true">
      <c r="A101" s="343"/>
      <c r="B101" s="344"/>
      <c r="C101" s="386"/>
      <c r="D101" s="344"/>
      <c r="E101" s="344"/>
      <c r="F101" s="344"/>
      <c r="G101" s="344"/>
      <c r="H101" s="344"/>
      <c r="I101" s="344"/>
      <c r="J101" s="386"/>
      <c r="K101" s="392"/>
      <c r="L101" s="345"/>
    </row>
    <row r="102" ht="32" customHeight="true">
      <c r="A102" s="343"/>
      <c r="B102" s="344"/>
      <c r="C102" s="386"/>
      <c r="D102" s="344"/>
      <c r="E102" s="344"/>
      <c r="F102" s="344"/>
      <c r="G102" s="344"/>
      <c r="H102" s="344"/>
      <c r="I102" s="344"/>
      <c r="J102" s="386"/>
      <c r="K102" s="392"/>
      <c r="L102" s="345"/>
    </row>
    <row r="103" ht="32" customHeight="true">
      <c r="A103" s="343"/>
      <c r="B103" s="344"/>
      <c r="C103" s="386"/>
      <c r="D103" s="344"/>
      <c r="E103" s="344"/>
      <c r="F103" s="344"/>
      <c r="G103" s="344"/>
      <c r="H103" s="344"/>
      <c r="I103" s="344"/>
      <c r="J103" s="386"/>
      <c r="K103" s="392"/>
      <c r="L103" s="345"/>
    </row>
    <row r="104" ht="32" customHeight="true">
      <c r="A104" s="343"/>
      <c r="B104" s="344"/>
      <c r="C104" s="386"/>
      <c r="D104" s="344"/>
      <c r="E104" s="344"/>
      <c r="F104" s="344"/>
      <c r="G104" s="344"/>
      <c r="H104" s="344"/>
      <c r="I104" s="344"/>
      <c r="J104" s="386"/>
      <c r="K104" s="392"/>
      <c r="L104" s="345"/>
    </row>
    <row r="105" ht="32" customHeight="true">
      <c r="A105" s="343"/>
      <c r="B105" s="344"/>
      <c r="C105" s="386"/>
      <c r="D105" s="344"/>
      <c r="E105" s="344"/>
      <c r="F105" s="344"/>
      <c r="G105" s="344"/>
      <c r="H105" s="344"/>
      <c r="I105" s="344"/>
      <c r="J105" s="386"/>
      <c r="K105" s="392"/>
      <c r="L105" s="345"/>
    </row>
    <row r="106" ht="32" customHeight="true">
      <c r="A106" s="343"/>
      <c r="B106" s="344"/>
      <c r="C106" s="386"/>
      <c r="D106" s="344"/>
      <c r="E106" s="344"/>
      <c r="F106" s="344"/>
      <c r="G106" s="344"/>
      <c r="H106" s="344"/>
      <c r="I106" s="344"/>
      <c r="J106" s="386"/>
      <c r="K106" s="392"/>
      <c r="L106" s="345"/>
    </row>
    <row r="107" ht="32" customHeight="true">
      <c r="A107" s="343"/>
      <c r="B107" s="344"/>
      <c r="C107" s="386"/>
      <c r="D107" s="344"/>
      <c r="E107" s="344"/>
      <c r="F107" s="344"/>
      <c r="G107" s="344"/>
      <c r="H107" s="344"/>
      <c r="I107" s="344"/>
      <c r="J107" s="386"/>
      <c r="K107" s="392"/>
      <c r="L107" s="345"/>
    </row>
    <row r="108" ht="32" customHeight="true">
      <c r="A108" s="343"/>
      <c r="B108" s="344"/>
      <c r="C108" s="386"/>
      <c r="D108" s="344"/>
      <c r="E108" s="344"/>
      <c r="F108" s="344"/>
      <c r="G108" s="344"/>
      <c r="H108" s="344"/>
      <c r="I108" s="344"/>
      <c r="J108" s="386"/>
      <c r="K108" s="392"/>
      <c r="L108" s="345"/>
    </row>
    <row r="109" ht="32" customHeight="true">
      <c r="A109" s="343"/>
      <c r="B109" s="344"/>
      <c r="C109" s="386"/>
      <c r="D109" s="344"/>
      <c r="E109" s="344"/>
      <c r="F109" s="344"/>
      <c r="G109" s="344"/>
      <c r="H109" s="344"/>
      <c r="I109" s="344"/>
      <c r="J109" s="386"/>
      <c r="K109" s="392"/>
      <c r="L109" s="345"/>
    </row>
    <row r="110" ht="32" customHeight="true">
      <c r="A110" s="343"/>
      <c r="B110" s="344"/>
      <c r="C110" s="386"/>
      <c r="D110" s="344"/>
      <c r="E110" s="344"/>
      <c r="F110" s="344"/>
      <c r="G110" s="344"/>
      <c r="H110" s="344"/>
      <c r="I110" s="344"/>
      <c r="J110" s="386"/>
      <c r="K110" s="392"/>
      <c r="L110" s="345"/>
    </row>
    <row r="111" ht="32" customHeight="true">
      <c r="A111" s="343"/>
      <c r="B111" s="344"/>
      <c r="C111" s="386"/>
      <c r="D111" s="344"/>
      <c r="E111" s="344"/>
      <c r="F111" s="344"/>
      <c r="G111" s="344"/>
      <c r="H111" s="344"/>
      <c r="I111" s="344"/>
      <c r="J111" s="386"/>
      <c r="K111" s="392"/>
      <c r="L111" s="345"/>
    </row>
    <row r="112" ht="32" customHeight="true">
      <c r="A112" s="343"/>
      <c r="B112" s="344"/>
      <c r="C112" s="386"/>
      <c r="D112" s="344"/>
      <c r="E112" s="344"/>
      <c r="F112" s="344"/>
      <c r="G112" s="344"/>
      <c r="H112" s="344"/>
      <c r="I112" s="344"/>
      <c r="J112" s="386"/>
      <c r="K112" s="392"/>
      <c r="L112" s="345"/>
    </row>
    <row r="113" ht="32" customHeight="true">
      <c r="A113" s="343"/>
      <c r="B113" s="344"/>
      <c r="C113" s="386"/>
      <c r="D113" s="344"/>
      <c r="E113" s="344"/>
      <c r="F113" s="344"/>
      <c r="G113" s="344"/>
      <c r="H113" s="344"/>
      <c r="I113" s="344"/>
      <c r="J113" s="386"/>
      <c r="K113" s="392"/>
      <c r="L113" s="345"/>
    </row>
    <row r="114" ht="32" customHeight="true">
      <c r="A114" s="343"/>
      <c r="B114" s="344"/>
      <c r="C114" s="386"/>
      <c r="D114" s="344"/>
      <c r="E114" s="344"/>
      <c r="F114" s="344"/>
      <c r="G114" s="344"/>
      <c r="H114" s="344"/>
      <c r="I114" s="344"/>
      <c r="J114" s="386"/>
      <c r="K114" s="392"/>
      <c r="L114" s="345"/>
    </row>
    <row r="115" ht="32" customHeight="true">
      <c r="A115" s="343"/>
      <c r="B115" s="344"/>
      <c r="C115" s="386"/>
      <c r="D115" s="344"/>
      <c r="E115" s="344"/>
      <c r="F115" s="344"/>
      <c r="G115" s="344"/>
      <c r="H115" s="344"/>
      <c r="I115" s="344"/>
      <c r="J115" s="386"/>
      <c r="K115" s="392"/>
      <c r="L115" s="345"/>
    </row>
    <row r="116" ht="32" customHeight="true">
      <c r="A116" s="343"/>
      <c r="B116" s="344"/>
      <c r="C116" s="386"/>
      <c r="D116" s="344"/>
      <c r="E116" s="344"/>
      <c r="F116" s="344"/>
      <c r="G116" s="344"/>
      <c r="H116" s="344"/>
      <c r="I116" s="344"/>
      <c r="J116" s="386"/>
      <c r="K116" s="392"/>
      <c r="L116" s="345"/>
    </row>
    <row r="117" ht="32" customHeight="true">
      <c r="A117" s="343"/>
      <c r="B117" s="344"/>
      <c r="C117" s="386"/>
      <c r="D117" s="344"/>
      <c r="E117" s="344"/>
      <c r="F117" s="344"/>
      <c r="G117" s="344"/>
      <c r="H117" s="344"/>
      <c r="I117" s="344"/>
      <c r="J117" s="386"/>
      <c r="K117" s="392"/>
      <c r="L117" s="345"/>
    </row>
    <row r="118" ht="32" customHeight="true">
      <c r="A118" s="343"/>
      <c r="B118" s="344"/>
      <c r="C118" s="386"/>
      <c r="D118" s="344"/>
      <c r="E118" s="344"/>
      <c r="F118" s="344"/>
      <c r="G118" s="344"/>
      <c r="H118" s="344"/>
      <c r="I118" s="344"/>
      <c r="J118" s="386"/>
      <c r="K118" s="392"/>
      <c r="L118" s="345"/>
    </row>
    <row r="119" ht="32" customHeight="true">
      <c r="A119" s="343"/>
      <c r="B119" s="344"/>
      <c r="C119" s="386"/>
      <c r="D119" s="344"/>
      <c r="E119" s="344"/>
      <c r="F119" s="344"/>
      <c r="G119" s="344"/>
      <c r="H119" s="344"/>
      <c r="I119" s="344"/>
      <c r="J119" s="386"/>
      <c r="K119" s="392"/>
      <c r="L119" s="345"/>
    </row>
    <row r="120" ht="32" customHeight="true">
      <c r="A120" s="343"/>
      <c r="B120" s="344"/>
      <c r="C120" s="386"/>
      <c r="D120" s="344"/>
      <c r="E120" s="344"/>
      <c r="F120" s="344"/>
      <c r="G120" s="344"/>
      <c r="H120" s="344"/>
      <c r="I120" s="344"/>
      <c r="J120" s="386"/>
      <c r="K120" s="392"/>
      <c r="L120" s="345"/>
    </row>
    <row r="121" ht="32" customHeight="true">
      <c r="A121" s="343"/>
      <c r="B121" s="344"/>
      <c r="C121" s="386"/>
      <c r="D121" s="344"/>
      <c r="E121" s="344"/>
      <c r="F121" s="344"/>
      <c r="G121" s="344"/>
      <c r="H121" s="344"/>
      <c r="I121" s="344"/>
      <c r="J121" s="386"/>
      <c r="K121" s="392"/>
      <c r="L121" s="345"/>
    </row>
    <row r="122" ht="32" customHeight="true">
      <c r="A122" s="343"/>
      <c r="B122" s="344"/>
      <c r="C122" s="386"/>
      <c r="D122" s="344"/>
      <c r="E122" s="344"/>
      <c r="F122" s="344"/>
      <c r="G122" s="344"/>
      <c r="H122" s="344"/>
      <c r="I122" s="344"/>
      <c r="J122" s="386"/>
      <c r="K122" s="392"/>
      <c r="L122" s="345"/>
    </row>
    <row r="123" ht="32" customHeight="true">
      <c r="A123" s="343"/>
      <c r="B123" s="344"/>
      <c r="C123" s="386"/>
      <c r="D123" s="344"/>
      <c r="E123" s="344"/>
      <c r="F123" s="344"/>
      <c r="G123" s="344"/>
      <c r="H123" s="344"/>
      <c r="I123" s="344"/>
      <c r="J123" s="386"/>
      <c r="K123" s="392"/>
      <c r="L123" s="345"/>
    </row>
    <row r="124" ht="32" customHeight="true">
      <c r="A124" s="343"/>
      <c r="B124" s="344"/>
      <c r="C124" s="386"/>
      <c r="D124" s="344"/>
      <c r="E124" s="344"/>
      <c r="F124" s="344"/>
      <c r="G124" s="344"/>
      <c r="H124" s="344"/>
      <c r="I124" s="344"/>
      <c r="J124" s="386"/>
      <c r="K124" s="392"/>
      <c r="L124" s="345"/>
    </row>
    <row r="125" ht="32" customHeight="true">
      <c r="A125" s="343"/>
      <c r="B125" s="344"/>
      <c r="C125" s="386"/>
      <c r="D125" s="344"/>
      <c r="E125" s="344"/>
      <c r="F125" s="344"/>
      <c r="G125" s="344"/>
      <c r="H125" s="344"/>
      <c r="I125" s="344"/>
      <c r="J125" s="386"/>
      <c r="K125" s="392"/>
      <c r="L125" s="345"/>
    </row>
    <row r="126" ht="32" customHeight="true">
      <c r="A126" s="343"/>
      <c r="B126" s="344"/>
      <c r="C126" s="386"/>
      <c r="D126" s="344"/>
      <c r="E126" s="344"/>
      <c r="F126" s="344"/>
      <c r="G126" s="344"/>
      <c r="H126" s="344"/>
      <c r="I126" s="344"/>
      <c r="J126" s="386"/>
      <c r="K126" s="392"/>
      <c r="L126" s="345"/>
    </row>
    <row r="127" ht="32" customHeight="true">
      <c r="A127" s="343"/>
      <c r="B127" s="344"/>
      <c r="C127" s="386"/>
      <c r="D127" s="344"/>
      <c r="E127" s="344"/>
      <c r="F127" s="344"/>
      <c r="G127" s="344"/>
      <c r="H127" s="344"/>
      <c r="I127" s="344"/>
      <c r="J127" s="386"/>
      <c r="K127" s="392"/>
      <c r="L127" s="345"/>
    </row>
    <row r="128" ht="32" customHeight="true">
      <c r="A128" s="343"/>
      <c r="B128" s="344"/>
      <c r="C128" s="386"/>
      <c r="D128" s="344"/>
      <c r="E128" s="344"/>
      <c r="F128" s="344"/>
      <c r="G128" s="344"/>
      <c r="H128" s="344"/>
      <c r="I128" s="344"/>
      <c r="J128" s="386"/>
      <c r="K128" s="392"/>
      <c r="L128" s="345"/>
    </row>
    <row r="129" ht="32" customHeight="true">
      <c r="A129" s="343"/>
      <c r="B129" s="344"/>
      <c r="C129" s="386"/>
      <c r="D129" s="344"/>
      <c r="E129" s="344"/>
      <c r="F129" s="344"/>
      <c r="G129" s="344"/>
      <c r="H129" s="344"/>
      <c r="I129" s="344"/>
      <c r="J129" s="386"/>
      <c r="K129" s="392"/>
      <c r="L129" s="345"/>
    </row>
    <row r="130" ht="32" customHeight="true">
      <c r="A130" s="343"/>
      <c r="B130" s="344"/>
      <c r="C130" s="386"/>
      <c r="D130" s="344"/>
      <c r="E130" s="344"/>
      <c r="F130" s="344"/>
      <c r="G130" s="344"/>
      <c r="H130" s="344"/>
      <c r="I130" s="344"/>
      <c r="J130" s="386"/>
      <c r="K130" s="392"/>
      <c r="L130" s="345"/>
    </row>
    <row r="131" ht="32" customHeight="true">
      <c r="A131" s="343"/>
      <c r="B131" s="344"/>
      <c r="C131" s="386"/>
      <c r="D131" s="344"/>
      <c r="E131" s="344"/>
      <c r="F131" s="344"/>
      <c r="G131" s="344"/>
      <c r="H131" s="344"/>
      <c r="I131" s="344"/>
      <c r="J131" s="386"/>
      <c r="K131" s="392"/>
      <c r="L131" s="345"/>
    </row>
    <row r="132" ht="32" customHeight="true">
      <c r="A132" s="343"/>
      <c r="B132" s="344"/>
      <c r="C132" s="386"/>
      <c r="D132" s="344"/>
      <c r="E132" s="344"/>
      <c r="F132" s="344"/>
      <c r="G132" s="344"/>
      <c r="H132" s="344"/>
      <c r="I132" s="344"/>
      <c r="J132" s="386"/>
      <c r="K132" s="392"/>
      <c r="L132" s="345"/>
    </row>
    <row r="133" ht="32" customHeight="true">
      <c r="A133" s="343"/>
      <c r="B133" s="344"/>
      <c r="C133" s="386"/>
      <c r="D133" s="344"/>
      <c r="E133" s="344"/>
      <c r="F133" s="344"/>
      <c r="G133" s="344"/>
      <c r="H133" s="344"/>
      <c r="I133" s="344"/>
      <c r="J133" s="386"/>
      <c r="K133" s="392"/>
      <c r="L133" s="345"/>
    </row>
    <row r="134" ht="32" customHeight="true">
      <c r="A134" s="343"/>
      <c r="B134" s="344"/>
      <c r="C134" s="386"/>
      <c r="D134" s="344"/>
      <c r="E134" s="344"/>
      <c r="F134" s="344"/>
      <c r="G134" s="344"/>
      <c r="H134" s="344"/>
      <c r="I134" s="344"/>
      <c r="J134" s="386"/>
      <c r="K134" s="392"/>
      <c r="L134" s="345"/>
    </row>
    <row r="135" ht="32" customHeight="true">
      <c r="A135" s="343"/>
      <c r="B135" s="344"/>
      <c r="C135" s="386"/>
      <c r="D135" s="344"/>
      <c r="E135" s="344"/>
      <c r="F135" s="344"/>
      <c r="G135" s="344"/>
      <c r="H135" s="344"/>
      <c r="I135" s="344"/>
      <c r="J135" s="386"/>
      <c r="K135" s="392"/>
      <c r="L135" s="345"/>
    </row>
    <row r="136" ht="32" customHeight="true">
      <c r="A136" s="343"/>
      <c r="B136" s="344"/>
      <c r="C136" s="386"/>
      <c r="D136" s="344"/>
      <c r="E136" s="344"/>
      <c r="F136" s="344"/>
      <c r="G136" s="344"/>
      <c r="H136" s="344"/>
      <c r="I136" s="344"/>
      <c r="J136" s="386"/>
      <c r="K136" s="392"/>
      <c r="L136" s="345"/>
    </row>
    <row r="137" ht="32" customHeight="true">
      <c r="A137" s="343"/>
      <c r="B137" s="344"/>
      <c r="C137" s="386"/>
      <c r="D137" s="344"/>
      <c r="E137" s="344"/>
      <c r="F137" s="344"/>
      <c r="G137" s="344"/>
      <c r="H137" s="344"/>
      <c r="I137" s="344"/>
      <c r="J137" s="386"/>
      <c r="K137" s="392"/>
      <c r="L137" s="345"/>
    </row>
    <row r="138" ht="32" customHeight="true">
      <c r="A138" s="343"/>
      <c r="B138" s="344"/>
      <c r="C138" s="386"/>
      <c r="D138" s="344"/>
      <c r="E138" s="344"/>
      <c r="F138" s="344"/>
      <c r="G138" s="344"/>
      <c r="H138" s="344"/>
      <c r="I138" s="344"/>
      <c r="J138" s="386"/>
      <c r="K138" s="392"/>
      <c r="L138" s="345"/>
    </row>
    <row r="139" ht="32" customHeight="true">
      <c r="A139" s="343"/>
      <c r="B139" s="344"/>
      <c r="C139" s="386"/>
      <c r="D139" s="344"/>
      <c r="E139" s="344"/>
      <c r="F139" s="344"/>
      <c r="G139" s="344"/>
      <c r="H139" s="344"/>
      <c r="I139" s="344"/>
      <c r="J139" s="386"/>
      <c r="K139" s="392"/>
      <c r="L139" s="345"/>
    </row>
    <row r="140" ht="32" customHeight="true">
      <c r="A140" s="343"/>
      <c r="B140" s="344"/>
      <c r="C140" s="386"/>
      <c r="D140" s="344"/>
      <c r="E140" s="344"/>
      <c r="F140" s="344"/>
      <c r="G140" s="344"/>
      <c r="H140" s="344"/>
      <c r="I140" s="344"/>
      <c r="J140" s="386"/>
      <c r="K140" s="392"/>
      <c r="L140" s="345"/>
    </row>
    <row r="141" ht="32" customHeight="true">
      <c r="A141" s="343"/>
      <c r="B141" s="344"/>
      <c r="C141" s="386"/>
      <c r="D141" s="344"/>
      <c r="E141" s="344"/>
      <c r="F141" s="344"/>
      <c r="G141" s="344"/>
      <c r="H141" s="344"/>
      <c r="I141" s="344"/>
      <c r="J141" s="386"/>
      <c r="K141" s="392"/>
      <c r="L141" s="345"/>
    </row>
    <row r="142" ht="32" customHeight="true">
      <c r="A142" s="343"/>
      <c r="B142" s="344"/>
      <c r="C142" s="386"/>
      <c r="D142" s="344"/>
      <c r="E142" s="344"/>
      <c r="F142" s="344"/>
      <c r="G142" s="344"/>
      <c r="H142" s="344"/>
      <c r="I142" s="344"/>
      <c r="J142" s="386"/>
      <c r="K142" s="392"/>
      <c r="L142" s="345"/>
    </row>
    <row r="143" ht="32" customHeight="true">
      <c r="A143" s="343"/>
      <c r="B143" s="344"/>
      <c r="C143" s="386"/>
      <c r="D143" s="344"/>
      <c r="E143" s="344"/>
      <c r="F143" s="344"/>
      <c r="G143" s="344"/>
      <c r="H143" s="344"/>
      <c r="I143" s="344"/>
      <c r="J143" s="386"/>
      <c r="K143" s="392"/>
      <c r="L143" s="345"/>
    </row>
    <row r="144" ht="32" customHeight="true">
      <c r="A144" s="343"/>
      <c r="B144" s="344"/>
      <c r="C144" s="386"/>
      <c r="D144" s="344"/>
      <c r="E144" s="344"/>
      <c r="F144" s="344"/>
      <c r="G144" s="344"/>
      <c r="H144" s="344"/>
      <c r="I144" s="344"/>
      <c r="J144" s="386"/>
      <c r="K144" s="392"/>
      <c r="L144" s="345"/>
    </row>
    <row r="145" ht="32" customHeight="true">
      <c r="A145" s="343"/>
      <c r="B145" s="344"/>
      <c r="C145" s="386"/>
      <c r="D145" s="344"/>
      <c r="E145" s="344"/>
      <c r="F145" s="344"/>
      <c r="G145" s="344"/>
      <c r="H145" s="344"/>
      <c r="I145" s="344"/>
      <c r="J145" s="386"/>
      <c r="K145" s="392"/>
      <c r="L145" s="345"/>
    </row>
    <row r="146" ht="32" customHeight="true">
      <c r="A146" s="343"/>
      <c r="B146" s="344"/>
      <c r="C146" s="386"/>
      <c r="D146" s="344"/>
      <c r="E146" s="344"/>
      <c r="F146" s="344"/>
      <c r="G146" s="344"/>
      <c r="H146" s="344"/>
      <c r="I146" s="344"/>
      <c r="J146" s="386"/>
      <c r="K146" s="392"/>
      <c r="L146" s="345"/>
    </row>
    <row r="147" ht="32" customHeight="true">
      <c r="A147" s="343"/>
      <c r="B147" s="344"/>
      <c r="C147" s="386"/>
      <c r="D147" s="344"/>
      <c r="E147" s="344"/>
      <c r="F147" s="344"/>
      <c r="G147" s="344"/>
      <c r="H147" s="344"/>
      <c r="I147" s="344"/>
      <c r="J147" s="386"/>
      <c r="K147" s="392"/>
      <c r="L147" s="345"/>
    </row>
    <row r="148" ht="32" customHeight="true">
      <c r="A148" s="343"/>
      <c r="B148" s="344"/>
      <c r="C148" s="386"/>
      <c r="D148" s="344"/>
      <c r="E148" s="344"/>
      <c r="F148" s="344"/>
      <c r="G148" s="344"/>
      <c r="H148" s="344"/>
      <c r="I148" s="344"/>
      <c r="J148" s="386"/>
      <c r="K148" s="392"/>
      <c r="L148" s="345"/>
    </row>
    <row r="149" ht="32" customHeight="true">
      <c r="A149" s="343"/>
      <c r="B149" s="344"/>
      <c r="C149" s="386"/>
      <c r="D149" s="344"/>
      <c r="E149" s="344"/>
      <c r="F149" s="344"/>
      <c r="G149" s="344"/>
      <c r="H149" s="344"/>
      <c r="I149" s="344"/>
      <c r="J149" s="386"/>
      <c r="K149" s="392"/>
      <c r="L149" s="345"/>
    </row>
    <row r="150" ht="32" customHeight="true">
      <c r="A150" s="343"/>
      <c r="B150" s="344"/>
      <c r="C150" s="386"/>
      <c r="D150" s="344"/>
      <c r="E150" s="344"/>
      <c r="F150" s="344"/>
      <c r="G150" s="344"/>
      <c r="H150" s="344"/>
      <c r="I150" s="344"/>
      <c r="J150" s="386"/>
      <c r="K150" s="392"/>
      <c r="L150" s="345"/>
    </row>
    <row r="151" ht="32" customHeight="true">
      <c r="A151" s="343"/>
      <c r="B151" s="344"/>
      <c r="C151" s="386"/>
      <c r="D151" s="344"/>
      <c r="E151" s="344"/>
      <c r="F151" s="344"/>
      <c r="G151" s="344"/>
      <c r="H151" s="344"/>
      <c r="I151" s="344"/>
      <c r="J151" s="386"/>
      <c r="K151" s="392"/>
      <c r="L151" s="345"/>
    </row>
    <row r="152" ht="32" customHeight="true">
      <c r="A152" s="343"/>
      <c r="B152" s="344"/>
      <c r="C152" s="386"/>
      <c r="D152" s="344"/>
      <c r="E152" s="344"/>
      <c r="F152" s="344"/>
      <c r="G152" s="344"/>
      <c r="H152" s="344"/>
      <c r="I152" s="344"/>
      <c r="J152" s="386"/>
      <c r="K152" s="392"/>
      <c r="L152" s="345"/>
    </row>
    <row r="153" ht="32" customHeight="true">
      <c r="A153" s="343"/>
      <c r="B153" s="344"/>
      <c r="C153" s="386"/>
      <c r="D153" s="344"/>
      <c r="E153" s="344"/>
      <c r="F153" s="344"/>
      <c r="G153" s="344"/>
      <c r="H153" s="344"/>
      <c r="I153" s="344"/>
      <c r="J153" s="386"/>
      <c r="K153" s="392"/>
      <c r="L153" s="345"/>
    </row>
    <row r="154" ht="32" customHeight="true">
      <c r="A154" s="343"/>
      <c r="B154" s="344"/>
      <c r="C154" s="386"/>
      <c r="D154" s="344"/>
      <c r="E154" s="344"/>
      <c r="F154" s="344"/>
      <c r="G154" s="344"/>
      <c r="H154" s="344"/>
      <c r="I154" s="344"/>
      <c r="J154" s="386"/>
      <c r="K154" s="392"/>
      <c r="L154" s="345"/>
    </row>
    <row r="155" ht="32" customHeight="true">
      <c r="A155" s="343"/>
      <c r="B155" s="344"/>
      <c r="C155" s="386"/>
      <c r="D155" s="344"/>
      <c r="E155" s="344"/>
      <c r="F155" s="344"/>
      <c r="G155" s="344"/>
      <c r="H155" s="344"/>
      <c r="I155" s="344"/>
      <c r="J155" s="386"/>
      <c r="K155" s="392"/>
      <c r="L155" s="345"/>
    </row>
    <row r="156" ht="32" customHeight="true">
      <c r="A156" s="343"/>
      <c r="B156" s="344"/>
      <c r="C156" s="386"/>
      <c r="D156" s="344"/>
      <c r="E156" s="344"/>
      <c r="F156" s="344"/>
      <c r="G156" s="344"/>
      <c r="H156" s="344"/>
      <c r="I156" s="344"/>
      <c r="J156" s="386"/>
      <c r="K156" s="392"/>
      <c r="L156" s="345"/>
    </row>
    <row r="157" ht="32" customHeight="true">
      <c r="A157" s="343"/>
      <c r="B157" s="344"/>
      <c r="C157" s="386"/>
      <c r="D157" s="344"/>
      <c r="E157" s="344"/>
      <c r="F157" s="344"/>
      <c r="G157" s="344"/>
      <c r="H157" s="344"/>
      <c r="I157" s="344"/>
      <c r="J157" s="386"/>
      <c r="K157" s="392"/>
      <c r="L157" s="345"/>
    </row>
    <row r="158" ht="32" customHeight="true">
      <c r="A158" s="343"/>
      <c r="B158" s="344"/>
      <c r="C158" s="386"/>
      <c r="D158" s="344"/>
      <c r="E158" s="344"/>
      <c r="F158" s="344"/>
      <c r="G158" s="344"/>
      <c r="H158" s="344"/>
      <c r="I158" s="344"/>
      <c r="J158" s="386"/>
      <c r="K158" s="392"/>
      <c r="L158" s="345"/>
    </row>
    <row r="159" ht="32" customHeight="true">
      <c r="A159" s="343"/>
      <c r="B159" s="344"/>
      <c r="C159" s="386"/>
      <c r="D159" s="344"/>
      <c r="E159" s="344"/>
      <c r="F159" s="344"/>
      <c r="G159" s="344"/>
      <c r="H159" s="344"/>
      <c r="I159" s="344"/>
      <c r="J159" s="386"/>
      <c r="K159" s="392"/>
      <c r="L159" s="345"/>
    </row>
    <row r="160" ht="32" customHeight="true">
      <c r="A160" s="343"/>
      <c r="B160" s="344"/>
      <c r="C160" s="386"/>
      <c r="D160" s="344"/>
      <c r="E160" s="344"/>
      <c r="F160" s="344"/>
      <c r="G160" s="344"/>
      <c r="H160" s="344"/>
      <c r="I160" s="344"/>
      <c r="J160" s="386"/>
      <c r="K160" s="392"/>
      <c r="L160" s="345"/>
    </row>
    <row r="161" ht="32" customHeight="true">
      <c r="A161" s="343"/>
      <c r="B161" s="344"/>
      <c r="C161" s="386"/>
      <c r="D161" s="344"/>
      <c r="E161" s="344"/>
      <c r="F161" s="344"/>
      <c r="G161" s="344"/>
      <c r="H161" s="344"/>
      <c r="I161" s="344"/>
      <c r="J161" s="386"/>
      <c r="K161" s="392"/>
      <c r="L161" s="345"/>
    </row>
    <row r="162" ht="32" customHeight="true">
      <c r="A162" s="343"/>
      <c r="B162" s="344"/>
      <c r="C162" s="386"/>
      <c r="D162" s="344"/>
      <c r="E162" s="344"/>
      <c r="F162" s="344"/>
      <c r="G162" s="344"/>
      <c r="H162" s="344"/>
      <c r="I162" s="344"/>
      <c r="J162" s="386"/>
      <c r="K162" s="392"/>
      <c r="L162" s="345"/>
    </row>
    <row r="163" ht="32" customHeight="true">
      <c r="A163" s="343"/>
      <c r="B163" s="344"/>
      <c r="C163" s="386"/>
      <c r="D163" s="344"/>
      <c r="E163" s="344"/>
      <c r="F163" s="344"/>
      <c r="G163" s="344"/>
      <c r="H163" s="344"/>
      <c r="I163" s="344"/>
      <c r="J163" s="386"/>
      <c r="K163" s="392"/>
      <c r="L163" s="345"/>
    </row>
    <row r="164" ht="32" customHeight="true">
      <c r="A164" s="343"/>
      <c r="B164" s="344"/>
      <c r="C164" s="386"/>
      <c r="D164" s="344"/>
      <c r="E164" s="344"/>
      <c r="F164" s="344"/>
      <c r="G164" s="344"/>
      <c r="H164" s="344"/>
      <c r="I164" s="344"/>
      <c r="J164" s="386"/>
      <c r="K164" s="392"/>
      <c r="L164" s="345"/>
    </row>
    <row r="165" ht="32" customHeight="true">
      <c r="A165" s="343"/>
      <c r="B165" s="344"/>
      <c r="C165" s="386"/>
      <c r="D165" s="344"/>
      <c r="E165" s="344"/>
      <c r="F165" s="344"/>
      <c r="G165" s="344"/>
      <c r="H165" s="344"/>
      <c r="I165" s="344"/>
      <c r="J165" s="386"/>
      <c r="K165" s="392"/>
      <c r="L165" s="345"/>
    </row>
    <row r="166" ht="32" customHeight="true">
      <c r="A166" s="343"/>
      <c r="B166" s="344"/>
      <c r="C166" s="386"/>
      <c r="D166" s="344"/>
      <c r="E166" s="344"/>
      <c r="F166" s="344"/>
      <c r="G166" s="344"/>
      <c r="H166" s="344"/>
      <c r="I166" s="344"/>
      <c r="J166" s="386"/>
      <c r="K166" s="392"/>
      <c r="L166" s="345"/>
    </row>
    <row r="167" ht="32" customHeight="true">
      <c r="A167" s="343"/>
      <c r="B167" s="344"/>
      <c r="C167" s="386"/>
      <c r="D167" s="344"/>
      <c r="E167" s="344"/>
      <c r="F167" s="344"/>
      <c r="G167" s="344"/>
      <c r="H167" s="344"/>
      <c r="I167" s="344"/>
      <c r="J167" s="386"/>
      <c r="K167" s="392"/>
      <c r="L167" s="345"/>
    </row>
    <row r="168" ht="32" customHeight="true">
      <c r="A168" s="343"/>
      <c r="B168" s="344"/>
      <c r="C168" s="386"/>
      <c r="D168" s="344"/>
      <c r="E168" s="344"/>
      <c r="F168" s="344"/>
      <c r="G168" s="344"/>
      <c r="H168" s="344"/>
      <c r="I168" s="344"/>
      <c r="J168" s="386"/>
      <c r="K168" s="392"/>
      <c r="L168" s="345"/>
    </row>
    <row r="169" ht="32" customHeight="true">
      <c r="A169" s="343"/>
      <c r="B169" s="344"/>
      <c r="C169" s="386"/>
      <c r="D169" s="344"/>
      <c r="E169" s="344"/>
      <c r="F169" s="344"/>
      <c r="G169" s="344"/>
      <c r="H169" s="344"/>
      <c r="I169" s="344"/>
      <c r="J169" s="386"/>
      <c r="K169" s="392"/>
      <c r="L169" s="345"/>
    </row>
    <row r="170" ht="32" customHeight="true">
      <c r="A170" s="343"/>
      <c r="B170" s="344"/>
      <c r="C170" s="386"/>
      <c r="D170" s="344"/>
      <c r="E170" s="344"/>
      <c r="F170" s="344"/>
      <c r="G170" s="344"/>
      <c r="H170" s="344"/>
      <c r="I170" s="344"/>
      <c r="J170" s="386"/>
      <c r="K170" s="392"/>
      <c r="L170" s="345"/>
    </row>
    <row r="171" ht="32" customHeight="true">
      <c r="A171" s="343"/>
      <c r="B171" s="344"/>
      <c r="C171" s="386"/>
      <c r="D171" s="344"/>
      <c r="E171" s="344"/>
      <c r="F171" s="344"/>
      <c r="G171" s="344"/>
      <c r="H171" s="344"/>
      <c r="I171" s="344"/>
      <c r="J171" s="386"/>
      <c r="K171" s="392"/>
      <c r="L171" s="345"/>
    </row>
    <row r="172" ht="32" customHeight="true">
      <c r="A172" s="343"/>
      <c r="B172" s="344"/>
      <c r="C172" s="386"/>
      <c r="D172" s="344"/>
      <c r="E172" s="344"/>
      <c r="F172" s="344"/>
      <c r="G172" s="344"/>
      <c r="H172" s="344"/>
      <c r="I172" s="344"/>
      <c r="J172" s="386"/>
      <c r="K172" s="392"/>
      <c r="L172" s="345"/>
    </row>
    <row r="173" ht="32" customHeight="true">
      <c r="A173" s="343"/>
      <c r="B173" s="344"/>
      <c r="C173" s="386"/>
      <c r="D173" s="344"/>
      <c r="E173" s="344"/>
      <c r="F173" s="344"/>
      <c r="G173" s="344"/>
      <c r="H173" s="344"/>
      <c r="I173" s="344"/>
      <c r="J173" s="386"/>
      <c r="K173" s="392"/>
      <c r="L173" s="345"/>
    </row>
    <row r="174" ht="32" customHeight="true">
      <c r="A174" s="343"/>
      <c r="B174" s="344"/>
      <c r="C174" s="386"/>
      <c r="D174" s="344"/>
      <c r="E174" s="344"/>
      <c r="F174" s="344"/>
      <c r="G174" s="344"/>
      <c r="H174" s="344"/>
      <c r="I174" s="344"/>
      <c r="J174" s="386"/>
      <c r="K174" s="392"/>
      <c r="L174" s="345"/>
    </row>
    <row r="175" ht="32" customHeight="true">
      <c r="A175" s="343"/>
      <c r="B175" s="344"/>
      <c r="C175" s="386"/>
      <c r="D175" s="344"/>
      <c r="E175" s="344"/>
      <c r="F175" s="344"/>
      <c r="G175" s="344"/>
      <c r="H175" s="344"/>
      <c r="I175" s="344"/>
      <c r="J175" s="386"/>
      <c r="K175" s="392"/>
      <c r="L175" s="345"/>
    </row>
    <row r="176" ht="32" customHeight="true">
      <c r="A176" s="343"/>
      <c r="B176" s="344"/>
      <c r="C176" s="386"/>
      <c r="D176" s="344"/>
      <c r="E176" s="344"/>
      <c r="F176" s="344"/>
      <c r="G176" s="344"/>
      <c r="H176" s="344"/>
      <c r="I176" s="344"/>
      <c r="J176" s="386"/>
      <c r="K176" s="392"/>
      <c r="L176" s="345"/>
    </row>
    <row r="177" ht="32" customHeight="true">
      <c r="A177" s="343"/>
      <c r="B177" s="344"/>
      <c r="C177" s="386"/>
      <c r="D177" s="344"/>
      <c r="E177" s="344"/>
      <c r="F177" s="344"/>
      <c r="G177" s="344"/>
      <c r="H177" s="344"/>
      <c r="I177" s="344"/>
      <c r="J177" s="386"/>
      <c r="K177" s="392"/>
      <c r="L177" s="345"/>
    </row>
    <row r="178" ht="32" customHeight="true">
      <c r="A178" s="343"/>
      <c r="B178" s="344"/>
      <c r="C178" s="386"/>
      <c r="D178" s="344"/>
      <c r="E178" s="344"/>
      <c r="F178" s="344"/>
      <c r="G178" s="344"/>
      <c r="H178" s="344"/>
      <c r="I178" s="344"/>
      <c r="J178" s="386"/>
      <c r="K178" s="392"/>
      <c r="L178" s="345"/>
    </row>
    <row r="179" ht="32" customHeight="true">
      <c r="A179" s="343"/>
      <c r="B179" s="344"/>
      <c r="C179" s="386"/>
      <c r="D179" s="344"/>
      <c r="E179" s="344"/>
      <c r="F179" s="344"/>
      <c r="G179" s="344"/>
      <c r="H179" s="344"/>
      <c r="I179" s="344"/>
      <c r="J179" s="386"/>
      <c r="K179" s="392"/>
      <c r="L179" s="345"/>
    </row>
    <row r="180" ht="32" customHeight="true">
      <c r="A180" s="343"/>
      <c r="B180" s="344"/>
      <c r="C180" s="386"/>
      <c r="D180" s="344"/>
      <c r="E180" s="344"/>
      <c r="F180" s="344"/>
      <c r="G180" s="344"/>
      <c r="H180" s="344"/>
      <c r="I180" s="344"/>
      <c r="J180" s="386"/>
      <c r="K180" s="392"/>
      <c r="L180" s="345"/>
    </row>
    <row r="181" ht="32" customHeight="true">
      <c r="A181" s="343"/>
      <c r="B181" s="344"/>
      <c r="C181" s="386"/>
      <c r="D181" s="344"/>
      <c r="E181" s="344"/>
      <c r="F181" s="344"/>
      <c r="G181" s="344"/>
      <c r="H181" s="344"/>
      <c r="I181" s="344"/>
      <c r="J181" s="386"/>
      <c r="K181" s="392"/>
      <c r="L181" s="345"/>
    </row>
    <row r="182" ht="32" customHeight="true">
      <c r="A182" s="343"/>
      <c r="B182" s="344"/>
      <c r="C182" s="386"/>
      <c r="D182" s="344"/>
      <c r="E182" s="344"/>
      <c r="F182" s="344"/>
      <c r="G182" s="344"/>
      <c r="H182" s="344"/>
      <c r="I182" s="344"/>
      <c r="J182" s="386"/>
      <c r="K182" s="392"/>
      <c r="L182" s="345"/>
    </row>
    <row r="183" ht="32" customHeight="true">
      <c r="A183" s="343"/>
      <c r="B183" s="344"/>
      <c r="C183" s="386"/>
      <c r="D183" s="344"/>
      <c r="E183" s="344"/>
      <c r="F183" s="344"/>
      <c r="G183" s="344"/>
      <c r="H183" s="344"/>
      <c r="I183" s="344"/>
      <c r="J183" s="386"/>
      <c r="K183" s="392"/>
      <c r="L183" s="345"/>
    </row>
    <row r="184" ht="32" customHeight="true">
      <c r="A184" s="343"/>
      <c r="B184" s="344"/>
      <c r="C184" s="386"/>
      <c r="D184" s="344"/>
      <c r="E184" s="344"/>
      <c r="F184" s="344"/>
      <c r="G184" s="344"/>
      <c r="H184" s="344"/>
      <c r="I184" s="344"/>
      <c r="J184" s="386"/>
      <c r="K184" s="392"/>
      <c r="L184" s="345"/>
    </row>
    <row r="185" ht="32" customHeight="true">
      <c r="A185" s="343"/>
      <c r="B185" s="344"/>
      <c r="C185" s="386"/>
      <c r="D185" s="344"/>
      <c r="E185" s="344"/>
      <c r="F185" s="344"/>
      <c r="G185" s="344"/>
      <c r="H185" s="344"/>
      <c r="I185" s="344"/>
      <c r="J185" s="386"/>
      <c r="K185" s="392"/>
      <c r="L185" s="345"/>
    </row>
    <row r="186" ht="32" customHeight="true">
      <c r="A186" s="343"/>
      <c r="B186" s="344"/>
      <c r="C186" s="386"/>
      <c r="D186" s="344"/>
      <c r="E186" s="344"/>
      <c r="F186" s="344"/>
      <c r="G186" s="344"/>
      <c r="H186" s="344"/>
      <c r="I186" s="344"/>
      <c r="J186" s="386"/>
      <c r="K186" s="392"/>
      <c r="L186" s="345"/>
    </row>
    <row r="187" ht="32" customHeight="true">
      <c r="A187" s="343"/>
      <c r="B187" s="344"/>
      <c r="C187" s="386"/>
      <c r="D187" s="344"/>
      <c r="E187" s="344"/>
      <c r="F187" s="344"/>
      <c r="G187" s="344"/>
      <c r="H187" s="344"/>
      <c r="I187" s="344"/>
      <c r="J187" s="386"/>
      <c r="K187" s="392"/>
      <c r="L187" s="345"/>
    </row>
    <row r="188" ht="32" customHeight="true">
      <c r="A188" s="343"/>
      <c r="B188" s="344"/>
      <c r="C188" s="386"/>
      <c r="D188" s="344"/>
      <c r="E188" s="344"/>
      <c r="F188" s="344"/>
      <c r="G188" s="344"/>
      <c r="H188" s="344"/>
      <c r="I188" s="344"/>
      <c r="J188" s="386"/>
      <c r="K188" s="392"/>
      <c r="L188" s="345"/>
    </row>
    <row r="189" ht="32" customHeight="true">
      <c r="A189" s="343"/>
      <c r="B189" s="344"/>
      <c r="C189" s="386"/>
      <c r="D189" s="344"/>
      <c r="E189" s="344"/>
      <c r="F189" s="344"/>
      <c r="G189" s="344"/>
      <c r="H189" s="344"/>
      <c r="I189" s="344"/>
      <c r="J189" s="386"/>
      <c r="K189" s="392"/>
      <c r="L189" s="345"/>
    </row>
    <row r="190" ht="32" customHeight="true">
      <c r="A190" s="343"/>
      <c r="B190" s="344"/>
      <c r="C190" s="386"/>
      <c r="D190" s="344"/>
      <c r="E190" s="344"/>
      <c r="F190" s="344"/>
      <c r="G190" s="344"/>
      <c r="H190" s="344"/>
      <c r="I190" s="344"/>
      <c r="J190" s="386"/>
      <c r="K190" s="392"/>
      <c r="L190" s="345"/>
    </row>
    <row r="191" ht="32" customHeight="true">
      <c r="A191" s="343"/>
      <c r="B191" s="344"/>
      <c r="C191" s="386"/>
      <c r="D191" s="344"/>
      <c r="E191" s="344"/>
      <c r="F191" s="344"/>
      <c r="G191" s="344"/>
      <c r="H191" s="344"/>
      <c r="I191" s="344"/>
      <c r="J191" s="386"/>
      <c r="K191" s="392"/>
      <c r="L191" s="345"/>
    </row>
    <row r="192" ht="32" customHeight="true">
      <c r="A192" s="343"/>
      <c r="B192" s="344"/>
      <c r="C192" s="386"/>
      <c r="D192" s="344"/>
      <c r="E192" s="344"/>
      <c r="F192" s="344"/>
      <c r="G192" s="344"/>
      <c r="H192" s="344"/>
      <c r="I192" s="344"/>
      <c r="J192" s="386"/>
      <c r="K192" s="392"/>
      <c r="L192" s="345"/>
    </row>
    <row r="193" ht="32" customHeight="true">
      <c r="A193" s="343"/>
      <c r="B193" s="344"/>
      <c r="C193" s="386"/>
      <c r="D193" s="344"/>
      <c r="E193" s="344"/>
      <c r="F193" s="344"/>
      <c r="G193" s="344"/>
      <c r="H193" s="344"/>
      <c r="I193" s="344"/>
      <c r="J193" s="386"/>
      <c r="K193" s="392"/>
      <c r="L193" s="345"/>
    </row>
    <row r="194" ht="32" customHeight="true">
      <c r="A194" s="343"/>
      <c r="B194" s="344"/>
      <c r="C194" s="386"/>
      <c r="D194" s="344"/>
      <c r="E194" s="344"/>
      <c r="F194" s="344"/>
      <c r="G194" s="344"/>
      <c r="H194" s="344"/>
      <c r="I194" s="344"/>
      <c r="J194" s="386"/>
      <c r="K194" s="392"/>
      <c r="L194" s="345"/>
    </row>
    <row r="195" ht="32" customHeight="true">
      <c r="A195" s="343"/>
      <c r="B195" s="344"/>
      <c r="C195" s="386"/>
      <c r="D195" s="344"/>
      <c r="E195" s="344"/>
      <c r="F195" s="344"/>
      <c r="G195" s="344"/>
      <c r="H195" s="344"/>
      <c r="I195" s="344"/>
      <c r="J195" s="386"/>
      <c r="K195" s="392"/>
      <c r="L195" s="345"/>
    </row>
    <row r="196" ht="32" customHeight="true">
      <c r="A196" s="343"/>
      <c r="B196" s="344"/>
      <c r="C196" s="386"/>
      <c r="D196" s="344"/>
      <c r="E196" s="344"/>
      <c r="F196" s="344"/>
      <c r="G196" s="344"/>
      <c r="H196" s="344"/>
      <c r="I196" s="344"/>
      <c r="J196" s="386"/>
      <c r="K196" s="392"/>
      <c r="L196" s="345"/>
    </row>
    <row r="197" ht="32" customHeight="true">
      <c r="A197" s="343"/>
      <c r="B197" s="344"/>
      <c r="C197" s="386"/>
      <c r="D197" s="344"/>
      <c r="E197" s="344"/>
      <c r="F197" s="344"/>
      <c r="G197" s="344"/>
      <c r="H197" s="344"/>
      <c r="I197" s="344"/>
      <c r="J197" s="386"/>
      <c r="K197" s="392"/>
      <c r="L197" s="345"/>
    </row>
    <row r="198" ht="32" customHeight="true">
      <c r="A198" s="343"/>
      <c r="B198" s="344"/>
      <c r="C198" s="386"/>
      <c r="D198" s="344"/>
      <c r="E198" s="344"/>
      <c r="F198" s="344"/>
      <c r="G198" s="344"/>
      <c r="H198" s="344"/>
      <c r="I198" s="344"/>
      <c r="J198" s="386"/>
      <c r="K198" s="392"/>
      <c r="L198" s="345"/>
    </row>
    <row r="199" ht="32" customHeight="true">
      <c r="A199" s="343"/>
      <c r="B199" s="344"/>
      <c r="C199" s="386"/>
      <c r="D199" s="344"/>
      <c r="E199" s="344"/>
      <c r="F199" s="344"/>
      <c r="G199" s="344"/>
      <c r="H199" s="344"/>
      <c r="I199" s="344"/>
      <c r="J199" s="386"/>
      <c r="K199" s="392"/>
      <c r="L199" s="345"/>
    </row>
    <row r="200" ht="32" customHeight="true">
      <c r="A200" s="343"/>
      <c r="B200" s="344"/>
      <c r="C200" s="386"/>
      <c r="D200" s="344"/>
      <c r="E200" s="344"/>
      <c r="F200" s="344"/>
      <c r="G200" s="344"/>
      <c r="H200" s="344"/>
      <c r="I200" s="344"/>
      <c r="J200" s="386"/>
      <c r="K200" s="392"/>
      <c r="L200" s="345"/>
    </row>
    <row r="201" ht="32" customHeight="true">
      <c r="A201" s="343"/>
      <c r="B201" s="344"/>
      <c r="C201" s="386"/>
      <c r="D201" s="344"/>
      <c r="E201" s="344"/>
      <c r="F201" s="344"/>
      <c r="G201" s="344"/>
      <c r="H201" s="344"/>
      <c r="I201" s="344"/>
      <c r="J201" s="386"/>
      <c r="K201" s="392"/>
      <c r="L201" s="345"/>
    </row>
    <row r="202" ht="32" customHeight="true">
      <c r="A202" s="343"/>
      <c r="B202" s="344"/>
      <c r="C202" s="386"/>
      <c r="D202" s="344"/>
      <c r="E202" s="344"/>
      <c r="F202" s="344"/>
      <c r="G202" s="344"/>
      <c r="H202" s="344"/>
      <c r="I202" s="344"/>
      <c r="J202" s="386"/>
      <c r="K202" s="392"/>
      <c r="L202" s="345"/>
    </row>
    <row r="203" ht="32" customHeight="true">
      <c r="A203" s="343"/>
      <c r="B203" s="344"/>
      <c r="C203" s="386"/>
      <c r="D203" s="344"/>
      <c r="E203" s="344"/>
      <c r="F203" s="344"/>
      <c r="G203" s="344"/>
      <c r="H203" s="344"/>
      <c r="I203" s="344"/>
      <c r="J203" s="386"/>
      <c r="K203" s="392"/>
      <c r="L203" s="345"/>
    </row>
    <row r="204" ht="32" customHeight="true">
      <c r="A204" s="343"/>
      <c r="B204" s="344"/>
      <c r="C204" s="386"/>
      <c r="D204" s="344"/>
      <c r="E204" s="344"/>
      <c r="F204" s="344"/>
      <c r="G204" s="344"/>
      <c r="H204" s="344"/>
      <c r="I204" s="344"/>
      <c r="J204" s="386"/>
      <c r="K204" s="392"/>
      <c r="L204" s="345"/>
    </row>
    <row r="205" ht="32" customHeight="true">
      <c r="A205" s="346"/>
      <c r="B205" s="347"/>
      <c r="C205" s="387"/>
      <c r="D205" s="347"/>
      <c r="E205" s="347"/>
      <c r="F205" s="347"/>
      <c r="G205" s="347"/>
      <c r="H205" s="347"/>
      <c r="I205" s="347"/>
      <c r="J205" s="387"/>
      <c r="K205" s="393"/>
      <c r="L205" s="348"/>
    </row>
  </sheetData>
  <mergeCells count="2">
    <mergeCell ref="A1:L1"/>
    <mergeCell ref="A2:L2"/>
  </mergeCells>
  <conditionalFormatting sqref="J6:J205">
    <cfRule type="expression" dxfId="10" priority="1">
      <formula>AND($J6&lt;&gt;"",$J6&lt;TODAY())</formula>
    </cfRule>
  </conditionalFormatting>
  <dataValidations count="4">
    <dataValidation allowBlank="true" sqref="D6:D205" type="list">
      <formula1>'データ辞書'!$K$2:$K$11</formula1>
    </dataValidation>
    <dataValidation allowBlank="true" sqref="F6:F205" type="list">
      <formula1>'データ辞書'!$I$2:$I$11</formula1>
    </dataValidation>
    <dataValidation allowBlank="true" sqref="L6:L205" type="list">
      <formula1>'データ辞書'!$L$2:$L$3</formula1>
    </dataValidation>
    <dataValidation allowBlank="true" operator="greaterThanOrEqual" sqref="K6:K205" type="decimal">
      <formula1>0</formula1>
    </dataValidation>
  </dataValidations>
  <pageMargins left="0.7" right="0.7" top="0.75" bottom="0.75" header="0.3" footer="0.3"/>
  <tableParts count="1">
    <tablePart r:id="Rbd0c1deb3da5464d"/>
  </tableParts>
</worksheet>
</file>

<file path=xl/worksheets/sheet5.xml><?xml version="1.0" encoding="utf-8"?>
<worksheet xmlns:x="http://schemas.openxmlformats.org/spreadsheetml/2006/main" xmlns="http://schemas.openxmlformats.org/spreadsheetml/2006/main" xmlns:r="http://schemas.openxmlformats.org/officeDocument/2006/relationships" xmlns:mc="http://schemas.openxmlformats.org/markup-compatibility/2006">
  <sheetFormatPr defaultRowHeight="15"/>
  <cols>
    <col customWidth="true" max="1" min="1" width="14"/>
    <col customWidth="true" max="2" min="2" width="12"/>
    <col customWidth="true" max="4" min="3" width="15"/>
    <col customWidth="true" max="5" min="5" width="24"/>
    <col customWidth="true" max="6" min="6" width="46"/>
    <col customWidth="true" max="7" min="7" width="3"/>
    <col customWidth="true" max="8" min="8" width="18"/>
    <col customWidth="true" max="12" min="9" width="14"/>
  </cols>
  <sheetData>
    <row r="1" ht="34" customHeight="true">
      <c r="A1" s="8" t="s">
        <v>277</v>
      </c>
      <c r="B1" s="9"/>
      <c r="C1" s="9"/>
      <c r="D1" s="9"/>
      <c r="E1" s="9"/>
      <c r="F1" s="9"/>
      <c r="G1" s="9"/>
      <c r="H1" s="9"/>
      <c r="I1" s="9"/>
      <c r="J1" s="9"/>
      <c r="K1" s="9"/>
      <c r="L1" s="9"/>
    </row>
    <row r="2">
      <c r="A2" s="162" t="s">
        <v>278</v>
      </c>
    </row>
    <row r="3"/>
    <row r="4"/>
    <row r="5" ht="28" customHeight="true">
      <c r="A5" s="37" t="s">
        <v>68</v>
      </c>
      <c r="B5" s="38" t="s">
        <v>117</v>
      </c>
      <c r="C5" s="38" t="s">
        <v>279</v>
      </c>
      <c r="D5" s="38" t="s">
        <v>118</v>
      </c>
      <c r="E5" s="38" t="s">
        <v>280</v>
      </c>
      <c r="F5" s="39" t="s">
        <v>281</v>
      </c>
      <c r="H5" s="170" t="s">
        <v>282</v>
      </c>
      <c r="I5" s="171"/>
      <c r="J5" s="171"/>
      <c r="K5" s="171"/>
      <c r="L5" s="172"/>
    </row>
    <row r="6" ht="28" customHeight="true">
      <c r="A6" s="82" t="s">
        <v>70</v>
      </c>
      <c r="B6" s="83" t="s">
        <v>283</v>
      </c>
      <c r="C6" s="83" t="n">
        <v>1</v>
      </c>
      <c r="D6" s="83" t="n">
        <v>4</v>
      </c>
      <c r="E6" s="83" t="s">
        <v>284</v>
      </c>
      <c r="F6" s="84" t="s">
        <v>285</v>
      </c>
      <c r="H6" s="37" t="s">
        <v>109</v>
      </c>
      <c r="I6" s="38" t="s">
        <v>169</v>
      </c>
      <c r="J6" s="38" t="s">
        <v>140</v>
      </c>
      <c r="K6" s="38" t="s">
        <v>180</v>
      </c>
      <c r="L6" s="39" t="s">
        <v>206</v>
      </c>
    </row>
    <row r="7" ht="28" customHeight="true">
      <c r="A7" s="85" t="str">
        <v>P2-高</v>
      </c>
      <c r="B7" s="86" t="str">
        <v>高</v>
      </c>
      <c r="C7" s="86" t="n">
        <v>2</v>
      </c>
      <c r="D7" s="86" t="n">
        <v>8</v>
      </c>
      <c r="E7" s="86" t="s">
        <v>286</v>
      </c>
      <c r="F7" s="87" t="s">
        <v>287</v>
      </c>
      <c r="H7" s="191" t="s">
        <v>288</v>
      </c>
      <c r="I7" s="192" t="str">
        <v>P2-高</v>
      </c>
      <c r="J7" s="192" t="str">
        <v>P3-中</v>
      </c>
      <c r="K7" s="192" t="str">
        <v>P4-低</v>
      </c>
      <c r="L7" s="193" t="s">
        <v>74</v>
      </c>
    </row>
    <row r="8" ht="28" customHeight="true">
      <c r="A8" s="85" t="str">
        <v>P3-中</v>
      </c>
      <c r="B8" s="86" t="s">
        <v>289</v>
      </c>
      <c r="C8" s="86" t="n">
        <v>4</v>
      </c>
      <c r="D8" s="86" t="n">
        <v>24</v>
      </c>
      <c r="E8" s="86" t="s">
        <v>290</v>
      </c>
      <c r="F8" s="87" t="s">
        <v>291</v>
      </c>
      <c r="H8" s="194" t="s">
        <v>193</v>
      </c>
      <c r="I8" s="195" t="s">
        <v>70</v>
      </c>
      <c r="J8" s="195" t="str">
        <v>P2-高</v>
      </c>
      <c r="K8" s="195" t="str">
        <v>P3-中</v>
      </c>
      <c r="L8" s="196" t="str">
        <v>P4-低</v>
      </c>
    </row>
    <row r="9" ht="28" customHeight="true">
      <c r="A9" s="85" t="str">
        <v>P4-低</v>
      </c>
      <c r="B9" s="86" t="str">
        <v>低</v>
      </c>
      <c r="C9" s="86" t="n">
        <v>8</v>
      </c>
      <c r="D9" s="86" t="n">
        <v>72</v>
      </c>
      <c r="E9" s="86" t="s">
        <v>292</v>
      </c>
      <c r="F9" s="87" t="s">
        <v>293</v>
      </c>
      <c r="H9" s="194" t="s">
        <v>294</v>
      </c>
      <c r="I9" s="195" t="s">
        <v>70</v>
      </c>
      <c r="J9" s="195" t="s">
        <v>70</v>
      </c>
      <c r="K9" s="195" t="str">
        <v>P2-高</v>
      </c>
      <c r="L9" s="196" t="str">
        <v>P3-中</v>
      </c>
    </row>
    <row r="10" ht="28" customHeight="true">
      <c r="A10" s="88" t="s">
        <v>74</v>
      </c>
      <c r="B10" s="89" t="s">
        <v>295</v>
      </c>
      <c r="C10" s="89" t="n">
        <v>24</v>
      </c>
      <c r="D10" s="89" t="n">
        <v>120</v>
      </c>
      <c r="E10" s="89" t="s">
        <v>296</v>
      </c>
      <c r="F10" s="90" t="s">
        <v>297</v>
      </c>
      <c r="H10" s="197" t="s">
        <v>298</v>
      </c>
      <c r="I10" s="198" t="s">
        <v>70</v>
      </c>
      <c r="J10" s="198" t="s">
        <v>70</v>
      </c>
      <c r="K10" s="198" t="s">
        <v>70</v>
      </c>
      <c r="L10" s="199" t="str">
        <v>P2-高</v>
      </c>
    </row>
    <row r="11" ht="28" customHeight="true"/>
    <row r="12" ht="28" customHeight="true"/>
    <row r="13" ht="28" customHeight="true">
      <c r="A13" s="170" t="s">
        <v>299</v>
      </c>
      <c r="B13" s="171"/>
      <c r="C13" s="171"/>
      <c r="D13" s="171"/>
      <c r="E13" s="171"/>
      <c r="F13" s="171"/>
      <c r="G13" s="171"/>
      <c r="H13" s="171"/>
      <c r="I13" s="171"/>
      <c r="J13" s="171"/>
      <c r="K13" s="171"/>
      <c r="L13" s="172"/>
    </row>
    <row r="14" ht="28" customHeight="true">
      <c r="A14" s="37" t="s">
        <v>50</v>
      </c>
      <c r="B14" s="38" t="s">
        <v>300</v>
      </c>
      <c r="C14" s="38" t="s">
        <v>301</v>
      </c>
      <c r="D14" s="38" t="s">
        <v>302</v>
      </c>
      <c r="E14" s="39" t="s">
        <v>303</v>
      </c>
    </row>
    <row r="15" ht="42" customHeight="true">
      <c r="A15" s="82" t="s">
        <v>52</v>
      </c>
      <c r="B15" s="83" t="s">
        <v>304</v>
      </c>
      <c r="C15" s="83" t="s">
        <v>141</v>
      </c>
      <c r="D15" s="83" t="s">
        <v>305</v>
      </c>
      <c r="E15" s="84" t="s">
        <v>306</v>
      </c>
    </row>
    <row r="16" ht="42" customHeight="true">
      <c r="A16" s="85" t="s">
        <v>54</v>
      </c>
      <c r="B16" s="86" t="s">
        <v>307</v>
      </c>
      <c r="C16" s="86" t="s">
        <v>156</v>
      </c>
      <c r="D16" s="86" t="s">
        <v>308</v>
      </c>
      <c r="E16" s="87" t="s">
        <v>309</v>
      </c>
    </row>
    <row r="17" ht="42" customHeight="true">
      <c r="A17" s="85" t="s">
        <v>56</v>
      </c>
      <c r="B17" s="86" t="s">
        <v>310</v>
      </c>
      <c r="C17" s="86" t="s">
        <v>56</v>
      </c>
      <c r="D17" s="86" t="s">
        <v>311</v>
      </c>
      <c r="E17" s="87" t="s">
        <v>312</v>
      </c>
    </row>
    <row r="18" ht="42" customHeight="true">
      <c r="A18" s="85" t="s">
        <v>60</v>
      </c>
      <c r="B18" s="86" t="s">
        <v>313</v>
      </c>
      <c r="C18" s="86" t="s">
        <v>60</v>
      </c>
      <c r="D18" s="86" t="s">
        <v>314</v>
      </c>
      <c r="E18" s="87" t="s">
        <v>315</v>
      </c>
    </row>
    <row r="19" ht="42" customHeight="true">
      <c r="A19" s="85" t="s">
        <v>62</v>
      </c>
      <c r="B19" s="86" t="s">
        <v>316</v>
      </c>
      <c r="C19" s="86" t="s">
        <v>181</v>
      </c>
      <c r="D19" s="86" t="s">
        <v>317</v>
      </c>
      <c r="E19" s="87" t="s">
        <v>318</v>
      </c>
    </row>
    <row r="20" ht="42" customHeight="true">
      <c r="A20" s="88" t="s">
        <v>64</v>
      </c>
      <c r="B20" s="89" t="s">
        <v>319</v>
      </c>
      <c r="C20" s="89" t="s">
        <v>194</v>
      </c>
      <c r="D20" s="89" t="s">
        <v>320</v>
      </c>
      <c r="E20" s="90" t="s">
        <v>321</v>
      </c>
    </row>
  </sheetData>
  <mergeCells count="4">
    <mergeCell ref="A1:L1"/>
    <mergeCell ref="A2:L2"/>
    <mergeCell ref="H5:L5"/>
    <mergeCell ref="A13:L13"/>
  </mergeCells>
  <pageMargins left="0.7" right="0.7" top="0.75" bottom="0.75" header="0.3" footer="0.3"/>
  <tableParts count="1">
    <tablePart r:id="R8f886e739592458b"/>
  </tableParts>
</worksheet>
</file>

<file path=xl/worksheets/sheet6.xml><?xml version="1.0" encoding="utf-8"?>
<worksheet xmlns:x="http://schemas.openxmlformats.org/spreadsheetml/2006/main" xmlns="http://schemas.openxmlformats.org/spreadsheetml/2006/main" xmlns:r="http://schemas.openxmlformats.org/officeDocument/2006/relationships" xmlns:mc="http://schemas.openxmlformats.org/markup-compatibility/2006">
  <sheetFormatPr defaultRowHeight="15"/>
  <cols>
    <col customWidth="true" max="13" min="1" width="16"/>
  </cols>
  <sheetData>
    <row r="1" ht="34" customHeight="true">
      <c r="A1" s="132" t="s">
        <v>50</v>
      </c>
      <c r="B1" s="132" t="s">
        <v>99</v>
      </c>
      <c r="C1" s="132" t="s">
        <v>100</v>
      </c>
      <c r="D1" s="132" t="s">
        <v>105</v>
      </c>
      <c r="E1" s="132" t="s">
        <v>106</v>
      </c>
      <c r="F1" s="132" t="s">
        <v>109</v>
      </c>
      <c r="G1" s="132" t="s">
        <v>110</v>
      </c>
      <c r="H1" s="132" t="s">
        <v>68</v>
      </c>
      <c r="I1" s="132" t="s">
        <v>111</v>
      </c>
      <c r="J1" s="132" t="s">
        <v>113</v>
      </c>
      <c r="K1" s="132" t="s">
        <v>249</v>
      </c>
      <c r="L1" s="132" t="s">
        <v>322</v>
      </c>
      <c r="M1" s="132" t="s">
        <v>323</v>
      </c>
    </row>
    <row r="2" ht="22" customHeight="true">
      <c r="A2" s="147" t="s">
        <v>52</v>
      </c>
      <c r="B2" s="147" t="s">
        <v>172</v>
      </c>
      <c r="C2" s="147" t="s">
        <v>146</v>
      </c>
      <c r="D2" s="147" t="s">
        <v>135</v>
      </c>
      <c r="E2" s="147" t="s">
        <v>136</v>
      </c>
      <c r="F2" s="147" t="s">
        <v>139</v>
      </c>
      <c r="G2" s="147" t="s">
        <v>169</v>
      </c>
      <c r="H2" s="147" t="s">
        <v>70</v>
      </c>
      <c r="I2" s="147" t="s">
        <v>156</v>
      </c>
      <c r="J2" s="147" t="s">
        <v>51</v>
      </c>
      <c r="K2" s="147" t="s">
        <v>257</v>
      </c>
      <c r="L2" s="147" t="s">
        <v>261</v>
      </c>
      <c r="M2" s="147" t="n">
        <v>1</v>
      </c>
    </row>
    <row r="3" ht="22" customHeight="true">
      <c r="A3" s="148" t="s">
        <v>54</v>
      </c>
      <c r="B3" s="148" t="s">
        <v>145</v>
      </c>
      <c r="C3" s="148" t="s">
        <v>130</v>
      </c>
      <c r="D3" s="148" t="s">
        <v>214</v>
      </c>
      <c r="E3" s="148" t="s">
        <v>165</v>
      </c>
      <c r="F3" s="148" t="s">
        <v>193</v>
      </c>
      <c r="G3" s="148" t="s">
        <v>140</v>
      </c>
      <c r="H3" s="148" t="str">
        <v>P2-高</v>
      </c>
      <c r="I3" s="148" t="s">
        <v>141</v>
      </c>
      <c r="J3" s="148" t="s">
        <v>53</v>
      </c>
      <c r="K3" s="148" t="s">
        <v>324</v>
      </c>
      <c r="L3" s="149" t="s">
        <v>273</v>
      </c>
      <c r="M3" s="148" t="n">
        <v>2</v>
      </c>
    </row>
    <row r="4" ht="22" customHeight="true">
      <c r="A4" s="148" t="s">
        <v>56</v>
      </c>
      <c r="B4" s="148" t="s">
        <v>129</v>
      </c>
      <c r="C4" s="148" t="s">
        <v>325</v>
      </c>
      <c r="D4" s="148" t="s">
        <v>232</v>
      </c>
      <c r="E4" s="148" t="s">
        <v>326</v>
      </c>
      <c r="F4" s="148" t="s">
        <v>155</v>
      </c>
      <c r="G4" s="148" t="s">
        <v>180</v>
      </c>
      <c r="H4" s="148" t="str">
        <v>P3-中</v>
      </c>
      <c r="I4" s="148" t="s">
        <v>327</v>
      </c>
      <c r="J4" s="148" t="s">
        <v>55</v>
      </c>
      <c r="K4" s="148" t="s">
        <v>265</v>
      </c>
      <c r="M4" s="148" t="n">
        <v>3</v>
      </c>
    </row>
    <row r="5" ht="22" customHeight="true">
      <c r="A5" s="148" t="s">
        <v>58</v>
      </c>
      <c r="B5" s="148" t="s">
        <v>197</v>
      </c>
      <c r="C5" s="148" t="s">
        <v>185</v>
      </c>
      <c r="D5" s="148" t="s">
        <v>151</v>
      </c>
      <c r="E5" s="148" t="s">
        <v>328</v>
      </c>
      <c r="F5" s="148" t="s">
        <v>329</v>
      </c>
      <c r="G5" s="149" t="s">
        <v>206</v>
      </c>
      <c r="H5" s="148" t="str">
        <v>P4-低</v>
      </c>
      <c r="I5" s="148" t="s">
        <v>56</v>
      </c>
      <c r="J5" s="148" t="s">
        <v>57</v>
      </c>
      <c r="K5" s="148" t="s">
        <v>330</v>
      </c>
      <c r="M5" s="148" t="n">
        <v>4</v>
      </c>
    </row>
    <row r="6" ht="22" customHeight="true">
      <c r="A6" s="148" t="s">
        <v>60</v>
      </c>
      <c r="B6" s="148" t="s">
        <v>220</v>
      </c>
      <c r="C6" s="148" t="s">
        <v>160</v>
      </c>
      <c r="D6" s="148" t="s">
        <v>176</v>
      </c>
      <c r="E6" s="148" t="s">
        <v>152</v>
      </c>
      <c r="F6" s="148" t="s">
        <v>168</v>
      </c>
      <c r="H6" s="149" t="s">
        <v>74</v>
      </c>
      <c r="I6" s="148" t="s">
        <v>58</v>
      </c>
      <c r="J6" s="148" t="s">
        <v>59</v>
      </c>
      <c r="K6" s="148" t="s">
        <v>331</v>
      </c>
      <c r="M6" s="149" t="n">
        <v>5</v>
      </c>
    </row>
    <row r="7" ht="22" customHeight="true">
      <c r="A7" s="148" t="s">
        <v>62</v>
      </c>
      <c r="B7" s="148" t="s">
        <v>159</v>
      </c>
      <c r="C7" s="149" t="s">
        <v>211</v>
      </c>
      <c r="D7" s="148" t="s">
        <v>189</v>
      </c>
      <c r="E7" s="148" t="s">
        <v>233</v>
      </c>
      <c r="F7" s="149" t="s">
        <v>298</v>
      </c>
      <c r="I7" s="148" t="s">
        <v>181</v>
      </c>
      <c r="J7" s="148" t="s">
        <v>61</v>
      </c>
      <c r="K7" s="148" t="s">
        <v>269</v>
      </c>
    </row>
    <row r="8" ht="22" customHeight="true">
      <c r="A8" s="148" t="s">
        <v>64</v>
      </c>
      <c r="B8" s="148" t="s">
        <v>210</v>
      </c>
      <c r="D8" s="148" t="s">
        <v>164</v>
      </c>
      <c r="E8" s="148" t="s">
        <v>225</v>
      </c>
      <c r="I8" s="148" t="s">
        <v>60</v>
      </c>
      <c r="J8" s="148" t="s">
        <v>63</v>
      </c>
      <c r="K8" s="148" t="s">
        <v>332</v>
      </c>
    </row>
    <row r="9" ht="22" customHeight="true">
      <c r="A9" s="149" t="s">
        <v>66</v>
      </c>
      <c r="B9" s="149" t="s">
        <v>184</v>
      </c>
      <c r="D9" s="148" t="s">
        <v>224</v>
      </c>
      <c r="E9" s="148" t="s">
        <v>177</v>
      </c>
      <c r="I9" s="148" t="s">
        <v>194</v>
      </c>
      <c r="J9" s="148" t="s">
        <v>65</v>
      </c>
      <c r="K9" s="148" t="s">
        <v>262</v>
      </c>
    </row>
    <row r="10" ht="22" customHeight="true">
      <c r="D10" s="148" t="s">
        <v>202</v>
      </c>
      <c r="E10" s="148" t="s">
        <v>215</v>
      </c>
      <c r="I10" s="148" t="s">
        <v>207</v>
      </c>
      <c r="J10" s="149" t="s">
        <v>67</v>
      </c>
      <c r="K10" s="148" t="s">
        <v>333</v>
      </c>
    </row>
    <row r="11" ht="22" customHeight="true">
      <c r="D11" s="149" t="s">
        <v>334</v>
      </c>
      <c r="E11" s="148" t="s">
        <v>190</v>
      </c>
      <c r="I11" s="149" t="s">
        <v>335</v>
      </c>
      <c r="K11" s="149" t="s">
        <v>274</v>
      </c>
    </row>
    <row r="12" ht="22" customHeight="true">
      <c r="E12" s="148" t="s">
        <v>241</v>
      </c>
    </row>
    <row r="13" ht="22" customHeight="true">
      <c r="E13" s="149" t="s">
        <v>203</v>
      </c>
    </row>
    <row r="14" ht="22" customHeight="true"/>
  </sheetData>
  <pageMargins left="0.7" right="0.7" top="0.75" bottom="0.75" header="0.3" footer="0.3"/>
  <tableParts count="1">
    <tablePart r:id="R5cd3bfb8d6054719"/>
  </tableParts>
</worksheet>
</file>

<file path=xl/worksheets/sheet7.xml><?xml version="1.0" encoding="utf-8"?>
<worksheet xmlns:x="http://schemas.openxmlformats.org/spreadsheetml/2006/main" xmlns="http://schemas.openxmlformats.org/spreadsheetml/2006/main" xmlns:r="http://schemas.openxmlformats.org/officeDocument/2006/relationships" xmlns:mc="http://schemas.openxmlformats.org/markup-compatibility/2006">
  <sheetFormatPr defaultRowHeight="15"/>
  <cols>
    <col customWidth="true" max="2" min="1" width="14"/>
    <col customWidth="true" max="3" min="3" width="22"/>
    <col customWidth="true" max="5" min="4" width="18"/>
    <col customWidth="true" max="6" min="6" width="14"/>
    <col customWidth="true" max="7" min="7" width="18"/>
    <col customWidth="true" max="8" min="8" width="22"/>
    <col customWidth="true" max="9" min="9" width="12"/>
    <col customWidth="true" max="10" min="10" width="14"/>
    <col customWidth="true" max="11" min="11" width="28"/>
  </cols>
  <sheetData>
    <row r="1" ht="34" customHeight="true">
      <c r="A1" s="8" t="s">
        <v>336</v>
      </c>
      <c r="B1" s="9"/>
      <c r="C1" s="9"/>
      <c r="D1" s="9"/>
      <c r="E1" s="9"/>
      <c r="F1" s="9"/>
      <c r="G1" s="9"/>
      <c r="H1" s="9"/>
      <c r="I1" s="9"/>
      <c r="J1" s="9"/>
      <c r="K1" s="9"/>
    </row>
    <row r="2">
      <c r="A2" s="162" t="s">
        <v>337</v>
      </c>
    </row>
    <row r="3"/>
    <row r="4"/>
    <row r="5" ht="38" customHeight="true">
      <c r="A5" s="37" t="s">
        <v>338</v>
      </c>
      <c r="B5" s="38" t="s">
        <v>339</v>
      </c>
      <c r="C5" s="38" t="str">
        <v>名称</v>
      </c>
      <c r="D5" s="38" t="s">
        <v>102</v>
      </c>
      <c r="E5" s="38" t="s">
        <v>103</v>
      </c>
      <c r="F5" s="38" t="s">
        <v>340</v>
      </c>
      <c r="G5" s="38" t="s">
        <v>104</v>
      </c>
      <c r="H5" s="38" t="s">
        <v>341</v>
      </c>
      <c r="I5" s="38" t="s">
        <v>342</v>
      </c>
      <c r="J5" s="38" t="s">
        <v>343</v>
      </c>
      <c r="K5" s="39" t="s">
        <v>126</v>
      </c>
    </row>
    <row r="6" ht="26" customHeight="true">
      <c r="A6" s="340" t="s">
        <v>146</v>
      </c>
      <c r="B6" s="341" t="str">
        <v>CUS-001</v>
      </c>
      <c r="C6" s="341" t="s">
        <v>147</v>
      </c>
      <c r="D6" s="341" t="s">
        <v>148</v>
      </c>
      <c r="E6" s="341" t="s">
        <v>149</v>
      </c>
      <c r="F6" s="341" t="s">
        <v>344</v>
      </c>
      <c r="G6" s="341" t="s">
        <v>150</v>
      </c>
      <c r="H6" s="341" t="str">
        <v>CON-2026-001</v>
      </c>
      <c r="I6" s="341" t="str">
        <v>高</v>
      </c>
      <c r="J6" s="397" t="n">
        <v>46387</v>
      </c>
      <c r="K6" s="342" t="s">
        <v>345</v>
      </c>
    </row>
    <row r="7" ht="26" customHeight="true">
      <c r="A7" s="343" t="s">
        <v>146</v>
      </c>
      <c r="B7" s="344" t="str">
        <v>CUS-002</v>
      </c>
      <c r="C7" s="344" t="s">
        <v>198</v>
      </c>
      <c r="D7" s="344" t="s">
        <v>199</v>
      </c>
      <c r="E7" s="344" t="s">
        <v>200</v>
      </c>
      <c r="F7" s="344" t="s">
        <v>346</v>
      </c>
      <c r="G7" s="344" t="s">
        <v>201</v>
      </c>
      <c r="H7" s="344" t="str">
        <v>CON-2026-006</v>
      </c>
      <c r="I7" s="344" t="s">
        <v>289</v>
      </c>
      <c r="J7" s="398" t="n">
        <v>46295</v>
      </c>
      <c r="K7" s="345" t="str"/>
    </row>
    <row r="8" ht="26" customHeight="true">
      <c r="A8" s="343" t="s">
        <v>160</v>
      </c>
      <c r="B8" s="344" t="str">
        <v>SITE-001</v>
      </c>
      <c r="C8" s="344" t="s">
        <v>161</v>
      </c>
      <c r="D8" s="344" t="s">
        <v>162</v>
      </c>
      <c r="E8" s="344" t="s">
        <v>161</v>
      </c>
      <c r="F8" s="344" t="s">
        <v>347</v>
      </c>
      <c r="G8" s="344" t="s">
        <v>163</v>
      </c>
      <c r="H8" s="344" t="str">
        <v>ASSET-CAB-01</v>
      </c>
      <c r="I8" s="344" t="s">
        <v>283</v>
      </c>
      <c r="J8" s="398" t="n">
        <v>46477</v>
      </c>
      <c r="K8" s="345" t="s">
        <v>348</v>
      </c>
    </row>
    <row r="9" ht="26" customHeight="true">
      <c r="A9" s="343" t="s">
        <v>349</v>
      </c>
      <c r="B9" s="344" t="str">
        <v>AST-1007</v>
      </c>
      <c r="C9" s="344" t="s">
        <v>350</v>
      </c>
      <c r="D9" s="344" t="s">
        <v>162</v>
      </c>
      <c r="E9" s="344" t="s">
        <v>213</v>
      </c>
      <c r="F9" s="344" t="s">
        <v>351</v>
      </c>
      <c r="G9" s="344" t="str">
        <v>iot-alert</v>
      </c>
      <c r="H9" s="344" t="s">
        <v>212</v>
      </c>
      <c r="I9" s="344" t="str">
        <v>高</v>
      </c>
      <c r="J9" s="398" t="n">
        <v>46356</v>
      </c>
      <c r="K9" s="345" t="s">
        <v>352</v>
      </c>
    </row>
    <row r="10" ht="26" customHeight="true">
      <c r="A10" s="343" t="s">
        <v>130</v>
      </c>
      <c r="B10" s="344" t="str">
        <v>EMP-001</v>
      </c>
      <c r="C10" s="344" t="s">
        <v>131</v>
      </c>
      <c r="D10" s="344" t="s">
        <v>132</v>
      </c>
      <c r="E10" s="344" t="s">
        <v>133</v>
      </c>
      <c r="F10" s="344" t="s">
        <v>131</v>
      </c>
      <c r="G10" s="344" t="s">
        <v>134</v>
      </c>
      <c r="H10" s="344" t="str"/>
      <c r="I10" s="344" t="s">
        <v>289</v>
      </c>
      <c r="J10" s="398"/>
      <c r="K10" s="345" t="str"/>
    </row>
    <row r="11" ht="26" customHeight="true">
      <c r="A11" s="343"/>
      <c r="B11" s="344"/>
      <c r="C11" s="344"/>
      <c r="D11" s="344"/>
      <c r="E11" s="344"/>
      <c r="F11" s="344"/>
      <c r="G11" s="344"/>
      <c r="H11" s="344"/>
      <c r="I11" s="344"/>
      <c r="J11" s="398"/>
      <c r="K11" s="345"/>
    </row>
    <row r="12" ht="26" customHeight="true">
      <c r="A12" s="343"/>
      <c r="B12" s="344"/>
      <c r="C12" s="344"/>
      <c r="D12" s="344"/>
      <c r="E12" s="344"/>
      <c r="F12" s="344"/>
      <c r="G12" s="344"/>
      <c r="H12" s="344"/>
      <c r="I12" s="344"/>
      <c r="J12" s="398"/>
      <c r="K12" s="345"/>
    </row>
    <row r="13" ht="26" customHeight="true">
      <c r="A13" s="343"/>
      <c r="B13" s="344"/>
      <c r="C13" s="344"/>
      <c r="D13" s="344"/>
      <c r="E13" s="344"/>
      <c r="F13" s="344"/>
      <c r="G13" s="344"/>
      <c r="H13" s="344"/>
      <c r="I13" s="344"/>
      <c r="J13" s="398"/>
      <c r="K13" s="345"/>
    </row>
    <row r="14" ht="26" customHeight="true">
      <c r="A14" s="343"/>
      <c r="B14" s="344"/>
      <c r="C14" s="344"/>
      <c r="D14" s="344"/>
      <c r="E14" s="344"/>
      <c r="F14" s="344"/>
      <c r="G14" s="344"/>
      <c r="H14" s="344"/>
      <c r="I14" s="344"/>
      <c r="J14" s="398"/>
      <c r="K14" s="345"/>
    </row>
    <row r="15" ht="26" customHeight="true">
      <c r="A15" s="343"/>
      <c r="B15" s="344"/>
      <c r="C15" s="344"/>
      <c r="D15" s="344"/>
      <c r="E15" s="344"/>
      <c r="F15" s="344"/>
      <c r="G15" s="344"/>
      <c r="H15" s="344"/>
      <c r="I15" s="344"/>
      <c r="J15" s="398"/>
      <c r="K15" s="345"/>
    </row>
    <row r="16" ht="26" customHeight="true">
      <c r="A16" s="343"/>
      <c r="B16" s="344"/>
      <c r="C16" s="344"/>
      <c r="D16" s="344"/>
      <c r="E16" s="344"/>
      <c r="F16" s="344"/>
      <c r="G16" s="344"/>
      <c r="H16" s="344"/>
      <c r="I16" s="344"/>
      <c r="J16" s="398"/>
      <c r="K16" s="345"/>
    </row>
    <row r="17" ht="26" customHeight="true">
      <c r="A17" s="343"/>
      <c r="B17" s="344"/>
      <c r="C17" s="344"/>
      <c r="D17" s="344"/>
      <c r="E17" s="344"/>
      <c r="F17" s="344"/>
      <c r="G17" s="344"/>
      <c r="H17" s="344"/>
      <c r="I17" s="344"/>
      <c r="J17" s="398"/>
      <c r="K17" s="345"/>
    </row>
    <row r="18" ht="26" customHeight="true">
      <c r="A18" s="343"/>
      <c r="B18" s="344"/>
      <c r="C18" s="344"/>
      <c r="D18" s="344"/>
      <c r="E18" s="344"/>
      <c r="F18" s="344"/>
      <c r="G18" s="344"/>
      <c r="H18" s="344"/>
      <c r="I18" s="344"/>
      <c r="J18" s="398"/>
      <c r="K18" s="345"/>
    </row>
    <row r="19" ht="26" customHeight="true">
      <c r="A19" s="343"/>
      <c r="B19" s="344"/>
      <c r="C19" s="344"/>
      <c r="D19" s="344"/>
      <c r="E19" s="344"/>
      <c r="F19" s="344"/>
      <c r="G19" s="344"/>
      <c r="H19" s="344"/>
      <c r="I19" s="344"/>
      <c r="J19" s="398"/>
      <c r="K19" s="345"/>
    </row>
    <row r="20" ht="26" customHeight="true">
      <c r="A20" s="343"/>
      <c r="B20" s="344"/>
      <c r="C20" s="344"/>
      <c r="D20" s="344"/>
      <c r="E20" s="344"/>
      <c r="F20" s="344"/>
      <c r="G20" s="344"/>
      <c r="H20" s="344"/>
      <c r="I20" s="344"/>
      <c r="J20" s="398"/>
      <c r="K20" s="345"/>
    </row>
    <row r="21" ht="26" customHeight="true">
      <c r="A21" s="343"/>
      <c r="B21" s="344"/>
      <c r="C21" s="344"/>
      <c r="D21" s="344"/>
      <c r="E21" s="344"/>
      <c r="F21" s="344"/>
      <c r="G21" s="344"/>
      <c r="H21" s="344"/>
      <c r="I21" s="344"/>
      <c r="J21" s="398"/>
      <c r="K21" s="345"/>
    </row>
    <row r="22" ht="26" customHeight="true">
      <c r="A22" s="343"/>
      <c r="B22" s="344"/>
      <c r="C22" s="344"/>
      <c r="D22" s="344"/>
      <c r="E22" s="344"/>
      <c r="F22" s="344"/>
      <c r="G22" s="344"/>
      <c r="H22" s="344"/>
      <c r="I22" s="344"/>
      <c r="J22" s="398"/>
      <c r="K22" s="345"/>
    </row>
    <row r="23" ht="26" customHeight="true">
      <c r="A23" s="343"/>
      <c r="B23" s="344"/>
      <c r="C23" s="344"/>
      <c r="D23" s="344"/>
      <c r="E23" s="344"/>
      <c r="F23" s="344"/>
      <c r="G23" s="344"/>
      <c r="H23" s="344"/>
      <c r="I23" s="344"/>
      <c r="J23" s="398"/>
      <c r="K23" s="345"/>
    </row>
    <row r="24" ht="26" customHeight="true">
      <c r="A24" s="343"/>
      <c r="B24" s="344"/>
      <c r="C24" s="344"/>
      <c r="D24" s="344"/>
      <c r="E24" s="344"/>
      <c r="F24" s="344"/>
      <c r="G24" s="344"/>
      <c r="H24" s="344"/>
      <c r="I24" s="344"/>
      <c r="J24" s="398"/>
      <c r="K24" s="345"/>
    </row>
    <row r="25" ht="26" customHeight="true">
      <c r="A25" s="343"/>
      <c r="B25" s="344"/>
      <c r="C25" s="344"/>
      <c r="D25" s="344"/>
      <c r="E25" s="344"/>
      <c r="F25" s="344"/>
      <c r="G25" s="344"/>
      <c r="H25" s="344"/>
      <c r="I25" s="344"/>
      <c r="J25" s="398"/>
      <c r="K25" s="345"/>
    </row>
    <row r="26" ht="26" customHeight="true">
      <c r="A26" s="343"/>
      <c r="B26" s="344"/>
      <c r="C26" s="344"/>
      <c r="D26" s="344"/>
      <c r="E26" s="344"/>
      <c r="F26" s="344"/>
      <c r="G26" s="344"/>
      <c r="H26" s="344"/>
      <c r="I26" s="344"/>
      <c r="J26" s="398"/>
      <c r="K26" s="345"/>
    </row>
    <row r="27" ht="26" customHeight="true">
      <c r="A27" s="343"/>
      <c r="B27" s="344"/>
      <c r="C27" s="344"/>
      <c r="D27" s="344"/>
      <c r="E27" s="344"/>
      <c r="F27" s="344"/>
      <c r="G27" s="344"/>
      <c r="H27" s="344"/>
      <c r="I27" s="344"/>
      <c r="J27" s="398"/>
      <c r="K27" s="345"/>
    </row>
    <row r="28" ht="26" customHeight="true">
      <c r="A28" s="343"/>
      <c r="B28" s="344"/>
      <c r="C28" s="344"/>
      <c r="D28" s="344"/>
      <c r="E28" s="344"/>
      <c r="F28" s="344"/>
      <c r="G28" s="344"/>
      <c r="H28" s="344"/>
      <c r="I28" s="344"/>
      <c r="J28" s="398"/>
      <c r="K28" s="345"/>
    </row>
    <row r="29" ht="26" customHeight="true">
      <c r="A29" s="343"/>
      <c r="B29" s="344"/>
      <c r="C29" s="344"/>
      <c r="D29" s="344"/>
      <c r="E29" s="344"/>
      <c r="F29" s="344"/>
      <c r="G29" s="344"/>
      <c r="H29" s="344"/>
      <c r="I29" s="344"/>
      <c r="J29" s="398"/>
      <c r="K29" s="345"/>
    </row>
    <row r="30" ht="26" customHeight="true">
      <c r="A30" s="343"/>
      <c r="B30" s="344"/>
      <c r="C30" s="344"/>
      <c r="D30" s="344"/>
      <c r="E30" s="344"/>
      <c r="F30" s="344"/>
      <c r="G30" s="344"/>
      <c r="H30" s="344"/>
      <c r="I30" s="344"/>
      <c r="J30" s="398"/>
      <c r="K30" s="345"/>
    </row>
    <row r="31" ht="26" customHeight="true">
      <c r="A31" s="343"/>
      <c r="B31" s="344"/>
      <c r="C31" s="344"/>
      <c r="D31" s="344"/>
      <c r="E31" s="344"/>
      <c r="F31" s="344"/>
      <c r="G31" s="344"/>
      <c r="H31" s="344"/>
      <c r="I31" s="344"/>
      <c r="J31" s="398"/>
      <c r="K31" s="345"/>
    </row>
    <row r="32" ht="26" customHeight="true">
      <c r="A32" s="343"/>
      <c r="B32" s="344"/>
      <c r="C32" s="344"/>
      <c r="D32" s="344"/>
      <c r="E32" s="344"/>
      <c r="F32" s="344"/>
      <c r="G32" s="344"/>
      <c r="H32" s="344"/>
      <c r="I32" s="344"/>
      <c r="J32" s="398"/>
      <c r="K32" s="345"/>
    </row>
    <row r="33" ht="26" customHeight="true">
      <c r="A33" s="343"/>
      <c r="B33" s="344"/>
      <c r="C33" s="344"/>
      <c r="D33" s="344"/>
      <c r="E33" s="344"/>
      <c r="F33" s="344"/>
      <c r="G33" s="344"/>
      <c r="H33" s="344"/>
      <c r="I33" s="344"/>
      <c r="J33" s="398"/>
      <c r="K33" s="345"/>
    </row>
    <row r="34" ht="26" customHeight="true">
      <c r="A34" s="343"/>
      <c r="B34" s="344"/>
      <c r="C34" s="344"/>
      <c r="D34" s="344"/>
      <c r="E34" s="344"/>
      <c r="F34" s="344"/>
      <c r="G34" s="344"/>
      <c r="H34" s="344"/>
      <c r="I34" s="344"/>
      <c r="J34" s="398"/>
      <c r="K34" s="345"/>
    </row>
    <row r="35" ht="26" customHeight="true">
      <c r="A35" s="343"/>
      <c r="B35" s="344"/>
      <c r="C35" s="344"/>
      <c r="D35" s="344"/>
      <c r="E35" s="344"/>
      <c r="F35" s="344"/>
      <c r="G35" s="344"/>
      <c r="H35" s="344"/>
      <c r="I35" s="344"/>
      <c r="J35" s="398"/>
      <c r="K35" s="345"/>
    </row>
    <row r="36" ht="26" customHeight="true">
      <c r="A36" s="343"/>
      <c r="B36" s="344"/>
      <c r="C36" s="344"/>
      <c r="D36" s="344"/>
      <c r="E36" s="344"/>
      <c r="F36" s="344"/>
      <c r="G36" s="344"/>
      <c r="H36" s="344"/>
      <c r="I36" s="344"/>
      <c r="J36" s="398"/>
      <c r="K36" s="345"/>
    </row>
    <row r="37" ht="26" customHeight="true">
      <c r="A37" s="343"/>
      <c r="B37" s="344"/>
      <c r="C37" s="344"/>
      <c r="D37" s="344"/>
      <c r="E37" s="344"/>
      <c r="F37" s="344"/>
      <c r="G37" s="344"/>
      <c r="H37" s="344"/>
      <c r="I37" s="344"/>
      <c r="J37" s="398"/>
      <c r="K37" s="345"/>
    </row>
    <row r="38" ht="26" customHeight="true">
      <c r="A38" s="343"/>
      <c r="B38" s="344"/>
      <c r="C38" s="344"/>
      <c r="D38" s="344"/>
      <c r="E38" s="344"/>
      <c r="F38" s="344"/>
      <c r="G38" s="344"/>
      <c r="H38" s="344"/>
      <c r="I38" s="344"/>
      <c r="J38" s="398"/>
      <c r="K38" s="345"/>
    </row>
    <row r="39" ht="26" customHeight="true">
      <c r="A39" s="343"/>
      <c r="B39" s="344"/>
      <c r="C39" s="344"/>
      <c r="D39" s="344"/>
      <c r="E39" s="344"/>
      <c r="F39" s="344"/>
      <c r="G39" s="344"/>
      <c r="H39" s="344"/>
      <c r="I39" s="344"/>
      <c r="J39" s="398"/>
      <c r="K39" s="345"/>
    </row>
    <row r="40" ht="26" customHeight="true">
      <c r="A40" s="343"/>
      <c r="B40" s="344"/>
      <c r="C40" s="344"/>
      <c r="D40" s="344"/>
      <c r="E40" s="344"/>
      <c r="F40" s="344"/>
      <c r="G40" s="344"/>
      <c r="H40" s="344"/>
      <c r="I40" s="344"/>
      <c r="J40" s="398"/>
      <c r="K40" s="345"/>
    </row>
    <row r="41" ht="26" customHeight="true">
      <c r="A41" s="343"/>
      <c r="B41" s="344"/>
      <c r="C41" s="344"/>
      <c r="D41" s="344"/>
      <c r="E41" s="344"/>
      <c r="F41" s="344"/>
      <c r="G41" s="344"/>
      <c r="H41" s="344"/>
      <c r="I41" s="344"/>
      <c r="J41" s="398"/>
      <c r="K41" s="345"/>
    </row>
    <row r="42" ht="26" customHeight="true">
      <c r="A42" s="343"/>
      <c r="B42" s="344"/>
      <c r="C42" s="344"/>
      <c r="D42" s="344"/>
      <c r="E42" s="344"/>
      <c r="F42" s="344"/>
      <c r="G42" s="344"/>
      <c r="H42" s="344"/>
      <c r="I42" s="344"/>
      <c r="J42" s="398"/>
      <c r="K42" s="345"/>
    </row>
    <row r="43" ht="26" customHeight="true">
      <c r="A43" s="343"/>
      <c r="B43" s="344"/>
      <c r="C43" s="344"/>
      <c r="D43" s="344"/>
      <c r="E43" s="344"/>
      <c r="F43" s="344"/>
      <c r="G43" s="344"/>
      <c r="H43" s="344"/>
      <c r="I43" s="344"/>
      <c r="J43" s="398"/>
      <c r="K43" s="345"/>
    </row>
    <row r="44" ht="26" customHeight="true">
      <c r="A44" s="343"/>
      <c r="B44" s="344"/>
      <c r="C44" s="344"/>
      <c r="D44" s="344"/>
      <c r="E44" s="344"/>
      <c r="F44" s="344"/>
      <c r="G44" s="344"/>
      <c r="H44" s="344"/>
      <c r="I44" s="344"/>
      <c r="J44" s="398"/>
      <c r="K44" s="345"/>
    </row>
    <row r="45" ht="26" customHeight="true">
      <c r="A45" s="343"/>
      <c r="B45" s="344"/>
      <c r="C45" s="344"/>
      <c r="D45" s="344"/>
      <c r="E45" s="344"/>
      <c r="F45" s="344"/>
      <c r="G45" s="344"/>
      <c r="H45" s="344"/>
      <c r="I45" s="344"/>
      <c r="J45" s="398"/>
      <c r="K45" s="345"/>
    </row>
    <row r="46" ht="26" customHeight="true">
      <c r="A46" s="343"/>
      <c r="B46" s="344"/>
      <c r="C46" s="344"/>
      <c r="D46" s="344"/>
      <c r="E46" s="344"/>
      <c r="F46" s="344"/>
      <c r="G46" s="344"/>
      <c r="H46" s="344"/>
      <c r="I46" s="344"/>
      <c r="J46" s="398"/>
      <c r="K46" s="345"/>
    </row>
    <row r="47" ht="26" customHeight="true">
      <c r="A47" s="343"/>
      <c r="B47" s="344"/>
      <c r="C47" s="344"/>
      <c r="D47" s="344"/>
      <c r="E47" s="344"/>
      <c r="F47" s="344"/>
      <c r="G47" s="344"/>
      <c r="H47" s="344"/>
      <c r="I47" s="344"/>
      <c r="J47" s="398"/>
      <c r="K47" s="345"/>
    </row>
    <row r="48" ht="26" customHeight="true">
      <c r="A48" s="343"/>
      <c r="B48" s="344"/>
      <c r="C48" s="344"/>
      <c r="D48" s="344"/>
      <c r="E48" s="344"/>
      <c r="F48" s="344"/>
      <c r="G48" s="344"/>
      <c r="H48" s="344"/>
      <c r="I48" s="344"/>
      <c r="J48" s="398"/>
      <c r="K48" s="345"/>
    </row>
    <row r="49" ht="26" customHeight="true">
      <c r="A49" s="343"/>
      <c r="B49" s="344"/>
      <c r="C49" s="344"/>
      <c r="D49" s="344"/>
      <c r="E49" s="344"/>
      <c r="F49" s="344"/>
      <c r="G49" s="344"/>
      <c r="H49" s="344"/>
      <c r="I49" s="344"/>
      <c r="J49" s="398"/>
      <c r="K49" s="345"/>
    </row>
    <row r="50" ht="26" customHeight="true">
      <c r="A50" s="343"/>
      <c r="B50" s="344"/>
      <c r="C50" s="344"/>
      <c r="D50" s="344"/>
      <c r="E50" s="344"/>
      <c r="F50" s="344"/>
      <c r="G50" s="344"/>
      <c r="H50" s="344"/>
      <c r="I50" s="344"/>
      <c r="J50" s="398"/>
      <c r="K50" s="345"/>
    </row>
    <row r="51" ht="26" customHeight="true">
      <c r="A51" s="343"/>
      <c r="B51" s="344"/>
      <c r="C51" s="344"/>
      <c r="D51" s="344"/>
      <c r="E51" s="344"/>
      <c r="F51" s="344"/>
      <c r="G51" s="344"/>
      <c r="H51" s="344"/>
      <c r="I51" s="344"/>
      <c r="J51" s="398"/>
      <c r="K51" s="345"/>
    </row>
    <row r="52" ht="26" customHeight="true">
      <c r="A52" s="343"/>
      <c r="B52" s="344"/>
      <c r="C52" s="344"/>
      <c r="D52" s="344"/>
      <c r="E52" s="344"/>
      <c r="F52" s="344"/>
      <c r="G52" s="344"/>
      <c r="H52" s="344"/>
      <c r="I52" s="344"/>
      <c r="J52" s="398"/>
      <c r="K52" s="345"/>
    </row>
    <row r="53" ht="26" customHeight="true">
      <c r="A53" s="343"/>
      <c r="B53" s="344"/>
      <c r="C53" s="344"/>
      <c r="D53" s="344"/>
      <c r="E53" s="344"/>
      <c r="F53" s="344"/>
      <c r="G53" s="344"/>
      <c r="H53" s="344"/>
      <c r="I53" s="344"/>
      <c r="J53" s="398"/>
      <c r="K53" s="345"/>
    </row>
    <row r="54" ht="26" customHeight="true">
      <c r="A54" s="343"/>
      <c r="B54" s="344"/>
      <c r="C54" s="344"/>
      <c r="D54" s="344"/>
      <c r="E54" s="344"/>
      <c r="F54" s="344"/>
      <c r="G54" s="344"/>
      <c r="H54" s="344"/>
      <c r="I54" s="344"/>
      <c r="J54" s="398"/>
      <c r="K54" s="345"/>
    </row>
    <row r="55" ht="26" customHeight="true">
      <c r="A55" s="343"/>
      <c r="B55" s="344"/>
      <c r="C55" s="344"/>
      <c r="D55" s="344"/>
      <c r="E55" s="344"/>
      <c r="F55" s="344"/>
      <c r="G55" s="344"/>
      <c r="H55" s="344"/>
      <c r="I55" s="344"/>
      <c r="J55" s="398"/>
      <c r="K55" s="345"/>
    </row>
    <row r="56" ht="26" customHeight="true">
      <c r="A56" s="343"/>
      <c r="B56" s="344"/>
      <c r="C56" s="344"/>
      <c r="D56" s="344"/>
      <c r="E56" s="344"/>
      <c r="F56" s="344"/>
      <c r="G56" s="344"/>
      <c r="H56" s="344"/>
      <c r="I56" s="344"/>
      <c r="J56" s="398"/>
      <c r="K56" s="345"/>
    </row>
    <row r="57" ht="26" customHeight="true">
      <c r="A57" s="343"/>
      <c r="B57" s="344"/>
      <c r="C57" s="344"/>
      <c r="D57" s="344"/>
      <c r="E57" s="344"/>
      <c r="F57" s="344"/>
      <c r="G57" s="344"/>
      <c r="H57" s="344"/>
      <c r="I57" s="344"/>
      <c r="J57" s="398"/>
      <c r="K57" s="345"/>
    </row>
    <row r="58" ht="26" customHeight="true">
      <c r="A58" s="343"/>
      <c r="B58" s="344"/>
      <c r="C58" s="344"/>
      <c r="D58" s="344"/>
      <c r="E58" s="344"/>
      <c r="F58" s="344"/>
      <c r="G58" s="344"/>
      <c r="H58" s="344"/>
      <c r="I58" s="344"/>
      <c r="J58" s="398"/>
      <c r="K58" s="345"/>
    </row>
    <row r="59" ht="26" customHeight="true">
      <c r="A59" s="343"/>
      <c r="B59" s="344"/>
      <c r="C59" s="344"/>
      <c r="D59" s="344"/>
      <c r="E59" s="344"/>
      <c r="F59" s="344"/>
      <c r="G59" s="344"/>
      <c r="H59" s="344"/>
      <c r="I59" s="344"/>
      <c r="J59" s="398"/>
      <c r="K59" s="345"/>
    </row>
    <row r="60" ht="26" customHeight="true">
      <c r="A60" s="343"/>
      <c r="B60" s="344"/>
      <c r="C60" s="344"/>
      <c r="D60" s="344"/>
      <c r="E60" s="344"/>
      <c r="F60" s="344"/>
      <c r="G60" s="344"/>
      <c r="H60" s="344"/>
      <c r="I60" s="344"/>
      <c r="J60" s="398"/>
      <c r="K60" s="345"/>
    </row>
    <row r="61" ht="26" customHeight="true">
      <c r="A61" s="343"/>
      <c r="B61" s="344"/>
      <c r="C61" s="344"/>
      <c r="D61" s="344"/>
      <c r="E61" s="344"/>
      <c r="F61" s="344"/>
      <c r="G61" s="344"/>
      <c r="H61" s="344"/>
      <c r="I61" s="344"/>
      <c r="J61" s="398"/>
      <c r="K61" s="345"/>
    </row>
    <row r="62" ht="26" customHeight="true">
      <c r="A62" s="343"/>
      <c r="B62" s="344"/>
      <c r="C62" s="344"/>
      <c r="D62" s="344"/>
      <c r="E62" s="344"/>
      <c r="F62" s="344"/>
      <c r="G62" s="344"/>
      <c r="H62" s="344"/>
      <c r="I62" s="344"/>
      <c r="J62" s="398"/>
      <c r="K62" s="345"/>
    </row>
    <row r="63" ht="26" customHeight="true">
      <c r="A63" s="343"/>
      <c r="B63" s="344"/>
      <c r="C63" s="344"/>
      <c r="D63" s="344"/>
      <c r="E63" s="344"/>
      <c r="F63" s="344"/>
      <c r="G63" s="344"/>
      <c r="H63" s="344"/>
      <c r="I63" s="344"/>
      <c r="J63" s="398"/>
      <c r="K63" s="345"/>
    </row>
    <row r="64" ht="26" customHeight="true">
      <c r="A64" s="343"/>
      <c r="B64" s="344"/>
      <c r="C64" s="344"/>
      <c r="D64" s="344"/>
      <c r="E64" s="344"/>
      <c r="F64" s="344"/>
      <c r="G64" s="344"/>
      <c r="H64" s="344"/>
      <c r="I64" s="344"/>
      <c r="J64" s="398"/>
      <c r="K64" s="345"/>
    </row>
    <row r="65" ht="26" customHeight="true">
      <c r="A65" s="343"/>
      <c r="B65" s="344"/>
      <c r="C65" s="344"/>
      <c r="D65" s="344"/>
      <c r="E65" s="344"/>
      <c r="F65" s="344"/>
      <c r="G65" s="344"/>
      <c r="H65" s="344"/>
      <c r="I65" s="344"/>
      <c r="J65" s="398"/>
      <c r="K65" s="345"/>
    </row>
    <row r="66" ht="26" customHeight="true">
      <c r="A66" s="343"/>
      <c r="B66" s="344"/>
      <c r="C66" s="344"/>
      <c r="D66" s="344"/>
      <c r="E66" s="344"/>
      <c r="F66" s="344"/>
      <c r="G66" s="344"/>
      <c r="H66" s="344"/>
      <c r="I66" s="344"/>
      <c r="J66" s="398"/>
      <c r="K66" s="345"/>
    </row>
    <row r="67" ht="26" customHeight="true">
      <c r="A67" s="343"/>
      <c r="B67" s="344"/>
      <c r="C67" s="344"/>
      <c r="D67" s="344"/>
      <c r="E67" s="344"/>
      <c r="F67" s="344"/>
      <c r="G67" s="344"/>
      <c r="H67" s="344"/>
      <c r="I67" s="344"/>
      <c r="J67" s="398"/>
      <c r="K67" s="345"/>
    </row>
    <row r="68" ht="26" customHeight="true">
      <c r="A68" s="343"/>
      <c r="B68" s="344"/>
      <c r="C68" s="344"/>
      <c r="D68" s="344"/>
      <c r="E68" s="344"/>
      <c r="F68" s="344"/>
      <c r="G68" s="344"/>
      <c r="H68" s="344"/>
      <c r="I68" s="344"/>
      <c r="J68" s="398"/>
      <c r="K68" s="345"/>
    </row>
    <row r="69" ht="26" customHeight="true">
      <c r="A69" s="343"/>
      <c r="B69" s="344"/>
      <c r="C69" s="344"/>
      <c r="D69" s="344"/>
      <c r="E69" s="344"/>
      <c r="F69" s="344"/>
      <c r="G69" s="344"/>
      <c r="H69" s="344"/>
      <c r="I69" s="344"/>
      <c r="J69" s="398"/>
      <c r="K69" s="345"/>
    </row>
    <row r="70" ht="26" customHeight="true">
      <c r="A70" s="343"/>
      <c r="B70" s="344"/>
      <c r="C70" s="344"/>
      <c r="D70" s="344"/>
      <c r="E70" s="344"/>
      <c r="F70" s="344"/>
      <c r="G70" s="344"/>
      <c r="H70" s="344"/>
      <c r="I70" s="344"/>
      <c r="J70" s="398"/>
      <c r="K70" s="345"/>
    </row>
    <row r="71" ht="26" customHeight="true">
      <c r="A71" s="343"/>
      <c r="B71" s="344"/>
      <c r="C71" s="344"/>
      <c r="D71" s="344"/>
      <c r="E71" s="344"/>
      <c r="F71" s="344"/>
      <c r="G71" s="344"/>
      <c r="H71" s="344"/>
      <c r="I71" s="344"/>
      <c r="J71" s="398"/>
      <c r="K71" s="345"/>
    </row>
    <row r="72" ht="26" customHeight="true">
      <c r="A72" s="343"/>
      <c r="B72" s="344"/>
      <c r="C72" s="344"/>
      <c r="D72" s="344"/>
      <c r="E72" s="344"/>
      <c r="F72" s="344"/>
      <c r="G72" s="344"/>
      <c r="H72" s="344"/>
      <c r="I72" s="344"/>
      <c r="J72" s="398"/>
      <c r="K72" s="345"/>
    </row>
    <row r="73" ht="26" customHeight="true">
      <c r="A73" s="343"/>
      <c r="B73" s="344"/>
      <c r="C73" s="344"/>
      <c r="D73" s="344"/>
      <c r="E73" s="344"/>
      <c r="F73" s="344"/>
      <c r="G73" s="344"/>
      <c r="H73" s="344"/>
      <c r="I73" s="344"/>
      <c r="J73" s="398"/>
      <c r="K73" s="345"/>
    </row>
    <row r="74" ht="26" customHeight="true">
      <c r="A74" s="343"/>
      <c r="B74" s="344"/>
      <c r="C74" s="344"/>
      <c r="D74" s="344"/>
      <c r="E74" s="344"/>
      <c r="F74" s="344"/>
      <c r="G74" s="344"/>
      <c r="H74" s="344"/>
      <c r="I74" s="344"/>
      <c r="J74" s="398"/>
      <c r="K74" s="345"/>
    </row>
    <row r="75" ht="26" customHeight="true">
      <c r="A75" s="343"/>
      <c r="B75" s="344"/>
      <c r="C75" s="344"/>
      <c r="D75" s="344"/>
      <c r="E75" s="344"/>
      <c r="F75" s="344"/>
      <c r="G75" s="344"/>
      <c r="H75" s="344"/>
      <c r="I75" s="344"/>
      <c r="J75" s="398"/>
      <c r="K75" s="345"/>
    </row>
    <row r="76" ht="26" customHeight="true">
      <c r="A76" s="343"/>
      <c r="B76" s="344"/>
      <c r="C76" s="344"/>
      <c r="D76" s="344"/>
      <c r="E76" s="344"/>
      <c r="F76" s="344"/>
      <c r="G76" s="344"/>
      <c r="H76" s="344"/>
      <c r="I76" s="344"/>
      <c r="J76" s="398"/>
      <c r="K76" s="345"/>
    </row>
    <row r="77" ht="26" customHeight="true">
      <c r="A77" s="343"/>
      <c r="B77" s="344"/>
      <c r="C77" s="344"/>
      <c r="D77" s="344"/>
      <c r="E77" s="344"/>
      <c r="F77" s="344"/>
      <c r="G77" s="344"/>
      <c r="H77" s="344"/>
      <c r="I77" s="344"/>
      <c r="J77" s="398"/>
      <c r="K77" s="345"/>
    </row>
    <row r="78" ht="26" customHeight="true">
      <c r="A78" s="343"/>
      <c r="B78" s="344"/>
      <c r="C78" s="344"/>
      <c r="D78" s="344"/>
      <c r="E78" s="344"/>
      <c r="F78" s="344"/>
      <c r="G78" s="344"/>
      <c r="H78" s="344"/>
      <c r="I78" s="344"/>
      <c r="J78" s="398"/>
      <c r="K78" s="345"/>
    </row>
    <row r="79" ht="26" customHeight="true">
      <c r="A79" s="343"/>
      <c r="B79" s="344"/>
      <c r="C79" s="344"/>
      <c r="D79" s="344"/>
      <c r="E79" s="344"/>
      <c r="F79" s="344"/>
      <c r="G79" s="344"/>
      <c r="H79" s="344"/>
      <c r="I79" s="344"/>
      <c r="J79" s="398"/>
      <c r="K79" s="345"/>
    </row>
    <row r="80" ht="26" customHeight="true">
      <c r="A80" s="343"/>
      <c r="B80" s="344"/>
      <c r="C80" s="344"/>
      <c r="D80" s="344"/>
      <c r="E80" s="344"/>
      <c r="F80" s="344"/>
      <c r="G80" s="344"/>
      <c r="H80" s="344"/>
      <c r="I80" s="344"/>
      <c r="J80" s="398"/>
      <c r="K80" s="345"/>
    </row>
    <row r="81" ht="26" customHeight="true">
      <c r="A81" s="343"/>
      <c r="B81" s="344"/>
      <c r="C81" s="344"/>
      <c r="D81" s="344"/>
      <c r="E81" s="344"/>
      <c r="F81" s="344"/>
      <c r="G81" s="344"/>
      <c r="H81" s="344"/>
      <c r="I81" s="344"/>
      <c r="J81" s="398"/>
      <c r="K81" s="345"/>
    </row>
    <row r="82" ht="26" customHeight="true">
      <c r="A82" s="343"/>
      <c r="B82" s="344"/>
      <c r="C82" s="344"/>
      <c r="D82" s="344"/>
      <c r="E82" s="344"/>
      <c r="F82" s="344"/>
      <c r="G82" s="344"/>
      <c r="H82" s="344"/>
      <c r="I82" s="344"/>
      <c r="J82" s="398"/>
      <c r="K82" s="345"/>
    </row>
    <row r="83" ht="26" customHeight="true">
      <c r="A83" s="343"/>
      <c r="B83" s="344"/>
      <c r="C83" s="344"/>
      <c r="D83" s="344"/>
      <c r="E83" s="344"/>
      <c r="F83" s="344"/>
      <c r="G83" s="344"/>
      <c r="H83" s="344"/>
      <c r="I83" s="344"/>
      <c r="J83" s="398"/>
      <c r="K83" s="345"/>
    </row>
    <row r="84" ht="26" customHeight="true">
      <c r="A84" s="343"/>
      <c r="B84" s="344"/>
      <c r="C84" s="344"/>
      <c r="D84" s="344"/>
      <c r="E84" s="344"/>
      <c r="F84" s="344"/>
      <c r="G84" s="344"/>
      <c r="H84" s="344"/>
      <c r="I84" s="344"/>
      <c r="J84" s="398"/>
      <c r="K84" s="345"/>
    </row>
    <row r="85" ht="26" customHeight="true">
      <c r="A85" s="343"/>
      <c r="B85" s="344"/>
      <c r="C85" s="344"/>
      <c r="D85" s="344"/>
      <c r="E85" s="344"/>
      <c r="F85" s="344"/>
      <c r="G85" s="344"/>
      <c r="H85" s="344"/>
      <c r="I85" s="344"/>
      <c r="J85" s="398"/>
      <c r="K85" s="345"/>
    </row>
    <row r="86" ht="26" customHeight="true">
      <c r="A86" s="343"/>
      <c r="B86" s="344"/>
      <c r="C86" s="344"/>
      <c r="D86" s="344"/>
      <c r="E86" s="344"/>
      <c r="F86" s="344"/>
      <c r="G86" s="344"/>
      <c r="H86" s="344"/>
      <c r="I86" s="344"/>
      <c r="J86" s="398"/>
      <c r="K86" s="345"/>
    </row>
    <row r="87" ht="26" customHeight="true">
      <c r="A87" s="343"/>
      <c r="B87" s="344"/>
      <c r="C87" s="344"/>
      <c r="D87" s="344"/>
      <c r="E87" s="344"/>
      <c r="F87" s="344"/>
      <c r="G87" s="344"/>
      <c r="H87" s="344"/>
      <c r="I87" s="344"/>
      <c r="J87" s="398"/>
      <c r="K87" s="345"/>
    </row>
    <row r="88" ht="26" customHeight="true">
      <c r="A88" s="343"/>
      <c r="B88" s="344"/>
      <c r="C88" s="344"/>
      <c r="D88" s="344"/>
      <c r="E88" s="344"/>
      <c r="F88" s="344"/>
      <c r="G88" s="344"/>
      <c r="H88" s="344"/>
      <c r="I88" s="344"/>
      <c r="J88" s="398"/>
      <c r="K88" s="345"/>
    </row>
    <row r="89" ht="26" customHeight="true">
      <c r="A89" s="343"/>
      <c r="B89" s="344"/>
      <c r="C89" s="344"/>
      <c r="D89" s="344"/>
      <c r="E89" s="344"/>
      <c r="F89" s="344"/>
      <c r="G89" s="344"/>
      <c r="H89" s="344"/>
      <c r="I89" s="344"/>
      <c r="J89" s="398"/>
      <c r="K89" s="345"/>
    </row>
    <row r="90" ht="26" customHeight="true">
      <c r="A90" s="343"/>
      <c r="B90" s="344"/>
      <c r="C90" s="344"/>
      <c r="D90" s="344"/>
      <c r="E90" s="344"/>
      <c r="F90" s="344"/>
      <c r="G90" s="344"/>
      <c r="H90" s="344"/>
      <c r="I90" s="344"/>
      <c r="J90" s="398"/>
      <c r="K90" s="345"/>
    </row>
    <row r="91" ht="26" customHeight="true">
      <c r="A91" s="343"/>
      <c r="B91" s="344"/>
      <c r="C91" s="344"/>
      <c r="D91" s="344"/>
      <c r="E91" s="344"/>
      <c r="F91" s="344"/>
      <c r="G91" s="344"/>
      <c r="H91" s="344"/>
      <c r="I91" s="344"/>
      <c r="J91" s="398"/>
      <c r="K91" s="345"/>
    </row>
    <row r="92" ht="26" customHeight="true">
      <c r="A92" s="343"/>
      <c r="B92" s="344"/>
      <c r="C92" s="344"/>
      <c r="D92" s="344"/>
      <c r="E92" s="344"/>
      <c r="F92" s="344"/>
      <c r="G92" s="344"/>
      <c r="H92" s="344"/>
      <c r="I92" s="344"/>
      <c r="J92" s="398"/>
      <c r="K92" s="345"/>
    </row>
    <row r="93" ht="26" customHeight="true">
      <c r="A93" s="343"/>
      <c r="B93" s="344"/>
      <c r="C93" s="344"/>
      <c r="D93" s="344"/>
      <c r="E93" s="344"/>
      <c r="F93" s="344"/>
      <c r="G93" s="344"/>
      <c r="H93" s="344"/>
      <c r="I93" s="344"/>
      <c r="J93" s="398"/>
      <c r="K93" s="345"/>
    </row>
    <row r="94" ht="26" customHeight="true">
      <c r="A94" s="343"/>
      <c r="B94" s="344"/>
      <c r="C94" s="344"/>
      <c r="D94" s="344"/>
      <c r="E94" s="344"/>
      <c r="F94" s="344"/>
      <c r="G94" s="344"/>
      <c r="H94" s="344"/>
      <c r="I94" s="344"/>
      <c r="J94" s="398"/>
      <c r="K94" s="345"/>
    </row>
    <row r="95" ht="26" customHeight="true">
      <c r="A95" s="343"/>
      <c r="B95" s="344"/>
      <c r="C95" s="344"/>
      <c r="D95" s="344"/>
      <c r="E95" s="344"/>
      <c r="F95" s="344"/>
      <c r="G95" s="344"/>
      <c r="H95" s="344"/>
      <c r="I95" s="344"/>
      <c r="J95" s="398"/>
      <c r="K95" s="345"/>
    </row>
    <row r="96" ht="26" customHeight="true">
      <c r="A96" s="343"/>
      <c r="B96" s="344"/>
      <c r="C96" s="344"/>
      <c r="D96" s="344"/>
      <c r="E96" s="344"/>
      <c r="F96" s="344"/>
      <c r="G96" s="344"/>
      <c r="H96" s="344"/>
      <c r="I96" s="344"/>
      <c r="J96" s="398"/>
      <c r="K96" s="345"/>
    </row>
    <row r="97" ht="26" customHeight="true">
      <c r="A97" s="343"/>
      <c r="B97" s="344"/>
      <c r="C97" s="344"/>
      <c r="D97" s="344"/>
      <c r="E97" s="344"/>
      <c r="F97" s="344"/>
      <c r="G97" s="344"/>
      <c r="H97" s="344"/>
      <c r="I97" s="344"/>
      <c r="J97" s="398"/>
      <c r="K97" s="345"/>
    </row>
    <row r="98" ht="26" customHeight="true">
      <c r="A98" s="343"/>
      <c r="B98" s="344"/>
      <c r="C98" s="344"/>
      <c r="D98" s="344"/>
      <c r="E98" s="344"/>
      <c r="F98" s="344"/>
      <c r="G98" s="344"/>
      <c r="H98" s="344"/>
      <c r="I98" s="344"/>
      <c r="J98" s="398"/>
      <c r="K98" s="345"/>
    </row>
    <row r="99" ht="26" customHeight="true">
      <c r="A99" s="343"/>
      <c r="B99" s="344"/>
      <c r="C99" s="344"/>
      <c r="D99" s="344"/>
      <c r="E99" s="344"/>
      <c r="F99" s="344"/>
      <c r="G99" s="344"/>
      <c r="H99" s="344"/>
      <c r="I99" s="344"/>
      <c r="J99" s="398"/>
      <c r="K99" s="345"/>
    </row>
    <row r="100" ht="26" customHeight="true">
      <c r="A100" s="343"/>
      <c r="B100" s="344"/>
      <c r="C100" s="344"/>
      <c r="D100" s="344"/>
      <c r="E100" s="344"/>
      <c r="F100" s="344"/>
      <c r="G100" s="344"/>
      <c r="H100" s="344"/>
      <c r="I100" s="344"/>
      <c r="J100" s="398"/>
      <c r="K100" s="345"/>
    </row>
    <row r="101" ht="26" customHeight="true">
      <c r="A101" s="343"/>
      <c r="B101" s="344"/>
      <c r="C101" s="344"/>
      <c r="D101" s="344"/>
      <c r="E101" s="344"/>
      <c r="F101" s="344"/>
      <c r="G101" s="344"/>
      <c r="H101" s="344"/>
      <c r="I101" s="344"/>
      <c r="J101" s="398"/>
      <c r="K101" s="345"/>
    </row>
    <row r="102" ht="26" customHeight="true">
      <c r="A102" s="343"/>
      <c r="B102" s="344"/>
      <c r="C102" s="344"/>
      <c r="D102" s="344"/>
      <c r="E102" s="344"/>
      <c r="F102" s="344"/>
      <c r="G102" s="344"/>
      <c r="H102" s="344"/>
      <c r="I102" s="344"/>
      <c r="J102" s="398"/>
      <c r="K102" s="345"/>
    </row>
    <row r="103" ht="26" customHeight="true">
      <c r="A103" s="343"/>
      <c r="B103" s="344"/>
      <c r="C103" s="344"/>
      <c r="D103" s="344"/>
      <c r="E103" s="344"/>
      <c r="F103" s="344"/>
      <c r="G103" s="344"/>
      <c r="H103" s="344"/>
      <c r="I103" s="344"/>
      <c r="J103" s="398"/>
      <c r="K103" s="345"/>
    </row>
    <row r="104" ht="26" customHeight="true">
      <c r="A104" s="343"/>
      <c r="B104" s="344"/>
      <c r="C104" s="344"/>
      <c r="D104" s="344"/>
      <c r="E104" s="344"/>
      <c r="F104" s="344"/>
      <c r="G104" s="344"/>
      <c r="H104" s="344"/>
      <c r="I104" s="344"/>
      <c r="J104" s="398"/>
      <c r="K104" s="345"/>
    </row>
    <row r="105" ht="26" customHeight="true">
      <c r="A105" s="346"/>
      <c r="B105" s="347"/>
      <c r="C105" s="347"/>
      <c r="D105" s="347"/>
      <c r="E105" s="347"/>
      <c r="F105" s="347"/>
      <c r="G105" s="347"/>
      <c r="H105" s="347"/>
      <c r="I105" s="347"/>
      <c r="J105" s="399"/>
      <c r="K105" s="348"/>
    </row>
  </sheetData>
  <mergeCells count="2">
    <mergeCell ref="A1:K1"/>
    <mergeCell ref="A2:K2"/>
  </mergeCells>
  <dataValidations count="1">
    <dataValidation allowBlank="true" sqref="A6:A105" type="list">
      <formula1>'データ辞書'!$C$2:$C$7</formula1>
    </dataValidation>
  </dataValidations>
  <pageMargins left="0.7" right="0.7" top="0.75" bottom="0.75" header="0.3" footer="0.3"/>
  <tableParts count="1">
    <tablePart r:id="R306e78d1f6f2401e"/>
  </tableParts>
</worksheet>
</file>

<file path=docProps/app.xml><?xml version="1.0" encoding="utf-8"?>
<Properties xmlns="http://schemas.openxmlformats.org/officeDocument/2006/extended-properties" xmlns:vt="http://schemas.openxmlformats.org/officeDocument/2006/docPropsVTypes">
  <Company>Finite Field</Company>
</Properties>
</file>

<file path=docProps/core.xml><?xml version="1.0" encoding="utf-8"?>
<coreProperties xmlns="http://schemas.openxmlformats.org/package/2006/metadata/core-properties" xmlns:dc="http://purl.org/dc/elements/1.1/" xmlns:dcterms="http://purl.org/dc/terms/" xmlns:dcmitype="http://purl.org/dc/dcmitype/" xmlns:xsi="http://www.w3.org/2001/XMLSchema-instance">
  <dc:title>サービスチケット台帳テンプレート</dc:title>
  <dc:creator>Finite Field</dc:creator>
  <dc:description>サービスチケット、対応履歴、サービス水準、データ辞書、顧客・資産マスタを1冊で整理できる無料Excelテンプレートです。</dc:description>
  <lastModifiedBy/>
  <category>Service Operations</category>
</coreProperties>
</file>