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drawings/drawing1.xml" ContentType="application/vnd.openxmlformats-officedocument.drawing+xml"/>
  <ns0:Override PartName="/xl/drawings/charts/chart1.xml" ContentType="application/vnd.openxmlformats-officedocument.drawingml.chart+xml"/>
  <ns0:Override PartName="/xl/drawings/charts/chart2.xml" ContentType="application/vnd.openxmlformats-officedocument.drawingml.chart+xml"/>
  <ns0:Override PartName="/xl/worksheets/sheet2.xml" ContentType="application/vnd.openxmlformats-officedocument.spreadsheetml.worksheet+xml"/>
  <ns0:Override PartName="/xl/tables/table1.xml" ContentType="application/vnd.openxmlformats-officedocument.spreadsheetml.table+xml"/>
  <ns0:Override PartName="/xl/worksheets/sheet3.xml" ContentType="application/vnd.openxmlformats-officedocument.spreadsheetml.worksheet+xml"/>
  <ns0:Override PartName="/xl/tables/table2.xml" ContentType="application/vnd.openxmlformats-officedocument.spreadsheetml.table+xml"/>
  <ns0:Override PartName="/xl/tables/table3.xml" ContentType="application/vnd.openxmlformats-officedocument.spreadsheetml.table+xml"/>
  <ns0:Override PartName="/xl/worksheets/sheet4.xml" ContentType="application/vnd.openxmlformats-officedocument.spreadsheetml.worksheet+xml"/>
  <ns0:Override PartName="/xl/tables/table4.xml" ContentType="application/vnd.openxmlformats-officedocument.spreadsheetml.table+xml"/>
  <ns0:Override PartName="/xl/worksheets/sheet5.xml" ContentType="application/vnd.openxmlformats-officedocument.spreadsheetml.worksheet+xml"/>
  <ns0:Override PartName="/xl/tables/table5.xml" ContentType="application/vnd.openxmlformats-officedocument.spreadsheetml.table+xml"/>
  <ns0:Override PartName="/xl/worksheets/sheet6.xml" ContentType="application/vnd.openxmlformats-officedocument.spreadsheetml.worksheet+xml"/>
  <ns0:Override PartName="/xl/tables/table6.xml" ContentType="application/vnd.openxmlformats-officedocument.spreadsheetml.table+xml"/>
  <ns0:Override PartName="/xl/worksheets/sheet7.xml" ContentType="application/vnd.openxmlformats-officedocument.spreadsheetml.worksheet+xml"/>
  <ns0:Override PartName="/xl/tables/table7.xml" ContentType="application/vnd.openxmlformats-officedocument.spreadsheetml.table+xml"/>
  <ns0:Override PartName="/xl/worksheets/sheet8.xml" ContentType="application/vnd.openxmlformats-officedocument.spreadsheetml.worksheet+xml"/>
  <ns0:Override PartName="/xl/tables/table8.xml" ContentType="application/vnd.openxmlformats-officedocument.spreadsheetml.table+xml"/>
  <ns0:Override PartName="/xl/worksheets/sheet9.xml" ContentType="application/vnd.openxmlformats-officedocument.spreadsheetml.worksheet+xml"/>
  <ns0:Override PartName="/xl/tables/table9.xml" ContentType="application/vnd.openxmlformats-officedocument.spreadsheetml.table+xml"/>
  <ns0:Override PartName="/xl/worksheets/sheet10.xml" ContentType="application/vnd.openxmlformats-officedocument.spreadsheetml.worksheet+xml"/>
  <ns0:Override PartName="/xl/tables/table10.xml" ContentType="application/vnd.openxmlformats-officedocument.spreadsheetml.table+xml"/>
  <ns0:Override PartName="/xl/worksheets/sheet11.xml" ContentType="application/vnd.openxmlformats-officedocument.spreadsheetml.worksheet+xml"/>
  <ns0:Override PartName="/xl/tables/table11.xml" ContentType="application/vnd.openxmlformats-officedocument.spreadsheetml.table+xml"/>
  <ns0:Override PartName="/xl/worksheets/sheet12.xml" ContentType="application/vnd.openxmlformats-officedocument.spreadsheetml.worksheet+xml"/>
  <ns0:Override PartName="/xl/tables/table12.xml" ContentType="application/vnd.openxmlformats-officedocument.spreadsheetml.table+xml"/>
</ns0: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ead7c95b942ba" /></Relationships>
</file>

<file path=xl/workbook.xml><?xml version="1.0" encoding="utf-8"?>
<workbook xmlns="http://schemas.openxmlformats.org/spreadsheetml/2006/main" xmlns:r="http://schemas.openxmlformats.org/officeDocument/2006/relationships">
  <sheets>
    <sheet name="00_ダッシュボード" sheetId="1" r:id="R418b26493fcf4f0b"/>
    <sheet name="01_対応基本方針" sheetId="2" r:id="R4193c2c681e043b2"/>
    <sheet name="02_重大度と起動条件" sheetId="3" r:id="R266569b5d8174cb9"/>
    <sheet name="03_体制とRACI" sheetId="4" r:id="Rf441227fb4fe45c1"/>
    <sheet name="04_対応チェックリスト" sheetId="5" r:id="Rb538fd0853214172"/>
    <sheet name="05_苦情対応テンプレート" sheetId="6" r:id="Rf06b5d93e03b46cc"/>
    <sheet name="06_場面別対応集" sheetId="7" r:id="Rd4b923d18bb44c25"/>
    <sheet name="07_連絡文例" sheetId="8" r:id="Rc2f48a066b7a4a73"/>
    <sheet name="08_連絡先とエスカレーション" sheetId="9" r:id="R58d8fa757a7441b5"/>
    <sheet name="09_訓練レビュー改善" sheetId="10" r:id="Re3c91180e371428b"/>
    <sheet name="10_インシデント台帳" sheetId="11" r:id="R5fddf86a22584da1"/>
    <sheet name="99_出典と選択肢" sheetId="12" r:id="R5f8a335e1e4042fd"/>
  </sheets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numFmts count="5">
    <numFmt numFmtId="200" formatCode="0%"/>
    <numFmt numFmtId="201" formatCode="yyyy-mm-dd"/>
    <numFmt numFmtId="202" formatCode="yyyy-mm-dd hh:mm"/>
    <numFmt numFmtId="203" formatCode="0"/>
    <numFmt numFmtId="204" formatCode="0.0"/>
  </numFmts>
  <fonts count="10">
    <font>
      <sz val="11"/>
      <name val="Carlito"/>
    </font>
    <font>
      <sz val="11"/>
      <color rgb="123747"/>
      <name val="Microsoft YaHei"/>
    </font>
    <font>
      <b/>
      <sz val="18"/>
      <color rgb="123747"/>
      <name val="Microsoft YaHei"/>
    </font>
    <font>
      <sz val="10"/>
      <color rgb="526D78"/>
      <name val="Microsoft YaHei"/>
    </font>
    <font>
      <sz val="10"/>
      <color rgb="1F2933"/>
      <name val="Microsoft YaHei"/>
    </font>
    <font>
      <b/>
      <sz val="10"/>
      <color rgb="15384A"/>
      <name val="Microsoft YaHei"/>
    </font>
    <font>
      <b/>
      <sz val="12"/>
      <color rgb="15384A"/>
      <name val="Microsoft YaHei"/>
    </font>
    <font>
      <b/>
      <sz val="11"/>
      <color rgb="1F4E3D"/>
      <name val="Microsoft YaHei"/>
    </font>
    <font>
      <b/>
      <sz val="15"/>
      <color rgb="123747"/>
      <name val="Microsoft YaHei"/>
    </font>
    <font>
      <b/>
      <sz val="10"/>
      <color rgb="1F2933"/>
      <name val="Microsoft YaHei"/>
    </font>
  </fonts>
  <fills count="5">
    <fill>
      <patternFill patternType="none"/>
    </fill>
    <fill>
      <patternFill patternType="gray125"/>
    </fill>
    <fill>
      <patternFill patternType="solid">
        <fgColor rgb="EEF7FA"/>
      </patternFill>
    </fill>
    <fill>
      <patternFill patternType="solid">
        <fgColor rgb="DDEFF6"/>
      </patternFill>
    </fill>
    <fill>
      <patternFill patternType="solid">
        <fgColor rgb="E7F4EA"/>
      </patternFill>
    </fill>
  </fills>
  <borders count="4">
    <border/>
    <border/>
    <border>
      <left style="thin">
        <color rgb="D9E5EA"/>
      </left>
      <right style="thin">
        <color rgb="D9E5EA"/>
      </right>
      <top style="thin">
        <color rgb="D9E5EA"/>
      </top>
      <bottom style="thin">
        <color rgb="D9E5EA"/>
      </bottom>
    </border>
    <border>
      <left style="thin">
        <color rgb="D9E5EA"/>
      </left>
      <right style="thin">
        <color rgb="D9E5EA"/>
      </right>
      <top style="thin">
        <color rgb="D9E5EA"/>
      </top>
      <bottom style="thin">
        <color rgb="D9E5EA"/>
      </bottom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NumberFormat="1" applyFont="1" applyFill="1" applyBorder="1"/>
    <xf numFmtId="0" fontId="0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4" fillId="0" borderId="2" xfId="0" applyNumberFormat="1" applyFont="1" applyFill="1" applyBorder="1"/>
    <xf numFmtId="0" fontId="4" fillId="0" borderId="2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/>
    <xf numFmtId="0" fontId="4" fillId="0" borderId="3" xfId="0" applyNumberFormat="1" applyFont="1" applyFill="1" applyBorder="1"/>
    <xf numFmtId="0" fontId="4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vertical="top" wrapText="1"/>
    </xf>
    <xf numFmtId="0" fontId="4" fillId="3" borderId="2" xfId="0" applyNumberFormat="1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horizontal="center" vertical="top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6" fillId="3" borderId="0" xfId="0" applyNumberFormat="1" applyFont="1" applyFill="1" applyBorder="1"/>
    <xf numFmtId="0" fontId="6" fillId="3" borderId="0" xfId="0" applyNumberFormat="1" applyFont="1" applyFill="1" applyBorder="1" applyAlignment="1">
      <alignment wrapText="1"/>
    </xf>
    <xf numFmtId="0" fontId="6" fillId="3" borderId="0" xfId="0" applyNumberFormat="1" applyFont="1" applyFill="1" applyBorder="1" applyAlignment="1">
      <alignment vertical="center" wrapText="1"/>
    </xf>
    <xf numFmtId="0" fontId="0" fillId="3" borderId="1" xfId="0" applyNumberFormat="1" applyFont="1" applyFill="1" applyBorder="1"/>
    <xf numFmtId="0" fontId="6" fillId="3" borderId="1" xfId="0" applyNumberFormat="1" applyFont="1" applyFill="1" applyBorder="1"/>
    <xf numFmtId="0" fontId="6" fillId="3" borderId="1" xfId="0" applyNumberFormat="1" applyFont="1" applyFill="1" applyBorder="1" applyAlignment="1">
      <alignment wrapText="1"/>
    </xf>
    <xf numFmtId="0" fontId="6" fillId="3" borderId="1" xfId="0" applyNumberFormat="1" applyFont="1" applyFill="1" applyBorder="1" applyAlignment="1">
      <alignment vertical="center" wrapText="1"/>
    </xf>
    <xf numFmtId="0" fontId="0" fillId="4" borderId="0" xfId="0" applyNumberFormat="1" applyFont="1" applyFill="1" applyBorder="1"/>
    <xf numFmtId="0" fontId="7" fillId="4" borderId="0" xfId="0" applyNumberFormat="1" applyFont="1" applyFill="1" applyBorder="1"/>
    <xf numFmtId="0" fontId="7" fillId="4" borderId="0" xfId="0" applyNumberFormat="1" applyFont="1" applyFill="1" applyBorder="1" applyAlignment="1">
      <alignment wrapText="1"/>
    </xf>
    <xf numFmtId="0" fontId="7" fillId="4" borderId="0" xfId="0" applyNumberFormat="1" applyFont="1" applyFill="1" applyBorder="1" applyAlignment="1">
      <alignment horizontal="center" wrapText="1"/>
    </xf>
    <xf numFmtId="0" fontId="7" fillId="4" borderId="0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/>
    <xf numFmtId="0" fontId="7" fillId="4" borderId="1" xfId="0" applyNumberFormat="1" applyFont="1" applyFill="1" applyBorder="1"/>
    <xf numFmtId="0" fontId="7" fillId="4" borderId="1" xfId="0" applyNumberFormat="1" applyFont="1" applyFill="1" applyBorder="1" applyAlignment="1">
      <alignment wrapText="1"/>
    </xf>
    <xf numFmtId="0" fontId="7" fillId="4" borderId="1" xfId="0" applyNumberFormat="1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vertical="center"/>
    </xf>
    <xf numFmtId="200" fontId="8" fillId="0" borderId="2" xfId="0" applyNumberFormat="1" applyFont="1" applyFill="1" applyBorder="1" applyAlignment="1">
      <alignment vertical="center"/>
    </xf>
    <xf numFmtId="200" fontId="8" fillId="0" borderId="3" xfId="0" applyNumberFormat="1" applyFont="1" applyFill="1" applyBorder="1" applyAlignment="1">
      <alignment vertical="center"/>
    </xf>
    <xf numFmtId="201" fontId="4" fillId="0" borderId="2" xfId="0" applyNumberFormat="1" applyFont="1" applyFill="1" applyBorder="1" applyAlignment="1">
      <alignment vertical="top" wrapText="1"/>
    </xf>
    <xf numFmtId="201" fontId="4" fillId="0" borderId="3" xfId="0" applyNumberFormat="1" applyFont="1" applyFill="1" applyBorder="1" applyAlignment="1">
      <alignment vertical="top" wrapText="1"/>
    </xf>
    <xf numFmtId="202" fontId="4" fillId="0" borderId="2" xfId="0" applyNumberFormat="1" applyFont="1" applyFill="1" applyBorder="1" applyAlignment="1">
      <alignment vertical="top" wrapText="1"/>
    </xf>
    <xf numFmtId="202" fontId="4" fillId="0" borderId="3" xfId="0" applyNumberFormat="1" applyFont="1" applyFill="1" applyBorder="1" applyAlignment="1">
      <alignment vertical="top" wrapText="1"/>
    </xf>
    <xf numFmtId="203" fontId="4" fillId="0" borderId="2" xfId="0" applyNumberFormat="1" applyFont="1" applyFill="1" applyBorder="1" applyAlignment="1">
      <alignment vertical="top" wrapText="1"/>
    </xf>
    <xf numFmtId="203" fontId="4" fillId="0" borderId="3" xfId="0" applyNumberFormat="1" applyFont="1" applyFill="1" applyBorder="1" applyAlignment="1">
      <alignment vertical="top" wrapText="1"/>
    </xf>
    <xf numFmtId="204" fontId="4" fillId="0" borderId="2" xfId="0" applyNumberFormat="1" applyFont="1" applyFill="1" applyBorder="1" applyAlignment="1">
      <alignment vertical="top" wrapText="1"/>
    </xf>
    <xf numFmtId="204" fontId="4" fillId="0" borderId="3" xfId="0" applyNumberFormat="1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/>
    </xf>
    <xf numFmtId="200" fontId="9" fillId="0" borderId="2" xfId="0" applyNumberFormat="1" applyFont="1" applyFill="1" applyBorder="1" applyAlignment="1">
      <alignment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200" fontId="9" fillId="0" borderId="3" xfId="0" applyNumberFormat="1" applyFont="1" applyFill="1" applyBorder="1" applyAlignment="1">
      <alignment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vertical="center" wrapText="1"/>
    </xf>
  </cellXfs>
  <cellStyles count="1">
    <cellStyle name="Normal" xfId="0"/>
  </cellStyles>
  <dxfs count="10">
    <dxf>
      <font>
        <b/>
        <color rgb="991B1B"/>
      </font>
      <fill>
        <patternFill patternType="solid">
          <bgColor rgb="FDECEA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9A3412"/>
      </font>
      <fill>
        <patternFill patternType="solid">
          <bgColor rgb="FCE8D5"/>
        </patternFill>
      </fill>
    </dxf>
    <dxf>
      <font>
        <b/>
        <color rgb="856404"/>
      </font>
      <fill>
        <patternFill patternType="solid">
          <bgColor rgb="FFF3CD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color rgb="526D78"/>
      </font>
      <fill>
        <patternFill patternType="solid">
          <bgColor rgb="F5F7F8"/>
        </patternFill>
      </fill>
    </dxf>
  </dxf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3df56b84640ee" /><Relationship Type="http://schemas.openxmlformats.org/officeDocument/2006/relationships/theme" Target="/xl/theme/theme1.xml" Id="R7c85edec80584961" /><Relationship Type="http://schemas.openxmlformats.org/officeDocument/2006/relationships/sharedStrings" Target="/xl/sharedStrings.xml" Id="Rce3f5c123c974d27" /><Relationship Type="http://schemas.openxmlformats.org/officeDocument/2006/relationships/worksheet" Target="/xl/worksheets/sheet1.xml" Id="R418b26493fcf4f0b" /><Relationship Type="http://schemas.openxmlformats.org/officeDocument/2006/relationships/worksheet" Target="/xl/worksheets/sheet2.xml" Id="R4193c2c681e043b2" /><Relationship Type="http://schemas.openxmlformats.org/officeDocument/2006/relationships/worksheet" Target="/xl/worksheets/sheet3.xml" Id="R266569b5d8174cb9" /><Relationship Type="http://schemas.openxmlformats.org/officeDocument/2006/relationships/worksheet" Target="/xl/worksheets/sheet4.xml" Id="Rf441227fb4fe45c1" /><Relationship Type="http://schemas.openxmlformats.org/officeDocument/2006/relationships/worksheet" Target="/xl/worksheets/sheet5.xml" Id="Rb538fd0853214172" /><Relationship Type="http://schemas.openxmlformats.org/officeDocument/2006/relationships/worksheet" Target="/xl/worksheets/sheet6.xml" Id="Rf06b5d93e03b46cc" /><Relationship Type="http://schemas.openxmlformats.org/officeDocument/2006/relationships/worksheet" Target="/xl/worksheets/sheet7.xml" Id="Rd4b923d18bb44c25" /><Relationship Type="http://schemas.openxmlformats.org/officeDocument/2006/relationships/worksheet" Target="/xl/worksheets/sheet8.xml" Id="Rc2f48a066b7a4a73" /><Relationship Type="http://schemas.openxmlformats.org/officeDocument/2006/relationships/worksheet" Target="/xl/worksheets/sheet9.xml" Id="R58d8fa757a7441b5" /><Relationship Type="http://schemas.openxmlformats.org/officeDocument/2006/relationships/worksheet" Target="/xl/worksheets/sheet10.xml" Id="Re3c91180e371428b" /><Relationship Type="http://schemas.openxmlformats.org/officeDocument/2006/relationships/worksheet" Target="/xl/worksheets/sheet11.xml" Id="R5fddf86a22584da1" /><Relationship Type="http://schemas.openxmlformats.org/officeDocument/2006/relationships/worksheet" Target="/xl/worksheets/sheet12.xml" Id="R5f8a335e1e4042f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9ba95da27db423f" /><Relationship Type="http://schemas.openxmlformats.org/officeDocument/2006/relationships/chart" Target="/xl/drawings/charts/chart2.xml" Id="R010693f78d1a4517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自社運用に合わせて確認してください。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'00_ダッシュボード'!$A$17:$A$21</c:f>
              <c:strCache>
                <c:ptCount val="0"/>
              </c:strCache>
            </c:strRef>
          </c:cat>
          <c:val>
            <c:numRef>
              <c:f>'00_ダッシュボード'!$B$17:$B$21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/>
              <a:lstStyle/>
              <a:p>
                <a:r>
                  <a:rPr/>
                  <a:t>件数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自社運用に合わせて確認してください。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場面数</c:v>
          </c:tx>
          <c:cat>
            <c:strRef>
              <c:f>'00_ダッシュボード'!$G$17:$G$21</c:f>
              <c:strCache>
                <c:ptCount val="0"/>
              </c:strCache>
            </c:strRef>
          </c:cat>
          <c:val>
            <c:numRef>
              <c:f>'00_ダッシュボード'!$H$17:$H$21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/>
              <a:lstStyle/>
              <a:p>
                <a:r>
                  <a:rPr/>
                  <a:t>場面数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0</xdr:col>
      <xdr:colOff>0</xdr:colOff>
      <xdr:row>24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e9ba95da27db423f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010693f78d1a451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PolicyOverview" displayName="PolicyOverview" ref="A4:F13" headerRowCount="1">
  <tableColumns count="6">
    <tableColumn id="1" name="項目"/>
    <tableColumn id="2" name="標準内容"/>
    <tableColumn id="3" name="自社調整欄"/>
    <tableColumn id="4" name="主管部門"/>
    <tableColumn id="5" name="更新頻度"/>
    <tableColumn id="6" name="完了状態"/>
  </tableColumns>
  <tableStyleInfo name="TableStyleMedium2" showRowStripes="1"/>
</table>
</file>

<file path=xl/tables/table10.xml><?xml version="1.0" encoding="utf-8"?>
<table xmlns="http://schemas.openxmlformats.org/spreadsheetml/2006/main" id="10" name="ImprovementLog" displayName="ImprovementLog" ref="A4:N34" headerRowCount="1">
  <tableColumns count="14">
    <tableColumn id="1" name="番号"/>
    <tableColumn id="2" name="日付"/>
    <tableColumn id="3" name="種別"/>
    <tableColumn id="4" name="参加チーム"/>
    <tableColumn id="5" name="発見事項・振り返り結論"/>
    <tableColumn id="6" name="原因分類"/>
    <tableColumn id="7" name="改善対応"/>
    <tableColumn id="8" name="担当者"/>
    <tableColumn id="9" name="予定完了日"/>
    <tableColumn id="10" name="状態"/>
    <tableColumn id="11" name="期限超過通知"/>
    <tableColumn id="12" name="受入基準"/>
    <tableColumn id="13" name="完了日"/>
    <tableColumn id="14" name="備考"/>
  </tableColumns>
  <tableStyleInfo name="TableStyleMedium2" showRowStripes="1"/>
</table>
</file>

<file path=xl/tables/table11.xml><?xml version="1.0" encoding="utf-8"?>
<table xmlns="http://schemas.openxmlformats.org/spreadsheetml/2006/main" id="11" name="IncidentLog" displayName="IncidentLog" ref="A4:AC204" headerRowCount="1">
  <tableColumns count="29">
    <tableColumn id="1" name="インシデント番号"/>
    <tableColumn id="2" name="集計対象"/>
    <tableColumn id="3" name="検知時刻"/>
    <tableColumn id="4" name="発生元チャネル"/>
    <tableColumn id="5" name="業務場面"/>
    <tableColumn id="6" name="サービス・製品"/>
    <tableColumn id="7" name="影響範囲"/>
    <tableColumn id="8" name="重大度"/>
    <tableColumn id="9" name="現在状態"/>
    <tableColumn id="10" name="事件指挥官"/>
    <tableColumn id="11" name="技術責任者"/>
    <tableColumn id="12" name="苦情責任者"/>
    <tableColumn id="13" name="自社運用に合わせて確認してください。"/>
    <tableColumn id="14" name="影響顧客数"/>
    <tableColumn id="15" name="苦情数"/>
    <tableColumn id="16" name="初動目標（分）"/>
    <tableColumn id="17" name="復旧目標（時間）"/>
    <tableColumn id="18" name="実初動時間（分）"/>
    <tableColumn id="19" name="実復旧時間（時間）"/>
    <tableColumn id="20" name="初動SLA"/>
    <tableColumn id="21" name="復旧SLA"/>
    <tableColumn id="22" name="原因分類"/>
    <tableColumn id="23" name="現在の対応"/>
    <tableColumn id="24" name="次の対応"/>
    <tableColumn id="25" name="次回更新時刻"/>
    <tableColumn id="26" name="完了時刻"/>
    <tableColumn id="27" name="振り返り状態"/>
    <tableColumn id="28" name="リスク備考"/>
    <tableColumn id="29" name="証跡リンク・チケット"/>
  </tableColumns>
  <tableStyleInfo name="TableStyleMedium2" showRowStripes="1"/>
</table>
</file>

<file path=xl/tables/table12.xml><?xml version="1.0" encoding="utf-8"?>
<table xmlns="http://schemas.openxmlformats.org/spreadsheetml/2006/main" id="12" name="OptionLists" displayName="OptionLists" ref="A12:H21" headerRowCount="1">
  <tableColumns count="8">
    <tableColumn id="1" name="重大度"/>
    <tableColumn id="2" name="インシデント状態"/>
    <tableColumn id="3" name="チェック項目状態"/>
    <tableColumn id="4" name="はい・いいえ"/>
    <tableColumn id="5" name="発生元チャネル"/>
    <tableColumn id="6" name="原因分類"/>
    <tableColumn id="7" name="振り返り状態"/>
    <tableColumn id="8" name="連絡チャネル"/>
  </tableColumns>
  <tableStyleInfo name="TableStyleMedium2" showRowStripes="1"/>
</table>
</file>

<file path=xl/tables/table2.xml><?xml version="1.0" encoding="utf-8"?>
<table xmlns="http://schemas.openxmlformats.org/spreadsheetml/2006/main" id="1" name="SeverityMatrix" displayName="SeverityMatrix" ref="A4:H9" headerRowCount="1">
  <tableColumns count="8">
    <tableColumn id="1" name="重大度"/>
    <tableColumn id="2" name="定義・影響"/>
    <tableColumn id="3" name="代表的な起動条件"/>
    <tableColumn id="4" name="業務影響範囲"/>
    <tableColumn id="5" name="初動目標（分）"/>
    <tableColumn id="6" name="復旧目標（時間）"/>
    <tableColumn id="7" name="上申・承認要件"/>
    <tableColumn id="8" name="対外連絡頻度"/>
  </tableColumns>
  <tableStyleInfo name="TableStyleMedium2" showRowStripes="1"/>
</table>
</file>

<file path=xl/tables/table3.xml><?xml version="1.0" encoding="utf-8"?>
<table xmlns="http://schemas.openxmlformats.org/spreadsheetml/2006/main" id="2" name="TriggerRules" displayName="TriggerRules" ref="A13:H18" headerRowCount="1">
  <tableColumns count="8">
    <tableColumn id="1" name="トリガー"/>
    <tableColumn id="2" name="対象業務"/>
    <tableColumn id="3" name="判断基準・信号"/>
    <tableColumn id="4" name="初動"/>
    <tableColumn id="5" name="記録先"/>
    <tableColumn id="6" name="既定重大度"/>
    <tableColumn id="7" name="顧客連絡要否"/>
    <tableColumn id="8" name="備考"/>
  </tableColumns>
  <tableStyleInfo name="TableStyleMedium2" showRowStripes="1"/>
</table>
</file>

<file path=xl/tables/table4.xml><?xml version="1.0" encoding="utf-8"?>
<table xmlns="http://schemas.openxmlformats.org/spreadsheetml/2006/main" id="5" name="RACIMatrix" displayName="RACIMatrix" ref="A4:J13" headerRowCount="1">
  <tableColumns count="10">
    <tableColumn id="1" name="役割"/>
    <tableColumn id="2" name="主な職責"/>
    <tableColumn id="3" name="事件指挥官"/>
    <tableColumn id="4" name="自社運用に合わせて確認してください。"/>
    <tableColumn id="5" name="自社運用に合わせて確認してください。"/>
    <tableColumn id="6" name="自社運用に合わせて確認してください。"/>
    <tableColumn id="7" name="自社運用に合わせて確認してください。"/>
    <tableColumn id="8" name="自社運用に合わせて確認してください。"/>
    <tableColumn id="9" name="自社運用に合わせて確認してください。"/>
    <tableColumn id="10" name="自社運用に合わせて確認してください。"/>
  </tableColumns>
  <tableStyleInfo name="TableStyleMedium2" showRowStripes="1"/>
</table>
</file>

<file path=xl/tables/table5.xml><?xml version="1.0" encoding="utf-8"?>
<table xmlns="http://schemas.openxmlformats.org/spreadsheetml/2006/main" id="6" name="ResponseChecklist" displayName="ResponseChecklist" ref="A4:I15" headerRowCount="1">
  <tableColumns count="9">
    <tableColumn id="1" name="段階"/>
    <tableColumn id="2" name="目的"/>
    <tableColumn id="3" name="主な対応"/>
    <tableColumn id="4" name="成果物・証跡"/>
    <tableColumn id="5" name="主担当"/>
    <tableColumn id="6" name="推奨完了時刻"/>
    <tableColumn id="7" name="上申条件"/>
    <tableColumn id="8" name="状態"/>
    <tableColumn id="9" name="備考"/>
  </tableColumns>
  <tableStyleInfo name="TableStyleMedium2" showRowStripes="1"/>
</table>
</file>

<file path=xl/tables/table6.xml><?xml version="1.0" encoding="utf-8"?>
<table xmlns="http://schemas.openxmlformats.org/spreadsheetml/2006/main" id="7" name="ComplaintPlaybook" displayName="ComplaintPlaybook" ref="A4:H14" headerRowCount="1">
  <tableColumns count="8">
    <tableColumn id="1" name="苦情種別"/>
    <tableColumn id="2" name="判定条件"/>
    <tableColumn id="3" name="初回応答の要点"/>
    <tableColumn id="4" name="確認資料"/>
    <tableColumn id="5" name="対応内容"/>
    <tableColumn id="6" name="上申条件"/>
    <tableColumn id="7" name="補償・安心化策"/>
    <tableColumn id="8" name="完了基準"/>
  </tableColumns>
  <tableStyleInfo name="TableStyleMedium2" showRowStripes="1"/>
</table>
</file>

<file path=xl/tables/table7.xml><?xml version="1.0" encoding="utf-8"?>
<table xmlns="http://schemas.openxmlformats.org/spreadsheetml/2006/main" id="3" name="ScenarioLibrary" displayName="ScenarioLibrary" ref="A5:L27" headerRowCount="1">
  <tableColumns count="12">
    <tableColumn id="1" name="場面ID"/>
    <tableColumn id="2" name="対象業界・業務"/>
    <tableColumn id="3" name="突発場面"/>
    <tableColumn id="4" name="リスク信号"/>
    <tableColumn id="5" name="想定影響"/>
    <tableColumn id="6" name="初動（0〜15分）"/>
    <tableColumn id="7" name="主な調査・影響抑制"/>
    <tableColumn id="8" name="顧客連絡の要点"/>
    <tableColumn id="9" name="主管部門"/>
    <tableColumn id="10" name="既定重大度"/>
    <tableColumn id="11" name="連携先"/>
    <tableColumn id="12" name="予防指標"/>
  </tableColumns>
  <tableStyleInfo name="TableStyleMedium2" showRowStripes="1"/>
</table>
</file>

<file path=xl/tables/table8.xml><?xml version="1.0" encoding="utf-8"?>
<table xmlns="http://schemas.openxmlformats.org/spreadsheetml/2006/main" id="8" name="CommunicationTemplates" displayName="CommunicationTemplates" ref="A4:G14" headerRowCount="1">
  <tableColumns count="7">
    <tableColumn id="1" name="テンプレート番号"/>
    <tableColumn id="2" name="利用場面"/>
    <tableColumn id="3" name="対象者"/>
    <tableColumn id="4" name="送信時期"/>
    <tableColumn id="5" name="文面"/>
    <tableColumn id="6" name="承認者"/>
    <tableColumn id="7" name="備考"/>
  </tableColumns>
  <tableStyleInfo name="TableStyleMedium2" showRowStripes="1"/>
</table>
</file>

<file path=xl/tables/table9.xml><?xml version="1.0" encoding="utf-8"?>
<table xmlns="http://schemas.openxmlformats.org/spreadsheetml/2006/main" id="9" name="EscalationContacts" displayName="EscalationContacts" ref="A4:J16" headerRowCount="1">
  <tableColumns count="10">
    <tableColumn id="1" name="優先度"/>
    <tableColumn id="2" name="役割・組織"/>
    <tableColumn id="3" name="氏名・チーム"/>
    <tableColumn id="4" name="部門"/>
    <tableColumn id="5" name="電話"/>
    <tableColumn id="6" name="メール・チャット"/>
    <tableColumn id="7" name="代替担当"/>
    <tableColumn id="8" name="対応可能時間"/>
    <tableColumn id="9" name="上申条件"/>
    <tableColumn id="10" name="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75c07671696460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19d5b17fc99d4eb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4cfa8ef3f12b4f9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ee5a98bb63d8444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68cc5b017c74a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12e19f341c54123" /><Relationship Type="http://schemas.openxmlformats.org/officeDocument/2006/relationships/table" Target="/xl/tables/table3.xml" Id="Rf7c21dc66dd548e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678590c29829451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6ee2a6cd4f454c1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b556b05892bc424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82c883d522704b9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98a60fcb0dbe4a7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b65414c5483e436c" />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5" hidden="0" customWidth="1"/>
    <col min="2" max="2" width="11" hidden="0" customWidth="1"/>
    <col min="3" max="3" width="15" hidden="0" customWidth="1"/>
    <col min="4" max="4" width="11" hidden="0" customWidth="1"/>
    <col min="5" max="5" width="15" hidden="0" customWidth="1"/>
    <col min="6" max="6" width="11" hidden="0" customWidth="1"/>
    <col min="7" max="7" width="15" hidden="0" customWidth="1"/>
    <col min="8" max="8" width="11" hidden="0" customWidth="1"/>
    <col min="9" max="9" width="15" hidden="0" customWidth="1"/>
    <col min="10" max="10" width="11" hidden="0" customWidth="1"/>
  </cols>
  <sheetData>
    <row r="1" ht="30" hidden="0" customHeight="1">
      <c r="A1" s="10" t="str">
        <v>突発的なサービス障害・苦情対応計画テンプレート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32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23" hidden="0" customHeight="1">
      <c r="A4" s="22" t="str">
        <v>会社名</v>
      </c>
      <c r="B4" s="17" t="str">
        <v>【入力】</v>
      </c>
      <c r="C4" s="22" t="str">
        <v>事業部・製品</v>
      </c>
      <c r="D4" s="17" t="str">
        <v>【入力】</v>
      </c>
      <c r="E4" s="22" t="str">
        <v>版数</v>
      </c>
      <c r="F4" s="17" t="str">
        <v>V1.0</v>
      </c>
      <c r="G4" s="22" t="str">
        <v>適用開始日</v>
      </c>
      <c r="H4" s="17" t="str">
        <v>2026年5月1日</v>
      </c>
      <c r="I4" s="22" t="str">
        <v>計画責任者</v>
      </c>
      <c r="J4" s="17" t="str">
        <v>【入力】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3" hidden="0" customHeight="1">
      <c r="A5" s="22" t="str">
        <v>24時間当番電話</v>
      </c>
      <c r="B5" s="17" t="str">
        <v>【入力】</v>
      </c>
      <c r="C5" s="22" t="str">
        <v>サポート上申メール</v>
      </c>
      <c r="D5" s="17" t="str">
        <v>【入力】</v>
      </c>
      <c r="E5" s="22" t="str">
        <v>適用範囲</v>
      </c>
      <c r="F5" s="17" t="str">
        <v>全社または指定事業部</v>
      </c>
      <c r="G5" s="22" t="str">
        <v>承認者</v>
      </c>
      <c r="H5" s="17" t="str">
        <v>【入力】</v>
      </c>
      <c r="I5" s="22" t="str">
        <v>最終更新</v>
      </c>
      <c r="J5" s="17" t="str">
        <v>2026年5月1日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" hidden="0" customHeight="1">
      <c r="A6" s="22" t="str">
        <v>利用時の注意</v>
      </c>
      <c r="B6" s="17" t="str">
        <v>自社運用に合わせて確認してください。</v>
      </c>
      <c r="C6" s="17" t="str"/>
      <c r="D6" s="17" t="str"/>
      <c r="E6" s="17" t="str"/>
      <c r="F6" s="17" t="str"/>
      <c r="G6" s="17" t="str"/>
      <c r="H6" s="17" t="str"/>
      <c r="I6" s="17" t="str"/>
      <c r="J6" s="17" t="str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8" hidden="0" customHeight="1">
      <c r="A8" s="66" t="str">
        <v>自社運用に合わせて確認してください。</v>
      </c>
      <c r="B8" s="66"/>
      <c r="C8" s="66"/>
      <c r="D8" s="66"/>
      <c r="E8" s="66"/>
      <c r="F8" s="66"/>
      <c r="G8" s="66"/>
      <c r="H8" s="66"/>
      <c r="I8" s="66"/>
      <c r="J8" s="6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" hidden="0" customHeight="1">
      <c r="A10" s="50" t="str">
        <v>総インシデント数</v>
      </c>
      <c r="B10" s="50" t="str"/>
      <c r="C10" s="50" t="str">
        <v>未完了インシデント</v>
      </c>
      <c r="D10" s="50" t="str"/>
      <c r="E10" s="50" t="str">
        <v>P0/P1インシデント</v>
      </c>
      <c r="F10" s="50" t="str"/>
      <c r="G10" s="50" t="str">
        <v>苦情総数</v>
      </c>
      <c r="H10" s="50" t="str"/>
      <c r="I10" s="50" t="str">
        <v>初動SLA達成率</v>
      </c>
      <c r="J10" s="50" t="str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" hidden="0" customHeight="1">
      <c r="A11" s="48" t="str"/>
      <c r="B11" s="67" t="n">
        <f>COUNTIFS('10_インシデント台帳'!$B$5:$B$204,"はい",'10_インシデント台帳'!$A$5:$A$204,"&lt;&gt;")</f>
        <v>0</v>
      </c>
      <c r="C11" s="67" t="str"/>
      <c r="D11" s="67" t="n">
        <f>COUNTIFS('10_インシデント台帳'!$B$5:$B$204,"はい",'10_インシデント台帳'!$A$5:$A$204,"&lt;&gt;",'10_インシデント台帳'!$I$5:$I$204,"&lt;&gt;完了")</f>
        <v>0</v>
      </c>
      <c r="E11" s="48" t="str"/>
      <c r="F11" s="67" t="n">
        <f>COUNTIFS('10_インシデント台帳'!$B$5:$B$204,"はい",'10_インシデント台帳'!$H$5:$H$204,"P0 最重大")+COUNTIFS('10_インシデント台帳'!$B$5:$B$204,"はい",'10_インシデント台帳'!$H$5:$H$204,"P1 重大")</f>
        <v>0</v>
      </c>
      <c r="G11" s="67" t="str"/>
      <c r="H11" s="67" t="n">
        <f>SUMIFS('10_インシデント台帳'!$O$5:$O$204,'10_インシデント台帳'!$B$5:$B$204,"はい")</f>
        <v>0</v>
      </c>
      <c r="I11" s="48" t="str"/>
      <c r="J11" s="68" t="n">
        <f>IFERROR(COUNTIFS('10_インシデント台帳'!$B$5:$B$204,"はい",'10_インシデント台帳'!$T$5:$T$204,"達成")/(COUNTIFS('10_インシデント台帳'!$B$5:$B$204,"はい",'10_インシデント台帳'!$T$5:$T$204,"達成")+COUNTIFS('10_インシデント台帳'!$B$5:$B$204,"はい",'10_インシデント台帳'!$T$5:$T$204,"期限超過")),0)</f>
        <v>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" hidden="0" customHeight="1">
      <c r="A12" s="50" t="str">
        <v>復旧SLA達成率</v>
      </c>
      <c r="B12" s="50" t="str"/>
      <c r="C12" s="50" t="str">
        <v>自社運用に合わせて確認してください。</v>
      </c>
      <c r="D12" s="50" t="str"/>
      <c r="E12" s="50" t="str">
        <v>未完了の苦情インシデント</v>
      </c>
      <c r="F12" s="50" t="str"/>
      <c r="G12" s="50" t="str">
        <v>更新期限超過</v>
      </c>
      <c r="H12" s="50" t="str"/>
      <c r="I12" s="50" t="str">
        <v>場面集件数</v>
      </c>
      <c r="J12" s="50" t="str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" hidden="0" customHeight="1">
      <c r="A13" s="48" t="str"/>
      <c r="B13" s="68" t="n">
        <f>IFERROR(COUNTIFS('10_インシデント台帳'!$B$5:$B$204,"はい",'10_インシデント台帳'!$U$5:$U$204,"達成")/(COUNTIFS('10_インシデント台帳'!$B$5:$B$204,"はい",'10_インシデント台帳'!$U$5:$U$204,"達成")+COUNTIFS('10_インシデント台帳'!$B$5:$B$204,"はい",'10_インシデント台帳'!$U$5:$U$204,"期限超過")),0)</f>
        <v>0</v>
      </c>
      <c r="C13" s="67" t="str"/>
      <c r="D13" s="67" t="n">
        <f>COUNTIFS('10_インシデント台帳'!$B$5:$B$204,"はい",'10_インシデント台帳'!$M$5:$M$204,"はい")</f>
        <v>0</v>
      </c>
      <c r="E13" s="48" t="str"/>
      <c r="F13" s="67" t="n">
        <f>COUNTIFS('10_インシデント台帳'!$B$5:$B$204,"はい",'10_インシデント台帳'!$A$5:$A$204,"&lt;&gt;",'10_インシデント台帳'!$I$5:$I$204,"&lt;&gt;完了",'10_インシデント台帳'!$O$5:$O$204,"&gt;0")</f>
        <v>0</v>
      </c>
      <c r="G13" s="67" t="str"/>
      <c r="H13" s="67" t="n">
        <f>COUNTIFS('10_インシデント台帳'!$B$5:$B$204,"はい",'10_インシデント台帳'!$I$5:$I$204,"&lt;&gt;完了",'10_インシデント台帳'!$Y$5:$Y$204,"&lt;"&amp;NOW(),'10_インシデント台帳'!$Y$5:$Y$204,"&lt;&gt;")</f>
        <v>0</v>
      </c>
      <c r="I13" s="67" t="str"/>
      <c r="J13" s="67" t="n">
        <f>COUNTA('06_場面別対応集'!$C$6:$C$27)</f>
        <v>22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1" hidden="0" customHeight="1">
      <c r="A16" s="69" t="str">
        <v>自社運用に合わせて確認してください。</v>
      </c>
      <c r="B16" s="69" t="str">
        <v>件数</v>
      </c>
      <c r="C16" s="14"/>
      <c r="D16" s="69" t="str">
        <v>自社運用に合わせて確認してください。</v>
      </c>
      <c r="E16" s="69" t="str">
        <v>件数</v>
      </c>
      <c r="F16" s="14"/>
      <c r="G16" s="69" t="str">
        <v>自社運用に合わせて確認してください。</v>
      </c>
      <c r="H16" s="69" t="str">
        <v>場面数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1" hidden="0" customHeight="1">
      <c r="A17" s="17" t="str">
        <v>P0 最重大</v>
      </c>
      <c r="B17" s="17" t="n">
        <f>COUNTIFS('10_インシデント台帳'!$B$5:$B$204,"はい",'10_インシデント台帳'!$H$5:$H$204,"P0 最重大")</f>
        <v>0</v>
      </c>
      <c r="C17" s="14"/>
      <c r="D17" s="17" t="str">
        <v>検知済み</v>
      </c>
      <c r="E17" s="17" t="n">
        <f>COUNTIFS('10_インシデント台帳'!$B$5:$B$204,"はい",'10_インシデント台帳'!$I$5:$I$204,"検知済み")</f>
        <v>0</v>
      </c>
      <c r="F17" s="14"/>
      <c r="G17" s="17" t="str">
        <v>P0 最重大</v>
      </c>
      <c r="H17" s="17" t="n">
        <f>COUNTIF('06_場面別対応集'!$J$6:$J$27,"P0 最重大")</f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1" hidden="0" customHeight="1">
      <c r="A18" s="17" t="str">
        <v>P1 重大</v>
      </c>
      <c r="B18" s="17" t="n">
        <f>COUNTIFS('10_インシデント台帳'!$B$5:$B$204,"はい",'10_インシデント台帳'!$H$5:$H$204,"P1 重大")</f>
        <v>0</v>
      </c>
      <c r="C18" s="14"/>
      <c r="D18" s="17" t="str">
        <v>評価中</v>
      </c>
      <c r="E18" s="17" t="n">
        <f>COUNTIFS('10_インシデント台帳'!$B$5:$B$204,"はい",'10_インシデント台帳'!$I$5:$I$204,"評価中")</f>
        <v>0</v>
      </c>
      <c r="F18" s="14"/>
      <c r="G18" s="17" t="str">
        <v>P1 重大</v>
      </c>
      <c r="H18" s="17" t="n">
        <f>COUNTIF('06_場面別対応集'!$J$6:$J$27,"P1 重大")</f>
        <v>10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1" hidden="0" customHeight="1">
      <c r="A19" s="17" t="str">
        <v>P2 大</v>
      </c>
      <c r="B19" s="17" t="n">
        <f>COUNTIFS('10_インシデント台帳'!$B$5:$B$204,"はい",'10_インシデント台帳'!$H$5:$H$204,"P2 大")</f>
        <v>0</v>
      </c>
      <c r="C19" s="14"/>
      <c r="D19" s="17" t="str">
        <v>対応中</v>
      </c>
      <c r="E19" s="17" t="n">
        <f>COUNTIFS('10_インシデント台帳'!$B$5:$B$204,"はい",'10_インシデント台帳'!$I$5:$I$204,"対応中")</f>
        <v>0</v>
      </c>
      <c r="F19" s="14"/>
      <c r="G19" s="17" t="str">
        <v>P2 大</v>
      </c>
      <c r="H19" s="17" t="n">
        <f>COUNTIF('06_場面別対応集'!$J$6:$J$27,"P2 大")</f>
        <v>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1" hidden="0" customHeight="1">
      <c r="A20" s="17" t="str">
        <v>P3 通常</v>
      </c>
      <c r="B20" s="17" t="n">
        <f>COUNTIFS('10_インシデント台帳'!$B$5:$B$204,"はい",'10_インシデント台帳'!$H$5:$H$204,"P3 通常")</f>
        <v>0</v>
      </c>
      <c r="C20" s="14"/>
      <c r="D20" s="17" t="str">
        <v>取引先・顧客待ち</v>
      </c>
      <c r="E20" s="17" t="n">
        <f>COUNTIFS('10_インシデント台帳'!$B$5:$B$204,"はい",'10_インシデント台帳'!$I$5:$I$204,"取引先・顧客待ち")</f>
        <v>0</v>
      </c>
      <c r="F20" s="14"/>
      <c r="G20" s="17" t="str">
        <v>P3 通常</v>
      </c>
      <c r="H20" s="17" t="n">
        <f>COUNTIF('06_場面別対応集'!$J$6:$J$27,"P3 通常")</f>
        <v>2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1" hidden="0" customHeight="1">
      <c r="A21" s="17" t="str">
        <v>P4 低</v>
      </c>
      <c r="B21" s="17" t="n">
        <f>COUNTIFS('10_インシデント台帳'!$B$5:$B$204,"はい",'10_インシデント台帳'!$H$5:$H$204,"P4 低")</f>
        <v>0</v>
      </c>
      <c r="C21" s="14"/>
      <c r="D21" s="17" t="str">
        <v>復旧済み</v>
      </c>
      <c r="E21" s="17" t="n">
        <f>COUNTIFS('10_インシデント台帳'!$B$5:$B$204,"はい",'10_インシデント台帳'!$I$5:$I$204,"復旧済み")</f>
        <v>0</v>
      </c>
      <c r="F21" s="14"/>
      <c r="G21" s="17" t="str">
        <v>P4 低</v>
      </c>
      <c r="H21" s="17" t="n">
        <f>COUNTIF('06_場面別対応集'!$J$6:$J$27,"P4 低")</f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1" hidden="0" customHeight="1">
      <c r="A22" s="14"/>
      <c r="B22" s="14"/>
      <c r="C22" s="14"/>
      <c r="D22" s="17" t="str">
        <v>完了</v>
      </c>
      <c r="E22" s="17" t="n">
        <f>COUNTIFS('10_インシデント台帳'!$B$5:$B$204,"はい",'10_インシデント台帳'!$I$5:$I$204,"完了")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1" hidden="0" customHeight="1">
      <c r="A23" s="14"/>
      <c r="B23" s="14"/>
      <c r="C23" s="14"/>
      <c r="D23" s="17" t="str">
        <v>停止・監視中</v>
      </c>
      <c r="E23" s="17" t="n">
        <f>COUNTIFS('10_インシデント台帳'!$B$5:$B$204,"はい",'10_インシデント台帳'!$I$5:$I$204,"停止・監視中")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  <mergeCell ref="B6:J6"/>
    <mergeCell ref="A8:J8"/>
  </mergeCells>
  <pageMargins left="0.7" right="0.7" top="0.75" bottom="0.75" header="0.3" footer="0.3"/>
  <drawing r:id="Rf75c076716964607"/>
</worksheet>
</file>

<file path=xl/worksheets/sheet10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2" hidden="0" customWidth="1"/>
    <col min="2" max="2" width="12" hidden="0" customWidth="1"/>
    <col min="3" max="3" width="14" hidden="0" customWidth="1"/>
    <col min="4" max="4" width="24" hidden="0" customWidth="1"/>
    <col min="5" max="5" width="38" hidden="0" customWidth="1"/>
    <col min="6" max="6" width="18" hidden="0" customWidth="1"/>
    <col min="7" max="7" width="38" hidden="0" customWidth="1"/>
    <col min="8" max="8" width="16" hidden="0" customWidth="1"/>
    <col min="9" max="9" width="14" hidden="0" customWidth="1"/>
    <col min="10" max="10" width="14" hidden="0" customWidth="1"/>
    <col min="11" max="11" width="12" hidden="0" customWidth="1"/>
    <col min="12" max="12" width="30" hidden="0" customWidth="1"/>
    <col min="13" max="13" width="14" hidden="0" customWidth="1"/>
    <col min="14" max="14" width="24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番号</v>
      </c>
      <c r="B4" s="69" t="str">
        <v>日付</v>
      </c>
      <c r="C4" s="69" t="str">
        <v>種別</v>
      </c>
      <c r="D4" s="69" t="str">
        <v>参加チーム</v>
      </c>
      <c r="E4" s="69" t="str">
        <v>発見事項・振り返り結論</v>
      </c>
      <c r="F4" s="69" t="str">
        <v>原因分類</v>
      </c>
      <c r="G4" s="69" t="str">
        <v>改善対応</v>
      </c>
      <c r="H4" s="69" t="str">
        <v>担当者</v>
      </c>
      <c r="I4" s="69" t="str">
        <v>予定完了日</v>
      </c>
      <c r="J4" s="69" t="str">
        <v>状態</v>
      </c>
      <c r="K4" s="69" t="str">
        <v>期限超過通知</v>
      </c>
      <c r="L4" s="69" t="str">
        <v>受入基準</v>
      </c>
      <c r="M4" s="69" t="str">
        <v>完了日</v>
      </c>
      <c r="N4" s="69" t="str">
        <v>備考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DR-001</v>
      </c>
      <c r="B5" s="56" t="n">
        <v>46143</v>
      </c>
      <c r="C5" s="17" t="str">
        <v>桌面演练</v>
      </c>
      <c r="D5" s="17" t="str">
        <v>自社運用に合わせて確認してください。</v>
      </c>
      <c r="E5" s="17" t="str">
        <v>自社運用に合わせて確認してください。</v>
      </c>
      <c r="F5" s="17" t="str">
        <v>自社運用に合わせて確認してください。</v>
      </c>
      <c r="G5" s="17" t="str">
        <v>自社運用に合わせて確認してください。</v>
      </c>
      <c r="H5" s="17" t="str">
        <v>【入力】</v>
      </c>
      <c r="I5" s="56" t="n">
        <v>46157</v>
      </c>
      <c r="J5" s="17" t="str">
        <v>進行中</v>
      </c>
      <c r="K5" s="17" t="str">
        <f>IF($A5="","",IF(AND($J5&lt;&gt;"完了",$I5&lt;&gt;"",$I5&lt;TODAY()),"期限超過",""))</f>
      </c>
      <c r="L5" s="17" t="str">
        <v>自社運用に合わせて確認してください。</v>
      </c>
      <c r="M5" s="56" t="str"/>
      <c r="N5" s="17" t="str">
        <v>示例行，可覆盖。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DR-002</v>
      </c>
      <c r="B6" s="56" t="n">
        <v>46143</v>
      </c>
      <c r="C6" s="17" t="str">
        <v>自社運用に合わせて確認してください。</v>
      </c>
      <c r="D6" s="17" t="str">
        <v>自社運用に合わせて確認してください。</v>
      </c>
      <c r="E6" s="17" t="str">
        <v>自社運用に合わせて確認してください。</v>
      </c>
      <c r="F6" s="17" t="str">
        <v>自社運用に合わせて確認してください。</v>
      </c>
      <c r="G6" s="17" t="str">
        <v>自社運用に合わせて確認してください。</v>
      </c>
      <c r="H6" s="17" t="str">
        <v>【入力】</v>
      </c>
      <c r="I6" s="56" t="n">
        <v>46164</v>
      </c>
      <c r="J6" s="17" t="str">
        <v>未開始</v>
      </c>
      <c r="K6" s="17" t="str">
        <f>IF($A6="","",IF(AND($J6&lt;&gt;"完了",$I6&lt;&gt;"",$I6&lt;TODAY()),"期限超過",""))</f>
      </c>
      <c r="L6" s="17" t="str">
        <v>自社運用に合わせて確認してください。</v>
      </c>
      <c r="M6" s="56" t="str"/>
      <c r="N6" s="17" t="str">
        <v>示例行，可覆盖。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7" t="str"/>
      <c r="B7" s="56" t="str"/>
      <c r="C7" s="17" t="str"/>
      <c r="D7" s="17" t="str"/>
      <c r="E7" s="17" t="str"/>
      <c r="F7" s="17" t="str"/>
      <c r="G7" s="17" t="str"/>
      <c r="H7" s="17" t="str"/>
      <c r="I7" s="56" t="str"/>
      <c r="J7" s="17" t="str"/>
      <c r="K7" s="17" t="str">
        <f>IF($A7="","",IF(AND($J7&lt;&gt;"完了",$I7&lt;&gt;"",$I7&lt;TODAY()),"期限超過",""))</f>
      </c>
      <c r="L7" s="17" t="str"/>
      <c r="M7" s="56" t="str"/>
      <c r="N7" s="17" t="str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15" hidden="0" customHeight="1">
      <c r="A8" s="17" t="str"/>
      <c r="B8" s="56" t="str"/>
      <c r="C8" s="17" t="str"/>
      <c r="D8" s="17" t="str"/>
      <c r="E8" s="17" t="str"/>
      <c r="F8" s="17" t="str"/>
      <c r="G8" s="17" t="str"/>
      <c r="H8" s="17" t="str"/>
      <c r="I8" s="56" t="str"/>
      <c r="J8" s="17" t="str"/>
      <c r="K8" s="17" t="str">
        <f>IF($A8="","",IF(AND($J8&lt;&gt;"完了",$I8&lt;&gt;"",$I8&lt;TODAY()),"期限超過",""))</f>
      </c>
      <c r="L8" s="17" t="str"/>
      <c r="M8" s="56" t="str"/>
      <c r="N8" s="17" t="str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7" t="str"/>
      <c r="B9" s="56" t="str"/>
      <c r="C9" s="17" t="str"/>
      <c r="D9" s="17" t="str"/>
      <c r="E9" s="17" t="str"/>
      <c r="F9" s="17" t="str"/>
      <c r="G9" s="17" t="str"/>
      <c r="H9" s="17" t="str"/>
      <c r="I9" s="56" t="str"/>
      <c r="J9" s="17" t="str"/>
      <c r="K9" s="17" t="str">
        <f>IF($A9="","",IF(AND($J9&lt;&gt;"完了",$I9&lt;&gt;"",$I9&lt;TODAY()),"期限超過",""))</f>
      </c>
      <c r="L9" s="17" t="str"/>
      <c r="M9" s="56" t="str"/>
      <c r="N9" s="17" t="str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7" t="str"/>
      <c r="B10" s="56" t="str"/>
      <c r="C10" s="17" t="str"/>
      <c r="D10" s="17" t="str"/>
      <c r="E10" s="17" t="str"/>
      <c r="F10" s="17" t="str"/>
      <c r="G10" s="17" t="str"/>
      <c r="H10" s="17" t="str"/>
      <c r="I10" s="56" t="str"/>
      <c r="J10" s="17" t="str"/>
      <c r="K10" s="17" t="str">
        <f>IF($A10="","",IF(AND($J10&lt;&gt;"完了",$I10&lt;&gt;"",$I10&lt;TODAY()),"期限超過",""))</f>
      </c>
      <c r="L10" s="17" t="str"/>
      <c r="M10" s="56" t="str"/>
      <c r="N10" s="17" t="str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7" t="str"/>
      <c r="B11" s="56" t="str"/>
      <c r="C11" s="17" t="str"/>
      <c r="D11" s="17" t="str"/>
      <c r="E11" s="17" t="str"/>
      <c r="F11" s="17" t="str"/>
      <c r="G11" s="17" t="str"/>
      <c r="H11" s="17" t="str"/>
      <c r="I11" s="56" t="str"/>
      <c r="J11" s="17" t="str"/>
      <c r="K11" s="17" t="str">
        <f>IF($A11="","",IF(AND($J11&lt;&gt;"完了",$I11&lt;&gt;"",$I11&lt;TODAY()),"期限超過",""))</f>
      </c>
      <c r="L11" s="17" t="str"/>
      <c r="M11" s="56" t="str"/>
      <c r="N11" s="17" t="str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17" t="str"/>
      <c r="B12" s="56" t="str"/>
      <c r="C12" s="17" t="str"/>
      <c r="D12" s="17" t="str"/>
      <c r="E12" s="17" t="str"/>
      <c r="F12" s="17" t="str"/>
      <c r="G12" s="17" t="str"/>
      <c r="H12" s="17" t="str"/>
      <c r="I12" s="56" t="str"/>
      <c r="J12" s="17" t="str"/>
      <c r="K12" s="17" t="str">
        <f>IF($A12="","",IF(AND($J12&lt;&gt;"完了",$I12&lt;&gt;"",$I12&lt;TODAY()),"期限超過",""))</f>
      </c>
      <c r="L12" s="17" t="str"/>
      <c r="M12" s="56" t="str"/>
      <c r="N12" s="17" t="str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/>
      <c r="B13" s="56" t="str"/>
      <c r="C13" s="17" t="str"/>
      <c r="D13" s="17" t="str"/>
      <c r="E13" s="17" t="str"/>
      <c r="F13" s="17" t="str"/>
      <c r="G13" s="17" t="str"/>
      <c r="H13" s="17" t="str"/>
      <c r="I13" s="56" t="str"/>
      <c r="J13" s="17" t="str"/>
      <c r="K13" s="17" t="str">
        <f>IF($A13="","",IF(AND($J13&lt;&gt;"完了",$I13&lt;&gt;"",$I13&lt;TODAY()),"期限超過",""))</f>
      </c>
      <c r="L13" s="17" t="str"/>
      <c r="M13" s="56" t="str"/>
      <c r="N13" s="17" t="str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/>
      <c r="B14" s="56" t="str"/>
      <c r="C14" s="17" t="str"/>
      <c r="D14" s="17" t="str"/>
      <c r="E14" s="17" t="str"/>
      <c r="F14" s="17" t="str"/>
      <c r="G14" s="17" t="str"/>
      <c r="H14" s="17" t="str"/>
      <c r="I14" s="56" t="str"/>
      <c r="J14" s="17" t="str"/>
      <c r="K14" s="17" t="str">
        <f>IF($A14="","",IF(AND($J14&lt;&gt;"完了",$I14&lt;&gt;"",$I14&lt;TODAY()),"期限超過",""))</f>
      </c>
      <c r="L14" s="17" t="str"/>
      <c r="M14" s="56" t="str"/>
      <c r="N14" s="17" t="str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/>
      <c r="B15" s="56" t="str"/>
      <c r="C15" s="17" t="str"/>
      <c r="D15" s="17" t="str"/>
      <c r="E15" s="17" t="str"/>
      <c r="F15" s="17" t="str"/>
      <c r="G15" s="17" t="str"/>
      <c r="H15" s="17" t="str"/>
      <c r="I15" s="56" t="str"/>
      <c r="J15" s="17" t="str"/>
      <c r="K15" s="17" t="str">
        <f>IF($A15="","",IF(AND($J15&lt;&gt;"完了",$I15&lt;&gt;"",$I15&lt;TODAY()),"期限超過",""))</f>
      </c>
      <c r="L15" s="17" t="str"/>
      <c r="M15" s="56" t="str"/>
      <c r="N15" s="17" t="str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/>
      <c r="B16" s="56" t="str"/>
      <c r="C16" s="17" t="str"/>
      <c r="D16" s="17" t="str"/>
      <c r="E16" s="17" t="str"/>
      <c r="F16" s="17" t="str"/>
      <c r="G16" s="17" t="str"/>
      <c r="H16" s="17" t="str"/>
      <c r="I16" s="56" t="str"/>
      <c r="J16" s="17" t="str"/>
      <c r="K16" s="17" t="str">
        <f>IF($A16="","",IF(AND($J16&lt;&gt;"完了",$I16&lt;&gt;"",$I16&lt;TODAY()),"期限超過",""))</f>
      </c>
      <c r="L16" s="17" t="str"/>
      <c r="M16" s="56" t="str"/>
      <c r="N16" s="17" t="str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7" t="str"/>
      <c r="B17" s="56" t="str"/>
      <c r="C17" s="17" t="str"/>
      <c r="D17" s="17" t="str"/>
      <c r="E17" s="17" t="str"/>
      <c r="F17" s="17" t="str"/>
      <c r="G17" s="17" t="str"/>
      <c r="H17" s="17" t="str"/>
      <c r="I17" s="56" t="str"/>
      <c r="J17" s="17" t="str"/>
      <c r="K17" s="17" t="str">
        <f>IF($A17="","",IF(AND($J17&lt;&gt;"完了",$I17&lt;&gt;"",$I17&lt;TODAY()),"期限超過",""))</f>
      </c>
      <c r="L17" s="17" t="str"/>
      <c r="M17" s="56" t="str"/>
      <c r="N17" s="17" t="str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7" t="str"/>
      <c r="B18" s="56" t="str"/>
      <c r="C18" s="17" t="str"/>
      <c r="D18" s="17" t="str"/>
      <c r="E18" s="17" t="str"/>
      <c r="F18" s="17" t="str"/>
      <c r="G18" s="17" t="str"/>
      <c r="H18" s="17" t="str"/>
      <c r="I18" s="56" t="str"/>
      <c r="J18" s="17" t="str"/>
      <c r="K18" s="17" t="str">
        <f>IF($A18="","",IF(AND($J18&lt;&gt;"完了",$I18&lt;&gt;"",$I18&lt;TODAY()),"期限超過",""))</f>
      </c>
      <c r="L18" s="17" t="str"/>
      <c r="M18" s="56" t="str"/>
      <c r="N18" s="17" t="str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7" t="str"/>
      <c r="B19" s="56" t="str"/>
      <c r="C19" s="17" t="str"/>
      <c r="D19" s="17" t="str"/>
      <c r="E19" s="17" t="str"/>
      <c r="F19" s="17" t="str"/>
      <c r="G19" s="17" t="str"/>
      <c r="H19" s="17" t="str"/>
      <c r="I19" s="56" t="str"/>
      <c r="J19" s="17" t="str"/>
      <c r="K19" s="17" t="str">
        <f>IF($A19="","",IF(AND($J19&lt;&gt;"完了",$I19&lt;&gt;"",$I19&lt;TODAY()),"期限超過",""))</f>
      </c>
      <c r="L19" s="17" t="str"/>
      <c r="M19" s="56" t="str"/>
      <c r="N19" s="17" t="str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7" t="str"/>
      <c r="B20" s="56" t="str"/>
      <c r="C20" s="17" t="str"/>
      <c r="D20" s="17" t="str"/>
      <c r="E20" s="17" t="str"/>
      <c r="F20" s="17" t="str"/>
      <c r="G20" s="17" t="str"/>
      <c r="H20" s="17" t="str"/>
      <c r="I20" s="56" t="str"/>
      <c r="J20" s="17" t="str"/>
      <c r="K20" s="17" t="str">
        <f>IF($A20="","",IF(AND($J20&lt;&gt;"完了",$I20&lt;&gt;"",$I20&lt;TODAY()),"期限超過",""))</f>
      </c>
      <c r="L20" s="17" t="str"/>
      <c r="M20" s="56" t="str"/>
      <c r="N20" s="17" t="str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7" t="str"/>
      <c r="B21" s="56" t="str"/>
      <c r="C21" s="17" t="str"/>
      <c r="D21" s="17" t="str"/>
      <c r="E21" s="17" t="str"/>
      <c r="F21" s="17" t="str"/>
      <c r="G21" s="17" t="str"/>
      <c r="H21" s="17" t="str"/>
      <c r="I21" s="56" t="str"/>
      <c r="J21" s="17" t="str"/>
      <c r="K21" s="17" t="str">
        <f>IF($A21="","",IF(AND($J21&lt;&gt;"完了",$I21&lt;&gt;"",$I21&lt;TODAY()),"期限超過",""))</f>
      </c>
      <c r="L21" s="17" t="str"/>
      <c r="M21" s="56" t="str"/>
      <c r="N21" s="17" t="str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7" t="str"/>
      <c r="B22" s="56" t="str"/>
      <c r="C22" s="17" t="str"/>
      <c r="D22" s="17" t="str"/>
      <c r="E22" s="17" t="str"/>
      <c r="F22" s="17" t="str"/>
      <c r="G22" s="17" t="str"/>
      <c r="H22" s="17" t="str"/>
      <c r="I22" s="56" t="str"/>
      <c r="J22" s="17" t="str"/>
      <c r="K22" s="17" t="str">
        <f>IF($A22="","",IF(AND($J22&lt;&gt;"完了",$I22&lt;&gt;"",$I22&lt;TODAY()),"期限超過",""))</f>
      </c>
      <c r="L22" s="17" t="str"/>
      <c r="M22" s="56" t="str"/>
      <c r="N22" s="17" t="str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7" t="str"/>
      <c r="B23" s="56" t="str"/>
      <c r="C23" s="17" t="str"/>
      <c r="D23" s="17" t="str"/>
      <c r="E23" s="17" t="str"/>
      <c r="F23" s="17" t="str"/>
      <c r="G23" s="17" t="str"/>
      <c r="H23" s="17" t="str"/>
      <c r="I23" s="56" t="str"/>
      <c r="J23" s="17" t="str"/>
      <c r="K23" s="17" t="str">
        <f>IF($A23="","",IF(AND($J23&lt;&gt;"完了",$I23&lt;&gt;"",$I23&lt;TODAY()),"期限超過",""))</f>
      </c>
      <c r="L23" s="17" t="str"/>
      <c r="M23" s="56" t="str"/>
      <c r="N23" s="17" t="str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7" t="str"/>
      <c r="B24" s="56" t="str"/>
      <c r="C24" s="17" t="str"/>
      <c r="D24" s="17" t="str"/>
      <c r="E24" s="17" t="str"/>
      <c r="F24" s="17" t="str"/>
      <c r="G24" s="17" t="str"/>
      <c r="H24" s="17" t="str"/>
      <c r="I24" s="56" t="str"/>
      <c r="J24" s="17" t="str"/>
      <c r="K24" s="17" t="str">
        <f>IF($A24="","",IF(AND($J24&lt;&gt;"完了",$I24&lt;&gt;"",$I24&lt;TODAY()),"期限超過",""))</f>
      </c>
      <c r="L24" s="17" t="str"/>
      <c r="M24" s="56" t="str"/>
      <c r="N24" s="17" t="str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7" t="str"/>
      <c r="B25" s="56" t="str"/>
      <c r="C25" s="17" t="str"/>
      <c r="D25" s="17" t="str"/>
      <c r="E25" s="17" t="str"/>
      <c r="F25" s="17" t="str"/>
      <c r="G25" s="17" t="str"/>
      <c r="H25" s="17" t="str"/>
      <c r="I25" s="56" t="str"/>
      <c r="J25" s="17" t="str"/>
      <c r="K25" s="17" t="str">
        <f>IF($A25="","",IF(AND($J25&lt;&gt;"完了",$I25&lt;&gt;"",$I25&lt;TODAY()),"期限超過",""))</f>
      </c>
      <c r="L25" s="17" t="str"/>
      <c r="M25" s="56" t="str"/>
      <c r="N25" s="17" t="str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7" t="str"/>
      <c r="B26" s="56" t="str"/>
      <c r="C26" s="17" t="str"/>
      <c r="D26" s="17" t="str"/>
      <c r="E26" s="17" t="str"/>
      <c r="F26" s="17" t="str"/>
      <c r="G26" s="17" t="str"/>
      <c r="H26" s="17" t="str"/>
      <c r="I26" s="56" t="str"/>
      <c r="J26" s="17" t="str"/>
      <c r="K26" s="17" t="str">
        <f>IF($A26="","",IF(AND($J26&lt;&gt;"完了",$I26&lt;&gt;"",$I26&lt;TODAY()),"期限超過",""))</f>
      </c>
      <c r="L26" s="17" t="str"/>
      <c r="M26" s="56" t="str"/>
      <c r="N26" s="17" t="str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7" t="str"/>
      <c r="B27" s="56" t="str"/>
      <c r="C27" s="17" t="str"/>
      <c r="D27" s="17" t="str"/>
      <c r="E27" s="17" t="str"/>
      <c r="F27" s="17" t="str"/>
      <c r="G27" s="17" t="str"/>
      <c r="H27" s="17" t="str"/>
      <c r="I27" s="56" t="str"/>
      <c r="J27" s="17" t="str"/>
      <c r="K27" s="17" t="str">
        <f>IF($A27="","",IF(AND($J27&lt;&gt;"完了",$I27&lt;&gt;"",$I27&lt;TODAY()),"期限超過",""))</f>
      </c>
      <c r="L27" s="17" t="str"/>
      <c r="M27" s="56" t="str"/>
      <c r="N27" s="17" t="str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7" t="str"/>
      <c r="B28" s="56" t="str"/>
      <c r="C28" s="17" t="str"/>
      <c r="D28" s="17" t="str"/>
      <c r="E28" s="17" t="str"/>
      <c r="F28" s="17" t="str"/>
      <c r="G28" s="17" t="str"/>
      <c r="H28" s="17" t="str"/>
      <c r="I28" s="56" t="str"/>
      <c r="J28" s="17" t="str"/>
      <c r="K28" s="17" t="str">
        <f>IF($A28="","",IF(AND($J28&lt;&gt;"完了",$I28&lt;&gt;"",$I28&lt;TODAY()),"期限超過",""))</f>
      </c>
      <c r="L28" s="17" t="str"/>
      <c r="M28" s="56" t="str"/>
      <c r="N28" s="17" t="str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7" t="str"/>
      <c r="B29" s="56" t="str"/>
      <c r="C29" s="17" t="str"/>
      <c r="D29" s="17" t="str"/>
      <c r="E29" s="17" t="str"/>
      <c r="F29" s="17" t="str"/>
      <c r="G29" s="17" t="str"/>
      <c r="H29" s="17" t="str"/>
      <c r="I29" s="56" t="str"/>
      <c r="J29" s="17" t="str"/>
      <c r="K29" s="17" t="str">
        <f>IF($A29="","",IF(AND($J29&lt;&gt;"完了",$I29&lt;&gt;"",$I29&lt;TODAY()),"期限超過",""))</f>
      </c>
      <c r="L29" s="17" t="str"/>
      <c r="M29" s="56" t="str"/>
      <c r="N29" s="17" t="str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7" t="str"/>
      <c r="B30" s="56" t="str"/>
      <c r="C30" s="17" t="str"/>
      <c r="D30" s="17" t="str"/>
      <c r="E30" s="17" t="str"/>
      <c r="F30" s="17" t="str"/>
      <c r="G30" s="17" t="str"/>
      <c r="H30" s="17" t="str"/>
      <c r="I30" s="56" t="str"/>
      <c r="J30" s="17" t="str"/>
      <c r="K30" s="17" t="str">
        <f>IF($A30="","",IF(AND($J30&lt;&gt;"完了",$I30&lt;&gt;"",$I30&lt;TODAY()),"期限超過",""))</f>
      </c>
      <c r="L30" s="17" t="str"/>
      <c r="M30" s="56" t="str"/>
      <c r="N30" s="17" t="str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7" t="str"/>
      <c r="B31" s="56" t="str"/>
      <c r="C31" s="17" t="str"/>
      <c r="D31" s="17" t="str"/>
      <c r="E31" s="17" t="str"/>
      <c r="F31" s="17" t="str"/>
      <c r="G31" s="17" t="str"/>
      <c r="H31" s="17" t="str"/>
      <c r="I31" s="56" t="str"/>
      <c r="J31" s="17" t="str"/>
      <c r="K31" s="17" t="str">
        <f>IF($A31="","",IF(AND($J31&lt;&gt;"完了",$I31&lt;&gt;"",$I31&lt;TODAY()),"期限超過",""))</f>
      </c>
      <c r="L31" s="17" t="str"/>
      <c r="M31" s="56" t="str"/>
      <c r="N31" s="17" t="str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7" t="str"/>
      <c r="B32" s="56" t="str"/>
      <c r="C32" s="17" t="str"/>
      <c r="D32" s="17" t="str"/>
      <c r="E32" s="17" t="str"/>
      <c r="F32" s="17" t="str"/>
      <c r="G32" s="17" t="str"/>
      <c r="H32" s="17" t="str"/>
      <c r="I32" s="56" t="str"/>
      <c r="J32" s="17" t="str"/>
      <c r="K32" s="17" t="str">
        <f>IF($A32="","",IF(AND($J32&lt;&gt;"完了",$I32&lt;&gt;"",$I32&lt;TODAY()),"期限超過",""))</f>
      </c>
      <c r="L32" s="17" t="str"/>
      <c r="M32" s="56" t="str"/>
      <c r="N32" s="17" t="str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7" t="str"/>
      <c r="B33" s="56" t="str"/>
      <c r="C33" s="17" t="str"/>
      <c r="D33" s="17" t="str"/>
      <c r="E33" s="17" t="str"/>
      <c r="F33" s="17" t="str"/>
      <c r="G33" s="17" t="str"/>
      <c r="H33" s="17" t="str"/>
      <c r="I33" s="56" t="str"/>
      <c r="J33" s="17" t="str"/>
      <c r="K33" s="17" t="str">
        <f>IF($A33="","",IF(AND($J33&lt;&gt;"完了",$I33&lt;&gt;"",$I33&lt;TODAY()),"期限超過",""))</f>
      </c>
      <c r="L33" s="17" t="str"/>
      <c r="M33" s="56" t="str"/>
      <c r="N33" s="17" t="str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7" t="str"/>
      <c r="B34" s="56" t="str"/>
      <c r="C34" s="17" t="str"/>
      <c r="D34" s="17" t="str"/>
      <c r="E34" s="17" t="str"/>
      <c r="F34" s="17" t="str"/>
      <c r="G34" s="17" t="str"/>
      <c r="H34" s="17" t="str"/>
      <c r="I34" s="56" t="str"/>
      <c r="J34" s="17" t="str"/>
      <c r="K34" s="17" t="str">
        <f>IF($A34="","",IF(AND($J34&lt;&gt;"完了",$I34&lt;&gt;"",$I34&lt;TODAY()),"期限超過",""))</f>
      </c>
      <c r="L34" s="17" t="str"/>
      <c r="M34" s="56" t="str"/>
      <c r="N34" s="17" t="str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N1"/>
    <mergeCell ref="A2:N2"/>
  </mergeCells>
  <conditionalFormatting sqref="K5:K34">
    <cfRule type="containsText" dxfId="2" priority="1" operator="containsText" text="期限超過"/>
  </conditionalFormatting>
  <dataValidations count="3">
    <dataValidation type="list" allowBlank="1" showDropDown="0" sqref="C5:C34">
      <formula1>"机上訓練,実地訓練,実インシデント振り返り,重点点検"</formula1>
    </dataValidation>
    <dataValidation type="list" allowBlank="1" showDropDown="0" sqref="F5:F34">
      <formula1>"システム変更,容量不足,ネットワーク・インフラ,第三者サービス,手順・人的ミス,データ・権限問題,安全・コンプライアンスリスク,未特定・調査中"</formula1>
    </dataValidation>
    <dataValidation type="list" allowBlank="1" showDropDown="0" sqref="J5:J34">
      <formula1>"未開始,進行中,完了,振り返り不要"</formula1>
    </dataValidation>
  </dataValidations>
  <pageMargins left="0.7" right="0.7" top="0.75" bottom="0.75" header="0.3" footer="0.3"/>
  <tableParts count="1">
    <tablePart r:id="R19d5b17fc99d4ebb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5" hidden="0" customWidth="1"/>
    <col min="2" max="2" width="13" hidden="0" customWidth="1"/>
    <col min="3" max="3" width="18" hidden="0" customWidth="1"/>
    <col min="4" max="4" width="16" hidden="0" customWidth="1"/>
    <col min="5" max="5" width="24" hidden="0" customWidth="1"/>
    <col min="6" max="6" width="18" hidden="0" customWidth="1"/>
    <col min="7" max="7" width="30" hidden="0" customWidth="1"/>
    <col min="8" max="8" width="13" hidden="0" customWidth="1"/>
    <col min="9" max="9" width="16" hidden="0" customWidth="1"/>
    <col min="10" max="10" width="14" hidden="0" customWidth="1"/>
    <col min="11" max="11" width="14" hidden="0" customWidth="1"/>
    <col min="12" max="12" width="14" hidden="0" customWidth="1"/>
    <col min="13" max="13" width="16" hidden="0" customWidth="1"/>
    <col min="14" max="14" width="13" hidden="0" customWidth="1"/>
    <col min="15" max="15" width="10" hidden="0" customWidth="1"/>
    <col min="16" max="16" width="16" hidden="0" customWidth="1"/>
    <col min="17" max="17" width="14" hidden="0" customWidth="1"/>
    <col min="18" max="18" width="18" hidden="0" customWidth="1"/>
    <col min="19" max="19" width="18" hidden="0" customWidth="1"/>
    <col min="20" max="20" width="12" hidden="0" customWidth="1"/>
    <col min="21" max="21" width="12" hidden="0" customWidth="1"/>
    <col min="22" max="22" width="18" hidden="0" customWidth="1"/>
    <col min="23" max="23" width="32" hidden="0" customWidth="1"/>
    <col min="24" max="24" width="32" hidden="0" customWidth="1"/>
    <col min="25" max="25" width="18" hidden="0" customWidth="1"/>
    <col min="26" max="26" width="18" hidden="0" customWidth="1"/>
    <col min="27" max="27" width="14" hidden="0" customWidth="1"/>
    <col min="28" max="28" width="32" hidden="0" customWidth="1"/>
    <col min="29" max="29" width="24" hidden="0" customWidth="1"/>
  </cols>
  <sheetData>
    <row r="1" ht="30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40" hidden="0" customHeight="1">
      <c r="A4" s="69" t="str">
        <v>インシデント番号</v>
      </c>
      <c r="B4" s="69" t="str">
        <v>集計対象</v>
      </c>
      <c r="C4" s="69" t="str">
        <v>検知時刻</v>
      </c>
      <c r="D4" s="69" t="str">
        <v>発生元チャネル</v>
      </c>
      <c r="E4" s="69" t="str">
        <v>業務場面</v>
      </c>
      <c r="F4" s="69" t="str">
        <v>サービス・製品</v>
      </c>
      <c r="G4" s="69" t="str">
        <v>影響範囲</v>
      </c>
      <c r="H4" s="69" t="str">
        <v>重大度</v>
      </c>
      <c r="I4" s="69" t="str">
        <v>現在状態</v>
      </c>
      <c r="J4" s="69" t="str">
        <v>事件指挥官</v>
      </c>
      <c r="K4" s="69" t="str">
        <v>技術責任者</v>
      </c>
      <c r="L4" s="69" t="str">
        <v>苦情責任者</v>
      </c>
      <c r="M4" s="69" t="str">
        <v>自社運用に合わせて確認してください。</v>
      </c>
      <c r="N4" s="69" t="str">
        <v>影響顧客数</v>
      </c>
      <c r="O4" s="69" t="str">
        <v>苦情数</v>
      </c>
      <c r="P4" s="69" t="str">
        <v>初動目標（分）</v>
      </c>
      <c r="Q4" s="69" t="str">
        <v>復旧目標（時間）</v>
      </c>
      <c r="R4" s="69" t="str">
        <v>実初動時間（分）</v>
      </c>
      <c r="S4" s="69" t="str">
        <v>実復旧時間（時間）</v>
      </c>
      <c r="T4" s="69" t="str">
        <v>初動SLA</v>
      </c>
      <c r="U4" s="69" t="str">
        <v>復旧SLA</v>
      </c>
      <c r="V4" s="69" t="str">
        <v>原因分類</v>
      </c>
      <c r="W4" s="69" t="str">
        <v>現在の対応</v>
      </c>
      <c r="X4" s="69" t="str">
        <v>次の対応</v>
      </c>
      <c r="Y4" s="69" t="str">
        <v>次回更新時刻</v>
      </c>
      <c r="Z4" s="69" t="str">
        <v>完了時刻</v>
      </c>
      <c r="AA4" s="69" t="str">
        <v>振り返り状態</v>
      </c>
      <c r="AB4" s="69" t="str">
        <v>リスク備考</v>
      </c>
      <c r="AC4" s="69" t="str">
        <v>証跡リンク・チケット</v>
      </c>
    </row>
    <row r="5" ht="28" hidden="0" customHeight="1">
      <c r="A5" s="17" t="str">
        <v>例-001</v>
      </c>
      <c r="B5" s="17" t="str">
        <v>いいえ</v>
      </c>
      <c r="C5" s="58" t="n">
        <v>46030.395833333336</v>
      </c>
      <c r="D5" s="17" t="str">
        <v>システム監視</v>
      </c>
      <c r="E5" s="17" t="str">
        <v>自社運用に合わせて確認してください。</v>
      </c>
      <c r="F5" s="17" t="str">
        <v>顧客ポータル</v>
      </c>
      <c r="G5" s="17" t="str">
        <v>自社運用に合わせて確認してください。</v>
      </c>
      <c r="H5" s="17" t="str">
        <v>P0 最重大</v>
      </c>
      <c r="I5" s="17" t="str">
        <v>完了</v>
      </c>
      <c r="J5" s="17" t="str">
        <v>佐藤健一</v>
      </c>
      <c r="K5" s="17" t="str">
        <v>田中誠</v>
      </c>
      <c r="L5" s="17" t="str">
        <v>鈴木彩</v>
      </c>
      <c r="M5" s="17" t="str">
        <v>はい</v>
      </c>
      <c r="N5" s="60" t="n">
        <v>12000</v>
      </c>
      <c r="O5" s="60" t="n">
        <v>350</v>
      </c>
      <c r="P5" s="62" t="n">
        <f>IF($H5="","",IFERROR(VLOOKUP($H5,'02_重大度と起動条件'!$A$5:$H$9,5,FALSE),""))</f>
        <v>15</v>
      </c>
      <c r="Q5" s="62" t="n">
        <f>IF($H5="","",IFERROR(VLOOKUP($H5,'02_重大度と起動条件'!$A$5:$H$9,6,FALSE),""))</f>
        <v>2</v>
      </c>
      <c r="R5" s="62" t="n">
        <v>12</v>
      </c>
      <c r="S5" s="62" t="n">
        <v>1.7</v>
      </c>
      <c r="T5" s="17" t="str">
        <f>IF($A5="","",IF($R5="","確認待ち",IF($R5&lt;=$P5,"達成","期限超過")))</f>
        <v>達成</v>
      </c>
      <c r="U5" s="17" t="str">
        <f>IF($A5="","",IF($S5="",IF(OR($I5="復旧済み",$I5="完了"),"入力待ち","対応中"),IF($S5&lt;=$Q5,"達成","期限超過")))</f>
        <v>達成</v>
      </c>
      <c r="V5" s="17" t="str">
        <v>自社運用に合わせて確認してください。</v>
      </c>
      <c r="W5" s="17" t="str">
        <v>已回滚版本并切换备用节点</v>
      </c>
      <c r="X5" s="17" t="str">
        <v>自社運用に合わせて確認してください。</v>
      </c>
      <c r="Y5" s="58" t="n">
        <v>46030.416666666664</v>
      </c>
      <c r="Z5" s="58" t="n">
        <v>46030.479166666664</v>
      </c>
      <c r="AA5" s="17" t="str">
        <v>完了</v>
      </c>
      <c r="AB5" s="17" t="str">
        <v>自社運用に合わせて確認してください。</v>
      </c>
      <c r="AC5" s="17" t="str">
        <v>INC-0001</v>
      </c>
    </row>
    <row r="6" ht="28" hidden="0" customHeight="1">
      <c r="A6" s="17" t="str">
        <v>例-002</v>
      </c>
      <c r="B6" s="17" t="str">
        <v>いいえ</v>
      </c>
      <c r="C6" s="58" t="n">
        <v>46034.604166666664</v>
      </c>
      <c r="D6" s="17" t="str">
        <v>顧客苦情</v>
      </c>
      <c r="E6" s="17" t="str">
        <v>自社運用に合わせて確認してください。</v>
      </c>
      <c r="F6" s="17" t="str">
        <v>請求サービス</v>
      </c>
      <c r="G6" s="17" t="str">
        <v>自社運用に合わせて確認してください。</v>
      </c>
      <c r="H6" s="17" t="str">
        <v>P1 重大</v>
      </c>
      <c r="I6" s="17" t="str">
        <v>復旧済み</v>
      </c>
      <c r="J6" s="17" t="str">
        <v>佐藤健一</v>
      </c>
      <c r="K6" s="17" t="str">
        <v>田中誠</v>
      </c>
      <c r="L6" s="17" t="str">
        <v>鈴木彩</v>
      </c>
      <c r="M6" s="17" t="str">
        <v>いいえ</v>
      </c>
      <c r="N6" s="60" t="n">
        <v>800</v>
      </c>
      <c r="O6" s="60" t="n">
        <v>92</v>
      </c>
      <c r="P6" s="62" t="n">
        <f>IF($H6="","",IFERROR(VLOOKUP($H6,'02_重大度と起動条件'!$A$5:$H$9,5,FALSE),""))</f>
        <v>30</v>
      </c>
      <c r="Q6" s="62" t="n">
        <f>IF($H6="","",IFERROR(VLOOKUP($H6,'02_重大度と起動条件'!$A$5:$H$9,6,FALSE),""))</f>
        <v>4</v>
      </c>
      <c r="R6" s="62" t="n">
        <v>25</v>
      </c>
      <c r="S6" s="62" t="n">
        <v>3.2</v>
      </c>
      <c r="T6" s="17" t="str">
        <f>IF($A6="","",IF($R6="","確認待ち",IF($R6&lt;=$P6,"達成","期限超過")))</f>
        <v>達成</v>
      </c>
      <c r="U6" s="17" t="str">
        <f>IF($A6="","",IF($S6="",IF(OR($I6="復旧済み",$I6="完了"),"入力待ち","対応中"),IF($S6&lt;=$Q6,"達成","期限超過")))</f>
        <v>達成</v>
      </c>
      <c r="V6" s="17" t="str">
        <v>自社運用に合わせて確認してください。</v>
      </c>
      <c r="W6" s="17" t="str">
        <v>暂停批量扣费并启动退款</v>
      </c>
      <c r="X6" s="17" t="str">
        <v>自社運用に合わせて確認してください。</v>
      </c>
      <c r="Y6" s="58" t="n">
        <v>46034.645833333336</v>
      </c>
      <c r="Z6" s="58" t="n">
        <v>46034.770833333336</v>
      </c>
      <c r="AA6" s="17" t="str">
        <v>進行中</v>
      </c>
      <c r="AB6" s="17" t="str">
        <v>自社運用に合わせて確認してください。</v>
      </c>
      <c r="AC6" s="17" t="str">
        <v>INC-0002</v>
      </c>
    </row>
    <row r="7" ht="28" hidden="0" customHeight="1">
      <c r="A7" s="17" t="str">
        <v>例-003</v>
      </c>
      <c r="B7" s="17" t="str">
        <v>いいえ</v>
      </c>
      <c r="C7" s="58" t="n">
        <v>46040.520833333336</v>
      </c>
      <c r="D7" s="17" t="str">
        <v>提携先・取引先</v>
      </c>
      <c r="E7" s="17" t="str">
        <v>物流/配送大面积延误</v>
      </c>
      <c r="F7" s="17" t="str">
        <v>配送サービス</v>
      </c>
      <c r="G7" s="17" t="str">
        <v>関東地域の配送遅延</v>
      </c>
      <c r="H7" s="17" t="str">
        <v>P2 大</v>
      </c>
      <c r="I7" s="17" t="str">
        <v>対応中</v>
      </c>
      <c r="J7" s="17" t="str">
        <v>佐藤健一</v>
      </c>
      <c r="K7" s="17" t="str">
        <v>取引先担当マネージャー</v>
      </c>
      <c r="L7" s="17" t="str">
        <v>鈴木彩</v>
      </c>
      <c r="M7" s="17" t="str">
        <v>いいえ</v>
      </c>
      <c r="N7" s="60" t="n">
        <v>1500</v>
      </c>
      <c r="O7" s="60" t="n">
        <v>60</v>
      </c>
      <c r="P7" s="62" t="n">
        <f>IF($H7="","",IFERROR(VLOOKUP($H7,'02_重大度と起動条件'!$A$5:$H$9,5,FALSE),""))</f>
        <v>60</v>
      </c>
      <c r="Q7" s="62" t="n">
        <f>IF($H7="","",IFERROR(VLOOKUP($H7,'02_重大度と起動条件'!$A$5:$H$9,6,FALSE),""))</f>
        <v>8</v>
      </c>
      <c r="R7" s="62" t="n">
        <v>45</v>
      </c>
      <c r="S7" s="62" t="str"/>
      <c r="T7" s="17" t="str">
        <f>IF($A7="","",IF($R7="","確認待ち",IF($R7&lt;=$P7,"達成","期限超過")))</f>
        <v>達成</v>
      </c>
      <c r="U7" s="17" t="str">
        <f>IF($A7="","",IF($S7="",IF(OR($I7="復旧済み",$I7="完了"),"入力待ち","対応中"),IF($S7&lt;=$Q7,"達成","期限超過")))</f>
        <v>対応中</v>
      </c>
      <c r="V7" s="17" t="str">
        <v>自社運用に合わせて確認してください。</v>
      </c>
      <c r="W7" s="17" t="str">
        <v>自社運用に合わせて確認してください。</v>
      </c>
      <c r="X7" s="17" t="str">
        <v>自社運用に合わせて確認してください。</v>
      </c>
      <c r="Y7" s="58" t="n">
        <v>46040.604166666664</v>
      </c>
      <c r="Z7" s="58" t="str"/>
      <c r="AA7" s="17" t="str">
        <v>未開始</v>
      </c>
      <c r="AB7" s="17" t="str">
        <v>自社運用に合わせて確認してください。</v>
      </c>
      <c r="AC7" s="17" t="str">
        <v>INC-0003</v>
      </c>
    </row>
    <row r="8" ht="28" hidden="0" customHeight="1">
      <c r="A8" s="17" t="str"/>
      <c r="B8" s="17" t="str"/>
      <c r="C8" s="58" t="str"/>
      <c r="D8" s="17" t="str"/>
      <c r="E8" s="17" t="str"/>
      <c r="F8" s="17" t="str"/>
      <c r="G8" s="17" t="str"/>
      <c r="H8" s="17" t="str"/>
      <c r="I8" s="17" t="str"/>
      <c r="J8" s="17" t="str"/>
      <c r="K8" s="17" t="str"/>
      <c r="L8" s="17" t="str"/>
      <c r="M8" s="17" t="str"/>
      <c r="N8" s="60" t="str"/>
      <c r="O8" s="60" t="str"/>
      <c r="P8" s="62" t="str">
        <f>IF($H8="","",IFERROR(VLOOKUP($H8,'02_重大度と起動条件'!$A$5:$H$9,5,FALSE),""))</f>
      </c>
      <c r="Q8" s="62" t="str">
        <f>IF($H8="","",IFERROR(VLOOKUP($H8,'02_重大度と起動条件'!$A$5:$H$9,6,FALSE),""))</f>
      </c>
      <c r="R8" s="62" t="str"/>
      <c r="S8" s="62" t="str"/>
      <c r="T8" s="17" t="str">
        <f>IF($A8="","",IF($R8="","確認待ち",IF($R8&lt;=$P8,"達成","期限超過")))</f>
      </c>
      <c r="U8" s="17" t="str">
        <f>IF($A8="","",IF($S8="",IF(OR($I8="復旧済み",$I8="完了"),"入力待ち","対応中"),IF($S8&lt;=$Q8,"達成","期限超過")))</f>
      </c>
      <c r="V8" s="17" t="str"/>
      <c r="W8" s="17" t="str"/>
      <c r="X8" s="17" t="str"/>
      <c r="Y8" s="58" t="str"/>
      <c r="Z8" s="58" t="str"/>
      <c r="AA8" s="17" t="str"/>
      <c r="AB8" s="17" t="str"/>
      <c r="AC8" s="17" t="str"/>
    </row>
    <row r="9" ht="28" hidden="0" customHeight="1">
      <c r="A9" s="17" t="str"/>
      <c r="B9" s="17" t="str"/>
      <c r="C9" s="58" t="str"/>
      <c r="D9" s="17" t="str"/>
      <c r="E9" s="17" t="str"/>
      <c r="F9" s="17" t="str"/>
      <c r="G9" s="17" t="str"/>
      <c r="H9" s="17" t="str"/>
      <c r="I9" s="17" t="str"/>
      <c r="J9" s="17" t="str"/>
      <c r="K9" s="17" t="str"/>
      <c r="L9" s="17" t="str"/>
      <c r="M9" s="17" t="str"/>
      <c r="N9" s="60" t="str"/>
      <c r="O9" s="60" t="str"/>
      <c r="P9" s="62" t="str">
        <f>IF($H9="","",IFERROR(VLOOKUP($H9,'02_重大度と起動条件'!$A$5:$H$9,5,FALSE),""))</f>
      </c>
      <c r="Q9" s="62" t="str">
        <f>IF($H9="","",IFERROR(VLOOKUP($H9,'02_重大度と起動条件'!$A$5:$H$9,6,FALSE),""))</f>
      </c>
      <c r="R9" s="62" t="str"/>
      <c r="S9" s="62" t="str"/>
      <c r="T9" s="17" t="str">
        <f>IF($A9="","",IF($R9="","確認待ち",IF($R9&lt;=$P9,"達成","期限超過")))</f>
      </c>
      <c r="U9" s="17" t="str">
        <f>IF($A9="","",IF($S9="",IF(OR($I9="復旧済み",$I9="完了"),"入力待ち","対応中"),IF($S9&lt;=$Q9,"達成","期限超過")))</f>
      </c>
      <c r="V9" s="17" t="str"/>
      <c r="W9" s="17" t="str"/>
      <c r="X9" s="17" t="str"/>
      <c r="Y9" s="58" t="str"/>
      <c r="Z9" s="58" t="str"/>
      <c r="AA9" s="17" t="str"/>
      <c r="AB9" s="17" t="str"/>
      <c r="AC9" s="17" t="str"/>
    </row>
    <row r="10" ht="28" hidden="0" customHeight="1">
      <c r="A10" s="17" t="str"/>
      <c r="B10" s="17" t="str"/>
      <c r="C10" s="58" t="str"/>
      <c r="D10" s="17" t="str"/>
      <c r="E10" s="17" t="str"/>
      <c r="F10" s="17" t="str"/>
      <c r="G10" s="17" t="str"/>
      <c r="H10" s="17" t="str"/>
      <c r="I10" s="17" t="str"/>
      <c r="J10" s="17" t="str"/>
      <c r="K10" s="17" t="str"/>
      <c r="L10" s="17" t="str"/>
      <c r="M10" s="17" t="str"/>
      <c r="N10" s="60" t="str"/>
      <c r="O10" s="60" t="str"/>
      <c r="P10" s="62" t="str">
        <f>IF($H10="","",IFERROR(VLOOKUP($H10,'02_重大度と起動条件'!$A$5:$H$9,5,FALSE),""))</f>
      </c>
      <c r="Q10" s="62" t="str">
        <f>IF($H10="","",IFERROR(VLOOKUP($H10,'02_重大度と起動条件'!$A$5:$H$9,6,FALSE),""))</f>
      </c>
      <c r="R10" s="62" t="str"/>
      <c r="S10" s="62" t="str"/>
      <c r="T10" s="17" t="str">
        <f>IF($A10="","",IF($R10="","確認待ち",IF($R10&lt;=$P10,"達成","期限超過")))</f>
      </c>
      <c r="U10" s="17" t="str">
        <f>IF($A10="","",IF($S10="",IF(OR($I10="復旧済み",$I10="完了"),"入力待ち","対応中"),IF($S10&lt;=$Q10,"達成","期限超過")))</f>
      </c>
      <c r="V10" s="17" t="str"/>
      <c r="W10" s="17" t="str"/>
      <c r="X10" s="17" t="str"/>
      <c r="Y10" s="58" t="str"/>
      <c r="Z10" s="58" t="str"/>
      <c r="AA10" s="17" t="str"/>
      <c r="AB10" s="17" t="str"/>
      <c r="AC10" s="17" t="str"/>
    </row>
    <row r="11" ht="28" hidden="0" customHeight="1">
      <c r="A11" s="17" t="str"/>
      <c r="B11" s="17" t="str"/>
      <c r="C11" s="58" t="str"/>
      <c r="D11" s="17" t="str"/>
      <c r="E11" s="17" t="str"/>
      <c r="F11" s="17" t="str"/>
      <c r="G11" s="17" t="str"/>
      <c r="H11" s="17" t="str"/>
      <c r="I11" s="17" t="str"/>
      <c r="J11" s="17" t="str"/>
      <c r="K11" s="17" t="str"/>
      <c r="L11" s="17" t="str"/>
      <c r="M11" s="17" t="str"/>
      <c r="N11" s="60" t="str"/>
      <c r="O11" s="60" t="str"/>
      <c r="P11" s="62" t="str">
        <f>IF($H11="","",IFERROR(VLOOKUP($H11,'02_重大度と起動条件'!$A$5:$H$9,5,FALSE),""))</f>
      </c>
      <c r="Q11" s="62" t="str">
        <f>IF($H11="","",IFERROR(VLOOKUP($H11,'02_重大度と起動条件'!$A$5:$H$9,6,FALSE),""))</f>
      </c>
      <c r="R11" s="62" t="str"/>
      <c r="S11" s="62" t="str"/>
      <c r="T11" s="17" t="str">
        <f>IF($A11="","",IF($R11="","確認待ち",IF($R11&lt;=$P11,"達成","期限超過")))</f>
      </c>
      <c r="U11" s="17" t="str">
        <f>IF($A11="","",IF($S11="",IF(OR($I11="復旧済み",$I11="完了"),"入力待ち","対応中"),IF($S11&lt;=$Q11,"達成","期限超過")))</f>
      </c>
      <c r="V11" s="17" t="str"/>
      <c r="W11" s="17" t="str"/>
      <c r="X11" s="17" t="str"/>
      <c r="Y11" s="58" t="str"/>
      <c r="Z11" s="58" t="str"/>
      <c r="AA11" s="17" t="str"/>
      <c r="AB11" s="17" t="str"/>
      <c r="AC11" s="17" t="str"/>
    </row>
    <row r="12" ht="28" hidden="0" customHeight="1">
      <c r="A12" s="17" t="str"/>
      <c r="B12" s="17" t="str"/>
      <c r="C12" s="58" t="str"/>
      <c r="D12" s="17" t="str"/>
      <c r="E12" s="17" t="str"/>
      <c r="F12" s="17" t="str"/>
      <c r="G12" s="17" t="str"/>
      <c r="H12" s="17" t="str"/>
      <c r="I12" s="17" t="str"/>
      <c r="J12" s="17" t="str"/>
      <c r="K12" s="17" t="str"/>
      <c r="L12" s="17" t="str"/>
      <c r="M12" s="17" t="str"/>
      <c r="N12" s="60" t="str"/>
      <c r="O12" s="60" t="str"/>
      <c r="P12" s="62" t="str">
        <f>IF($H12="","",IFERROR(VLOOKUP($H12,'02_重大度と起動条件'!$A$5:$H$9,5,FALSE),""))</f>
      </c>
      <c r="Q12" s="62" t="str">
        <f>IF($H12="","",IFERROR(VLOOKUP($H12,'02_重大度と起動条件'!$A$5:$H$9,6,FALSE),""))</f>
      </c>
      <c r="R12" s="62" t="str"/>
      <c r="S12" s="62" t="str"/>
      <c r="T12" s="17" t="str">
        <f>IF($A12="","",IF($R12="","確認待ち",IF($R12&lt;=$P12,"達成","期限超過")))</f>
      </c>
      <c r="U12" s="17" t="str">
        <f>IF($A12="","",IF($S12="",IF(OR($I12="復旧済み",$I12="完了"),"入力待ち","対応中"),IF($S12&lt;=$Q12,"達成","期限超過")))</f>
      </c>
      <c r="V12" s="17" t="str"/>
      <c r="W12" s="17" t="str"/>
      <c r="X12" s="17" t="str"/>
      <c r="Y12" s="58" t="str"/>
      <c r="Z12" s="58" t="str"/>
      <c r="AA12" s="17" t="str"/>
      <c r="AB12" s="17" t="str"/>
      <c r="AC12" s="17" t="str"/>
    </row>
    <row r="13" ht="28" hidden="0" customHeight="1">
      <c r="A13" s="17" t="str"/>
      <c r="B13" s="17" t="str"/>
      <c r="C13" s="58" t="str"/>
      <c r="D13" s="17" t="str"/>
      <c r="E13" s="17" t="str"/>
      <c r="F13" s="17" t="str"/>
      <c r="G13" s="17" t="str"/>
      <c r="H13" s="17" t="str"/>
      <c r="I13" s="17" t="str"/>
      <c r="J13" s="17" t="str"/>
      <c r="K13" s="17" t="str"/>
      <c r="L13" s="17" t="str"/>
      <c r="M13" s="17" t="str"/>
      <c r="N13" s="60" t="str"/>
      <c r="O13" s="60" t="str"/>
      <c r="P13" s="62" t="str">
        <f>IF($H13="","",IFERROR(VLOOKUP($H13,'02_重大度と起動条件'!$A$5:$H$9,5,FALSE),""))</f>
      </c>
      <c r="Q13" s="62" t="str">
        <f>IF($H13="","",IFERROR(VLOOKUP($H13,'02_重大度と起動条件'!$A$5:$H$9,6,FALSE),""))</f>
      </c>
      <c r="R13" s="62" t="str"/>
      <c r="S13" s="62" t="str"/>
      <c r="T13" s="17" t="str">
        <f>IF($A13="","",IF($R13="","確認待ち",IF($R13&lt;=$P13,"達成","期限超過")))</f>
      </c>
      <c r="U13" s="17" t="str">
        <f>IF($A13="","",IF($S13="",IF(OR($I13="復旧済み",$I13="完了"),"入力待ち","対応中"),IF($S13&lt;=$Q13,"達成","期限超過")))</f>
      </c>
      <c r="V13" s="17" t="str"/>
      <c r="W13" s="17" t="str"/>
      <c r="X13" s="17" t="str"/>
      <c r="Y13" s="58" t="str"/>
      <c r="Z13" s="58" t="str"/>
      <c r="AA13" s="17" t="str"/>
      <c r="AB13" s="17" t="str"/>
      <c r="AC13" s="17" t="str"/>
    </row>
    <row r="14" ht="28" hidden="0" customHeight="1">
      <c r="A14" s="17" t="str"/>
      <c r="B14" s="17" t="str"/>
      <c r="C14" s="58" t="str"/>
      <c r="D14" s="17" t="str"/>
      <c r="E14" s="17" t="str"/>
      <c r="F14" s="17" t="str"/>
      <c r="G14" s="17" t="str"/>
      <c r="H14" s="17" t="str"/>
      <c r="I14" s="17" t="str"/>
      <c r="J14" s="17" t="str"/>
      <c r="K14" s="17" t="str"/>
      <c r="L14" s="17" t="str"/>
      <c r="M14" s="17" t="str"/>
      <c r="N14" s="60" t="str"/>
      <c r="O14" s="60" t="str"/>
      <c r="P14" s="62" t="str">
        <f>IF($H14="","",IFERROR(VLOOKUP($H14,'02_重大度と起動条件'!$A$5:$H$9,5,FALSE),""))</f>
      </c>
      <c r="Q14" s="62" t="str">
        <f>IF($H14="","",IFERROR(VLOOKUP($H14,'02_重大度と起動条件'!$A$5:$H$9,6,FALSE),""))</f>
      </c>
      <c r="R14" s="62" t="str"/>
      <c r="S14" s="62" t="str"/>
      <c r="T14" s="17" t="str">
        <f>IF($A14="","",IF($R14="","確認待ち",IF($R14&lt;=$P14,"達成","期限超過")))</f>
      </c>
      <c r="U14" s="17" t="str">
        <f>IF($A14="","",IF($S14="",IF(OR($I14="復旧済み",$I14="完了"),"入力待ち","対応中"),IF($S14&lt;=$Q14,"達成","期限超過")))</f>
      </c>
      <c r="V14" s="17" t="str"/>
      <c r="W14" s="17" t="str"/>
      <c r="X14" s="17" t="str"/>
      <c r="Y14" s="58" t="str"/>
      <c r="Z14" s="58" t="str"/>
      <c r="AA14" s="17" t="str"/>
      <c r="AB14" s="17" t="str"/>
      <c r="AC14" s="17" t="str"/>
    </row>
    <row r="15" ht="28" hidden="0" customHeight="1">
      <c r="A15" s="17" t="str"/>
      <c r="B15" s="17" t="str"/>
      <c r="C15" s="58" t="str"/>
      <c r="D15" s="17" t="str"/>
      <c r="E15" s="17" t="str"/>
      <c r="F15" s="17" t="str"/>
      <c r="G15" s="17" t="str"/>
      <c r="H15" s="17" t="str"/>
      <c r="I15" s="17" t="str"/>
      <c r="J15" s="17" t="str"/>
      <c r="K15" s="17" t="str"/>
      <c r="L15" s="17" t="str"/>
      <c r="M15" s="17" t="str"/>
      <c r="N15" s="60" t="str"/>
      <c r="O15" s="60" t="str"/>
      <c r="P15" s="62" t="str">
        <f>IF($H15="","",IFERROR(VLOOKUP($H15,'02_重大度と起動条件'!$A$5:$H$9,5,FALSE),""))</f>
      </c>
      <c r="Q15" s="62" t="str">
        <f>IF($H15="","",IFERROR(VLOOKUP($H15,'02_重大度と起動条件'!$A$5:$H$9,6,FALSE),""))</f>
      </c>
      <c r="R15" s="62" t="str"/>
      <c r="S15" s="62" t="str"/>
      <c r="T15" s="17" t="str">
        <f>IF($A15="","",IF($R15="","確認待ち",IF($R15&lt;=$P15,"達成","期限超過")))</f>
      </c>
      <c r="U15" s="17" t="str">
        <f>IF($A15="","",IF($S15="",IF(OR($I15="復旧済み",$I15="完了"),"入力待ち","対応中"),IF($S15&lt;=$Q15,"達成","期限超過")))</f>
      </c>
      <c r="V15" s="17" t="str"/>
      <c r="W15" s="17" t="str"/>
      <c r="X15" s="17" t="str"/>
      <c r="Y15" s="58" t="str"/>
      <c r="Z15" s="58" t="str"/>
      <c r="AA15" s="17" t="str"/>
      <c r="AB15" s="17" t="str"/>
      <c r="AC15" s="17" t="str"/>
    </row>
    <row r="16" ht="28" hidden="0" customHeight="1">
      <c r="A16" s="17" t="str"/>
      <c r="B16" s="17" t="str"/>
      <c r="C16" s="58" t="str"/>
      <c r="D16" s="17" t="str"/>
      <c r="E16" s="17" t="str"/>
      <c r="F16" s="17" t="str"/>
      <c r="G16" s="17" t="str"/>
      <c r="H16" s="17" t="str"/>
      <c r="I16" s="17" t="str"/>
      <c r="J16" s="17" t="str"/>
      <c r="K16" s="17" t="str"/>
      <c r="L16" s="17" t="str"/>
      <c r="M16" s="17" t="str"/>
      <c r="N16" s="60" t="str"/>
      <c r="O16" s="60" t="str"/>
      <c r="P16" s="62" t="str">
        <f>IF($H16="","",IFERROR(VLOOKUP($H16,'02_重大度と起動条件'!$A$5:$H$9,5,FALSE),""))</f>
      </c>
      <c r="Q16" s="62" t="str">
        <f>IF($H16="","",IFERROR(VLOOKUP($H16,'02_重大度と起動条件'!$A$5:$H$9,6,FALSE),""))</f>
      </c>
      <c r="R16" s="62" t="str"/>
      <c r="S16" s="62" t="str"/>
      <c r="T16" s="17" t="str">
        <f>IF($A16="","",IF($R16="","確認待ち",IF($R16&lt;=$P16,"達成","期限超過")))</f>
      </c>
      <c r="U16" s="17" t="str">
        <f>IF($A16="","",IF($S16="",IF(OR($I16="復旧済み",$I16="完了"),"入力待ち","対応中"),IF($S16&lt;=$Q16,"達成","期限超過")))</f>
      </c>
      <c r="V16" s="17" t="str"/>
      <c r="W16" s="17" t="str"/>
      <c r="X16" s="17" t="str"/>
      <c r="Y16" s="58" t="str"/>
      <c r="Z16" s="58" t="str"/>
      <c r="AA16" s="17" t="str"/>
      <c r="AB16" s="17" t="str"/>
      <c r="AC16" s="17" t="str"/>
    </row>
    <row r="17" ht="28" hidden="0" customHeight="1">
      <c r="A17" s="17" t="str"/>
      <c r="B17" s="17" t="str"/>
      <c r="C17" s="58" t="str"/>
      <c r="D17" s="17" t="str"/>
      <c r="E17" s="17" t="str"/>
      <c r="F17" s="17" t="str"/>
      <c r="G17" s="17" t="str"/>
      <c r="H17" s="17" t="str"/>
      <c r="I17" s="17" t="str"/>
      <c r="J17" s="17" t="str"/>
      <c r="K17" s="17" t="str"/>
      <c r="L17" s="17" t="str"/>
      <c r="M17" s="17" t="str"/>
      <c r="N17" s="60" t="str"/>
      <c r="O17" s="60" t="str"/>
      <c r="P17" s="62" t="str">
        <f>IF($H17="","",IFERROR(VLOOKUP($H17,'02_重大度と起動条件'!$A$5:$H$9,5,FALSE),""))</f>
      </c>
      <c r="Q17" s="62" t="str">
        <f>IF($H17="","",IFERROR(VLOOKUP($H17,'02_重大度と起動条件'!$A$5:$H$9,6,FALSE),""))</f>
      </c>
      <c r="R17" s="62" t="str"/>
      <c r="S17" s="62" t="str"/>
      <c r="T17" s="17" t="str">
        <f>IF($A17="","",IF($R17="","確認待ち",IF($R17&lt;=$P17,"達成","期限超過")))</f>
      </c>
      <c r="U17" s="17" t="str">
        <f>IF($A17="","",IF($S17="",IF(OR($I17="復旧済み",$I17="完了"),"入力待ち","対応中"),IF($S17&lt;=$Q17,"達成","期限超過")))</f>
      </c>
      <c r="V17" s="17" t="str"/>
      <c r="W17" s="17" t="str"/>
      <c r="X17" s="17" t="str"/>
      <c r="Y17" s="58" t="str"/>
      <c r="Z17" s="58" t="str"/>
      <c r="AA17" s="17" t="str"/>
      <c r="AB17" s="17" t="str"/>
      <c r="AC17" s="17" t="str"/>
    </row>
    <row r="18" ht="28" hidden="0" customHeight="1">
      <c r="A18" s="17" t="str"/>
      <c r="B18" s="17" t="str"/>
      <c r="C18" s="58" t="str"/>
      <c r="D18" s="17" t="str"/>
      <c r="E18" s="17" t="str"/>
      <c r="F18" s="17" t="str"/>
      <c r="G18" s="17" t="str"/>
      <c r="H18" s="17" t="str"/>
      <c r="I18" s="17" t="str"/>
      <c r="J18" s="17" t="str"/>
      <c r="K18" s="17" t="str"/>
      <c r="L18" s="17" t="str"/>
      <c r="M18" s="17" t="str"/>
      <c r="N18" s="60" t="str"/>
      <c r="O18" s="60" t="str"/>
      <c r="P18" s="62" t="str">
        <f>IF($H18="","",IFERROR(VLOOKUP($H18,'02_重大度と起動条件'!$A$5:$H$9,5,FALSE),""))</f>
      </c>
      <c r="Q18" s="62" t="str">
        <f>IF($H18="","",IFERROR(VLOOKUP($H18,'02_重大度と起動条件'!$A$5:$H$9,6,FALSE),""))</f>
      </c>
      <c r="R18" s="62" t="str"/>
      <c r="S18" s="62" t="str"/>
      <c r="T18" s="17" t="str">
        <f>IF($A18="","",IF($R18="","確認待ち",IF($R18&lt;=$P18,"達成","期限超過")))</f>
      </c>
      <c r="U18" s="17" t="str">
        <f>IF($A18="","",IF($S18="",IF(OR($I18="復旧済み",$I18="完了"),"入力待ち","対応中"),IF($S18&lt;=$Q18,"達成","期限超過")))</f>
      </c>
      <c r="V18" s="17" t="str"/>
      <c r="W18" s="17" t="str"/>
      <c r="X18" s="17" t="str"/>
      <c r="Y18" s="58" t="str"/>
      <c r="Z18" s="58" t="str"/>
      <c r="AA18" s="17" t="str"/>
      <c r="AB18" s="17" t="str"/>
      <c r="AC18" s="17" t="str"/>
    </row>
    <row r="19" ht="28" hidden="0" customHeight="1">
      <c r="A19" s="17" t="str"/>
      <c r="B19" s="17" t="str"/>
      <c r="C19" s="58" t="str"/>
      <c r="D19" s="17" t="str"/>
      <c r="E19" s="17" t="str"/>
      <c r="F19" s="17" t="str"/>
      <c r="G19" s="17" t="str"/>
      <c r="H19" s="17" t="str"/>
      <c r="I19" s="17" t="str"/>
      <c r="J19" s="17" t="str"/>
      <c r="K19" s="17" t="str"/>
      <c r="L19" s="17" t="str"/>
      <c r="M19" s="17" t="str"/>
      <c r="N19" s="60" t="str"/>
      <c r="O19" s="60" t="str"/>
      <c r="P19" s="62" t="str">
        <f>IF($H19="","",IFERROR(VLOOKUP($H19,'02_重大度と起動条件'!$A$5:$H$9,5,FALSE),""))</f>
      </c>
      <c r="Q19" s="62" t="str">
        <f>IF($H19="","",IFERROR(VLOOKUP($H19,'02_重大度と起動条件'!$A$5:$H$9,6,FALSE),""))</f>
      </c>
      <c r="R19" s="62" t="str"/>
      <c r="S19" s="62" t="str"/>
      <c r="T19" s="17" t="str">
        <f>IF($A19="","",IF($R19="","確認待ち",IF($R19&lt;=$P19,"達成","期限超過")))</f>
      </c>
      <c r="U19" s="17" t="str">
        <f>IF($A19="","",IF($S19="",IF(OR($I19="復旧済み",$I19="完了"),"入力待ち","対応中"),IF($S19&lt;=$Q19,"達成","期限超過")))</f>
      </c>
      <c r="V19" s="17" t="str"/>
      <c r="W19" s="17" t="str"/>
      <c r="X19" s="17" t="str"/>
      <c r="Y19" s="58" t="str"/>
      <c r="Z19" s="58" t="str"/>
      <c r="AA19" s="17" t="str"/>
      <c r="AB19" s="17" t="str"/>
      <c r="AC19" s="17" t="str"/>
    </row>
    <row r="20" ht="28" hidden="0" customHeight="1">
      <c r="A20" s="17" t="str"/>
      <c r="B20" s="17" t="str"/>
      <c r="C20" s="58" t="str"/>
      <c r="D20" s="17" t="str"/>
      <c r="E20" s="17" t="str"/>
      <c r="F20" s="17" t="str"/>
      <c r="G20" s="17" t="str"/>
      <c r="H20" s="17" t="str"/>
      <c r="I20" s="17" t="str"/>
      <c r="J20" s="17" t="str"/>
      <c r="K20" s="17" t="str"/>
      <c r="L20" s="17" t="str"/>
      <c r="M20" s="17" t="str"/>
      <c r="N20" s="60" t="str"/>
      <c r="O20" s="60" t="str"/>
      <c r="P20" s="62" t="str">
        <f>IF($H20="","",IFERROR(VLOOKUP($H20,'02_重大度と起動条件'!$A$5:$H$9,5,FALSE),""))</f>
      </c>
      <c r="Q20" s="62" t="str">
        <f>IF($H20="","",IFERROR(VLOOKUP($H20,'02_重大度と起動条件'!$A$5:$H$9,6,FALSE),""))</f>
      </c>
      <c r="R20" s="62" t="str"/>
      <c r="S20" s="62" t="str"/>
      <c r="T20" s="17" t="str">
        <f>IF($A20="","",IF($R20="","確認待ち",IF($R20&lt;=$P20,"達成","期限超過")))</f>
      </c>
      <c r="U20" s="17" t="str">
        <f>IF($A20="","",IF($S20="",IF(OR($I20="復旧済み",$I20="完了"),"入力待ち","対応中"),IF($S20&lt;=$Q20,"達成","期限超過")))</f>
      </c>
      <c r="V20" s="17" t="str"/>
      <c r="W20" s="17" t="str"/>
      <c r="X20" s="17" t="str"/>
      <c r="Y20" s="58" t="str"/>
      <c r="Z20" s="58" t="str"/>
      <c r="AA20" s="17" t="str"/>
      <c r="AB20" s="17" t="str"/>
      <c r="AC20" s="17" t="str"/>
    </row>
    <row r="21" ht="28" hidden="0" customHeight="1">
      <c r="A21" s="17" t="str"/>
      <c r="B21" s="17" t="str"/>
      <c r="C21" s="58" t="str"/>
      <c r="D21" s="17" t="str"/>
      <c r="E21" s="17" t="str"/>
      <c r="F21" s="17" t="str"/>
      <c r="G21" s="17" t="str"/>
      <c r="H21" s="17" t="str"/>
      <c r="I21" s="17" t="str"/>
      <c r="J21" s="17" t="str"/>
      <c r="K21" s="17" t="str"/>
      <c r="L21" s="17" t="str"/>
      <c r="M21" s="17" t="str"/>
      <c r="N21" s="60" t="str"/>
      <c r="O21" s="60" t="str"/>
      <c r="P21" s="62" t="str">
        <f>IF($H21="","",IFERROR(VLOOKUP($H21,'02_重大度と起動条件'!$A$5:$H$9,5,FALSE),""))</f>
      </c>
      <c r="Q21" s="62" t="str">
        <f>IF($H21="","",IFERROR(VLOOKUP($H21,'02_重大度と起動条件'!$A$5:$H$9,6,FALSE),""))</f>
      </c>
      <c r="R21" s="62" t="str"/>
      <c r="S21" s="62" t="str"/>
      <c r="T21" s="17" t="str">
        <f>IF($A21="","",IF($R21="","確認待ち",IF($R21&lt;=$P21,"達成","期限超過")))</f>
      </c>
      <c r="U21" s="17" t="str">
        <f>IF($A21="","",IF($S21="",IF(OR($I21="復旧済み",$I21="完了"),"入力待ち","対応中"),IF($S21&lt;=$Q21,"達成","期限超過")))</f>
      </c>
      <c r="V21" s="17" t="str"/>
      <c r="W21" s="17" t="str"/>
      <c r="X21" s="17" t="str"/>
      <c r="Y21" s="58" t="str"/>
      <c r="Z21" s="58" t="str"/>
      <c r="AA21" s="17" t="str"/>
      <c r="AB21" s="17" t="str"/>
      <c r="AC21" s="17" t="str"/>
    </row>
    <row r="22" ht="28" hidden="0" customHeight="1">
      <c r="A22" s="17" t="str"/>
      <c r="B22" s="17" t="str"/>
      <c r="C22" s="58" t="str"/>
      <c r="D22" s="17" t="str"/>
      <c r="E22" s="17" t="str"/>
      <c r="F22" s="17" t="str"/>
      <c r="G22" s="17" t="str"/>
      <c r="H22" s="17" t="str"/>
      <c r="I22" s="17" t="str"/>
      <c r="J22" s="17" t="str"/>
      <c r="K22" s="17" t="str"/>
      <c r="L22" s="17" t="str"/>
      <c r="M22" s="17" t="str"/>
      <c r="N22" s="60" t="str"/>
      <c r="O22" s="60" t="str"/>
      <c r="P22" s="62" t="str">
        <f>IF($H22="","",IFERROR(VLOOKUP($H22,'02_重大度と起動条件'!$A$5:$H$9,5,FALSE),""))</f>
      </c>
      <c r="Q22" s="62" t="str">
        <f>IF($H22="","",IFERROR(VLOOKUP($H22,'02_重大度と起動条件'!$A$5:$H$9,6,FALSE),""))</f>
      </c>
      <c r="R22" s="62" t="str"/>
      <c r="S22" s="62" t="str"/>
      <c r="T22" s="17" t="str">
        <f>IF($A22="","",IF($R22="","確認待ち",IF($R22&lt;=$P22,"達成","期限超過")))</f>
      </c>
      <c r="U22" s="17" t="str">
        <f>IF($A22="","",IF($S22="",IF(OR($I22="復旧済み",$I22="完了"),"入力待ち","対応中"),IF($S22&lt;=$Q22,"達成","期限超過")))</f>
      </c>
      <c r="V22" s="17" t="str"/>
      <c r="W22" s="17" t="str"/>
      <c r="X22" s="17" t="str"/>
      <c r="Y22" s="58" t="str"/>
      <c r="Z22" s="58" t="str"/>
      <c r="AA22" s="17" t="str"/>
      <c r="AB22" s="17" t="str"/>
      <c r="AC22" s="17" t="str"/>
    </row>
    <row r="23" ht="28" hidden="0" customHeight="1">
      <c r="A23" s="17" t="str"/>
      <c r="B23" s="17" t="str"/>
      <c r="C23" s="58" t="str"/>
      <c r="D23" s="17" t="str"/>
      <c r="E23" s="17" t="str"/>
      <c r="F23" s="17" t="str"/>
      <c r="G23" s="17" t="str"/>
      <c r="H23" s="17" t="str"/>
      <c r="I23" s="17" t="str"/>
      <c r="J23" s="17" t="str"/>
      <c r="K23" s="17" t="str"/>
      <c r="L23" s="17" t="str"/>
      <c r="M23" s="17" t="str"/>
      <c r="N23" s="60" t="str"/>
      <c r="O23" s="60" t="str"/>
      <c r="P23" s="62" t="str">
        <f>IF($H23="","",IFERROR(VLOOKUP($H23,'02_重大度と起動条件'!$A$5:$H$9,5,FALSE),""))</f>
      </c>
      <c r="Q23" s="62" t="str">
        <f>IF($H23="","",IFERROR(VLOOKUP($H23,'02_重大度と起動条件'!$A$5:$H$9,6,FALSE),""))</f>
      </c>
      <c r="R23" s="62" t="str"/>
      <c r="S23" s="62" t="str"/>
      <c r="T23" s="17" t="str">
        <f>IF($A23="","",IF($R23="","確認待ち",IF($R23&lt;=$P23,"達成","期限超過")))</f>
      </c>
      <c r="U23" s="17" t="str">
        <f>IF($A23="","",IF($S23="",IF(OR($I23="復旧済み",$I23="完了"),"入力待ち","対応中"),IF($S23&lt;=$Q23,"達成","期限超過")))</f>
      </c>
      <c r="V23" s="17" t="str"/>
      <c r="W23" s="17" t="str"/>
      <c r="X23" s="17" t="str"/>
      <c r="Y23" s="58" t="str"/>
      <c r="Z23" s="58" t="str"/>
      <c r="AA23" s="17" t="str"/>
      <c r="AB23" s="17" t="str"/>
      <c r="AC23" s="17" t="str"/>
    </row>
    <row r="24" ht="28" hidden="0" customHeight="1">
      <c r="A24" s="17" t="str"/>
      <c r="B24" s="17" t="str"/>
      <c r="C24" s="58" t="str"/>
      <c r="D24" s="17" t="str"/>
      <c r="E24" s="17" t="str"/>
      <c r="F24" s="17" t="str"/>
      <c r="G24" s="17" t="str"/>
      <c r="H24" s="17" t="str"/>
      <c r="I24" s="17" t="str"/>
      <c r="J24" s="17" t="str"/>
      <c r="K24" s="17" t="str"/>
      <c r="L24" s="17" t="str"/>
      <c r="M24" s="17" t="str"/>
      <c r="N24" s="60" t="str"/>
      <c r="O24" s="60" t="str"/>
      <c r="P24" s="62" t="str">
        <f>IF($H24="","",IFERROR(VLOOKUP($H24,'02_重大度と起動条件'!$A$5:$H$9,5,FALSE),""))</f>
      </c>
      <c r="Q24" s="62" t="str">
        <f>IF($H24="","",IFERROR(VLOOKUP($H24,'02_重大度と起動条件'!$A$5:$H$9,6,FALSE),""))</f>
      </c>
      <c r="R24" s="62" t="str"/>
      <c r="S24" s="62" t="str"/>
      <c r="T24" s="17" t="str">
        <f>IF($A24="","",IF($R24="","確認待ち",IF($R24&lt;=$P24,"達成","期限超過")))</f>
      </c>
      <c r="U24" s="17" t="str">
        <f>IF($A24="","",IF($S24="",IF(OR($I24="復旧済み",$I24="完了"),"入力待ち","対応中"),IF($S24&lt;=$Q24,"達成","期限超過")))</f>
      </c>
      <c r="V24" s="17" t="str"/>
      <c r="W24" s="17" t="str"/>
      <c r="X24" s="17" t="str"/>
      <c r="Y24" s="58" t="str"/>
      <c r="Z24" s="58" t="str"/>
      <c r="AA24" s="17" t="str"/>
      <c r="AB24" s="17" t="str"/>
      <c r="AC24" s="17" t="str"/>
    </row>
    <row r="25" ht="28" hidden="0" customHeight="1">
      <c r="A25" s="17" t="str"/>
      <c r="B25" s="17" t="str"/>
      <c r="C25" s="58" t="str"/>
      <c r="D25" s="17" t="str"/>
      <c r="E25" s="17" t="str"/>
      <c r="F25" s="17" t="str"/>
      <c r="G25" s="17" t="str"/>
      <c r="H25" s="17" t="str"/>
      <c r="I25" s="17" t="str"/>
      <c r="J25" s="17" t="str"/>
      <c r="K25" s="17" t="str"/>
      <c r="L25" s="17" t="str"/>
      <c r="M25" s="17" t="str"/>
      <c r="N25" s="60" t="str"/>
      <c r="O25" s="60" t="str"/>
      <c r="P25" s="62" t="str">
        <f>IF($H25="","",IFERROR(VLOOKUP($H25,'02_重大度と起動条件'!$A$5:$H$9,5,FALSE),""))</f>
      </c>
      <c r="Q25" s="62" t="str">
        <f>IF($H25="","",IFERROR(VLOOKUP($H25,'02_重大度と起動条件'!$A$5:$H$9,6,FALSE),""))</f>
      </c>
      <c r="R25" s="62" t="str"/>
      <c r="S25" s="62" t="str"/>
      <c r="T25" s="17" t="str">
        <f>IF($A25="","",IF($R25="","確認待ち",IF($R25&lt;=$P25,"達成","期限超過")))</f>
      </c>
      <c r="U25" s="17" t="str">
        <f>IF($A25="","",IF($S25="",IF(OR($I25="復旧済み",$I25="完了"),"入力待ち","対応中"),IF($S25&lt;=$Q25,"達成","期限超過")))</f>
      </c>
      <c r="V25" s="17" t="str"/>
      <c r="W25" s="17" t="str"/>
      <c r="X25" s="17" t="str"/>
      <c r="Y25" s="58" t="str"/>
      <c r="Z25" s="58" t="str"/>
      <c r="AA25" s="17" t="str"/>
      <c r="AB25" s="17" t="str"/>
      <c r="AC25" s="17" t="str"/>
    </row>
    <row r="26" ht="28" hidden="0" customHeight="1">
      <c r="A26" s="17" t="str"/>
      <c r="B26" s="17" t="str"/>
      <c r="C26" s="58" t="str"/>
      <c r="D26" s="17" t="str"/>
      <c r="E26" s="17" t="str"/>
      <c r="F26" s="17" t="str"/>
      <c r="G26" s="17" t="str"/>
      <c r="H26" s="17" t="str"/>
      <c r="I26" s="17" t="str"/>
      <c r="J26" s="17" t="str"/>
      <c r="K26" s="17" t="str"/>
      <c r="L26" s="17" t="str"/>
      <c r="M26" s="17" t="str"/>
      <c r="N26" s="60" t="str"/>
      <c r="O26" s="60" t="str"/>
      <c r="P26" s="62" t="str">
        <f>IF($H26="","",IFERROR(VLOOKUP($H26,'02_重大度と起動条件'!$A$5:$H$9,5,FALSE),""))</f>
      </c>
      <c r="Q26" s="62" t="str">
        <f>IF($H26="","",IFERROR(VLOOKUP($H26,'02_重大度と起動条件'!$A$5:$H$9,6,FALSE),""))</f>
      </c>
      <c r="R26" s="62" t="str"/>
      <c r="S26" s="62" t="str"/>
      <c r="T26" s="17" t="str">
        <f>IF($A26="","",IF($R26="","確認待ち",IF($R26&lt;=$P26,"達成","期限超過")))</f>
      </c>
      <c r="U26" s="17" t="str">
        <f>IF($A26="","",IF($S26="",IF(OR($I26="復旧済み",$I26="完了"),"入力待ち","対応中"),IF($S26&lt;=$Q26,"達成","期限超過")))</f>
      </c>
      <c r="V26" s="17" t="str"/>
      <c r="W26" s="17" t="str"/>
      <c r="X26" s="17" t="str"/>
      <c r="Y26" s="58" t="str"/>
      <c r="Z26" s="58" t="str"/>
      <c r="AA26" s="17" t="str"/>
      <c r="AB26" s="17" t="str"/>
      <c r="AC26" s="17" t="str"/>
    </row>
    <row r="27" ht="28" hidden="0" customHeight="1">
      <c r="A27" s="17" t="str"/>
      <c r="B27" s="17" t="str"/>
      <c r="C27" s="58" t="str"/>
      <c r="D27" s="17" t="str"/>
      <c r="E27" s="17" t="str"/>
      <c r="F27" s="17" t="str"/>
      <c r="G27" s="17" t="str"/>
      <c r="H27" s="17" t="str"/>
      <c r="I27" s="17" t="str"/>
      <c r="J27" s="17" t="str"/>
      <c r="K27" s="17" t="str"/>
      <c r="L27" s="17" t="str"/>
      <c r="M27" s="17" t="str"/>
      <c r="N27" s="60" t="str"/>
      <c r="O27" s="60" t="str"/>
      <c r="P27" s="62" t="str">
        <f>IF($H27="","",IFERROR(VLOOKUP($H27,'02_重大度と起動条件'!$A$5:$H$9,5,FALSE),""))</f>
      </c>
      <c r="Q27" s="62" t="str">
        <f>IF($H27="","",IFERROR(VLOOKUP($H27,'02_重大度と起動条件'!$A$5:$H$9,6,FALSE),""))</f>
      </c>
      <c r="R27" s="62" t="str"/>
      <c r="S27" s="62" t="str"/>
      <c r="T27" s="17" t="str">
        <f>IF($A27="","",IF($R27="","確認待ち",IF($R27&lt;=$P27,"達成","期限超過")))</f>
      </c>
      <c r="U27" s="17" t="str">
        <f>IF($A27="","",IF($S27="",IF(OR($I27="復旧済み",$I27="完了"),"入力待ち","対応中"),IF($S27&lt;=$Q27,"達成","期限超過")))</f>
      </c>
      <c r="V27" s="17" t="str"/>
      <c r="W27" s="17" t="str"/>
      <c r="X27" s="17" t="str"/>
      <c r="Y27" s="58" t="str"/>
      <c r="Z27" s="58" t="str"/>
      <c r="AA27" s="17" t="str"/>
      <c r="AB27" s="17" t="str"/>
      <c r="AC27" s="17" t="str"/>
    </row>
    <row r="28" ht="28" hidden="0" customHeight="1">
      <c r="A28" s="17" t="str"/>
      <c r="B28" s="17" t="str"/>
      <c r="C28" s="58" t="str"/>
      <c r="D28" s="17" t="str"/>
      <c r="E28" s="17" t="str"/>
      <c r="F28" s="17" t="str"/>
      <c r="G28" s="17" t="str"/>
      <c r="H28" s="17" t="str"/>
      <c r="I28" s="17" t="str"/>
      <c r="J28" s="17" t="str"/>
      <c r="K28" s="17" t="str"/>
      <c r="L28" s="17" t="str"/>
      <c r="M28" s="17" t="str"/>
      <c r="N28" s="60" t="str"/>
      <c r="O28" s="60" t="str"/>
      <c r="P28" s="62" t="str">
        <f>IF($H28="","",IFERROR(VLOOKUP($H28,'02_重大度と起動条件'!$A$5:$H$9,5,FALSE),""))</f>
      </c>
      <c r="Q28" s="62" t="str">
        <f>IF($H28="","",IFERROR(VLOOKUP($H28,'02_重大度と起動条件'!$A$5:$H$9,6,FALSE),""))</f>
      </c>
      <c r="R28" s="62" t="str"/>
      <c r="S28" s="62" t="str"/>
      <c r="T28" s="17" t="str">
        <f>IF($A28="","",IF($R28="","確認待ち",IF($R28&lt;=$P28,"達成","期限超過")))</f>
      </c>
      <c r="U28" s="17" t="str">
        <f>IF($A28="","",IF($S28="",IF(OR($I28="復旧済み",$I28="完了"),"入力待ち","対応中"),IF($S28&lt;=$Q28,"達成","期限超過")))</f>
      </c>
      <c r="V28" s="17" t="str"/>
      <c r="W28" s="17" t="str"/>
      <c r="X28" s="17" t="str"/>
      <c r="Y28" s="58" t="str"/>
      <c r="Z28" s="58" t="str"/>
      <c r="AA28" s="17" t="str"/>
      <c r="AB28" s="17" t="str"/>
      <c r="AC28" s="17" t="str"/>
    </row>
    <row r="29" ht="28" hidden="0" customHeight="1">
      <c r="A29" s="17" t="str"/>
      <c r="B29" s="17" t="str"/>
      <c r="C29" s="58" t="str"/>
      <c r="D29" s="17" t="str"/>
      <c r="E29" s="17" t="str"/>
      <c r="F29" s="17" t="str"/>
      <c r="G29" s="17" t="str"/>
      <c r="H29" s="17" t="str"/>
      <c r="I29" s="17" t="str"/>
      <c r="J29" s="17" t="str"/>
      <c r="K29" s="17" t="str"/>
      <c r="L29" s="17" t="str"/>
      <c r="M29" s="17" t="str"/>
      <c r="N29" s="60" t="str"/>
      <c r="O29" s="60" t="str"/>
      <c r="P29" s="62" t="str">
        <f>IF($H29="","",IFERROR(VLOOKUP($H29,'02_重大度と起動条件'!$A$5:$H$9,5,FALSE),""))</f>
      </c>
      <c r="Q29" s="62" t="str">
        <f>IF($H29="","",IFERROR(VLOOKUP($H29,'02_重大度と起動条件'!$A$5:$H$9,6,FALSE),""))</f>
      </c>
      <c r="R29" s="62" t="str"/>
      <c r="S29" s="62" t="str"/>
      <c r="T29" s="17" t="str">
        <f>IF($A29="","",IF($R29="","確認待ち",IF($R29&lt;=$P29,"達成","期限超過")))</f>
      </c>
      <c r="U29" s="17" t="str">
        <f>IF($A29="","",IF($S29="",IF(OR($I29="復旧済み",$I29="完了"),"入力待ち","対応中"),IF($S29&lt;=$Q29,"達成","期限超過")))</f>
      </c>
      <c r="V29" s="17" t="str"/>
      <c r="W29" s="17" t="str"/>
      <c r="X29" s="17" t="str"/>
      <c r="Y29" s="58" t="str"/>
      <c r="Z29" s="58" t="str"/>
      <c r="AA29" s="17" t="str"/>
      <c r="AB29" s="17" t="str"/>
      <c r="AC29" s="17" t="str"/>
    </row>
    <row r="30" ht="28" hidden="0" customHeight="1">
      <c r="A30" s="17" t="str"/>
      <c r="B30" s="17" t="str"/>
      <c r="C30" s="58" t="str"/>
      <c r="D30" s="17" t="str"/>
      <c r="E30" s="17" t="str"/>
      <c r="F30" s="17" t="str"/>
      <c r="G30" s="17" t="str"/>
      <c r="H30" s="17" t="str"/>
      <c r="I30" s="17" t="str"/>
      <c r="J30" s="17" t="str"/>
      <c r="K30" s="17" t="str"/>
      <c r="L30" s="17" t="str"/>
      <c r="M30" s="17" t="str"/>
      <c r="N30" s="60" t="str"/>
      <c r="O30" s="60" t="str"/>
      <c r="P30" s="62" t="str">
        <f>IF($H30="","",IFERROR(VLOOKUP($H30,'02_重大度と起動条件'!$A$5:$H$9,5,FALSE),""))</f>
      </c>
      <c r="Q30" s="62" t="str">
        <f>IF($H30="","",IFERROR(VLOOKUP($H30,'02_重大度と起動条件'!$A$5:$H$9,6,FALSE),""))</f>
      </c>
      <c r="R30" s="62" t="str"/>
      <c r="S30" s="62" t="str"/>
      <c r="T30" s="17" t="str">
        <f>IF($A30="","",IF($R30="","確認待ち",IF($R30&lt;=$P30,"達成","期限超過")))</f>
      </c>
      <c r="U30" s="17" t="str">
        <f>IF($A30="","",IF($S30="",IF(OR($I30="復旧済み",$I30="完了"),"入力待ち","対応中"),IF($S30&lt;=$Q30,"達成","期限超過")))</f>
      </c>
      <c r="V30" s="17" t="str"/>
      <c r="W30" s="17" t="str"/>
      <c r="X30" s="17" t="str"/>
      <c r="Y30" s="58" t="str"/>
      <c r="Z30" s="58" t="str"/>
      <c r="AA30" s="17" t="str"/>
      <c r="AB30" s="17" t="str"/>
      <c r="AC30" s="17" t="str"/>
    </row>
    <row r="31" ht="28" hidden="0" customHeight="1">
      <c r="A31" s="17" t="str"/>
      <c r="B31" s="17" t="str"/>
      <c r="C31" s="58" t="str"/>
      <c r="D31" s="17" t="str"/>
      <c r="E31" s="17" t="str"/>
      <c r="F31" s="17" t="str"/>
      <c r="G31" s="17" t="str"/>
      <c r="H31" s="17" t="str"/>
      <c r="I31" s="17" t="str"/>
      <c r="J31" s="17" t="str"/>
      <c r="K31" s="17" t="str"/>
      <c r="L31" s="17" t="str"/>
      <c r="M31" s="17" t="str"/>
      <c r="N31" s="60" t="str"/>
      <c r="O31" s="60" t="str"/>
      <c r="P31" s="62" t="str">
        <f>IF($H31="","",IFERROR(VLOOKUP($H31,'02_重大度と起動条件'!$A$5:$H$9,5,FALSE),""))</f>
      </c>
      <c r="Q31" s="62" t="str">
        <f>IF($H31="","",IFERROR(VLOOKUP($H31,'02_重大度と起動条件'!$A$5:$H$9,6,FALSE),""))</f>
      </c>
      <c r="R31" s="62" t="str"/>
      <c r="S31" s="62" t="str"/>
      <c r="T31" s="17" t="str">
        <f>IF($A31="","",IF($R31="","確認待ち",IF($R31&lt;=$P31,"達成","期限超過")))</f>
      </c>
      <c r="U31" s="17" t="str">
        <f>IF($A31="","",IF($S31="",IF(OR($I31="復旧済み",$I31="完了"),"入力待ち","対応中"),IF($S31&lt;=$Q31,"達成","期限超過")))</f>
      </c>
      <c r="V31" s="17" t="str"/>
      <c r="W31" s="17" t="str"/>
      <c r="X31" s="17" t="str"/>
      <c r="Y31" s="58" t="str"/>
      <c r="Z31" s="58" t="str"/>
      <c r="AA31" s="17" t="str"/>
      <c r="AB31" s="17" t="str"/>
      <c r="AC31" s="17" t="str"/>
    </row>
    <row r="32" ht="28" hidden="0" customHeight="1">
      <c r="A32" s="17" t="str"/>
      <c r="B32" s="17" t="str"/>
      <c r="C32" s="58" t="str"/>
      <c r="D32" s="17" t="str"/>
      <c r="E32" s="17" t="str"/>
      <c r="F32" s="17" t="str"/>
      <c r="G32" s="17" t="str"/>
      <c r="H32" s="17" t="str"/>
      <c r="I32" s="17" t="str"/>
      <c r="J32" s="17" t="str"/>
      <c r="K32" s="17" t="str"/>
      <c r="L32" s="17" t="str"/>
      <c r="M32" s="17" t="str"/>
      <c r="N32" s="60" t="str"/>
      <c r="O32" s="60" t="str"/>
      <c r="P32" s="62" t="str">
        <f>IF($H32="","",IFERROR(VLOOKUP($H32,'02_重大度と起動条件'!$A$5:$H$9,5,FALSE),""))</f>
      </c>
      <c r="Q32" s="62" t="str">
        <f>IF($H32="","",IFERROR(VLOOKUP($H32,'02_重大度と起動条件'!$A$5:$H$9,6,FALSE),""))</f>
      </c>
      <c r="R32" s="62" t="str"/>
      <c r="S32" s="62" t="str"/>
      <c r="T32" s="17" t="str">
        <f>IF($A32="","",IF($R32="","確認待ち",IF($R32&lt;=$P32,"達成","期限超過")))</f>
      </c>
      <c r="U32" s="17" t="str">
        <f>IF($A32="","",IF($S32="",IF(OR($I32="復旧済み",$I32="完了"),"入力待ち","対応中"),IF($S32&lt;=$Q32,"達成","期限超過")))</f>
      </c>
      <c r="V32" s="17" t="str"/>
      <c r="W32" s="17" t="str"/>
      <c r="X32" s="17" t="str"/>
      <c r="Y32" s="58" t="str"/>
      <c r="Z32" s="58" t="str"/>
      <c r="AA32" s="17" t="str"/>
      <c r="AB32" s="17" t="str"/>
      <c r="AC32" s="17" t="str"/>
    </row>
    <row r="33" ht="28" hidden="0" customHeight="1">
      <c r="A33" s="17" t="str"/>
      <c r="B33" s="17" t="str"/>
      <c r="C33" s="58" t="str"/>
      <c r="D33" s="17" t="str"/>
      <c r="E33" s="17" t="str"/>
      <c r="F33" s="17" t="str"/>
      <c r="G33" s="17" t="str"/>
      <c r="H33" s="17" t="str"/>
      <c r="I33" s="17" t="str"/>
      <c r="J33" s="17" t="str"/>
      <c r="K33" s="17" t="str"/>
      <c r="L33" s="17" t="str"/>
      <c r="M33" s="17" t="str"/>
      <c r="N33" s="60" t="str"/>
      <c r="O33" s="60" t="str"/>
      <c r="P33" s="62" t="str">
        <f>IF($H33="","",IFERROR(VLOOKUP($H33,'02_重大度と起動条件'!$A$5:$H$9,5,FALSE),""))</f>
      </c>
      <c r="Q33" s="62" t="str">
        <f>IF($H33="","",IFERROR(VLOOKUP($H33,'02_重大度と起動条件'!$A$5:$H$9,6,FALSE),""))</f>
      </c>
      <c r="R33" s="62" t="str"/>
      <c r="S33" s="62" t="str"/>
      <c r="T33" s="17" t="str">
        <f>IF($A33="","",IF($R33="","確認待ち",IF($R33&lt;=$P33,"達成","期限超過")))</f>
      </c>
      <c r="U33" s="17" t="str">
        <f>IF($A33="","",IF($S33="",IF(OR($I33="復旧済み",$I33="完了"),"入力待ち","対応中"),IF($S33&lt;=$Q33,"達成","期限超過")))</f>
      </c>
      <c r="V33" s="17" t="str"/>
      <c r="W33" s="17" t="str"/>
      <c r="X33" s="17" t="str"/>
      <c r="Y33" s="58" t="str"/>
      <c r="Z33" s="58" t="str"/>
      <c r="AA33" s="17" t="str"/>
      <c r="AB33" s="17" t="str"/>
      <c r="AC33" s="17" t="str"/>
    </row>
    <row r="34" ht="28" hidden="0" customHeight="1">
      <c r="A34" s="17" t="str"/>
      <c r="B34" s="17" t="str"/>
      <c r="C34" s="58" t="str"/>
      <c r="D34" s="17" t="str"/>
      <c r="E34" s="17" t="str"/>
      <c r="F34" s="17" t="str"/>
      <c r="G34" s="17" t="str"/>
      <c r="H34" s="17" t="str"/>
      <c r="I34" s="17" t="str"/>
      <c r="J34" s="17" t="str"/>
      <c r="K34" s="17" t="str"/>
      <c r="L34" s="17" t="str"/>
      <c r="M34" s="17" t="str"/>
      <c r="N34" s="60" t="str"/>
      <c r="O34" s="60" t="str"/>
      <c r="P34" s="62" t="str">
        <f>IF($H34="","",IFERROR(VLOOKUP($H34,'02_重大度と起動条件'!$A$5:$H$9,5,FALSE),""))</f>
      </c>
      <c r="Q34" s="62" t="str">
        <f>IF($H34="","",IFERROR(VLOOKUP($H34,'02_重大度と起動条件'!$A$5:$H$9,6,FALSE),""))</f>
      </c>
      <c r="R34" s="62" t="str"/>
      <c r="S34" s="62" t="str"/>
      <c r="T34" s="17" t="str">
        <f>IF($A34="","",IF($R34="","確認待ち",IF($R34&lt;=$P34,"達成","期限超過")))</f>
      </c>
      <c r="U34" s="17" t="str">
        <f>IF($A34="","",IF($S34="",IF(OR($I34="復旧済み",$I34="完了"),"入力待ち","対応中"),IF($S34&lt;=$Q34,"達成","期限超過")))</f>
      </c>
      <c r="V34" s="17" t="str"/>
      <c r="W34" s="17" t="str"/>
      <c r="X34" s="17" t="str"/>
      <c r="Y34" s="58" t="str"/>
      <c r="Z34" s="58" t="str"/>
      <c r="AA34" s="17" t="str"/>
      <c r="AB34" s="17" t="str"/>
      <c r="AC34" s="17" t="str"/>
    </row>
    <row r="35" ht="28" hidden="0" customHeight="1">
      <c r="A35" s="17" t="str"/>
      <c r="B35" s="17" t="str"/>
      <c r="C35" s="58" t="str"/>
      <c r="D35" s="17" t="str"/>
      <c r="E35" s="17" t="str"/>
      <c r="F35" s="17" t="str"/>
      <c r="G35" s="17" t="str"/>
      <c r="H35" s="17" t="str"/>
      <c r="I35" s="17" t="str"/>
      <c r="J35" s="17" t="str"/>
      <c r="K35" s="17" t="str"/>
      <c r="L35" s="17" t="str"/>
      <c r="M35" s="17" t="str"/>
      <c r="N35" s="60" t="str"/>
      <c r="O35" s="60" t="str"/>
      <c r="P35" s="62" t="str">
        <f>IF($H35="","",IFERROR(VLOOKUP($H35,'02_重大度と起動条件'!$A$5:$H$9,5,FALSE),""))</f>
      </c>
      <c r="Q35" s="62" t="str">
        <f>IF($H35="","",IFERROR(VLOOKUP($H35,'02_重大度と起動条件'!$A$5:$H$9,6,FALSE),""))</f>
      </c>
      <c r="R35" s="62" t="str"/>
      <c r="S35" s="62" t="str"/>
      <c r="T35" s="17" t="str">
        <f>IF($A35="","",IF($R35="","確認待ち",IF($R35&lt;=$P35,"達成","期限超過")))</f>
      </c>
      <c r="U35" s="17" t="str">
        <f>IF($A35="","",IF($S35="",IF(OR($I35="復旧済み",$I35="完了"),"入力待ち","対応中"),IF($S35&lt;=$Q35,"達成","期限超過")))</f>
      </c>
      <c r="V35" s="17" t="str"/>
      <c r="W35" s="17" t="str"/>
      <c r="X35" s="17" t="str"/>
      <c r="Y35" s="58" t="str"/>
      <c r="Z35" s="58" t="str"/>
      <c r="AA35" s="17" t="str"/>
      <c r="AB35" s="17" t="str"/>
      <c r="AC35" s="17" t="str"/>
    </row>
    <row r="36" ht="28" hidden="0" customHeight="1">
      <c r="A36" s="17" t="str"/>
      <c r="B36" s="17" t="str"/>
      <c r="C36" s="58" t="str"/>
      <c r="D36" s="17" t="str"/>
      <c r="E36" s="17" t="str"/>
      <c r="F36" s="17" t="str"/>
      <c r="G36" s="17" t="str"/>
      <c r="H36" s="17" t="str"/>
      <c r="I36" s="17" t="str"/>
      <c r="J36" s="17" t="str"/>
      <c r="K36" s="17" t="str"/>
      <c r="L36" s="17" t="str"/>
      <c r="M36" s="17" t="str"/>
      <c r="N36" s="60" t="str"/>
      <c r="O36" s="60" t="str"/>
      <c r="P36" s="62" t="str">
        <f>IF($H36="","",IFERROR(VLOOKUP($H36,'02_重大度と起動条件'!$A$5:$H$9,5,FALSE),""))</f>
      </c>
      <c r="Q36" s="62" t="str">
        <f>IF($H36="","",IFERROR(VLOOKUP($H36,'02_重大度と起動条件'!$A$5:$H$9,6,FALSE),""))</f>
      </c>
      <c r="R36" s="62" t="str"/>
      <c r="S36" s="62" t="str"/>
      <c r="T36" s="17" t="str">
        <f>IF($A36="","",IF($R36="","確認待ち",IF($R36&lt;=$P36,"達成","期限超過")))</f>
      </c>
      <c r="U36" s="17" t="str">
        <f>IF($A36="","",IF($S36="",IF(OR($I36="復旧済み",$I36="完了"),"入力待ち","対応中"),IF($S36&lt;=$Q36,"達成","期限超過")))</f>
      </c>
      <c r="V36" s="17" t="str"/>
      <c r="W36" s="17" t="str"/>
      <c r="X36" s="17" t="str"/>
      <c r="Y36" s="58" t="str"/>
      <c r="Z36" s="58" t="str"/>
      <c r="AA36" s="17" t="str"/>
      <c r="AB36" s="17" t="str"/>
      <c r="AC36" s="17" t="str"/>
    </row>
    <row r="37" ht="28" hidden="0" customHeight="1">
      <c r="A37" s="17" t="str"/>
      <c r="B37" s="17" t="str"/>
      <c r="C37" s="58" t="str"/>
      <c r="D37" s="17" t="str"/>
      <c r="E37" s="17" t="str"/>
      <c r="F37" s="17" t="str"/>
      <c r="G37" s="17" t="str"/>
      <c r="H37" s="17" t="str"/>
      <c r="I37" s="17" t="str"/>
      <c r="J37" s="17" t="str"/>
      <c r="K37" s="17" t="str"/>
      <c r="L37" s="17" t="str"/>
      <c r="M37" s="17" t="str"/>
      <c r="N37" s="60" t="str"/>
      <c r="O37" s="60" t="str"/>
      <c r="P37" s="62" t="str">
        <f>IF($H37="","",IFERROR(VLOOKUP($H37,'02_重大度と起動条件'!$A$5:$H$9,5,FALSE),""))</f>
      </c>
      <c r="Q37" s="62" t="str">
        <f>IF($H37="","",IFERROR(VLOOKUP($H37,'02_重大度と起動条件'!$A$5:$H$9,6,FALSE),""))</f>
      </c>
      <c r="R37" s="62" t="str"/>
      <c r="S37" s="62" t="str"/>
      <c r="T37" s="17" t="str">
        <f>IF($A37="","",IF($R37="","確認待ち",IF($R37&lt;=$P37,"達成","期限超過")))</f>
      </c>
      <c r="U37" s="17" t="str">
        <f>IF($A37="","",IF($S37="",IF(OR($I37="復旧済み",$I37="完了"),"入力待ち","対応中"),IF($S37&lt;=$Q37,"達成","期限超過")))</f>
      </c>
      <c r="V37" s="17" t="str"/>
      <c r="W37" s="17" t="str"/>
      <c r="X37" s="17" t="str"/>
      <c r="Y37" s="58" t="str"/>
      <c r="Z37" s="58" t="str"/>
      <c r="AA37" s="17" t="str"/>
      <c r="AB37" s="17" t="str"/>
      <c r="AC37" s="17" t="str"/>
    </row>
    <row r="38" ht="28" hidden="0" customHeight="1">
      <c r="A38" s="17" t="str"/>
      <c r="B38" s="17" t="str"/>
      <c r="C38" s="58" t="str"/>
      <c r="D38" s="17" t="str"/>
      <c r="E38" s="17" t="str"/>
      <c r="F38" s="17" t="str"/>
      <c r="G38" s="17" t="str"/>
      <c r="H38" s="17" t="str"/>
      <c r="I38" s="17" t="str"/>
      <c r="J38" s="17" t="str"/>
      <c r="K38" s="17" t="str"/>
      <c r="L38" s="17" t="str"/>
      <c r="M38" s="17" t="str"/>
      <c r="N38" s="60" t="str"/>
      <c r="O38" s="60" t="str"/>
      <c r="P38" s="62" t="str">
        <f>IF($H38="","",IFERROR(VLOOKUP($H38,'02_重大度と起動条件'!$A$5:$H$9,5,FALSE),""))</f>
      </c>
      <c r="Q38" s="62" t="str">
        <f>IF($H38="","",IFERROR(VLOOKUP($H38,'02_重大度と起動条件'!$A$5:$H$9,6,FALSE),""))</f>
      </c>
      <c r="R38" s="62" t="str"/>
      <c r="S38" s="62" t="str"/>
      <c r="T38" s="17" t="str">
        <f>IF($A38="","",IF($R38="","確認待ち",IF($R38&lt;=$P38,"達成","期限超過")))</f>
      </c>
      <c r="U38" s="17" t="str">
        <f>IF($A38="","",IF($S38="",IF(OR($I38="復旧済み",$I38="完了"),"入力待ち","対応中"),IF($S38&lt;=$Q38,"達成","期限超過")))</f>
      </c>
      <c r="V38" s="17" t="str"/>
      <c r="W38" s="17" t="str"/>
      <c r="X38" s="17" t="str"/>
      <c r="Y38" s="58" t="str"/>
      <c r="Z38" s="58" t="str"/>
      <c r="AA38" s="17" t="str"/>
      <c r="AB38" s="17" t="str"/>
      <c r="AC38" s="17" t="str"/>
    </row>
    <row r="39" ht="28" hidden="0" customHeight="1">
      <c r="A39" s="17" t="str"/>
      <c r="B39" s="17" t="str"/>
      <c r="C39" s="58" t="str"/>
      <c r="D39" s="17" t="str"/>
      <c r="E39" s="17" t="str"/>
      <c r="F39" s="17" t="str"/>
      <c r="G39" s="17" t="str"/>
      <c r="H39" s="17" t="str"/>
      <c r="I39" s="17" t="str"/>
      <c r="J39" s="17" t="str"/>
      <c r="K39" s="17" t="str"/>
      <c r="L39" s="17" t="str"/>
      <c r="M39" s="17" t="str"/>
      <c r="N39" s="60" t="str"/>
      <c r="O39" s="60" t="str"/>
      <c r="P39" s="62" t="str">
        <f>IF($H39="","",IFERROR(VLOOKUP($H39,'02_重大度と起動条件'!$A$5:$H$9,5,FALSE),""))</f>
      </c>
      <c r="Q39" s="62" t="str">
        <f>IF($H39="","",IFERROR(VLOOKUP($H39,'02_重大度と起動条件'!$A$5:$H$9,6,FALSE),""))</f>
      </c>
      <c r="R39" s="62" t="str"/>
      <c r="S39" s="62" t="str"/>
      <c r="T39" s="17" t="str">
        <f>IF($A39="","",IF($R39="","確認待ち",IF($R39&lt;=$P39,"達成","期限超過")))</f>
      </c>
      <c r="U39" s="17" t="str">
        <f>IF($A39="","",IF($S39="",IF(OR($I39="復旧済み",$I39="完了"),"入力待ち","対応中"),IF($S39&lt;=$Q39,"達成","期限超過")))</f>
      </c>
      <c r="V39" s="17" t="str"/>
      <c r="W39" s="17" t="str"/>
      <c r="X39" s="17" t="str"/>
      <c r="Y39" s="58" t="str"/>
      <c r="Z39" s="58" t="str"/>
      <c r="AA39" s="17" t="str"/>
      <c r="AB39" s="17" t="str"/>
      <c r="AC39" s="17" t="str"/>
    </row>
    <row r="40" ht="28" hidden="0" customHeight="1">
      <c r="A40" s="17" t="str"/>
      <c r="B40" s="17" t="str"/>
      <c r="C40" s="58" t="str"/>
      <c r="D40" s="17" t="str"/>
      <c r="E40" s="17" t="str"/>
      <c r="F40" s="17" t="str"/>
      <c r="G40" s="17" t="str"/>
      <c r="H40" s="17" t="str"/>
      <c r="I40" s="17" t="str"/>
      <c r="J40" s="17" t="str"/>
      <c r="K40" s="17" t="str"/>
      <c r="L40" s="17" t="str"/>
      <c r="M40" s="17" t="str"/>
      <c r="N40" s="60" t="str"/>
      <c r="O40" s="60" t="str"/>
      <c r="P40" s="62" t="str">
        <f>IF($H40="","",IFERROR(VLOOKUP($H40,'02_重大度と起動条件'!$A$5:$H$9,5,FALSE),""))</f>
      </c>
      <c r="Q40" s="62" t="str">
        <f>IF($H40="","",IFERROR(VLOOKUP($H40,'02_重大度と起動条件'!$A$5:$H$9,6,FALSE),""))</f>
      </c>
      <c r="R40" s="62" t="str"/>
      <c r="S40" s="62" t="str"/>
      <c r="T40" s="17" t="str">
        <f>IF($A40="","",IF($R40="","確認待ち",IF($R40&lt;=$P40,"達成","期限超過")))</f>
      </c>
      <c r="U40" s="17" t="str">
        <f>IF($A40="","",IF($S40="",IF(OR($I40="復旧済み",$I40="完了"),"入力待ち","対応中"),IF($S40&lt;=$Q40,"達成","期限超過")))</f>
      </c>
      <c r="V40" s="17" t="str"/>
      <c r="W40" s="17" t="str"/>
      <c r="X40" s="17" t="str"/>
      <c r="Y40" s="58" t="str"/>
      <c r="Z40" s="58" t="str"/>
      <c r="AA40" s="17" t="str"/>
      <c r="AB40" s="17" t="str"/>
      <c r="AC40" s="17" t="str"/>
    </row>
    <row r="41" ht="28" hidden="0" customHeight="1">
      <c r="A41" s="17" t="str"/>
      <c r="B41" s="17" t="str"/>
      <c r="C41" s="58" t="str"/>
      <c r="D41" s="17" t="str"/>
      <c r="E41" s="17" t="str"/>
      <c r="F41" s="17" t="str"/>
      <c r="G41" s="17" t="str"/>
      <c r="H41" s="17" t="str"/>
      <c r="I41" s="17" t="str"/>
      <c r="J41" s="17" t="str"/>
      <c r="K41" s="17" t="str"/>
      <c r="L41" s="17" t="str"/>
      <c r="M41" s="17" t="str"/>
      <c r="N41" s="60" t="str"/>
      <c r="O41" s="60" t="str"/>
      <c r="P41" s="62" t="str">
        <f>IF($H41="","",IFERROR(VLOOKUP($H41,'02_重大度と起動条件'!$A$5:$H$9,5,FALSE),""))</f>
      </c>
      <c r="Q41" s="62" t="str">
        <f>IF($H41="","",IFERROR(VLOOKUP($H41,'02_重大度と起動条件'!$A$5:$H$9,6,FALSE),""))</f>
      </c>
      <c r="R41" s="62" t="str"/>
      <c r="S41" s="62" t="str"/>
      <c r="T41" s="17" t="str">
        <f>IF($A41="","",IF($R41="","確認待ち",IF($R41&lt;=$P41,"達成","期限超過")))</f>
      </c>
      <c r="U41" s="17" t="str">
        <f>IF($A41="","",IF($S41="",IF(OR($I41="復旧済み",$I41="完了"),"入力待ち","対応中"),IF($S41&lt;=$Q41,"達成","期限超過")))</f>
      </c>
      <c r="V41" s="17" t="str"/>
      <c r="W41" s="17" t="str"/>
      <c r="X41" s="17" t="str"/>
      <c r="Y41" s="58" t="str"/>
      <c r="Z41" s="58" t="str"/>
      <c r="AA41" s="17" t="str"/>
      <c r="AB41" s="17" t="str"/>
      <c r="AC41" s="17" t="str"/>
    </row>
    <row r="42" ht="28" hidden="0" customHeight="1">
      <c r="A42" s="17" t="str"/>
      <c r="B42" s="17" t="str"/>
      <c r="C42" s="58" t="str"/>
      <c r="D42" s="17" t="str"/>
      <c r="E42" s="17" t="str"/>
      <c r="F42" s="17" t="str"/>
      <c r="G42" s="17" t="str"/>
      <c r="H42" s="17" t="str"/>
      <c r="I42" s="17" t="str"/>
      <c r="J42" s="17" t="str"/>
      <c r="K42" s="17" t="str"/>
      <c r="L42" s="17" t="str"/>
      <c r="M42" s="17" t="str"/>
      <c r="N42" s="60" t="str"/>
      <c r="O42" s="60" t="str"/>
      <c r="P42" s="62" t="str">
        <f>IF($H42="","",IFERROR(VLOOKUP($H42,'02_重大度と起動条件'!$A$5:$H$9,5,FALSE),""))</f>
      </c>
      <c r="Q42" s="62" t="str">
        <f>IF($H42="","",IFERROR(VLOOKUP($H42,'02_重大度と起動条件'!$A$5:$H$9,6,FALSE),""))</f>
      </c>
      <c r="R42" s="62" t="str"/>
      <c r="S42" s="62" t="str"/>
      <c r="T42" s="17" t="str">
        <f>IF($A42="","",IF($R42="","確認待ち",IF($R42&lt;=$P42,"達成","期限超過")))</f>
      </c>
      <c r="U42" s="17" t="str">
        <f>IF($A42="","",IF($S42="",IF(OR($I42="復旧済み",$I42="完了"),"入力待ち","対応中"),IF($S42&lt;=$Q42,"達成","期限超過")))</f>
      </c>
      <c r="V42" s="17" t="str"/>
      <c r="W42" s="17" t="str"/>
      <c r="X42" s="17" t="str"/>
      <c r="Y42" s="58" t="str"/>
      <c r="Z42" s="58" t="str"/>
      <c r="AA42" s="17" t="str"/>
      <c r="AB42" s="17" t="str"/>
      <c r="AC42" s="17" t="str"/>
    </row>
    <row r="43" ht="28" hidden="0" customHeight="1">
      <c r="A43" s="17" t="str"/>
      <c r="B43" s="17" t="str"/>
      <c r="C43" s="58" t="str"/>
      <c r="D43" s="17" t="str"/>
      <c r="E43" s="17" t="str"/>
      <c r="F43" s="17" t="str"/>
      <c r="G43" s="17" t="str"/>
      <c r="H43" s="17" t="str"/>
      <c r="I43" s="17" t="str"/>
      <c r="J43" s="17" t="str"/>
      <c r="K43" s="17" t="str"/>
      <c r="L43" s="17" t="str"/>
      <c r="M43" s="17" t="str"/>
      <c r="N43" s="60" t="str"/>
      <c r="O43" s="60" t="str"/>
      <c r="P43" s="62" t="str">
        <f>IF($H43="","",IFERROR(VLOOKUP($H43,'02_重大度と起動条件'!$A$5:$H$9,5,FALSE),""))</f>
      </c>
      <c r="Q43" s="62" t="str">
        <f>IF($H43="","",IFERROR(VLOOKUP($H43,'02_重大度と起動条件'!$A$5:$H$9,6,FALSE),""))</f>
      </c>
      <c r="R43" s="62" t="str"/>
      <c r="S43" s="62" t="str"/>
      <c r="T43" s="17" t="str">
        <f>IF($A43="","",IF($R43="","確認待ち",IF($R43&lt;=$P43,"達成","期限超過")))</f>
      </c>
      <c r="U43" s="17" t="str">
        <f>IF($A43="","",IF($S43="",IF(OR($I43="復旧済み",$I43="完了"),"入力待ち","対応中"),IF($S43&lt;=$Q43,"達成","期限超過")))</f>
      </c>
      <c r="V43" s="17" t="str"/>
      <c r="W43" s="17" t="str"/>
      <c r="X43" s="17" t="str"/>
      <c r="Y43" s="58" t="str"/>
      <c r="Z43" s="58" t="str"/>
      <c r="AA43" s="17" t="str"/>
      <c r="AB43" s="17" t="str"/>
      <c r="AC43" s="17" t="str"/>
    </row>
    <row r="44" ht="28" hidden="0" customHeight="1">
      <c r="A44" s="17" t="str"/>
      <c r="B44" s="17" t="str"/>
      <c r="C44" s="58" t="str"/>
      <c r="D44" s="17" t="str"/>
      <c r="E44" s="17" t="str"/>
      <c r="F44" s="17" t="str"/>
      <c r="G44" s="17" t="str"/>
      <c r="H44" s="17" t="str"/>
      <c r="I44" s="17" t="str"/>
      <c r="J44" s="17" t="str"/>
      <c r="K44" s="17" t="str"/>
      <c r="L44" s="17" t="str"/>
      <c r="M44" s="17" t="str"/>
      <c r="N44" s="60" t="str"/>
      <c r="O44" s="60" t="str"/>
      <c r="P44" s="62" t="str">
        <f>IF($H44="","",IFERROR(VLOOKUP($H44,'02_重大度と起動条件'!$A$5:$H$9,5,FALSE),""))</f>
      </c>
      <c r="Q44" s="62" t="str">
        <f>IF($H44="","",IFERROR(VLOOKUP($H44,'02_重大度と起動条件'!$A$5:$H$9,6,FALSE),""))</f>
      </c>
      <c r="R44" s="62" t="str"/>
      <c r="S44" s="62" t="str"/>
      <c r="T44" s="17" t="str">
        <f>IF($A44="","",IF($R44="","確認待ち",IF($R44&lt;=$P44,"達成","期限超過")))</f>
      </c>
      <c r="U44" s="17" t="str">
        <f>IF($A44="","",IF($S44="",IF(OR($I44="復旧済み",$I44="完了"),"入力待ち","対応中"),IF($S44&lt;=$Q44,"達成","期限超過")))</f>
      </c>
      <c r="V44" s="17" t="str"/>
      <c r="W44" s="17" t="str"/>
      <c r="X44" s="17" t="str"/>
      <c r="Y44" s="58" t="str"/>
      <c r="Z44" s="58" t="str"/>
      <c r="AA44" s="17" t="str"/>
      <c r="AB44" s="17" t="str"/>
      <c r="AC44" s="17" t="str"/>
    </row>
    <row r="45" ht="28" hidden="0" customHeight="1">
      <c r="A45" s="17" t="str"/>
      <c r="B45" s="17" t="str"/>
      <c r="C45" s="58" t="str"/>
      <c r="D45" s="17" t="str"/>
      <c r="E45" s="17" t="str"/>
      <c r="F45" s="17" t="str"/>
      <c r="G45" s="17" t="str"/>
      <c r="H45" s="17" t="str"/>
      <c r="I45" s="17" t="str"/>
      <c r="J45" s="17" t="str"/>
      <c r="K45" s="17" t="str"/>
      <c r="L45" s="17" t="str"/>
      <c r="M45" s="17" t="str"/>
      <c r="N45" s="60" t="str"/>
      <c r="O45" s="60" t="str"/>
      <c r="P45" s="62" t="str">
        <f>IF($H45="","",IFERROR(VLOOKUP($H45,'02_重大度と起動条件'!$A$5:$H$9,5,FALSE),""))</f>
      </c>
      <c r="Q45" s="62" t="str">
        <f>IF($H45="","",IFERROR(VLOOKUP($H45,'02_重大度と起動条件'!$A$5:$H$9,6,FALSE),""))</f>
      </c>
      <c r="R45" s="62" t="str"/>
      <c r="S45" s="62" t="str"/>
      <c r="T45" s="17" t="str">
        <f>IF($A45="","",IF($R45="","確認待ち",IF($R45&lt;=$P45,"達成","期限超過")))</f>
      </c>
      <c r="U45" s="17" t="str">
        <f>IF($A45="","",IF($S45="",IF(OR($I45="復旧済み",$I45="完了"),"入力待ち","対応中"),IF($S45&lt;=$Q45,"達成","期限超過")))</f>
      </c>
      <c r="V45" s="17" t="str"/>
      <c r="W45" s="17" t="str"/>
      <c r="X45" s="17" t="str"/>
      <c r="Y45" s="58" t="str"/>
      <c r="Z45" s="58" t="str"/>
      <c r="AA45" s="17" t="str"/>
      <c r="AB45" s="17" t="str"/>
      <c r="AC45" s="17" t="str"/>
    </row>
    <row r="46" ht="28" hidden="0" customHeight="1">
      <c r="A46" s="17" t="str"/>
      <c r="B46" s="17" t="str"/>
      <c r="C46" s="58" t="str"/>
      <c r="D46" s="17" t="str"/>
      <c r="E46" s="17" t="str"/>
      <c r="F46" s="17" t="str"/>
      <c r="G46" s="17" t="str"/>
      <c r="H46" s="17" t="str"/>
      <c r="I46" s="17" t="str"/>
      <c r="J46" s="17" t="str"/>
      <c r="K46" s="17" t="str"/>
      <c r="L46" s="17" t="str"/>
      <c r="M46" s="17" t="str"/>
      <c r="N46" s="60" t="str"/>
      <c r="O46" s="60" t="str"/>
      <c r="P46" s="62" t="str">
        <f>IF($H46="","",IFERROR(VLOOKUP($H46,'02_重大度と起動条件'!$A$5:$H$9,5,FALSE),""))</f>
      </c>
      <c r="Q46" s="62" t="str">
        <f>IF($H46="","",IFERROR(VLOOKUP($H46,'02_重大度と起動条件'!$A$5:$H$9,6,FALSE),""))</f>
      </c>
      <c r="R46" s="62" t="str"/>
      <c r="S46" s="62" t="str"/>
      <c r="T46" s="17" t="str">
        <f>IF($A46="","",IF($R46="","確認待ち",IF($R46&lt;=$P46,"達成","期限超過")))</f>
      </c>
      <c r="U46" s="17" t="str">
        <f>IF($A46="","",IF($S46="",IF(OR($I46="復旧済み",$I46="完了"),"入力待ち","対応中"),IF($S46&lt;=$Q46,"達成","期限超過")))</f>
      </c>
      <c r="V46" s="17" t="str"/>
      <c r="W46" s="17" t="str"/>
      <c r="X46" s="17" t="str"/>
      <c r="Y46" s="58" t="str"/>
      <c r="Z46" s="58" t="str"/>
      <c r="AA46" s="17" t="str"/>
      <c r="AB46" s="17" t="str"/>
      <c r="AC46" s="17" t="str"/>
    </row>
    <row r="47" ht="28" hidden="0" customHeight="1">
      <c r="A47" s="17" t="str"/>
      <c r="B47" s="17" t="str"/>
      <c r="C47" s="58" t="str"/>
      <c r="D47" s="17" t="str"/>
      <c r="E47" s="17" t="str"/>
      <c r="F47" s="17" t="str"/>
      <c r="G47" s="17" t="str"/>
      <c r="H47" s="17" t="str"/>
      <c r="I47" s="17" t="str"/>
      <c r="J47" s="17" t="str"/>
      <c r="K47" s="17" t="str"/>
      <c r="L47" s="17" t="str"/>
      <c r="M47" s="17" t="str"/>
      <c r="N47" s="60" t="str"/>
      <c r="O47" s="60" t="str"/>
      <c r="P47" s="62" t="str">
        <f>IF($H47="","",IFERROR(VLOOKUP($H47,'02_重大度と起動条件'!$A$5:$H$9,5,FALSE),""))</f>
      </c>
      <c r="Q47" s="62" t="str">
        <f>IF($H47="","",IFERROR(VLOOKUP($H47,'02_重大度と起動条件'!$A$5:$H$9,6,FALSE),""))</f>
      </c>
      <c r="R47" s="62" t="str"/>
      <c r="S47" s="62" t="str"/>
      <c r="T47" s="17" t="str">
        <f>IF($A47="","",IF($R47="","確認待ち",IF($R47&lt;=$P47,"達成","期限超過")))</f>
      </c>
      <c r="U47" s="17" t="str">
        <f>IF($A47="","",IF($S47="",IF(OR($I47="復旧済み",$I47="完了"),"入力待ち","対応中"),IF($S47&lt;=$Q47,"達成","期限超過")))</f>
      </c>
      <c r="V47" s="17" t="str"/>
      <c r="W47" s="17" t="str"/>
      <c r="X47" s="17" t="str"/>
      <c r="Y47" s="58" t="str"/>
      <c r="Z47" s="58" t="str"/>
      <c r="AA47" s="17" t="str"/>
      <c r="AB47" s="17" t="str"/>
      <c r="AC47" s="17" t="str"/>
    </row>
    <row r="48" ht="28" hidden="0" customHeight="1">
      <c r="A48" s="17" t="str"/>
      <c r="B48" s="17" t="str"/>
      <c r="C48" s="58" t="str"/>
      <c r="D48" s="17" t="str"/>
      <c r="E48" s="17" t="str"/>
      <c r="F48" s="17" t="str"/>
      <c r="G48" s="17" t="str"/>
      <c r="H48" s="17" t="str"/>
      <c r="I48" s="17" t="str"/>
      <c r="J48" s="17" t="str"/>
      <c r="K48" s="17" t="str"/>
      <c r="L48" s="17" t="str"/>
      <c r="M48" s="17" t="str"/>
      <c r="N48" s="60" t="str"/>
      <c r="O48" s="60" t="str"/>
      <c r="P48" s="62" t="str">
        <f>IF($H48="","",IFERROR(VLOOKUP($H48,'02_重大度と起動条件'!$A$5:$H$9,5,FALSE),""))</f>
      </c>
      <c r="Q48" s="62" t="str">
        <f>IF($H48="","",IFERROR(VLOOKUP($H48,'02_重大度と起動条件'!$A$5:$H$9,6,FALSE),""))</f>
      </c>
      <c r="R48" s="62" t="str"/>
      <c r="S48" s="62" t="str"/>
      <c r="T48" s="17" t="str">
        <f>IF($A48="","",IF($R48="","確認待ち",IF($R48&lt;=$P48,"達成","期限超過")))</f>
      </c>
      <c r="U48" s="17" t="str">
        <f>IF($A48="","",IF($S48="",IF(OR($I48="復旧済み",$I48="完了"),"入力待ち","対応中"),IF($S48&lt;=$Q48,"達成","期限超過")))</f>
      </c>
      <c r="V48" s="17" t="str"/>
      <c r="W48" s="17" t="str"/>
      <c r="X48" s="17" t="str"/>
      <c r="Y48" s="58" t="str"/>
      <c r="Z48" s="58" t="str"/>
      <c r="AA48" s="17" t="str"/>
      <c r="AB48" s="17" t="str"/>
      <c r="AC48" s="17" t="str"/>
    </row>
    <row r="49" ht="28" hidden="0" customHeight="1">
      <c r="A49" s="17" t="str"/>
      <c r="B49" s="17" t="str"/>
      <c r="C49" s="58" t="str"/>
      <c r="D49" s="17" t="str"/>
      <c r="E49" s="17" t="str"/>
      <c r="F49" s="17" t="str"/>
      <c r="G49" s="17" t="str"/>
      <c r="H49" s="17" t="str"/>
      <c r="I49" s="17" t="str"/>
      <c r="J49" s="17" t="str"/>
      <c r="K49" s="17" t="str"/>
      <c r="L49" s="17" t="str"/>
      <c r="M49" s="17" t="str"/>
      <c r="N49" s="60" t="str"/>
      <c r="O49" s="60" t="str"/>
      <c r="P49" s="62" t="str">
        <f>IF($H49="","",IFERROR(VLOOKUP($H49,'02_重大度と起動条件'!$A$5:$H$9,5,FALSE),""))</f>
      </c>
      <c r="Q49" s="62" t="str">
        <f>IF($H49="","",IFERROR(VLOOKUP($H49,'02_重大度と起動条件'!$A$5:$H$9,6,FALSE),""))</f>
      </c>
      <c r="R49" s="62" t="str"/>
      <c r="S49" s="62" t="str"/>
      <c r="T49" s="17" t="str">
        <f>IF($A49="","",IF($R49="","確認待ち",IF($R49&lt;=$P49,"達成","期限超過")))</f>
      </c>
      <c r="U49" s="17" t="str">
        <f>IF($A49="","",IF($S49="",IF(OR($I49="復旧済み",$I49="完了"),"入力待ち","対応中"),IF($S49&lt;=$Q49,"達成","期限超過")))</f>
      </c>
      <c r="V49" s="17" t="str"/>
      <c r="W49" s="17" t="str"/>
      <c r="X49" s="17" t="str"/>
      <c r="Y49" s="58" t="str"/>
      <c r="Z49" s="58" t="str"/>
      <c r="AA49" s="17" t="str"/>
      <c r="AB49" s="17" t="str"/>
      <c r="AC49" s="17" t="str"/>
    </row>
    <row r="50" ht="28" hidden="0" customHeight="1">
      <c r="A50" s="17" t="str"/>
      <c r="B50" s="17" t="str"/>
      <c r="C50" s="58" t="str"/>
      <c r="D50" s="17" t="str"/>
      <c r="E50" s="17" t="str"/>
      <c r="F50" s="17" t="str"/>
      <c r="G50" s="17" t="str"/>
      <c r="H50" s="17" t="str"/>
      <c r="I50" s="17" t="str"/>
      <c r="J50" s="17" t="str"/>
      <c r="K50" s="17" t="str"/>
      <c r="L50" s="17" t="str"/>
      <c r="M50" s="17" t="str"/>
      <c r="N50" s="60" t="str"/>
      <c r="O50" s="60" t="str"/>
      <c r="P50" s="62" t="str">
        <f>IF($H50="","",IFERROR(VLOOKUP($H50,'02_重大度と起動条件'!$A$5:$H$9,5,FALSE),""))</f>
      </c>
      <c r="Q50" s="62" t="str">
        <f>IF($H50="","",IFERROR(VLOOKUP($H50,'02_重大度と起動条件'!$A$5:$H$9,6,FALSE),""))</f>
      </c>
      <c r="R50" s="62" t="str"/>
      <c r="S50" s="62" t="str"/>
      <c r="T50" s="17" t="str">
        <f>IF($A50="","",IF($R50="","確認待ち",IF($R50&lt;=$P50,"達成","期限超過")))</f>
      </c>
      <c r="U50" s="17" t="str">
        <f>IF($A50="","",IF($S50="",IF(OR($I50="復旧済み",$I50="完了"),"入力待ち","対応中"),IF($S50&lt;=$Q50,"達成","期限超過")))</f>
      </c>
      <c r="V50" s="17" t="str"/>
      <c r="W50" s="17" t="str"/>
      <c r="X50" s="17" t="str"/>
      <c r="Y50" s="58" t="str"/>
      <c r="Z50" s="58" t="str"/>
      <c r="AA50" s="17" t="str"/>
      <c r="AB50" s="17" t="str"/>
      <c r="AC50" s="17" t="str"/>
    </row>
    <row r="51" ht="28" hidden="0" customHeight="1">
      <c r="A51" s="17" t="str"/>
      <c r="B51" s="17" t="str"/>
      <c r="C51" s="58" t="str"/>
      <c r="D51" s="17" t="str"/>
      <c r="E51" s="17" t="str"/>
      <c r="F51" s="17" t="str"/>
      <c r="G51" s="17" t="str"/>
      <c r="H51" s="17" t="str"/>
      <c r="I51" s="17" t="str"/>
      <c r="J51" s="17" t="str"/>
      <c r="K51" s="17" t="str"/>
      <c r="L51" s="17" t="str"/>
      <c r="M51" s="17" t="str"/>
      <c r="N51" s="60" t="str"/>
      <c r="O51" s="60" t="str"/>
      <c r="P51" s="62" t="str">
        <f>IF($H51="","",IFERROR(VLOOKUP($H51,'02_重大度と起動条件'!$A$5:$H$9,5,FALSE),""))</f>
      </c>
      <c r="Q51" s="62" t="str">
        <f>IF($H51="","",IFERROR(VLOOKUP($H51,'02_重大度と起動条件'!$A$5:$H$9,6,FALSE),""))</f>
      </c>
      <c r="R51" s="62" t="str"/>
      <c r="S51" s="62" t="str"/>
      <c r="T51" s="17" t="str">
        <f>IF($A51="","",IF($R51="","確認待ち",IF($R51&lt;=$P51,"達成","期限超過")))</f>
      </c>
      <c r="U51" s="17" t="str">
        <f>IF($A51="","",IF($S51="",IF(OR($I51="復旧済み",$I51="完了"),"入力待ち","対応中"),IF($S51&lt;=$Q51,"達成","期限超過")))</f>
      </c>
      <c r="V51" s="17" t="str"/>
      <c r="W51" s="17" t="str"/>
      <c r="X51" s="17" t="str"/>
      <c r="Y51" s="58" t="str"/>
      <c r="Z51" s="58" t="str"/>
      <c r="AA51" s="17" t="str"/>
      <c r="AB51" s="17" t="str"/>
      <c r="AC51" s="17" t="str"/>
    </row>
    <row r="52" ht="28" hidden="0" customHeight="1">
      <c r="A52" s="17" t="str"/>
      <c r="B52" s="17" t="str"/>
      <c r="C52" s="58" t="str"/>
      <c r="D52" s="17" t="str"/>
      <c r="E52" s="17" t="str"/>
      <c r="F52" s="17" t="str"/>
      <c r="G52" s="17" t="str"/>
      <c r="H52" s="17" t="str"/>
      <c r="I52" s="17" t="str"/>
      <c r="J52" s="17" t="str"/>
      <c r="K52" s="17" t="str"/>
      <c r="L52" s="17" t="str"/>
      <c r="M52" s="17" t="str"/>
      <c r="N52" s="60" t="str"/>
      <c r="O52" s="60" t="str"/>
      <c r="P52" s="62" t="str">
        <f>IF($H52="","",IFERROR(VLOOKUP($H52,'02_重大度と起動条件'!$A$5:$H$9,5,FALSE),""))</f>
      </c>
      <c r="Q52" s="62" t="str">
        <f>IF($H52="","",IFERROR(VLOOKUP($H52,'02_重大度と起動条件'!$A$5:$H$9,6,FALSE),""))</f>
      </c>
      <c r="R52" s="62" t="str"/>
      <c r="S52" s="62" t="str"/>
      <c r="T52" s="17" t="str">
        <f>IF($A52="","",IF($R52="","確認待ち",IF($R52&lt;=$P52,"達成","期限超過")))</f>
      </c>
      <c r="U52" s="17" t="str">
        <f>IF($A52="","",IF($S52="",IF(OR($I52="復旧済み",$I52="完了"),"入力待ち","対応中"),IF($S52&lt;=$Q52,"達成","期限超過")))</f>
      </c>
      <c r="V52" s="17" t="str"/>
      <c r="W52" s="17" t="str"/>
      <c r="X52" s="17" t="str"/>
      <c r="Y52" s="58" t="str"/>
      <c r="Z52" s="58" t="str"/>
      <c r="AA52" s="17" t="str"/>
      <c r="AB52" s="17" t="str"/>
      <c r="AC52" s="17" t="str"/>
    </row>
    <row r="53" ht="28" hidden="0" customHeight="1">
      <c r="A53" s="17" t="str"/>
      <c r="B53" s="17" t="str"/>
      <c r="C53" s="58" t="str"/>
      <c r="D53" s="17" t="str"/>
      <c r="E53" s="17" t="str"/>
      <c r="F53" s="17" t="str"/>
      <c r="G53" s="17" t="str"/>
      <c r="H53" s="17" t="str"/>
      <c r="I53" s="17" t="str"/>
      <c r="J53" s="17" t="str"/>
      <c r="K53" s="17" t="str"/>
      <c r="L53" s="17" t="str"/>
      <c r="M53" s="17" t="str"/>
      <c r="N53" s="60" t="str"/>
      <c r="O53" s="60" t="str"/>
      <c r="P53" s="62" t="str">
        <f>IF($H53="","",IFERROR(VLOOKUP($H53,'02_重大度と起動条件'!$A$5:$H$9,5,FALSE),""))</f>
      </c>
      <c r="Q53" s="62" t="str">
        <f>IF($H53="","",IFERROR(VLOOKUP($H53,'02_重大度と起動条件'!$A$5:$H$9,6,FALSE),""))</f>
      </c>
      <c r="R53" s="62" t="str"/>
      <c r="S53" s="62" t="str"/>
      <c r="T53" s="17" t="str">
        <f>IF($A53="","",IF($R53="","確認待ち",IF($R53&lt;=$P53,"達成","期限超過")))</f>
      </c>
      <c r="U53" s="17" t="str">
        <f>IF($A53="","",IF($S53="",IF(OR($I53="復旧済み",$I53="完了"),"入力待ち","対応中"),IF($S53&lt;=$Q53,"達成","期限超過")))</f>
      </c>
      <c r="V53" s="17" t="str"/>
      <c r="W53" s="17" t="str"/>
      <c r="X53" s="17" t="str"/>
      <c r="Y53" s="58" t="str"/>
      <c r="Z53" s="58" t="str"/>
      <c r="AA53" s="17" t="str"/>
      <c r="AB53" s="17" t="str"/>
      <c r="AC53" s="17" t="str"/>
    </row>
    <row r="54" ht="28" hidden="0" customHeight="1">
      <c r="A54" s="17" t="str"/>
      <c r="B54" s="17" t="str"/>
      <c r="C54" s="58" t="str"/>
      <c r="D54" s="17" t="str"/>
      <c r="E54" s="17" t="str"/>
      <c r="F54" s="17" t="str"/>
      <c r="G54" s="17" t="str"/>
      <c r="H54" s="17" t="str"/>
      <c r="I54" s="17" t="str"/>
      <c r="J54" s="17" t="str"/>
      <c r="K54" s="17" t="str"/>
      <c r="L54" s="17" t="str"/>
      <c r="M54" s="17" t="str"/>
      <c r="N54" s="60" t="str"/>
      <c r="O54" s="60" t="str"/>
      <c r="P54" s="62" t="str">
        <f>IF($H54="","",IFERROR(VLOOKUP($H54,'02_重大度と起動条件'!$A$5:$H$9,5,FALSE),""))</f>
      </c>
      <c r="Q54" s="62" t="str">
        <f>IF($H54="","",IFERROR(VLOOKUP($H54,'02_重大度と起動条件'!$A$5:$H$9,6,FALSE),""))</f>
      </c>
      <c r="R54" s="62" t="str"/>
      <c r="S54" s="62" t="str"/>
      <c r="T54" s="17" t="str">
        <f>IF($A54="","",IF($R54="","確認待ち",IF($R54&lt;=$P54,"達成","期限超過")))</f>
      </c>
      <c r="U54" s="17" t="str">
        <f>IF($A54="","",IF($S54="",IF(OR($I54="復旧済み",$I54="完了"),"入力待ち","対応中"),IF($S54&lt;=$Q54,"達成","期限超過")))</f>
      </c>
      <c r="V54" s="17" t="str"/>
      <c r="W54" s="17" t="str"/>
      <c r="X54" s="17" t="str"/>
      <c r="Y54" s="58" t="str"/>
      <c r="Z54" s="58" t="str"/>
      <c r="AA54" s="17" t="str"/>
      <c r="AB54" s="17" t="str"/>
      <c r="AC54" s="17" t="str"/>
    </row>
    <row r="55" ht="28" hidden="0" customHeight="1">
      <c r="A55" s="17" t="str"/>
      <c r="B55" s="17" t="str"/>
      <c r="C55" s="58" t="str"/>
      <c r="D55" s="17" t="str"/>
      <c r="E55" s="17" t="str"/>
      <c r="F55" s="17" t="str"/>
      <c r="G55" s="17" t="str"/>
      <c r="H55" s="17" t="str"/>
      <c r="I55" s="17" t="str"/>
      <c r="J55" s="17" t="str"/>
      <c r="K55" s="17" t="str"/>
      <c r="L55" s="17" t="str"/>
      <c r="M55" s="17" t="str"/>
      <c r="N55" s="60" t="str"/>
      <c r="O55" s="60" t="str"/>
      <c r="P55" s="62" t="str">
        <f>IF($H55="","",IFERROR(VLOOKUP($H55,'02_重大度と起動条件'!$A$5:$H$9,5,FALSE),""))</f>
      </c>
      <c r="Q55" s="62" t="str">
        <f>IF($H55="","",IFERROR(VLOOKUP($H55,'02_重大度と起動条件'!$A$5:$H$9,6,FALSE),""))</f>
      </c>
      <c r="R55" s="62" t="str"/>
      <c r="S55" s="62" t="str"/>
      <c r="T55" s="17" t="str">
        <f>IF($A55="","",IF($R55="","確認待ち",IF($R55&lt;=$P55,"達成","期限超過")))</f>
      </c>
      <c r="U55" s="17" t="str">
        <f>IF($A55="","",IF($S55="",IF(OR($I55="復旧済み",$I55="完了"),"入力待ち","対応中"),IF($S55&lt;=$Q55,"達成","期限超過")))</f>
      </c>
      <c r="V55" s="17" t="str"/>
      <c r="W55" s="17" t="str"/>
      <c r="X55" s="17" t="str"/>
      <c r="Y55" s="58" t="str"/>
      <c r="Z55" s="58" t="str"/>
      <c r="AA55" s="17" t="str"/>
      <c r="AB55" s="17" t="str"/>
      <c r="AC55" s="17" t="str"/>
    </row>
    <row r="56" ht="28" hidden="0" customHeight="1">
      <c r="A56" s="17" t="str"/>
      <c r="B56" s="17" t="str"/>
      <c r="C56" s="58" t="str"/>
      <c r="D56" s="17" t="str"/>
      <c r="E56" s="17" t="str"/>
      <c r="F56" s="17" t="str"/>
      <c r="G56" s="17" t="str"/>
      <c r="H56" s="17" t="str"/>
      <c r="I56" s="17" t="str"/>
      <c r="J56" s="17" t="str"/>
      <c r="K56" s="17" t="str"/>
      <c r="L56" s="17" t="str"/>
      <c r="M56" s="17" t="str"/>
      <c r="N56" s="60" t="str"/>
      <c r="O56" s="60" t="str"/>
      <c r="P56" s="62" t="str">
        <f>IF($H56="","",IFERROR(VLOOKUP($H56,'02_重大度と起動条件'!$A$5:$H$9,5,FALSE),""))</f>
      </c>
      <c r="Q56" s="62" t="str">
        <f>IF($H56="","",IFERROR(VLOOKUP($H56,'02_重大度と起動条件'!$A$5:$H$9,6,FALSE),""))</f>
      </c>
      <c r="R56" s="62" t="str"/>
      <c r="S56" s="62" t="str"/>
      <c r="T56" s="17" t="str">
        <f>IF($A56="","",IF($R56="","確認待ち",IF($R56&lt;=$P56,"達成","期限超過")))</f>
      </c>
      <c r="U56" s="17" t="str">
        <f>IF($A56="","",IF($S56="",IF(OR($I56="復旧済み",$I56="完了"),"入力待ち","対応中"),IF($S56&lt;=$Q56,"達成","期限超過")))</f>
      </c>
      <c r="V56" s="17" t="str"/>
      <c r="W56" s="17" t="str"/>
      <c r="X56" s="17" t="str"/>
      <c r="Y56" s="58" t="str"/>
      <c r="Z56" s="58" t="str"/>
      <c r="AA56" s="17" t="str"/>
      <c r="AB56" s="17" t="str"/>
      <c r="AC56" s="17" t="str"/>
    </row>
    <row r="57" ht="28" hidden="0" customHeight="1">
      <c r="A57" s="17" t="str"/>
      <c r="B57" s="17" t="str"/>
      <c r="C57" s="58" t="str"/>
      <c r="D57" s="17" t="str"/>
      <c r="E57" s="17" t="str"/>
      <c r="F57" s="17" t="str"/>
      <c r="G57" s="17" t="str"/>
      <c r="H57" s="17" t="str"/>
      <c r="I57" s="17" t="str"/>
      <c r="J57" s="17" t="str"/>
      <c r="K57" s="17" t="str"/>
      <c r="L57" s="17" t="str"/>
      <c r="M57" s="17" t="str"/>
      <c r="N57" s="60" t="str"/>
      <c r="O57" s="60" t="str"/>
      <c r="P57" s="62" t="str">
        <f>IF($H57="","",IFERROR(VLOOKUP($H57,'02_重大度と起動条件'!$A$5:$H$9,5,FALSE),""))</f>
      </c>
      <c r="Q57" s="62" t="str">
        <f>IF($H57="","",IFERROR(VLOOKUP($H57,'02_重大度と起動条件'!$A$5:$H$9,6,FALSE),""))</f>
      </c>
      <c r="R57" s="62" t="str"/>
      <c r="S57" s="62" t="str"/>
      <c r="T57" s="17" t="str">
        <f>IF($A57="","",IF($R57="","確認待ち",IF($R57&lt;=$P57,"達成","期限超過")))</f>
      </c>
      <c r="U57" s="17" t="str">
        <f>IF($A57="","",IF($S57="",IF(OR($I57="復旧済み",$I57="完了"),"入力待ち","対応中"),IF($S57&lt;=$Q57,"達成","期限超過")))</f>
      </c>
      <c r="V57" s="17" t="str"/>
      <c r="W57" s="17" t="str"/>
      <c r="X57" s="17" t="str"/>
      <c r="Y57" s="58" t="str"/>
      <c r="Z57" s="58" t="str"/>
      <c r="AA57" s="17" t="str"/>
      <c r="AB57" s="17" t="str"/>
      <c r="AC57" s="17" t="str"/>
    </row>
    <row r="58" ht="28" hidden="0" customHeight="1">
      <c r="A58" s="17" t="str"/>
      <c r="B58" s="17" t="str"/>
      <c r="C58" s="58" t="str"/>
      <c r="D58" s="17" t="str"/>
      <c r="E58" s="17" t="str"/>
      <c r="F58" s="17" t="str"/>
      <c r="G58" s="17" t="str"/>
      <c r="H58" s="17" t="str"/>
      <c r="I58" s="17" t="str"/>
      <c r="J58" s="17" t="str"/>
      <c r="K58" s="17" t="str"/>
      <c r="L58" s="17" t="str"/>
      <c r="M58" s="17" t="str"/>
      <c r="N58" s="60" t="str"/>
      <c r="O58" s="60" t="str"/>
      <c r="P58" s="62" t="str">
        <f>IF($H58="","",IFERROR(VLOOKUP($H58,'02_重大度と起動条件'!$A$5:$H$9,5,FALSE),""))</f>
      </c>
      <c r="Q58" s="62" t="str">
        <f>IF($H58="","",IFERROR(VLOOKUP($H58,'02_重大度と起動条件'!$A$5:$H$9,6,FALSE),""))</f>
      </c>
      <c r="R58" s="62" t="str"/>
      <c r="S58" s="62" t="str"/>
      <c r="T58" s="17" t="str">
        <f>IF($A58="","",IF($R58="","確認待ち",IF($R58&lt;=$P58,"達成","期限超過")))</f>
      </c>
      <c r="U58" s="17" t="str">
        <f>IF($A58="","",IF($S58="",IF(OR($I58="復旧済み",$I58="完了"),"入力待ち","対応中"),IF($S58&lt;=$Q58,"達成","期限超過")))</f>
      </c>
      <c r="V58" s="17" t="str"/>
      <c r="W58" s="17" t="str"/>
      <c r="X58" s="17" t="str"/>
      <c r="Y58" s="58" t="str"/>
      <c r="Z58" s="58" t="str"/>
      <c r="AA58" s="17" t="str"/>
      <c r="AB58" s="17" t="str"/>
      <c r="AC58" s="17" t="str"/>
    </row>
    <row r="59" ht="28" hidden="0" customHeight="1">
      <c r="A59" s="17" t="str"/>
      <c r="B59" s="17" t="str"/>
      <c r="C59" s="58" t="str"/>
      <c r="D59" s="17" t="str"/>
      <c r="E59" s="17" t="str"/>
      <c r="F59" s="17" t="str"/>
      <c r="G59" s="17" t="str"/>
      <c r="H59" s="17" t="str"/>
      <c r="I59" s="17" t="str"/>
      <c r="J59" s="17" t="str"/>
      <c r="K59" s="17" t="str"/>
      <c r="L59" s="17" t="str"/>
      <c r="M59" s="17" t="str"/>
      <c r="N59" s="60" t="str"/>
      <c r="O59" s="60" t="str"/>
      <c r="P59" s="62" t="str">
        <f>IF($H59="","",IFERROR(VLOOKUP($H59,'02_重大度と起動条件'!$A$5:$H$9,5,FALSE),""))</f>
      </c>
      <c r="Q59" s="62" t="str">
        <f>IF($H59="","",IFERROR(VLOOKUP($H59,'02_重大度と起動条件'!$A$5:$H$9,6,FALSE),""))</f>
      </c>
      <c r="R59" s="62" t="str"/>
      <c r="S59" s="62" t="str"/>
      <c r="T59" s="17" t="str">
        <f>IF($A59="","",IF($R59="","確認待ち",IF($R59&lt;=$P59,"達成","期限超過")))</f>
      </c>
      <c r="U59" s="17" t="str">
        <f>IF($A59="","",IF($S59="",IF(OR($I59="復旧済み",$I59="完了"),"入力待ち","対応中"),IF($S59&lt;=$Q59,"達成","期限超過")))</f>
      </c>
      <c r="V59" s="17" t="str"/>
      <c r="W59" s="17" t="str"/>
      <c r="X59" s="17" t="str"/>
      <c r="Y59" s="58" t="str"/>
      <c r="Z59" s="58" t="str"/>
      <c r="AA59" s="17" t="str"/>
      <c r="AB59" s="17" t="str"/>
      <c r="AC59" s="17" t="str"/>
    </row>
    <row r="60" ht="28" hidden="0" customHeight="1">
      <c r="A60" s="17" t="str"/>
      <c r="B60" s="17" t="str"/>
      <c r="C60" s="58" t="str"/>
      <c r="D60" s="17" t="str"/>
      <c r="E60" s="17" t="str"/>
      <c r="F60" s="17" t="str"/>
      <c r="G60" s="17" t="str"/>
      <c r="H60" s="17" t="str"/>
      <c r="I60" s="17" t="str"/>
      <c r="J60" s="17" t="str"/>
      <c r="K60" s="17" t="str"/>
      <c r="L60" s="17" t="str"/>
      <c r="M60" s="17" t="str"/>
      <c r="N60" s="60" t="str"/>
      <c r="O60" s="60" t="str"/>
      <c r="P60" s="62" t="str">
        <f>IF($H60="","",IFERROR(VLOOKUP($H60,'02_重大度と起動条件'!$A$5:$H$9,5,FALSE),""))</f>
      </c>
      <c r="Q60" s="62" t="str">
        <f>IF($H60="","",IFERROR(VLOOKUP($H60,'02_重大度と起動条件'!$A$5:$H$9,6,FALSE),""))</f>
      </c>
      <c r="R60" s="62" t="str"/>
      <c r="S60" s="62" t="str"/>
      <c r="T60" s="17" t="str">
        <f>IF($A60="","",IF($R60="","確認待ち",IF($R60&lt;=$P60,"達成","期限超過")))</f>
      </c>
      <c r="U60" s="17" t="str">
        <f>IF($A60="","",IF($S60="",IF(OR($I60="復旧済み",$I60="完了"),"入力待ち","対応中"),IF($S60&lt;=$Q60,"達成","期限超過")))</f>
      </c>
      <c r="V60" s="17" t="str"/>
      <c r="W60" s="17" t="str"/>
      <c r="X60" s="17" t="str"/>
      <c r="Y60" s="58" t="str"/>
      <c r="Z60" s="58" t="str"/>
      <c r="AA60" s="17" t="str"/>
      <c r="AB60" s="17" t="str"/>
      <c r="AC60" s="17" t="str"/>
    </row>
    <row r="61" ht="28" hidden="0" customHeight="1">
      <c r="A61" s="17" t="str"/>
      <c r="B61" s="17" t="str"/>
      <c r="C61" s="58" t="str"/>
      <c r="D61" s="17" t="str"/>
      <c r="E61" s="17" t="str"/>
      <c r="F61" s="17" t="str"/>
      <c r="G61" s="17" t="str"/>
      <c r="H61" s="17" t="str"/>
      <c r="I61" s="17" t="str"/>
      <c r="J61" s="17" t="str"/>
      <c r="K61" s="17" t="str"/>
      <c r="L61" s="17" t="str"/>
      <c r="M61" s="17" t="str"/>
      <c r="N61" s="60" t="str"/>
      <c r="O61" s="60" t="str"/>
      <c r="P61" s="62" t="str">
        <f>IF($H61="","",IFERROR(VLOOKUP($H61,'02_重大度と起動条件'!$A$5:$H$9,5,FALSE),""))</f>
      </c>
      <c r="Q61" s="62" t="str">
        <f>IF($H61="","",IFERROR(VLOOKUP($H61,'02_重大度と起動条件'!$A$5:$H$9,6,FALSE),""))</f>
      </c>
      <c r="R61" s="62" t="str"/>
      <c r="S61" s="62" t="str"/>
      <c r="T61" s="17" t="str">
        <f>IF($A61="","",IF($R61="","確認待ち",IF($R61&lt;=$P61,"達成","期限超過")))</f>
      </c>
      <c r="U61" s="17" t="str">
        <f>IF($A61="","",IF($S61="",IF(OR($I61="復旧済み",$I61="完了"),"入力待ち","対応中"),IF($S61&lt;=$Q61,"達成","期限超過")))</f>
      </c>
      <c r="V61" s="17" t="str"/>
      <c r="W61" s="17" t="str"/>
      <c r="X61" s="17" t="str"/>
      <c r="Y61" s="58" t="str"/>
      <c r="Z61" s="58" t="str"/>
      <c r="AA61" s="17" t="str"/>
      <c r="AB61" s="17" t="str"/>
      <c r="AC61" s="17" t="str"/>
    </row>
    <row r="62" ht="28" hidden="0" customHeight="1">
      <c r="A62" s="17" t="str"/>
      <c r="B62" s="17" t="str"/>
      <c r="C62" s="58" t="str"/>
      <c r="D62" s="17" t="str"/>
      <c r="E62" s="17" t="str"/>
      <c r="F62" s="17" t="str"/>
      <c r="G62" s="17" t="str"/>
      <c r="H62" s="17" t="str"/>
      <c r="I62" s="17" t="str"/>
      <c r="J62" s="17" t="str"/>
      <c r="K62" s="17" t="str"/>
      <c r="L62" s="17" t="str"/>
      <c r="M62" s="17" t="str"/>
      <c r="N62" s="60" t="str"/>
      <c r="O62" s="60" t="str"/>
      <c r="P62" s="62" t="str">
        <f>IF($H62="","",IFERROR(VLOOKUP($H62,'02_重大度と起動条件'!$A$5:$H$9,5,FALSE),""))</f>
      </c>
      <c r="Q62" s="62" t="str">
        <f>IF($H62="","",IFERROR(VLOOKUP($H62,'02_重大度と起動条件'!$A$5:$H$9,6,FALSE),""))</f>
      </c>
      <c r="R62" s="62" t="str"/>
      <c r="S62" s="62" t="str"/>
      <c r="T62" s="17" t="str">
        <f>IF($A62="","",IF($R62="","確認待ち",IF($R62&lt;=$P62,"達成","期限超過")))</f>
      </c>
      <c r="U62" s="17" t="str">
        <f>IF($A62="","",IF($S62="",IF(OR($I62="復旧済み",$I62="完了"),"入力待ち","対応中"),IF($S62&lt;=$Q62,"達成","期限超過")))</f>
      </c>
      <c r="V62" s="17" t="str"/>
      <c r="W62" s="17" t="str"/>
      <c r="X62" s="17" t="str"/>
      <c r="Y62" s="58" t="str"/>
      <c r="Z62" s="58" t="str"/>
      <c r="AA62" s="17" t="str"/>
      <c r="AB62" s="17" t="str"/>
      <c r="AC62" s="17" t="str"/>
    </row>
    <row r="63" ht="28" hidden="0" customHeight="1">
      <c r="A63" s="17" t="str"/>
      <c r="B63" s="17" t="str"/>
      <c r="C63" s="58" t="str"/>
      <c r="D63" s="17" t="str"/>
      <c r="E63" s="17" t="str"/>
      <c r="F63" s="17" t="str"/>
      <c r="G63" s="17" t="str"/>
      <c r="H63" s="17" t="str"/>
      <c r="I63" s="17" t="str"/>
      <c r="J63" s="17" t="str"/>
      <c r="K63" s="17" t="str"/>
      <c r="L63" s="17" t="str"/>
      <c r="M63" s="17" t="str"/>
      <c r="N63" s="60" t="str"/>
      <c r="O63" s="60" t="str"/>
      <c r="P63" s="62" t="str">
        <f>IF($H63="","",IFERROR(VLOOKUP($H63,'02_重大度と起動条件'!$A$5:$H$9,5,FALSE),""))</f>
      </c>
      <c r="Q63" s="62" t="str">
        <f>IF($H63="","",IFERROR(VLOOKUP($H63,'02_重大度と起動条件'!$A$5:$H$9,6,FALSE),""))</f>
      </c>
      <c r="R63" s="62" t="str"/>
      <c r="S63" s="62" t="str"/>
      <c r="T63" s="17" t="str">
        <f>IF($A63="","",IF($R63="","確認待ち",IF($R63&lt;=$P63,"達成","期限超過")))</f>
      </c>
      <c r="U63" s="17" t="str">
        <f>IF($A63="","",IF($S63="",IF(OR($I63="復旧済み",$I63="完了"),"入力待ち","対応中"),IF($S63&lt;=$Q63,"達成","期限超過")))</f>
      </c>
      <c r="V63" s="17" t="str"/>
      <c r="W63" s="17" t="str"/>
      <c r="X63" s="17" t="str"/>
      <c r="Y63" s="58" t="str"/>
      <c r="Z63" s="58" t="str"/>
      <c r="AA63" s="17" t="str"/>
      <c r="AB63" s="17" t="str"/>
      <c r="AC63" s="17" t="str"/>
    </row>
    <row r="64" ht="28" hidden="0" customHeight="1">
      <c r="A64" s="17" t="str"/>
      <c r="B64" s="17" t="str"/>
      <c r="C64" s="58" t="str"/>
      <c r="D64" s="17" t="str"/>
      <c r="E64" s="17" t="str"/>
      <c r="F64" s="17" t="str"/>
      <c r="G64" s="17" t="str"/>
      <c r="H64" s="17" t="str"/>
      <c r="I64" s="17" t="str"/>
      <c r="J64" s="17" t="str"/>
      <c r="K64" s="17" t="str"/>
      <c r="L64" s="17" t="str"/>
      <c r="M64" s="17" t="str"/>
      <c r="N64" s="60" t="str"/>
      <c r="O64" s="60" t="str"/>
      <c r="P64" s="62" t="str">
        <f>IF($H64="","",IFERROR(VLOOKUP($H64,'02_重大度と起動条件'!$A$5:$H$9,5,FALSE),""))</f>
      </c>
      <c r="Q64" s="62" t="str">
        <f>IF($H64="","",IFERROR(VLOOKUP($H64,'02_重大度と起動条件'!$A$5:$H$9,6,FALSE),""))</f>
      </c>
      <c r="R64" s="62" t="str"/>
      <c r="S64" s="62" t="str"/>
      <c r="T64" s="17" t="str">
        <f>IF($A64="","",IF($R64="","確認待ち",IF($R64&lt;=$P64,"達成","期限超過")))</f>
      </c>
      <c r="U64" s="17" t="str">
        <f>IF($A64="","",IF($S64="",IF(OR($I64="復旧済み",$I64="完了"),"入力待ち","対応中"),IF($S64&lt;=$Q64,"達成","期限超過")))</f>
      </c>
      <c r="V64" s="17" t="str"/>
      <c r="W64" s="17" t="str"/>
      <c r="X64" s="17" t="str"/>
      <c r="Y64" s="58" t="str"/>
      <c r="Z64" s="58" t="str"/>
      <c r="AA64" s="17" t="str"/>
      <c r="AB64" s="17" t="str"/>
      <c r="AC64" s="17" t="str"/>
    </row>
    <row r="65" ht="28" hidden="0" customHeight="1">
      <c r="A65" s="17" t="str"/>
      <c r="B65" s="17" t="str"/>
      <c r="C65" s="58" t="str"/>
      <c r="D65" s="17" t="str"/>
      <c r="E65" s="17" t="str"/>
      <c r="F65" s="17" t="str"/>
      <c r="G65" s="17" t="str"/>
      <c r="H65" s="17" t="str"/>
      <c r="I65" s="17" t="str"/>
      <c r="J65" s="17" t="str"/>
      <c r="K65" s="17" t="str"/>
      <c r="L65" s="17" t="str"/>
      <c r="M65" s="17" t="str"/>
      <c r="N65" s="60" t="str"/>
      <c r="O65" s="60" t="str"/>
      <c r="P65" s="62" t="str">
        <f>IF($H65="","",IFERROR(VLOOKUP($H65,'02_重大度と起動条件'!$A$5:$H$9,5,FALSE),""))</f>
      </c>
      <c r="Q65" s="62" t="str">
        <f>IF($H65="","",IFERROR(VLOOKUP($H65,'02_重大度と起動条件'!$A$5:$H$9,6,FALSE),""))</f>
      </c>
      <c r="R65" s="62" t="str"/>
      <c r="S65" s="62" t="str"/>
      <c r="T65" s="17" t="str">
        <f>IF($A65="","",IF($R65="","確認待ち",IF($R65&lt;=$P65,"達成","期限超過")))</f>
      </c>
      <c r="U65" s="17" t="str">
        <f>IF($A65="","",IF($S65="",IF(OR($I65="復旧済み",$I65="完了"),"入力待ち","対応中"),IF($S65&lt;=$Q65,"達成","期限超過")))</f>
      </c>
      <c r="V65" s="17" t="str"/>
      <c r="W65" s="17" t="str"/>
      <c r="X65" s="17" t="str"/>
      <c r="Y65" s="58" t="str"/>
      <c r="Z65" s="58" t="str"/>
      <c r="AA65" s="17" t="str"/>
      <c r="AB65" s="17" t="str"/>
      <c r="AC65" s="17" t="str"/>
    </row>
    <row r="66" ht="28" hidden="0" customHeight="1">
      <c r="A66" s="17" t="str"/>
      <c r="B66" s="17" t="str"/>
      <c r="C66" s="58" t="str"/>
      <c r="D66" s="17" t="str"/>
      <c r="E66" s="17" t="str"/>
      <c r="F66" s="17" t="str"/>
      <c r="G66" s="17" t="str"/>
      <c r="H66" s="17" t="str"/>
      <c r="I66" s="17" t="str"/>
      <c r="J66" s="17" t="str"/>
      <c r="K66" s="17" t="str"/>
      <c r="L66" s="17" t="str"/>
      <c r="M66" s="17" t="str"/>
      <c r="N66" s="60" t="str"/>
      <c r="O66" s="60" t="str"/>
      <c r="P66" s="62" t="str">
        <f>IF($H66="","",IFERROR(VLOOKUP($H66,'02_重大度と起動条件'!$A$5:$H$9,5,FALSE),""))</f>
      </c>
      <c r="Q66" s="62" t="str">
        <f>IF($H66="","",IFERROR(VLOOKUP($H66,'02_重大度と起動条件'!$A$5:$H$9,6,FALSE),""))</f>
      </c>
      <c r="R66" s="62" t="str"/>
      <c r="S66" s="62" t="str"/>
      <c r="T66" s="17" t="str">
        <f>IF($A66="","",IF($R66="","確認待ち",IF($R66&lt;=$P66,"達成","期限超過")))</f>
      </c>
      <c r="U66" s="17" t="str">
        <f>IF($A66="","",IF($S66="",IF(OR($I66="復旧済み",$I66="完了"),"入力待ち","対応中"),IF($S66&lt;=$Q66,"達成","期限超過")))</f>
      </c>
      <c r="V66" s="17" t="str"/>
      <c r="W66" s="17" t="str"/>
      <c r="X66" s="17" t="str"/>
      <c r="Y66" s="58" t="str"/>
      <c r="Z66" s="58" t="str"/>
      <c r="AA66" s="17" t="str"/>
      <c r="AB66" s="17" t="str"/>
      <c r="AC66" s="17" t="str"/>
    </row>
    <row r="67" ht="28" hidden="0" customHeight="1">
      <c r="A67" s="17" t="str"/>
      <c r="B67" s="17" t="str"/>
      <c r="C67" s="58" t="str"/>
      <c r="D67" s="17" t="str"/>
      <c r="E67" s="17" t="str"/>
      <c r="F67" s="17" t="str"/>
      <c r="G67" s="17" t="str"/>
      <c r="H67" s="17" t="str"/>
      <c r="I67" s="17" t="str"/>
      <c r="J67" s="17" t="str"/>
      <c r="K67" s="17" t="str"/>
      <c r="L67" s="17" t="str"/>
      <c r="M67" s="17" t="str"/>
      <c r="N67" s="60" t="str"/>
      <c r="O67" s="60" t="str"/>
      <c r="P67" s="62" t="str">
        <f>IF($H67="","",IFERROR(VLOOKUP($H67,'02_重大度と起動条件'!$A$5:$H$9,5,FALSE),""))</f>
      </c>
      <c r="Q67" s="62" t="str">
        <f>IF($H67="","",IFERROR(VLOOKUP($H67,'02_重大度と起動条件'!$A$5:$H$9,6,FALSE),""))</f>
      </c>
      <c r="R67" s="62" t="str"/>
      <c r="S67" s="62" t="str"/>
      <c r="T67" s="17" t="str">
        <f>IF($A67="","",IF($R67="","確認待ち",IF($R67&lt;=$P67,"達成","期限超過")))</f>
      </c>
      <c r="U67" s="17" t="str">
        <f>IF($A67="","",IF($S67="",IF(OR($I67="復旧済み",$I67="完了"),"入力待ち","対応中"),IF($S67&lt;=$Q67,"達成","期限超過")))</f>
      </c>
      <c r="V67" s="17" t="str"/>
      <c r="W67" s="17" t="str"/>
      <c r="X67" s="17" t="str"/>
      <c r="Y67" s="58" t="str"/>
      <c r="Z67" s="58" t="str"/>
      <c r="AA67" s="17" t="str"/>
      <c r="AB67" s="17" t="str"/>
      <c r="AC67" s="17" t="str"/>
    </row>
    <row r="68" ht="28" hidden="0" customHeight="1">
      <c r="A68" s="17" t="str"/>
      <c r="B68" s="17" t="str"/>
      <c r="C68" s="58" t="str"/>
      <c r="D68" s="17" t="str"/>
      <c r="E68" s="17" t="str"/>
      <c r="F68" s="17" t="str"/>
      <c r="G68" s="17" t="str"/>
      <c r="H68" s="17" t="str"/>
      <c r="I68" s="17" t="str"/>
      <c r="J68" s="17" t="str"/>
      <c r="K68" s="17" t="str"/>
      <c r="L68" s="17" t="str"/>
      <c r="M68" s="17" t="str"/>
      <c r="N68" s="60" t="str"/>
      <c r="O68" s="60" t="str"/>
      <c r="P68" s="62" t="str">
        <f>IF($H68="","",IFERROR(VLOOKUP($H68,'02_重大度と起動条件'!$A$5:$H$9,5,FALSE),""))</f>
      </c>
      <c r="Q68" s="62" t="str">
        <f>IF($H68="","",IFERROR(VLOOKUP($H68,'02_重大度と起動条件'!$A$5:$H$9,6,FALSE),""))</f>
      </c>
      <c r="R68" s="62" t="str"/>
      <c r="S68" s="62" t="str"/>
      <c r="T68" s="17" t="str">
        <f>IF($A68="","",IF($R68="","確認待ち",IF($R68&lt;=$P68,"達成","期限超過")))</f>
      </c>
      <c r="U68" s="17" t="str">
        <f>IF($A68="","",IF($S68="",IF(OR($I68="復旧済み",$I68="完了"),"入力待ち","対応中"),IF($S68&lt;=$Q68,"達成","期限超過")))</f>
      </c>
      <c r="V68" s="17" t="str"/>
      <c r="W68" s="17" t="str"/>
      <c r="X68" s="17" t="str"/>
      <c r="Y68" s="58" t="str"/>
      <c r="Z68" s="58" t="str"/>
      <c r="AA68" s="17" t="str"/>
      <c r="AB68" s="17" t="str"/>
      <c r="AC68" s="17" t="str"/>
    </row>
    <row r="69" ht="28" hidden="0" customHeight="1">
      <c r="A69" s="17" t="str"/>
      <c r="B69" s="17" t="str"/>
      <c r="C69" s="58" t="str"/>
      <c r="D69" s="17" t="str"/>
      <c r="E69" s="17" t="str"/>
      <c r="F69" s="17" t="str"/>
      <c r="G69" s="17" t="str"/>
      <c r="H69" s="17" t="str"/>
      <c r="I69" s="17" t="str"/>
      <c r="J69" s="17" t="str"/>
      <c r="K69" s="17" t="str"/>
      <c r="L69" s="17" t="str"/>
      <c r="M69" s="17" t="str"/>
      <c r="N69" s="60" t="str"/>
      <c r="O69" s="60" t="str"/>
      <c r="P69" s="62" t="str">
        <f>IF($H69="","",IFERROR(VLOOKUP($H69,'02_重大度と起動条件'!$A$5:$H$9,5,FALSE),""))</f>
      </c>
      <c r="Q69" s="62" t="str">
        <f>IF($H69="","",IFERROR(VLOOKUP($H69,'02_重大度と起動条件'!$A$5:$H$9,6,FALSE),""))</f>
      </c>
      <c r="R69" s="62" t="str"/>
      <c r="S69" s="62" t="str"/>
      <c r="T69" s="17" t="str">
        <f>IF($A69="","",IF($R69="","確認待ち",IF($R69&lt;=$P69,"達成","期限超過")))</f>
      </c>
      <c r="U69" s="17" t="str">
        <f>IF($A69="","",IF($S69="",IF(OR($I69="復旧済み",$I69="完了"),"入力待ち","対応中"),IF($S69&lt;=$Q69,"達成","期限超過")))</f>
      </c>
      <c r="V69" s="17" t="str"/>
      <c r="W69" s="17" t="str"/>
      <c r="X69" s="17" t="str"/>
      <c r="Y69" s="58" t="str"/>
      <c r="Z69" s="58" t="str"/>
      <c r="AA69" s="17" t="str"/>
      <c r="AB69" s="17" t="str"/>
      <c r="AC69" s="17" t="str"/>
    </row>
    <row r="70" ht="28" hidden="0" customHeight="1">
      <c r="A70" s="17" t="str"/>
      <c r="B70" s="17" t="str"/>
      <c r="C70" s="58" t="str"/>
      <c r="D70" s="17" t="str"/>
      <c r="E70" s="17" t="str"/>
      <c r="F70" s="17" t="str"/>
      <c r="G70" s="17" t="str"/>
      <c r="H70" s="17" t="str"/>
      <c r="I70" s="17" t="str"/>
      <c r="J70" s="17" t="str"/>
      <c r="K70" s="17" t="str"/>
      <c r="L70" s="17" t="str"/>
      <c r="M70" s="17" t="str"/>
      <c r="N70" s="60" t="str"/>
      <c r="O70" s="60" t="str"/>
      <c r="P70" s="62" t="str">
        <f>IF($H70="","",IFERROR(VLOOKUP($H70,'02_重大度と起動条件'!$A$5:$H$9,5,FALSE),""))</f>
      </c>
      <c r="Q70" s="62" t="str">
        <f>IF($H70="","",IFERROR(VLOOKUP($H70,'02_重大度と起動条件'!$A$5:$H$9,6,FALSE),""))</f>
      </c>
      <c r="R70" s="62" t="str"/>
      <c r="S70" s="62" t="str"/>
      <c r="T70" s="17" t="str">
        <f>IF($A70="","",IF($R70="","確認待ち",IF($R70&lt;=$P70,"達成","期限超過")))</f>
      </c>
      <c r="U70" s="17" t="str">
        <f>IF($A70="","",IF($S70="",IF(OR($I70="復旧済み",$I70="完了"),"入力待ち","対応中"),IF($S70&lt;=$Q70,"達成","期限超過")))</f>
      </c>
      <c r="V70" s="17" t="str"/>
      <c r="W70" s="17" t="str"/>
      <c r="X70" s="17" t="str"/>
      <c r="Y70" s="58" t="str"/>
      <c r="Z70" s="58" t="str"/>
      <c r="AA70" s="17" t="str"/>
      <c r="AB70" s="17" t="str"/>
      <c r="AC70" s="17" t="str"/>
    </row>
    <row r="71" ht="28" hidden="0" customHeight="1">
      <c r="A71" s="17" t="str"/>
      <c r="B71" s="17" t="str"/>
      <c r="C71" s="58" t="str"/>
      <c r="D71" s="17" t="str"/>
      <c r="E71" s="17" t="str"/>
      <c r="F71" s="17" t="str"/>
      <c r="G71" s="17" t="str"/>
      <c r="H71" s="17" t="str"/>
      <c r="I71" s="17" t="str"/>
      <c r="J71" s="17" t="str"/>
      <c r="K71" s="17" t="str"/>
      <c r="L71" s="17" t="str"/>
      <c r="M71" s="17" t="str"/>
      <c r="N71" s="60" t="str"/>
      <c r="O71" s="60" t="str"/>
      <c r="P71" s="62" t="str">
        <f>IF($H71="","",IFERROR(VLOOKUP($H71,'02_重大度と起動条件'!$A$5:$H$9,5,FALSE),""))</f>
      </c>
      <c r="Q71" s="62" t="str">
        <f>IF($H71="","",IFERROR(VLOOKUP($H71,'02_重大度と起動条件'!$A$5:$H$9,6,FALSE),""))</f>
      </c>
      <c r="R71" s="62" t="str"/>
      <c r="S71" s="62" t="str"/>
      <c r="T71" s="17" t="str">
        <f>IF($A71="","",IF($R71="","確認待ち",IF($R71&lt;=$P71,"達成","期限超過")))</f>
      </c>
      <c r="U71" s="17" t="str">
        <f>IF($A71="","",IF($S71="",IF(OR($I71="復旧済み",$I71="完了"),"入力待ち","対応中"),IF($S71&lt;=$Q71,"達成","期限超過")))</f>
      </c>
      <c r="V71" s="17" t="str"/>
      <c r="W71" s="17" t="str"/>
      <c r="X71" s="17" t="str"/>
      <c r="Y71" s="58" t="str"/>
      <c r="Z71" s="58" t="str"/>
      <c r="AA71" s="17" t="str"/>
      <c r="AB71" s="17" t="str"/>
      <c r="AC71" s="17" t="str"/>
    </row>
    <row r="72" ht="28" hidden="0" customHeight="1">
      <c r="A72" s="17" t="str"/>
      <c r="B72" s="17" t="str"/>
      <c r="C72" s="58" t="str"/>
      <c r="D72" s="17" t="str"/>
      <c r="E72" s="17" t="str"/>
      <c r="F72" s="17" t="str"/>
      <c r="G72" s="17" t="str"/>
      <c r="H72" s="17" t="str"/>
      <c r="I72" s="17" t="str"/>
      <c r="J72" s="17" t="str"/>
      <c r="K72" s="17" t="str"/>
      <c r="L72" s="17" t="str"/>
      <c r="M72" s="17" t="str"/>
      <c r="N72" s="60" t="str"/>
      <c r="O72" s="60" t="str"/>
      <c r="P72" s="62" t="str">
        <f>IF($H72="","",IFERROR(VLOOKUP($H72,'02_重大度と起動条件'!$A$5:$H$9,5,FALSE),""))</f>
      </c>
      <c r="Q72" s="62" t="str">
        <f>IF($H72="","",IFERROR(VLOOKUP($H72,'02_重大度と起動条件'!$A$5:$H$9,6,FALSE),""))</f>
      </c>
      <c r="R72" s="62" t="str"/>
      <c r="S72" s="62" t="str"/>
      <c r="T72" s="17" t="str">
        <f>IF($A72="","",IF($R72="","確認待ち",IF($R72&lt;=$P72,"達成","期限超過")))</f>
      </c>
      <c r="U72" s="17" t="str">
        <f>IF($A72="","",IF($S72="",IF(OR($I72="復旧済み",$I72="完了"),"入力待ち","対応中"),IF($S72&lt;=$Q72,"達成","期限超過")))</f>
      </c>
      <c r="V72" s="17" t="str"/>
      <c r="W72" s="17" t="str"/>
      <c r="X72" s="17" t="str"/>
      <c r="Y72" s="58" t="str"/>
      <c r="Z72" s="58" t="str"/>
      <c r="AA72" s="17" t="str"/>
      <c r="AB72" s="17" t="str"/>
      <c r="AC72" s="17" t="str"/>
    </row>
    <row r="73" ht="28" hidden="0" customHeight="1">
      <c r="A73" s="17" t="str"/>
      <c r="B73" s="17" t="str"/>
      <c r="C73" s="58" t="str"/>
      <c r="D73" s="17" t="str"/>
      <c r="E73" s="17" t="str"/>
      <c r="F73" s="17" t="str"/>
      <c r="G73" s="17" t="str"/>
      <c r="H73" s="17" t="str"/>
      <c r="I73" s="17" t="str"/>
      <c r="J73" s="17" t="str"/>
      <c r="K73" s="17" t="str"/>
      <c r="L73" s="17" t="str"/>
      <c r="M73" s="17" t="str"/>
      <c r="N73" s="60" t="str"/>
      <c r="O73" s="60" t="str"/>
      <c r="P73" s="62" t="str">
        <f>IF($H73="","",IFERROR(VLOOKUP($H73,'02_重大度と起動条件'!$A$5:$H$9,5,FALSE),""))</f>
      </c>
      <c r="Q73" s="62" t="str">
        <f>IF($H73="","",IFERROR(VLOOKUP($H73,'02_重大度と起動条件'!$A$5:$H$9,6,FALSE),""))</f>
      </c>
      <c r="R73" s="62" t="str"/>
      <c r="S73" s="62" t="str"/>
      <c r="T73" s="17" t="str">
        <f>IF($A73="","",IF($R73="","確認待ち",IF($R73&lt;=$P73,"達成","期限超過")))</f>
      </c>
      <c r="U73" s="17" t="str">
        <f>IF($A73="","",IF($S73="",IF(OR($I73="復旧済み",$I73="完了"),"入力待ち","対応中"),IF($S73&lt;=$Q73,"達成","期限超過")))</f>
      </c>
      <c r="V73" s="17" t="str"/>
      <c r="W73" s="17" t="str"/>
      <c r="X73" s="17" t="str"/>
      <c r="Y73" s="58" t="str"/>
      <c r="Z73" s="58" t="str"/>
      <c r="AA73" s="17" t="str"/>
      <c r="AB73" s="17" t="str"/>
      <c r="AC73" s="17" t="str"/>
    </row>
    <row r="74" ht="28" hidden="0" customHeight="1">
      <c r="A74" s="17" t="str"/>
      <c r="B74" s="17" t="str"/>
      <c r="C74" s="58" t="str"/>
      <c r="D74" s="17" t="str"/>
      <c r="E74" s="17" t="str"/>
      <c r="F74" s="17" t="str"/>
      <c r="G74" s="17" t="str"/>
      <c r="H74" s="17" t="str"/>
      <c r="I74" s="17" t="str"/>
      <c r="J74" s="17" t="str"/>
      <c r="K74" s="17" t="str"/>
      <c r="L74" s="17" t="str"/>
      <c r="M74" s="17" t="str"/>
      <c r="N74" s="60" t="str"/>
      <c r="O74" s="60" t="str"/>
      <c r="P74" s="62" t="str">
        <f>IF($H74="","",IFERROR(VLOOKUP($H74,'02_重大度と起動条件'!$A$5:$H$9,5,FALSE),""))</f>
      </c>
      <c r="Q74" s="62" t="str">
        <f>IF($H74="","",IFERROR(VLOOKUP($H74,'02_重大度と起動条件'!$A$5:$H$9,6,FALSE),""))</f>
      </c>
      <c r="R74" s="62" t="str"/>
      <c r="S74" s="62" t="str"/>
      <c r="T74" s="17" t="str">
        <f>IF($A74="","",IF($R74="","確認待ち",IF($R74&lt;=$P74,"達成","期限超過")))</f>
      </c>
      <c r="U74" s="17" t="str">
        <f>IF($A74="","",IF($S74="",IF(OR($I74="復旧済み",$I74="完了"),"入力待ち","対応中"),IF($S74&lt;=$Q74,"達成","期限超過")))</f>
      </c>
      <c r="V74" s="17" t="str"/>
      <c r="W74" s="17" t="str"/>
      <c r="X74" s="17" t="str"/>
      <c r="Y74" s="58" t="str"/>
      <c r="Z74" s="58" t="str"/>
      <c r="AA74" s="17" t="str"/>
      <c r="AB74" s="17" t="str"/>
      <c r="AC74" s="17" t="str"/>
    </row>
    <row r="75" ht="28" hidden="0" customHeight="1">
      <c r="A75" s="17" t="str"/>
      <c r="B75" s="17" t="str"/>
      <c r="C75" s="58" t="str"/>
      <c r="D75" s="17" t="str"/>
      <c r="E75" s="17" t="str"/>
      <c r="F75" s="17" t="str"/>
      <c r="G75" s="17" t="str"/>
      <c r="H75" s="17" t="str"/>
      <c r="I75" s="17" t="str"/>
      <c r="J75" s="17" t="str"/>
      <c r="K75" s="17" t="str"/>
      <c r="L75" s="17" t="str"/>
      <c r="M75" s="17" t="str"/>
      <c r="N75" s="60" t="str"/>
      <c r="O75" s="60" t="str"/>
      <c r="P75" s="62" t="str">
        <f>IF($H75="","",IFERROR(VLOOKUP($H75,'02_重大度と起動条件'!$A$5:$H$9,5,FALSE),""))</f>
      </c>
      <c r="Q75" s="62" t="str">
        <f>IF($H75="","",IFERROR(VLOOKUP($H75,'02_重大度と起動条件'!$A$5:$H$9,6,FALSE),""))</f>
      </c>
      <c r="R75" s="62" t="str"/>
      <c r="S75" s="62" t="str"/>
      <c r="T75" s="17" t="str">
        <f>IF($A75="","",IF($R75="","確認待ち",IF($R75&lt;=$P75,"達成","期限超過")))</f>
      </c>
      <c r="U75" s="17" t="str">
        <f>IF($A75="","",IF($S75="",IF(OR($I75="復旧済み",$I75="完了"),"入力待ち","対応中"),IF($S75&lt;=$Q75,"達成","期限超過")))</f>
      </c>
      <c r="V75" s="17" t="str"/>
      <c r="W75" s="17" t="str"/>
      <c r="X75" s="17" t="str"/>
      <c r="Y75" s="58" t="str"/>
      <c r="Z75" s="58" t="str"/>
      <c r="AA75" s="17" t="str"/>
      <c r="AB75" s="17" t="str"/>
      <c r="AC75" s="17" t="str"/>
    </row>
    <row r="76" ht="28" hidden="0" customHeight="1">
      <c r="A76" s="17" t="str"/>
      <c r="B76" s="17" t="str"/>
      <c r="C76" s="58" t="str"/>
      <c r="D76" s="17" t="str"/>
      <c r="E76" s="17" t="str"/>
      <c r="F76" s="17" t="str"/>
      <c r="G76" s="17" t="str"/>
      <c r="H76" s="17" t="str"/>
      <c r="I76" s="17" t="str"/>
      <c r="J76" s="17" t="str"/>
      <c r="K76" s="17" t="str"/>
      <c r="L76" s="17" t="str"/>
      <c r="M76" s="17" t="str"/>
      <c r="N76" s="60" t="str"/>
      <c r="O76" s="60" t="str"/>
      <c r="P76" s="62" t="str">
        <f>IF($H76="","",IFERROR(VLOOKUP($H76,'02_重大度と起動条件'!$A$5:$H$9,5,FALSE),""))</f>
      </c>
      <c r="Q76" s="62" t="str">
        <f>IF($H76="","",IFERROR(VLOOKUP($H76,'02_重大度と起動条件'!$A$5:$H$9,6,FALSE),""))</f>
      </c>
      <c r="R76" s="62" t="str"/>
      <c r="S76" s="62" t="str"/>
      <c r="T76" s="17" t="str">
        <f>IF($A76="","",IF($R76="","確認待ち",IF($R76&lt;=$P76,"達成","期限超過")))</f>
      </c>
      <c r="U76" s="17" t="str">
        <f>IF($A76="","",IF($S76="",IF(OR($I76="復旧済み",$I76="完了"),"入力待ち","対応中"),IF($S76&lt;=$Q76,"達成","期限超過")))</f>
      </c>
      <c r="V76" s="17" t="str"/>
      <c r="W76" s="17" t="str"/>
      <c r="X76" s="17" t="str"/>
      <c r="Y76" s="58" t="str"/>
      <c r="Z76" s="58" t="str"/>
      <c r="AA76" s="17" t="str"/>
      <c r="AB76" s="17" t="str"/>
      <c r="AC76" s="17" t="str"/>
    </row>
    <row r="77" ht="28" hidden="0" customHeight="1">
      <c r="A77" s="17" t="str"/>
      <c r="B77" s="17" t="str"/>
      <c r="C77" s="58" t="str"/>
      <c r="D77" s="17" t="str"/>
      <c r="E77" s="17" t="str"/>
      <c r="F77" s="17" t="str"/>
      <c r="G77" s="17" t="str"/>
      <c r="H77" s="17" t="str"/>
      <c r="I77" s="17" t="str"/>
      <c r="J77" s="17" t="str"/>
      <c r="K77" s="17" t="str"/>
      <c r="L77" s="17" t="str"/>
      <c r="M77" s="17" t="str"/>
      <c r="N77" s="60" t="str"/>
      <c r="O77" s="60" t="str"/>
      <c r="P77" s="62" t="str">
        <f>IF($H77="","",IFERROR(VLOOKUP($H77,'02_重大度と起動条件'!$A$5:$H$9,5,FALSE),""))</f>
      </c>
      <c r="Q77" s="62" t="str">
        <f>IF($H77="","",IFERROR(VLOOKUP($H77,'02_重大度と起動条件'!$A$5:$H$9,6,FALSE),""))</f>
      </c>
      <c r="R77" s="62" t="str"/>
      <c r="S77" s="62" t="str"/>
      <c r="T77" s="17" t="str">
        <f>IF($A77="","",IF($R77="","確認待ち",IF($R77&lt;=$P77,"達成","期限超過")))</f>
      </c>
      <c r="U77" s="17" t="str">
        <f>IF($A77="","",IF($S77="",IF(OR($I77="復旧済み",$I77="完了"),"入力待ち","対応中"),IF($S77&lt;=$Q77,"達成","期限超過")))</f>
      </c>
      <c r="V77" s="17" t="str"/>
      <c r="W77" s="17" t="str"/>
      <c r="X77" s="17" t="str"/>
      <c r="Y77" s="58" t="str"/>
      <c r="Z77" s="58" t="str"/>
      <c r="AA77" s="17" t="str"/>
      <c r="AB77" s="17" t="str"/>
      <c r="AC77" s="17" t="str"/>
    </row>
    <row r="78" ht="28" hidden="0" customHeight="1">
      <c r="A78" s="17" t="str"/>
      <c r="B78" s="17" t="str"/>
      <c r="C78" s="58" t="str"/>
      <c r="D78" s="17" t="str"/>
      <c r="E78" s="17" t="str"/>
      <c r="F78" s="17" t="str"/>
      <c r="G78" s="17" t="str"/>
      <c r="H78" s="17" t="str"/>
      <c r="I78" s="17" t="str"/>
      <c r="J78" s="17" t="str"/>
      <c r="K78" s="17" t="str"/>
      <c r="L78" s="17" t="str"/>
      <c r="M78" s="17" t="str"/>
      <c r="N78" s="60" t="str"/>
      <c r="O78" s="60" t="str"/>
      <c r="P78" s="62" t="str">
        <f>IF($H78="","",IFERROR(VLOOKUP($H78,'02_重大度と起動条件'!$A$5:$H$9,5,FALSE),""))</f>
      </c>
      <c r="Q78" s="62" t="str">
        <f>IF($H78="","",IFERROR(VLOOKUP($H78,'02_重大度と起動条件'!$A$5:$H$9,6,FALSE),""))</f>
      </c>
      <c r="R78" s="62" t="str"/>
      <c r="S78" s="62" t="str"/>
      <c r="T78" s="17" t="str">
        <f>IF($A78="","",IF($R78="","確認待ち",IF($R78&lt;=$P78,"達成","期限超過")))</f>
      </c>
      <c r="U78" s="17" t="str">
        <f>IF($A78="","",IF($S78="",IF(OR($I78="復旧済み",$I78="完了"),"入力待ち","対応中"),IF($S78&lt;=$Q78,"達成","期限超過")))</f>
      </c>
      <c r="V78" s="17" t="str"/>
      <c r="W78" s="17" t="str"/>
      <c r="X78" s="17" t="str"/>
      <c r="Y78" s="58" t="str"/>
      <c r="Z78" s="58" t="str"/>
      <c r="AA78" s="17" t="str"/>
      <c r="AB78" s="17" t="str"/>
      <c r="AC78" s="17" t="str"/>
    </row>
    <row r="79" ht="28" hidden="0" customHeight="1">
      <c r="A79" s="17" t="str"/>
      <c r="B79" s="17" t="str"/>
      <c r="C79" s="58" t="str"/>
      <c r="D79" s="17" t="str"/>
      <c r="E79" s="17" t="str"/>
      <c r="F79" s="17" t="str"/>
      <c r="G79" s="17" t="str"/>
      <c r="H79" s="17" t="str"/>
      <c r="I79" s="17" t="str"/>
      <c r="J79" s="17" t="str"/>
      <c r="K79" s="17" t="str"/>
      <c r="L79" s="17" t="str"/>
      <c r="M79" s="17" t="str"/>
      <c r="N79" s="60" t="str"/>
      <c r="O79" s="60" t="str"/>
      <c r="P79" s="62" t="str">
        <f>IF($H79="","",IFERROR(VLOOKUP($H79,'02_重大度と起動条件'!$A$5:$H$9,5,FALSE),""))</f>
      </c>
      <c r="Q79" s="62" t="str">
        <f>IF($H79="","",IFERROR(VLOOKUP($H79,'02_重大度と起動条件'!$A$5:$H$9,6,FALSE),""))</f>
      </c>
      <c r="R79" s="62" t="str"/>
      <c r="S79" s="62" t="str"/>
      <c r="T79" s="17" t="str">
        <f>IF($A79="","",IF($R79="","確認待ち",IF($R79&lt;=$P79,"達成","期限超過")))</f>
      </c>
      <c r="U79" s="17" t="str">
        <f>IF($A79="","",IF($S79="",IF(OR($I79="復旧済み",$I79="完了"),"入力待ち","対応中"),IF($S79&lt;=$Q79,"達成","期限超過")))</f>
      </c>
      <c r="V79" s="17" t="str"/>
      <c r="W79" s="17" t="str"/>
      <c r="X79" s="17" t="str"/>
      <c r="Y79" s="58" t="str"/>
      <c r="Z79" s="58" t="str"/>
      <c r="AA79" s="17" t="str"/>
      <c r="AB79" s="17" t="str"/>
      <c r="AC79" s="17" t="str"/>
    </row>
    <row r="80" ht="28" hidden="0" customHeight="1">
      <c r="A80" s="17" t="str"/>
      <c r="B80" s="17" t="str"/>
      <c r="C80" s="58" t="str"/>
      <c r="D80" s="17" t="str"/>
      <c r="E80" s="17" t="str"/>
      <c r="F80" s="17" t="str"/>
      <c r="G80" s="17" t="str"/>
      <c r="H80" s="17" t="str"/>
      <c r="I80" s="17" t="str"/>
      <c r="J80" s="17" t="str"/>
      <c r="K80" s="17" t="str"/>
      <c r="L80" s="17" t="str"/>
      <c r="M80" s="17" t="str"/>
      <c r="N80" s="60" t="str"/>
      <c r="O80" s="60" t="str"/>
      <c r="P80" s="62" t="str">
        <f>IF($H80="","",IFERROR(VLOOKUP($H80,'02_重大度と起動条件'!$A$5:$H$9,5,FALSE),""))</f>
      </c>
      <c r="Q80" s="62" t="str">
        <f>IF($H80="","",IFERROR(VLOOKUP($H80,'02_重大度と起動条件'!$A$5:$H$9,6,FALSE),""))</f>
      </c>
      <c r="R80" s="62" t="str"/>
      <c r="S80" s="62" t="str"/>
      <c r="T80" s="17" t="str">
        <f>IF($A80="","",IF($R80="","確認待ち",IF($R80&lt;=$P80,"達成","期限超過")))</f>
      </c>
      <c r="U80" s="17" t="str">
        <f>IF($A80="","",IF($S80="",IF(OR($I80="復旧済み",$I80="完了"),"入力待ち","対応中"),IF($S80&lt;=$Q80,"達成","期限超過")))</f>
      </c>
      <c r="V80" s="17" t="str"/>
      <c r="W80" s="17" t="str"/>
      <c r="X80" s="17" t="str"/>
      <c r="Y80" s="58" t="str"/>
      <c r="Z80" s="58" t="str"/>
      <c r="AA80" s="17" t="str"/>
      <c r="AB80" s="17" t="str"/>
      <c r="AC80" s="17" t="str"/>
    </row>
    <row r="81" ht="28" hidden="0" customHeight="1">
      <c r="A81" s="17" t="str"/>
      <c r="B81" s="17" t="str"/>
      <c r="C81" s="58" t="str"/>
      <c r="D81" s="17" t="str"/>
      <c r="E81" s="17" t="str"/>
      <c r="F81" s="17" t="str"/>
      <c r="G81" s="17" t="str"/>
      <c r="H81" s="17" t="str"/>
      <c r="I81" s="17" t="str"/>
      <c r="J81" s="17" t="str"/>
      <c r="K81" s="17" t="str"/>
      <c r="L81" s="17" t="str"/>
      <c r="M81" s="17" t="str"/>
      <c r="N81" s="60" t="str"/>
      <c r="O81" s="60" t="str"/>
      <c r="P81" s="62" t="str">
        <f>IF($H81="","",IFERROR(VLOOKUP($H81,'02_重大度と起動条件'!$A$5:$H$9,5,FALSE),""))</f>
      </c>
      <c r="Q81" s="62" t="str">
        <f>IF($H81="","",IFERROR(VLOOKUP($H81,'02_重大度と起動条件'!$A$5:$H$9,6,FALSE),""))</f>
      </c>
      <c r="R81" s="62" t="str"/>
      <c r="S81" s="62" t="str"/>
      <c r="T81" s="17" t="str">
        <f>IF($A81="","",IF($R81="","確認待ち",IF($R81&lt;=$P81,"達成","期限超過")))</f>
      </c>
      <c r="U81" s="17" t="str">
        <f>IF($A81="","",IF($S81="",IF(OR($I81="復旧済み",$I81="完了"),"入力待ち","対応中"),IF($S81&lt;=$Q81,"達成","期限超過")))</f>
      </c>
      <c r="V81" s="17" t="str"/>
      <c r="W81" s="17" t="str"/>
      <c r="X81" s="17" t="str"/>
      <c r="Y81" s="58" t="str"/>
      <c r="Z81" s="58" t="str"/>
      <c r="AA81" s="17" t="str"/>
      <c r="AB81" s="17" t="str"/>
      <c r="AC81" s="17" t="str"/>
    </row>
    <row r="82" ht="28" hidden="0" customHeight="1">
      <c r="A82" s="17" t="str"/>
      <c r="B82" s="17" t="str"/>
      <c r="C82" s="58" t="str"/>
      <c r="D82" s="17" t="str"/>
      <c r="E82" s="17" t="str"/>
      <c r="F82" s="17" t="str"/>
      <c r="G82" s="17" t="str"/>
      <c r="H82" s="17" t="str"/>
      <c r="I82" s="17" t="str"/>
      <c r="J82" s="17" t="str"/>
      <c r="K82" s="17" t="str"/>
      <c r="L82" s="17" t="str"/>
      <c r="M82" s="17" t="str"/>
      <c r="N82" s="60" t="str"/>
      <c r="O82" s="60" t="str"/>
      <c r="P82" s="62" t="str">
        <f>IF($H82="","",IFERROR(VLOOKUP($H82,'02_重大度と起動条件'!$A$5:$H$9,5,FALSE),""))</f>
      </c>
      <c r="Q82" s="62" t="str">
        <f>IF($H82="","",IFERROR(VLOOKUP($H82,'02_重大度と起動条件'!$A$5:$H$9,6,FALSE),""))</f>
      </c>
      <c r="R82" s="62" t="str"/>
      <c r="S82" s="62" t="str"/>
      <c r="T82" s="17" t="str">
        <f>IF($A82="","",IF($R82="","確認待ち",IF($R82&lt;=$P82,"達成","期限超過")))</f>
      </c>
      <c r="U82" s="17" t="str">
        <f>IF($A82="","",IF($S82="",IF(OR($I82="復旧済み",$I82="完了"),"入力待ち","対応中"),IF($S82&lt;=$Q82,"達成","期限超過")))</f>
      </c>
      <c r="V82" s="17" t="str"/>
      <c r="W82" s="17" t="str"/>
      <c r="X82" s="17" t="str"/>
      <c r="Y82" s="58" t="str"/>
      <c r="Z82" s="58" t="str"/>
      <c r="AA82" s="17" t="str"/>
      <c r="AB82" s="17" t="str"/>
      <c r="AC82" s="17" t="str"/>
    </row>
    <row r="83" ht="28" hidden="0" customHeight="1">
      <c r="A83" s="17" t="str"/>
      <c r="B83" s="17" t="str"/>
      <c r="C83" s="58" t="str"/>
      <c r="D83" s="17" t="str"/>
      <c r="E83" s="17" t="str"/>
      <c r="F83" s="17" t="str"/>
      <c r="G83" s="17" t="str"/>
      <c r="H83" s="17" t="str"/>
      <c r="I83" s="17" t="str"/>
      <c r="J83" s="17" t="str"/>
      <c r="K83" s="17" t="str"/>
      <c r="L83" s="17" t="str"/>
      <c r="M83" s="17" t="str"/>
      <c r="N83" s="60" t="str"/>
      <c r="O83" s="60" t="str"/>
      <c r="P83" s="62" t="str">
        <f>IF($H83="","",IFERROR(VLOOKUP($H83,'02_重大度と起動条件'!$A$5:$H$9,5,FALSE),""))</f>
      </c>
      <c r="Q83" s="62" t="str">
        <f>IF($H83="","",IFERROR(VLOOKUP($H83,'02_重大度と起動条件'!$A$5:$H$9,6,FALSE),""))</f>
      </c>
      <c r="R83" s="62" t="str"/>
      <c r="S83" s="62" t="str"/>
      <c r="T83" s="17" t="str">
        <f>IF($A83="","",IF($R83="","確認待ち",IF($R83&lt;=$P83,"達成","期限超過")))</f>
      </c>
      <c r="U83" s="17" t="str">
        <f>IF($A83="","",IF($S83="",IF(OR($I83="復旧済み",$I83="完了"),"入力待ち","対応中"),IF($S83&lt;=$Q83,"達成","期限超過")))</f>
      </c>
      <c r="V83" s="17" t="str"/>
      <c r="W83" s="17" t="str"/>
      <c r="X83" s="17" t="str"/>
      <c r="Y83" s="58" t="str"/>
      <c r="Z83" s="58" t="str"/>
      <c r="AA83" s="17" t="str"/>
      <c r="AB83" s="17" t="str"/>
      <c r="AC83" s="17" t="str"/>
    </row>
    <row r="84" ht="28" hidden="0" customHeight="1">
      <c r="A84" s="17" t="str"/>
      <c r="B84" s="17" t="str"/>
      <c r="C84" s="58" t="str"/>
      <c r="D84" s="17" t="str"/>
      <c r="E84" s="17" t="str"/>
      <c r="F84" s="17" t="str"/>
      <c r="G84" s="17" t="str"/>
      <c r="H84" s="17" t="str"/>
      <c r="I84" s="17" t="str"/>
      <c r="J84" s="17" t="str"/>
      <c r="K84" s="17" t="str"/>
      <c r="L84" s="17" t="str"/>
      <c r="M84" s="17" t="str"/>
      <c r="N84" s="60" t="str"/>
      <c r="O84" s="60" t="str"/>
      <c r="P84" s="62" t="str">
        <f>IF($H84="","",IFERROR(VLOOKUP($H84,'02_重大度と起動条件'!$A$5:$H$9,5,FALSE),""))</f>
      </c>
      <c r="Q84" s="62" t="str">
        <f>IF($H84="","",IFERROR(VLOOKUP($H84,'02_重大度と起動条件'!$A$5:$H$9,6,FALSE),""))</f>
      </c>
      <c r="R84" s="62" t="str"/>
      <c r="S84" s="62" t="str"/>
      <c r="T84" s="17" t="str">
        <f>IF($A84="","",IF($R84="","確認待ち",IF($R84&lt;=$P84,"達成","期限超過")))</f>
      </c>
      <c r="U84" s="17" t="str">
        <f>IF($A84="","",IF($S84="",IF(OR($I84="復旧済み",$I84="完了"),"入力待ち","対応中"),IF($S84&lt;=$Q84,"達成","期限超過")))</f>
      </c>
      <c r="V84" s="17" t="str"/>
      <c r="W84" s="17" t="str"/>
      <c r="X84" s="17" t="str"/>
      <c r="Y84" s="58" t="str"/>
      <c r="Z84" s="58" t="str"/>
      <c r="AA84" s="17" t="str"/>
      <c r="AB84" s="17" t="str"/>
      <c r="AC84" s="17" t="str"/>
    </row>
    <row r="85" ht="28" hidden="0" customHeight="1">
      <c r="A85" s="17" t="str"/>
      <c r="B85" s="17" t="str"/>
      <c r="C85" s="58" t="str"/>
      <c r="D85" s="17" t="str"/>
      <c r="E85" s="17" t="str"/>
      <c r="F85" s="17" t="str"/>
      <c r="G85" s="17" t="str"/>
      <c r="H85" s="17" t="str"/>
      <c r="I85" s="17" t="str"/>
      <c r="J85" s="17" t="str"/>
      <c r="K85" s="17" t="str"/>
      <c r="L85" s="17" t="str"/>
      <c r="M85" s="17" t="str"/>
      <c r="N85" s="60" t="str"/>
      <c r="O85" s="60" t="str"/>
      <c r="P85" s="62" t="str">
        <f>IF($H85="","",IFERROR(VLOOKUP($H85,'02_重大度と起動条件'!$A$5:$H$9,5,FALSE),""))</f>
      </c>
      <c r="Q85" s="62" t="str">
        <f>IF($H85="","",IFERROR(VLOOKUP($H85,'02_重大度と起動条件'!$A$5:$H$9,6,FALSE),""))</f>
      </c>
      <c r="R85" s="62" t="str"/>
      <c r="S85" s="62" t="str"/>
      <c r="T85" s="17" t="str">
        <f>IF($A85="","",IF($R85="","確認待ち",IF($R85&lt;=$P85,"達成","期限超過")))</f>
      </c>
      <c r="U85" s="17" t="str">
        <f>IF($A85="","",IF($S85="",IF(OR($I85="復旧済み",$I85="完了"),"入力待ち","対応中"),IF($S85&lt;=$Q85,"達成","期限超過")))</f>
      </c>
      <c r="V85" s="17" t="str"/>
      <c r="W85" s="17" t="str"/>
      <c r="X85" s="17" t="str"/>
      <c r="Y85" s="58" t="str"/>
      <c r="Z85" s="58" t="str"/>
      <c r="AA85" s="17" t="str"/>
      <c r="AB85" s="17" t="str"/>
      <c r="AC85" s="17" t="str"/>
    </row>
    <row r="86" ht="28" hidden="0" customHeight="1">
      <c r="A86" s="17" t="str"/>
      <c r="B86" s="17" t="str"/>
      <c r="C86" s="58" t="str"/>
      <c r="D86" s="17" t="str"/>
      <c r="E86" s="17" t="str"/>
      <c r="F86" s="17" t="str"/>
      <c r="G86" s="17" t="str"/>
      <c r="H86" s="17" t="str"/>
      <c r="I86" s="17" t="str"/>
      <c r="J86" s="17" t="str"/>
      <c r="K86" s="17" t="str"/>
      <c r="L86" s="17" t="str"/>
      <c r="M86" s="17" t="str"/>
      <c r="N86" s="60" t="str"/>
      <c r="O86" s="60" t="str"/>
      <c r="P86" s="62" t="str">
        <f>IF($H86="","",IFERROR(VLOOKUP($H86,'02_重大度と起動条件'!$A$5:$H$9,5,FALSE),""))</f>
      </c>
      <c r="Q86" s="62" t="str">
        <f>IF($H86="","",IFERROR(VLOOKUP($H86,'02_重大度と起動条件'!$A$5:$H$9,6,FALSE),""))</f>
      </c>
      <c r="R86" s="62" t="str"/>
      <c r="S86" s="62" t="str"/>
      <c r="T86" s="17" t="str">
        <f>IF($A86="","",IF($R86="","確認待ち",IF($R86&lt;=$P86,"達成","期限超過")))</f>
      </c>
      <c r="U86" s="17" t="str">
        <f>IF($A86="","",IF($S86="",IF(OR($I86="復旧済み",$I86="完了"),"入力待ち","対応中"),IF($S86&lt;=$Q86,"達成","期限超過")))</f>
      </c>
      <c r="V86" s="17" t="str"/>
      <c r="W86" s="17" t="str"/>
      <c r="X86" s="17" t="str"/>
      <c r="Y86" s="58" t="str"/>
      <c r="Z86" s="58" t="str"/>
      <c r="AA86" s="17" t="str"/>
      <c r="AB86" s="17" t="str"/>
      <c r="AC86" s="17" t="str"/>
    </row>
    <row r="87" ht="28" hidden="0" customHeight="1">
      <c r="A87" s="17" t="str"/>
      <c r="B87" s="17" t="str"/>
      <c r="C87" s="58" t="str"/>
      <c r="D87" s="17" t="str"/>
      <c r="E87" s="17" t="str"/>
      <c r="F87" s="17" t="str"/>
      <c r="G87" s="17" t="str"/>
      <c r="H87" s="17" t="str"/>
      <c r="I87" s="17" t="str"/>
      <c r="J87" s="17" t="str"/>
      <c r="K87" s="17" t="str"/>
      <c r="L87" s="17" t="str"/>
      <c r="M87" s="17" t="str"/>
      <c r="N87" s="60" t="str"/>
      <c r="O87" s="60" t="str"/>
      <c r="P87" s="62" t="str">
        <f>IF($H87="","",IFERROR(VLOOKUP($H87,'02_重大度と起動条件'!$A$5:$H$9,5,FALSE),""))</f>
      </c>
      <c r="Q87" s="62" t="str">
        <f>IF($H87="","",IFERROR(VLOOKUP($H87,'02_重大度と起動条件'!$A$5:$H$9,6,FALSE),""))</f>
      </c>
      <c r="R87" s="62" t="str"/>
      <c r="S87" s="62" t="str"/>
      <c r="T87" s="17" t="str">
        <f>IF($A87="","",IF($R87="","確認待ち",IF($R87&lt;=$P87,"達成","期限超過")))</f>
      </c>
      <c r="U87" s="17" t="str">
        <f>IF($A87="","",IF($S87="",IF(OR($I87="復旧済み",$I87="完了"),"入力待ち","対応中"),IF($S87&lt;=$Q87,"達成","期限超過")))</f>
      </c>
      <c r="V87" s="17" t="str"/>
      <c r="W87" s="17" t="str"/>
      <c r="X87" s="17" t="str"/>
      <c r="Y87" s="58" t="str"/>
      <c r="Z87" s="58" t="str"/>
      <c r="AA87" s="17" t="str"/>
      <c r="AB87" s="17" t="str"/>
      <c r="AC87" s="17" t="str"/>
    </row>
    <row r="88" ht="28" hidden="0" customHeight="1">
      <c r="A88" s="17" t="str"/>
      <c r="B88" s="17" t="str"/>
      <c r="C88" s="58" t="str"/>
      <c r="D88" s="17" t="str"/>
      <c r="E88" s="17" t="str"/>
      <c r="F88" s="17" t="str"/>
      <c r="G88" s="17" t="str"/>
      <c r="H88" s="17" t="str"/>
      <c r="I88" s="17" t="str"/>
      <c r="J88" s="17" t="str"/>
      <c r="K88" s="17" t="str"/>
      <c r="L88" s="17" t="str"/>
      <c r="M88" s="17" t="str"/>
      <c r="N88" s="60" t="str"/>
      <c r="O88" s="60" t="str"/>
      <c r="P88" s="62" t="str">
        <f>IF($H88="","",IFERROR(VLOOKUP($H88,'02_重大度と起動条件'!$A$5:$H$9,5,FALSE),""))</f>
      </c>
      <c r="Q88" s="62" t="str">
        <f>IF($H88="","",IFERROR(VLOOKUP($H88,'02_重大度と起動条件'!$A$5:$H$9,6,FALSE),""))</f>
      </c>
      <c r="R88" s="62" t="str"/>
      <c r="S88" s="62" t="str"/>
      <c r="T88" s="17" t="str">
        <f>IF($A88="","",IF($R88="","確認待ち",IF($R88&lt;=$P88,"達成","期限超過")))</f>
      </c>
      <c r="U88" s="17" t="str">
        <f>IF($A88="","",IF($S88="",IF(OR($I88="復旧済み",$I88="完了"),"入力待ち","対応中"),IF($S88&lt;=$Q88,"達成","期限超過")))</f>
      </c>
      <c r="V88" s="17" t="str"/>
      <c r="W88" s="17" t="str"/>
      <c r="X88" s="17" t="str"/>
      <c r="Y88" s="58" t="str"/>
      <c r="Z88" s="58" t="str"/>
      <c r="AA88" s="17" t="str"/>
      <c r="AB88" s="17" t="str"/>
      <c r="AC88" s="17" t="str"/>
    </row>
    <row r="89" ht="28" hidden="0" customHeight="1">
      <c r="A89" s="17" t="str"/>
      <c r="B89" s="17" t="str"/>
      <c r="C89" s="58" t="str"/>
      <c r="D89" s="17" t="str"/>
      <c r="E89" s="17" t="str"/>
      <c r="F89" s="17" t="str"/>
      <c r="G89" s="17" t="str"/>
      <c r="H89" s="17" t="str"/>
      <c r="I89" s="17" t="str"/>
      <c r="J89" s="17" t="str"/>
      <c r="K89" s="17" t="str"/>
      <c r="L89" s="17" t="str"/>
      <c r="M89" s="17" t="str"/>
      <c r="N89" s="60" t="str"/>
      <c r="O89" s="60" t="str"/>
      <c r="P89" s="62" t="str">
        <f>IF($H89="","",IFERROR(VLOOKUP($H89,'02_重大度と起動条件'!$A$5:$H$9,5,FALSE),""))</f>
      </c>
      <c r="Q89" s="62" t="str">
        <f>IF($H89="","",IFERROR(VLOOKUP($H89,'02_重大度と起動条件'!$A$5:$H$9,6,FALSE),""))</f>
      </c>
      <c r="R89" s="62" t="str"/>
      <c r="S89" s="62" t="str"/>
      <c r="T89" s="17" t="str">
        <f>IF($A89="","",IF($R89="","確認待ち",IF($R89&lt;=$P89,"達成","期限超過")))</f>
      </c>
      <c r="U89" s="17" t="str">
        <f>IF($A89="","",IF($S89="",IF(OR($I89="復旧済み",$I89="完了"),"入力待ち","対応中"),IF($S89&lt;=$Q89,"達成","期限超過")))</f>
      </c>
      <c r="V89" s="17" t="str"/>
      <c r="W89" s="17" t="str"/>
      <c r="X89" s="17" t="str"/>
      <c r="Y89" s="58" t="str"/>
      <c r="Z89" s="58" t="str"/>
      <c r="AA89" s="17" t="str"/>
      <c r="AB89" s="17" t="str"/>
      <c r="AC89" s="17" t="str"/>
    </row>
    <row r="90" ht="28" hidden="0" customHeight="1">
      <c r="A90" s="17" t="str"/>
      <c r="B90" s="17" t="str"/>
      <c r="C90" s="58" t="str"/>
      <c r="D90" s="17" t="str"/>
      <c r="E90" s="17" t="str"/>
      <c r="F90" s="17" t="str"/>
      <c r="G90" s="17" t="str"/>
      <c r="H90" s="17" t="str"/>
      <c r="I90" s="17" t="str"/>
      <c r="J90" s="17" t="str"/>
      <c r="K90" s="17" t="str"/>
      <c r="L90" s="17" t="str"/>
      <c r="M90" s="17" t="str"/>
      <c r="N90" s="60" t="str"/>
      <c r="O90" s="60" t="str"/>
      <c r="P90" s="62" t="str">
        <f>IF($H90="","",IFERROR(VLOOKUP($H90,'02_重大度と起動条件'!$A$5:$H$9,5,FALSE),""))</f>
      </c>
      <c r="Q90" s="62" t="str">
        <f>IF($H90="","",IFERROR(VLOOKUP($H90,'02_重大度と起動条件'!$A$5:$H$9,6,FALSE),""))</f>
      </c>
      <c r="R90" s="62" t="str"/>
      <c r="S90" s="62" t="str"/>
      <c r="T90" s="17" t="str">
        <f>IF($A90="","",IF($R90="","確認待ち",IF($R90&lt;=$P90,"達成","期限超過")))</f>
      </c>
      <c r="U90" s="17" t="str">
        <f>IF($A90="","",IF($S90="",IF(OR($I90="復旧済み",$I90="完了"),"入力待ち","対応中"),IF($S90&lt;=$Q90,"達成","期限超過")))</f>
      </c>
      <c r="V90" s="17" t="str"/>
      <c r="W90" s="17" t="str"/>
      <c r="X90" s="17" t="str"/>
      <c r="Y90" s="58" t="str"/>
      <c r="Z90" s="58" t="str"/>
      <c r="AA90" s="17" t="str"/>
      <c r="AB90" s="17" t="str"/>
      <c r="AC90" s="17" t="str"/>
    </row>
    <row r="91" ht="28" hidden="0" customHeight="1">
      <c r="A91" s="17" t="str"/>
      <c r="B91" s="17" t="str"/>
      <c r="C91" s="58" t="str"/>
      <c r="D91" s="17" t="str"/>
      <c r="E91" s="17" t="str"/>
      <c r="F91" s="17" t="str"/>
      <c r="G91" s="17" t="str"/>
      <c r="H91" s="17" t="str"/>
      <c r="I91" s="17" t="str"/>
      <c r="J91" s="17" t="str"/>
      <c r="K91" s="17" t="str"/>
      <c r="L91" s="17" t="str"/>
      <c r="M91" s="17" t="str"/>
      <c r="N91" s="60" t="str"/>
      <c r="O91" s="60" t="str"/>
      <c r="P91" s="62" t="str">
        <f>IF($H91="","",IFERROR(VLOOKUP($H91,'02_重大度と起動条件'!$A$5:$H$9,5,FALSE),""))</f>
      </c>
      <c r="Q91" s="62" t="str">
        <f>IF($H91="","",IFERROR(VLOOKUP($H91,'02_重大度と起動条件'!$A$5:$H$9,6,FALSE),""))</f>
      </c>
      <c r="R91" s="62" t="str"/>
      <c r="S91" s="62" t="str"/>
      <c r="T91" s="17" t="str">
        <f>IF($A91="","",IF($R91="","確認待ち",IF($R91&lt;=$P91,"達成","期限超過")))</f>
      </c>
      <c r="U91" s="17" t="str">
        <f>IF($A91="","",IF($S91="",IF(OR($I91="復旧済み",$I91="完了"),"入力待ち","対応中"),IF($S91&lt;=$Q91,"達成","期限超過")))</f>
      </c>
      <c r="V91" s="17" t="str"/>
      <c r="W91" s="17" t="str"/>
      <c r="X91" s="17" t="str"/>
      <c r="Y91" s="58" t="str"/>
      <c r="Z91" s="58" t="str"/>
      <c r="AA91" s="17" t="str"/>
      <c r="AB91" s="17" t="str"/>
      <c r="AC91" s="17" t="str"/>
    </row>
    <row r="92" ht="28" hidden="0" customHeight="1">
      <c r="A92" s="17" t="str"/>
      <c r="B92" s="17" t="str"/>
      <c r="C92" s="58" t="str"/>
      <c r="D92" s="17" t="str"/>
      <c r="E92" s="17" t="str"/>
      <c r="F92" s="17" t="str"/>
      <c r="G92" s="17" t="str"/>
      <c r="H92" s="17" t="str"/>
      <c r="I92" s="17" t="str"/>
      <c r="J92" s="17" t="str"/>
      <c r="K92" s="17" t="str"/>
      <c r="L92" s="17" t="str"/>
      <c r="M92" s="17" t="str"/>
      <c r="N92" s="60" t="str"/>
      <c r="O92" s="60" t="str"/>
      <c r="P92" s="62" t="str">
        <f>IF($H92="","",IFERROR(VLOOKUP($H92,'02_重大度と起動条件'!$A$5:$H$9,5,FALSE),""))</f>
      </c>
      <c r="Q92" s="62" t="str">
        <f>IF($H92="","",IFERROR(VLOOKUP($H92,'02_重大度と起動条件'!$A$5:$H$9,6,FALSE),""))</f>
      </c>
      <c r="R92" s="62" t="str"/>
      <c r="S92" s="62" t="str"/>
      <c r="T92" s="17" t="str">
        <f>IF($A92="","",IF($R92="","確認待ち",IF($R92&lt;=$P92,"達成","期限超過")))</f>
      </c>
      <c r="U92" s="17" t="str">
        <f>IF($A92="","",IF($S92="",IF(OR($I92="復旧済み",$I92="完了"),"入力待ち","対応中"),IF($S92&lt;=$Q92,"達成","期限超過")))</f>
      </c>
      <c r="V92" s="17" t="str"/>
      <c r="W92" s="17" t="str"/>
      <c r="X92" s="17" t="str"/>
      <c r="Y92" s="58" t="str"/>
      <c r="Z92" s="58" t="str"/>
      <c r="AA92" s="17" t="str"/>
      <c r="AB92" s="17" t="str"/>
      <c r="AC92" s="17" t="str"/>
    </row>
    <row r="93" ht="28" hidden="0" customHeight="1">
      <c r="A93" s="17" t="str"/>
      <c r="B93" s="17" t="str"/>
      <c r="C93" s="58" t="str"/>
      <c r="D93" s="17" t="str"/>
      <c r="E93" s="17" t="str"/>
      <c r="F93" s="17" t="str"/>
      <c r="G93" s="17" t="str"/>
      <c r="H93" s="17" t="str"/>
      <c r="I93" s="17" t="str"/>
      <c r="J93" s="17" t="str"/>
      <c r="K93" s="17" t="str"/>
      <c r="L93" s="17" t="str"/>
      <c r="M93" s="17" t="str"/>
      <c r="N93" s="60" t="str"/>
      <c r="O93" s="60" t="str"/>
      <c r="P93" s="62" t="str">
        <f>IF($H93="","",IFERROR(VLOOKUP($H93,'02_重大度と起動条件'!$A$5:$H$9,5,FALSE),""))</f>
      </c>
      <c r="Q93" s="62" t="str">
        <f>IF($H93="","",IFERROR(VLOOKUP($H93,'02_重大度と起動条件'!$A$5:$H$9,6,FALSE),""))</f>
      </c>
      <c r="R93" s="62" t="str"/>
      <c r="S93" s="62" t="str"/>
      <c r="T93" s="17" t="str">
        <f>IF($A93="","",IF($R93="","確認待ち",IF($R93&lt;=$P93,"達成","期限超過")))</f>
      </c>
      <c r="U93" s="17" t="str">
        <f>IF($A93="","",IF($S93="",IF(OR($I93="復旧済み",$I93="完了"),"入力待ち","対応中"),IF($S93&lt;=$Q93,"達成","期限超過")))</f>
      </c>
      <c r="V93" s="17" t="str"/>
      <c r="W93" s="17" t="str"/>
      <c r="X93" s="17" t="str"/>
      <c r="Y93" s="58" t="str"/>
      <c r="Z93" s="58" t="str"/>
      <c r="AA93" s="17" t="str"/>
      <c r="AB93" s="17" t="str"/>
      <c r="AC93" s="17" t="str"/>
    </row>
    <row r="94" ht="28" hidden="0" customHeight="1">
      <c r="A94" s="17" t="str"/>
      <c r="B94" s="17" t="str"/>
      <c r="C94" s="58" t="str"/>
      <c r="D94" s="17" t="str"/>
      <c r="E94" s="17" t="str"/>
      <c r="F94" s="17" t="str"/>
      <c r="G94" s="17" t="str"/>
      <c r="H94" s="17" t="str"/>
      <c r="I94" s="17" t="str"/>
      <c r="J94" s="17" t="str"/>
      <c r="K94" s="17" t="str"/>
      <c r="L94" s="17" t="str"/>
      <c r="M94" s="17" t="str"/>
      <c r="N94" s="60" t="str"/>
      <c r="O94" s="60" t="str"/>
      <c r="P94" s="62" t="str">
        <f>IF($H94="","",IFERROR(VLOOKUP($H94,'02_重大度と起動条件'!$A$5:$H$9,5,FALSE),""))</f>
      </c>
      <c r="Q94" s="62" t="str">
        <f>IF($H94="","",IFERROR(VLOOKUP($H94,'02_重大度と起動条件'!$A$5:$H$9,6,FALSE),""))</f>
      </c>
      <c r="R94" s="62" t="str"/>
      <c r="S94" s="62" t="str"/>
      <c r="T94" s="17" t="str">
        <f>IF($A94="","",IF($R94="","確認待ち",IF($R94&lt;=$P94,"達成","期限超過")))</f>
      </c>
      <c r="U94" s="17" t="str">
        <f>IF($A94="","",IF($S94="",IF(OR($I94="復旧済み",$I94="完了"),"入力待ち","対応中"),IF($S94&lt;=$Q94,"達成","期限超過")))</f>
      </c>
      <c r="V94" s="17" t="str"/>
      <c r="W94" s="17" t="str"/>
      <c r="X94" s="17" t="str"/>
      <c r="Y94" s="58" t="str"/>
      <c r="Z94" s="58" t="str"/>
      <c r="AA94" s="17" t="str"/>
      <c r="AB94" s="17" t="str"/>
      <c r="AC94" s="17" t="str"/>
    </row>
    <row r="95" ht="28" hidden="0" customHeight="1">
      <c r="A95" s="17" t="str"/>
      <c r="B95" s="17" t="str"/>
      <c r="C95" s="58" t="str"/>
      <c r="D95" s="17" t="str"/>
      <c r="E95" s="17" t="str"/>
      <c r="F95" s="17" t="str"/>
      <c r="G95" s="17" t="str"/>
      <c r="H95" s="17" t="str"/>
      <c r="I95" s="17" t="str"/>
      <c r="J95" s="17" t="str"/>
      <c r="K95" s="17" t="str"/>
      <c r="L95" s="17" t="str"/>
      <c r="M95" s="17" t="str"/>
      <c r="N95" s="60" t="str"/>
      <c r="O95" s="60" t="str"/>
      <c r="P95" s="62" t="str">
        <f>IF($H95="","",IFERROR(VLOOKUP($H95,'02_重大度と起動条件'!$A$5:$H$9,5,FALSE),""))</f>
      </c>
      <c r="Q95" s="62" t="str">
        <f>IF($H95="","",IFERROR(VLOOKUP($H95,'02_重大度と起動条件'!$A$5:$H$9,6,FALSE),""))</f>
      </c>
      <c r="R95" s="62" t="str"/>
      <c r="S95" s="62" t="str"/>
      <c r="T95" s="17" t="str">
        <f>IF($A95="","",IF($R95="","確認待ち",IF($R95&lt;=$P95,"達成","期限超過")))</f>
      </c>
      <c r="U95" s="17" t="str">
        <f>IF($A95="","",IF($S95="",IF(OR($I95="復旧済み",$I95="完了"),"入力待ち","対応中"),IF($S95&lt;=$Q95,"達成","期限超過")))</f>
      </c>
      <c r="V95" s="17" t="str"/>
      <c r="W95" s="17" t="str"/>
      <c r="X95" s="17" t="str"/>
      <c r="Y95" s="58" t="str"/>
      <c r="Z95" s="58" t="str"/>
      <c r="AA95" s="17" t="str"/>
      <c r="AB95" s="17" t="str"/>
      <c r="AC95" s="17" t="str"/>
    </row>
    <row r="96" ht="28" hidden="0" customHeight="1">
      <c r="A96" s="17" t="str"/>
      <c r="B96" s="17" t="str"/>
      <c r="C96" s="58" t="str"/>
      <c r="D96" s="17" t="str"/>
      <c r="E96" s="17" t="str"/>
      <c r="F96" s="17" t="str"/>
      <c r="G96" s="17" t="str"/>
      <c r="H96" s="17" t="str"/>
      <c r="I96" s="17" t="str"/>
      <c r="J96" s="17" t="str"/>
      <c r="K96" s="17" t="str"/>
      <c r="L96" s="17" t="str"/>
      <c r="M96" s="17" t="str"/>
      <c r="N96" s="60" t="str"/>
      <c r="O96" s="60" t="str"/>
      <c r="P96" s="62" t="str">
        <f>IF($H96="","",IFERROR(VLOOKUP($H96,'02_重大度と起動条件'!$A$5:$H$9,5,FALSE),""))</f>
      </c>
      <c r="Q96" s="62" t="str">
        <f>IF($H96="","",IFERROR(VLOOKUP($H96,'02_重大度と起動条件'!$A$5:$H$9,6,FALSE),""))</f>
      </c>
      <c r="R96" s="62" t="str"/>
      <c r="S96" s="62" t="str"/>
      <c r="T96" s="17" t="str">
        <f>IF($A96="","",IF($R96="","確認待ち",IF($R96&lt;=$P96,"達成","期限超過")))</f>
      </c>
      <c r="U96" s="17" t="str">
        <f>IF($A96="","",IF($S96="",IF(OR($I96="復旧済み",$I96="完了"),"入力待ち","対応中"),IF($S96&lt;=$Q96,"達成","期限超過")))</f>
      </c>
      <c r="V96" s="17" t="str"/>
      <c r="W96" s="17" t="str"/>
      <c r="X96" s="17" t="str"/>
      <c r="Y96" s="58" t="str"/>
      <c r="Z96" s="58" t="str"/>
      <c r="AA96" s="17" t="str"/>
      <c r="AB96" s="17" t="str"/>
      <c r="AC96" s="17" t="str"/>
    </row>
    <row r="97" ht="28" hidden="0" customHeight="1">
      <c r="A97" s="17" t="str"/>
      <c r="B97" s="17" t="str"/>
      <c r="C97" s="58" t="str"/>
      <c r="D97" s="17" t="str"/>
      <c r="E97" s="17" t="str"/>
      <c r="F97" s="17" t="str"/>
      <c r="G97" s="17" t="str"/>
      <c r="H97" s="17" t="str"/>
      <c r="I97" s="17" t="str"/>
      <c r="J97" s="17" t="str"/>
      <c r="K97" s="17" t="str"/>
      <c r="L97" s="17" t="str"/>
      <c r="M97" s="17" t="str"/>
      <c r="N97" s="60" t="str"/>
      <c r="O97" s="60" t="str"/>
      <c r="P97" s="62" t="str">
        <f>IF($H97="","",IFERROR(VLOOKUP($H97,'02_重大度と起動条件'!$A$5:$H$9,5,FALSE),""))</f>
      </c>
      <c r="Q97" s="62" t="str">
        <f>IF($H97="","",IFERROR(VLOOKUP($H97,'02_重大度と起動条件'!$A$5:$H$9,6,FALSE),""))</f>
      </c>
      <c r="R97" s="62" t="str"/>
      <c r="S97" s="62" t="str"/>
      <c r="T97" s="17" t="str">
        <f>IF($A97="","",IF($R97="","確認待ち",IF($R97&lt;=$P97,"達成","期限超過")))</f>
      </c>
      <c r="U97" s="17" t="str">
        <f>IF($A97="","",IF($S97="",IF(OR($I97="復旧済み",$I97="完了"),"入力待ち","対応中"),IF($S97&lt;=$Q97,"達成","期限超過")))</f>
      </c>
      <c r="V97" s="17" t="str"/>
      <c r="W97" s="17" t="str"/>
      <c r="X97" s="17" t="str"/>
      <c r="Y97" s="58" t="str"/>
      <c r="Z97" s="58" t="str"/>
      <c r="AA97" s="17" t="str"/>
      <c r="AB97" s="17" t="str"/>
      <c r="AC97" s="17" t="str"/>
    </row>
    <row r="98" ht="28" hidden="0" customHeight="1">
      <c r="A98" s="17" t="str"/>
      <c r="B98" s="17" t="str"/>
      <c r="C98" s="58" t="str"/>
      <c r="D98" s="17" t="str"/>
      <c r="E98" s="17" t="str"/>
      <c r="F98" s="17" t="str"/>
      <c r="G98" s="17" t="str"/>
      <c r="H98" s="17" t="str"/>
      <c r="I98" s="17" t="str"/>
      <c r="J98" s="17" t="str"/>
      <c r="K98" s="17" t="str"/>
      <c r="L98" s="17" t="str"/>
      <c r="M98" s="17" t="str"/>
      <c r="N98" s="60" t="str"/>
      <c r="O98" s="60" t="str"/>
      <c r="P98" s="62" t="str">
        <f>IF($H98="","",IFERROR(VLOOKUP($H98,'02_重大度と起動条件'!$A$5:$H$9,5,FALSE),""))</f>
      </c>
      <c r="Q98" s="62" t="str">
        <f>IF($H98="","",IFERROR(VLOOKUP($H98,'02_重大度と起動条件'!$A$5:$H$9,6,FALSE),""))</f>
      </c>
      <c r="R98" s="62" t="str"/>
      <c r="S98" s="62" t="str"/>
      <c r="T98" s="17" t="str">
        <f>IF($A98="","",IF($R98="","確認待ち",IF($R98&lt;=$P98,"達成","期限超過")))</f>
      </c>
      <c r="U98" s="17" t="str">
        <f>IF($A98="","",IF($S98="",IF(OR($I98="復旧済み",$I98="完了"),"入力待ち","対応中"),IF($S98&lt;=$Q98,"達成","期限超過")))</f>
      </c>
      <c r="V98" s="17" t="str"/>
      <c r="W98" s="17" t="str"/>
      <c r="X98" s="17" t="str"/>
      <c r="Y98" s="58" t="str"/>
      <c r="Z98" s="58" t="str"/>
      <c r="AA98" s="17" t="str"/>
      <c r="AB98" s="17" t="str"/>
      <c r="AC98" s="17" t="str"/>
    </row>
    <row r="99" ht="28" hidden="0" customHeight="1">
      <c r="A99" s="17" t="str"/>
      <c r="B99" s="17" t="str"/>
      <c r="C99" s="58" t="str"/>
      <c r="D99" s="17" t="str"/>
      <c r="E99" s="17" t="str"/>
      <c r="F99" s="17" t="str"/>
      <c r="G99" s="17" t="str"/>
      <c r="H99" s="17" t="str"/>
      <c r="I99" s="17" t="str"/>
      <c r="J99" s="17" t="str"/>
      <c r="K99" s="17" t="str"/>
      <c r="L99" s="17" t="str"/>
      <c r="M99" s="17" t="str"/>
      <c r="N99" s="60" t="str"/>
      <c r="O99" s="60" t="str"/>
      <c r="P99" s="62" t="str">
        <f>IF($H99="","",IFERROR(VLOOKUP($H99,'02_重大度と起動条件'!$A$5:$H$9,5,FALSE),""))</f>
      </c>
      <c r="Q99" s="62" t="str">
        <f>IF($H99="","",IFERROR(VLOOKUP($H99,'02_重大度と起動条件'!$A$5:$H$9,6,FALSE),""))</f>
      </c>
      <c r="R99" s="62" t="str"/>
      <c r="S99" s="62" t="str"/>
      <c r="T99" s="17" t="str">
        <f>IF($A99="","",IF($R99="","確認待ち",IF($R99&lt;=$P99,"達成","期限超過")))</f>
      </c>
      <c r="U99" s="17" t="str">
        <f>IF($A99="","",IF($S99="",IF(OR($I99="復旧済み",$I99="完了"),"入力待ち","対応中"),IF($S99&lt;=$Q99,"達成","期限超過")))</f>
      </c>
      <c r="V99" s="17" t="str"/>
      <c r="W99" s="17" t="str"/>
      <c r="X99" s="17" t="str"/>
      <c r="Y99" s="58" t="str"/>
      <c r="Z99" s="58" t="str"/>
      <c r="AA99" s="17" t="str"/>
      <c r="AB99" s="17" t="str"/>
      <c r="AC99" s="17" t="str"/>
    </row>
    <row r="100" ht="28" hidden="0" customHeight="1">
      <c r="A100" s="17" t="str"/>
      <c r="B100" s="17" t="str"/>
      <c r="C100" s="58" t="str"/>
      <c r="D100" s="17" t="str"/>
      <c r="E100" s="17" t="str"/>
      <c r="F100" s="17" t="str"/>
      <c r="G100" s="17" t="str"/>
      <c r="H100" s="17" t="str"/>
      <c r="I100" s="17" t="str"/>
      <c r="J100" s="17" t="str"/>
      <c r="K100" s="17" t="str"/>
      <c r="L100" s="17" t="str"/>
      <c r="M100" s="17" t="str"/>
      <c r="N100" s="60" t="str"/>
      <c r="O100" s="60" t="str"/>
      <c r="P100" s="62" t="str">
        <f>IF($H100="","",IFERROR(VLOOKUP($H100,'02_重大度と起動条件'!$A$5:$H$9,5,FALSE),""))</f>
      </c>
      <c r="Q100" s="62" t="str">
        <f>IF($H100="","",IFERROR(VLOOKUP($H100,'02_重大度と起動条件'!$A$5:$H$9,6,FALSE),""))</f>
      </c>
      <c r="R100" s="62" t="str"/>
      <c r="S100" s="62" t="str"/>
      <c r="T100" s="17" t="str">
        <f>IF($A100="","",IF($R100="","確認待ち",IF($R100&lt;=$P100,"達成","期限超過")))</f>
      </c>
      <c r="U100" s="17" t="str">
        <f>IF($A100="","",IF($S100="",IF(OR($I100="復旧済み",$I100="完了"),"入力待ち","対応中"),IF($S100&lt;=$Q100,"達成","期限超過")))</f>
      </c>
      <c r="V100" s="17" t="str"/>
      <c r="W100" s="17" t="str"/>
      <c r="X100" s="17" t="str"/>
      <c r="Y100" s="58" t="str"/>
      <c r="Z100" s="58" t="str"/>
      <c r="AA100" s="17" t="str"/>
      <c r="AB100" s="17" t="str"/>
      <c r="AC100" s="17" t="str"/>
    </row>
    <row r="101" ht="28" hidden="0" customHeight="1">
      <c r="A101" s="17" t="str"/>
      <c r="B101" s="17" t="str"/>
      <c r="C101" s="58" t="str"/>
      <c r="D101" s="17" t="str"/>
      <c r="E101" s="17" t="str"/>
      <c r="F101" s="17" t="str"/>
      <c r="G101" s="17" t="str"/>
      <c r="H101" s="17" t="str"/>
      <c r="I101" s="17" t="str"/>
      <c r="J101" s="17" t="str"/>
      <c r="K101" s="17" t="str"/>
      <c r="L101" s="17" t="str"/>
      <c r="M101" s="17" t="str"/>
      <c r="N101" s="60" t="str"/>
      <c r="O101" s="60" t="str"/>
      <c r="P101" s="62" t="str">
        <f>IF($H101="","",IFERROR(VLOOKUP($H101,'02_重大度と起動条件'!$A$5:$H$9,5,FALSE),""))</f>
      </c>
      <c r="Q101" s="62" t="str">
        <f>IF($H101="","",IFERROR(VLOOKUP($H101,'02_重大度と起動条件'!$A$5:$H$9,6,FALSE),""))</f>
      </c>
      <c r="R101" s="62" t="str"/>
      <c r="S101" s="62" t="str"/>
      <c r="T101" s="17" t="str">
        <f>IF($A101="","",IF($R101="","確認待ち",IF($R101&lt;=$P101,"達成","期限超過")))</f>
      </c>
      <c r="U101" s="17" t="str">
        <f>IF($A101="","",IF($S101="",IF(OR($I101="復旧済み",$I101="完了"),"入力待ち","対応中"),IF($S101&lt;=$Q101,"達成","期限超過")))</f>
      </c>
      <c r="V101" s="17" t="str"/>
      <c r="W101" s="17" t="str"/>
      <c r="X101" s="17" t="str"/>
      <c r="Y101" s="58" t="str"/>
      <c r="Z101" s="58" t="str"/>
      <c r="AA101" s="17" t="str"/>
      <c r="AB101" s="17" t="str"/>
      <c r="AC101" s="17" t="str"/>
    </row>
    <row r="102" ht="28" hidden="0" customHeight="1">
      <c r="A102" s="17" t="str"/>
      <c r="B102" s="17" t="str"/>
      <c r="C102" s="58" t="str"/>
      <c r="D102" s="17" t="str"/>
      <c r="E102" s="17" t="str"/>
      <c r="F102" s="17" t="str"/>
      <c r="G102" s="17" t="str"/>
      <c r="H102" s="17" t="str"/>
      <c r="I102" s="17" t="str"/>
      <c r="J102" s="17" t="str"/>
      <c r="K102" s="17" t="str"/>
      <c r="L102" s="17" t="str"/>
      <c r="M102" s="17" t="str"/>
      <c r="N102" s="60" t="str"/>
      <c r="O102" s="60" t="str"/>
      <c r="P102" s="62" t="str">
        <f>IF($H102="","",IFERROR(VLOOKUP($H102,'02_重大度と起動条件'!$A$5:$H$9,5,FALSE),""))</f>
      </c>
      <c r="Q102" s="62" t="str">
        <f>IF($H102="","",IFERROR(VLOOKUP($H102,'02_重大度と起動条件'!$A$5:$H$9,6,FALSE),""))</f>
      </c>
      <c r="R102" s="62" t="str"/>
      <c r="S102" s="62" t="str"/>
      <c r="T102" s="17" t="str">
        <f>IF($A102="","",IF($R102="","確認待ち",IF($R102&lt;=$P102,"達成","期限超過")))</f>
      </c>
      <c r="U102" s="17" t="str">
        <f>IF($A102="","",IF($S102="",IF(OR($I102="復旧済み",$I102="完了"),"入力待ち","対応中"),IF($S102&lt;=$Q102,"達成","期限超過")))</f>
      </c>
      <c r="V102" s="17" t="str"/>
      <c r="W102" s="17" t="str"/>
      <c r="X102" s="17" t="str"/>
      <c r="Y102" s="58" t="str"/>
      <c r="Z102" s="58" t="str"/>
      <c r="AA102" s="17" t="str"/>
      <c r="AB102" s="17" t="str"/>
      <c r="AC102" s="17" t="str"/>
    </row>
    <row r="103" ht="28" hidden="0" customHeight="1">
      <c r="A103" s="17" t="str"/>
      <c r="B103" s="17" t="str"/>
      <c r="C103" s="58" t="str"/>
      <c r="D103" s="17" t="str"/>
      <c r="E103" s="17" t="str"/>
      <c r="F103" s="17" t="str"/>
      <c r="G103" s="17" t="str"/>
      <c r="H103" s="17" t="str"/>
      <c r="I103" s="17" t="str"/>
      <c r="J103" s="17" t="str"/>
      <c r="K103" s="17" t="str"/>
      <c r="L103" s="17" t="str"/>
      <c r="M103" s="17" t="str"/>
      <c r="N103" s="60" t="str"/>
      <c r="O103" s="60" t="str"/>
      <c r="P103" s="62" t="str">
        <f>IF($H103="","",IFERROR(VLOOKUP($H103,'02_重大度と起動条件'!$A$5:$H$9,5,FALSE),""))</f>
      </c>
      <c r="Q103" s="62" t="str">
        <f>IF($H103="","",IFERROR(VLOOKUP($H103,'02_重大度と起動条件'!$A$5:$H$9,6,FALSE),""))</f>
      </c>
      <c r="R103" s="62" t="str"/>
      <c r="S103" s="62" t="str"/>
      <c r="T103" s="17" t="str">
        <f>IF($A103="","",IF($R103="","確認待ち",IF($R103&lt;=$P103,"達成","期限超過")))</f>
      </c>
      <c r="U103" s="17" t="str">
        <f>IF($A103="","",IF($S103="",IF(OR($I103="復旧済み",$I103="完了"),"入力待ち","対応中"),IF($S103&lt;=$Q103,"達成","期限超過")))</f>
      </c>
      <c r="V103" s="17" t="str"/>
      <c r="W103" s="17" t="str"/>
      <c r="X103" s="17" t="str"/>
      <c r="Y103" s="58" t="str"/>
      <c r="Z103" s="58" t="str"/>
      <c r="AA103" s="17" t="str"/>
      <c r="AB103" s="17" t="str"/>
      <c r="AC103" s="17" t="str"/>
    </row>
    <row r="104" ht="28" hidden="0" customHeight="1">
      <c r="A104" s="17" t="str"/>
      <c r="B104" s="17" t="str"/>
      <c r="C104" s="58" t="str"/>
      <c r="D104" s="17" t="str"/>
      <c r="E104" s="17" t="str"/>
      <c r="F104" s="17" t="str"/>
      <c r="G104" s="17" t="str"/>
      <c r="H104" s="17" t="str"/>
      <c r="I104" s="17" t="str"/>
      <c r="J104" s="17" t="str"/>
      <c r="K104" s="17" t="str"/>
      <c r="L104" s="17" t="str"/>
      <c r="M104" s="17" t="str"/>
      <c r="N104" s="60" t="str"/>
      <c r="O104" s="60" t="str"/>
      <c r="P104" s="62" t="str">
        <f>IF($H104="","",IFERROR(VLOOKUP($H104,'02_重大度と起動条件'!$A$5:$H$9,5,FALSE),""))</f>
      </c>
      <c r="Q104" s="62" t="str">
        <f>IF($H104="","",IFERROR(VLOOKUP($H104,'02_重大度と起動条件'!$A$5:$H$9,6,FALSE),""))</f>
      </c>
      <c r="R104" s="62" t="str"/>
      <c r="S104" s="62" t="str"/>
      <c r="T104" s="17" t="str">
        <f>IF($A104="","",IF($R104="","確認待ち",IF($R104&lt;=$P104,"達成","期限超過")))</f>
      </c>
      <c r="U104" s="17" t="str">
        <f>IF($A104="","",IF($S104="",IF(OR($I104="復旧済み",$I104="完了"),"入力待ち","対応中"),IF($S104&lt;=$Q104,"達成","期限超過")))</f>
      </c>
      <c r="V104" s="17" t="str"/>
      <c r="W104" s="17" t="str"/>
      <c r="X104" s="17" t="str"/>
      <c r="Y104" s="58" t="str"/>
      <c r="Z104" s="58" t="str"/>
      <c r="AA104" s="17" t="str"/>
      <c r="AB104" s="17" t="str"/>
      <c r="AC104" s="17" t="str"/>
    </row>
    <row r="105" ht="28" hidden="0" customHeight="1">
      <c r="A105" s="17" t="str"/>
      <c r="B105" s="17" t="str"/>
      <c r="C105" s="58" t="str"/>
      <c r="D105" s="17" t="str"/>
      <c r="E105" s="17" t="str"/>
      <c r="F105" s="17" t="str"/>
      <c r="G105" s="17" t="str"/>
      <c r="H105" s="17" t="str"/>
      <c r="I105" s="17" t="str"/>
      <c r="J105" s="17" t="str"/>
      <c r="K105" s="17" t="str"/>
      <c r="L105" s="17" t="str"/>
      <c r="M105" s="17" t="str"/>
      <c r="N105" s="60" t="str"/>
      <c r="O105" s="60" t="str"/>
      <c r="P105" s="62" t="str">
        <f>IF($H105="","",IFERROR(VLOOKUP($H105,'02_重大度と起動条件'!$A$5:$H$9,5,FALSE),""))</f>
      </c>
      <c r="Q105" s="62" t="str">
        <f>IF($H105="","",IFERROR(VLOOKUP($H105,'02_重大度と起動条件'!$A$5:$H$9,6,FALSE),""))</f>
      </c>
      <c r="R105" s="62" t="str"/>
      <c r="S105" s="62" t="str"/>
      <c r="T105" s="17" t="str">
        <f>IF($A105="","",IF($R105="","確認待ち",IF($R105&lt;=$P105,"達成","期限超過")))</f>
      </c>
      <c r="U105" s="17" t="str">
        <f>IF($A105="","",IF($S105="",IF(OR($I105="復旧済み",$I105="完了"),"入力待ち","対応中"),IF($S105&lt;=$Q105,"達成","期限超過")))</f>
      </c>
      <c r="V105" s="17" t="str"/>
      <c r="W105" s="17" t="str"/>
      <c r="X105" s="17" t="str"/>
      <c r="Y105" s="58" t="str"/>
      <c r="Z105" s="58" t="str"/>
      <c r="AA105" s="17" t="str"/>
      <c r="AB105" s="17" t="str"/>
      <c r="AC105" s="17" t="str"/>
    </row>
    <row r="106" ht="28" hidden="0" customHeight="1">
      <c r="A106" s="17" t="str"/>
      <c r="B106" s="17" t="str"/>
      <c r="C106" s="58" t="str"/>
      <c r="D106" s="17" t="str"/>
      <c r="E106" s="17" t="str"/>
      <c r="F106" s="17" t="str"/>
      <c r="G106" s="17" t="str"/>
      <c r="H106" s="17" t="str"/>
      <c r="I106" s="17" t="str"/>
      <c r="J106" s="17" t="str"/>
      <c r="K106" s="17" t="str"/>
      <c r="L106" s="17" t="str"/>
      <c r="M106" s="17" t="str"/>
      <c r="N106" s="60" t="str"/>
      <c r="O106" s="60" t="str"/>
      <c r="P106" s="62" t="str">
        <f>IF($H106="","",IFERROR(VLOOKUP($H106,'02_重大度と起動条件'!$A$5:$H$9,5,FALSE),""))</f>
      </c>
      <c r="Q106" s="62" t="str">
        <f>IF($H106="","",IFERROR(VLOOKUP($H106,'02_重大度と起動条件'!$A$5:$H$9,6,FALSE),""))</f>
      </c>
      <c r="R106" s="62" t="str"/>
      <c r="S106" s="62" t="str"/>
      <c r="T106" s="17" t="str">
        <f>IF($A106="","",IF($R106="","確認待ち",IF($R106&lt;=$P106,"達成","期限超過")))</f>
      </c>
      <c r="U106" s="17" t="str">
        <f>IF($A106="","",IF($S106="",IF(OR($I106="復旧済み",$I106="完了"),"入力待ち","対応中"),IF($S106&lt;=$Q106,"達成","期限超過")))</f>
      </c>
      <c r="V106" s="17" t="str"/>
      <c r="W106" s="17" t="str"/>
      <c r="X106" s="17" t="str"/>
      <c r="Y106" s="58" t="str"/>
      <c r="Z106" s="58" t="str"/>
      <c r="AA106" s="17" t="str"/>
      <c r="AB106" s="17" t="str"/>
      <c r="AC106" s="17" t="str"/>
    </row>
    <row r="107" ht="28" hidden="0" customHeight="1">
      <c r="A107" s="17" t="str"/>
      <c r="B107" s="17" t="str"/>
      <c r="C107" s="58" t="str"/>
      <c r="D107" s="17" t="str"/>
      <c r="E107" s="17" t="str"/>
      <c r="F107" s="17" t="str"/>
      <c r="G107" s="17" t="str"/>
      <c r="H107" s="17" t="str"/>
      <c r="I107" s="17" t="str"/>
      <c r="J107" s="17" t="str"/>
      <c r="K107" s="17" t="str"/>
      <c r="L107" s="17" t="str"/>
      <c r="M107" s="17" t="str"/>
      <c r="N107" s="60" t="str"/>
      <c r="O107" s="60" t="str"/>
      <c r="P107" s="62" t="str">
        <f>IF($H107="","",IFERROR(VLOOKUP($H107,'02_重大度と起動条件'!$A$5:$H$9,5,FALSE),""))</f>
      </c>
      <c r="Q107" s="62" t="str">
        <f>IF($H107="","",IFERROR(VLOOKUP($H107,'02_重大度と起動条件'!$A$5:$H$9,6,FALSE),""))</f>
      </c>
      <c r="R107" s="62" t="str"/>
      <c r="S107" s="62" t="str"/>
      <c r="T107" s="17" t="str">
        <f>IF($A107="","",IF($R107="","確認待ち",IF($R107&lt;=$P107,"達成","期限超過")))</f>
      </c>
      <c r="U107" s="17" t="str">
        <f>IF($A107="","",IF($S107="",IF(OR($I107="復旧済み",$I107="完了"),"入力待ち","対応中"),IF($S107&lt;=$Q107,"達成","期限超過")))</f>
      </c>
      <c r="V107" s="17" t="str"/>
      <c r="W107" s="17" t="str"/>
      <c r="X107" s="17" t="str"/>
      <c r="Y107" s="58" t="str"/>
      <c r="Z107" s="58" t="str"/>
      <c r="AA107" s="17" t="str"/>
      <c r="AB107" s="17" t="str"/>
      <c r="AC107" s="17" t="str"/>
    </row>
    <row r="108" ht="28" hidden="0" customHeight="1">
      <c r="A108" s="17" t="str"/>
      <c r="B108" s="17" t="str"/>
      <c r="C108" s="58" t="str"/>
      <c r="D108" s="17" t="str"/>
      <c r="E108" s="17" t="str"/>
      <c r="F108" s="17" t="str"/>
      <c r="G108" s="17" t="str"/>
      <c r="H108" s="17" t="str"/>
      <c r="I108" s="17" t="str"/>
      <c r="J108" s="17" t="str"/>
      <c r="K108" s="17" t="str"/>
      <c r="L108" s="17" t="str"/>
      <c r="M108" s="17" t="str"/>
      <c r="N108" s="60" t="str"/>
      <c r="O108" s="60" t="str"/>
      <c r="P108" s="62" t="str">
        <f>IF($H108="","",IFERROR(VLOOKUP($H108,'02_重大度と起動条件'!$A$5:$H$9,5,FALSE),""))</f>
      </c>
      <c r="Q108" s="62" t="str">
        <f>IF($H108="","",IFERROR(VLOOKUP($H108,'02_重大度と起動条件'!$A$5:$H$9,6,FALSE),""))</f>
      </c>
      <c r="R108" s="62" t="str"/>
      <c r="S108" s="62" t="str"/>
      <c r="T108" s="17" t="str">
        <f>IF($A108="","",IF($R108="","確認待ち",IF($R108&lt;=$P108,"達成","期限超過")))</f>
      </c>
      <c r="U108" s="17" t="str">
        <f>IF($A108="","",IF($S108="",IF(OR($I108="復旧済み",$I108="完了"),"入力待ち","対応中"),IF($S108&lt;=$Q108,"達成","期限超過")))</f>
      </c>
      <c r="V108" s="17" t="str"/>
      <c r="W108" s="17" t="str"/>
      <c r="X108" s="17" t="str"/>
      <c r="Y108" s="58" t="str"/>
      <c r="Z108" s="58" t="str"/>
      <c r="AA108" s="17" t="str"/>
      <c r="AB108" s="17" t="str"/>
      <c r="AC108" s="17" t="str"/>
    </row>
    <row r="109" ht="28" hidden="0" customHeight="1">
      <c r="A109" s="17" t="str"/>
      <c r="B109" s="17" t="str"/>
      <c r="C109" s="58" t="str"/>
      <c r="D109" s="17" t="str"/>
      <c r="E109" s="17" t="str"/>
      <c r="F109" s="17" t="str"/>
      <c r="G109" s="17" t="str"/>
      <c r="H109" s="17" t="str"/>
      <c r="I109" s="17" t="str"/>
      <c r="J109" s="17" t="str"/>
      <c r="K109" s="17" t="str"/>
      <c r="L109" s="17" t="str"/>
      <c r="M109" s="17" t="str"/>
      <c r="N109" s="60" t="str"/>
      <c r="O109" s="60" t="str"/>
      <c r="P109" s="62" t="str">
        <f>IF($H109="","",IFERROR(VLOOKUP($H109,'02_重大度と起動条件'!$A$5:$H$9,5,FALSE),""))</f>
      </c>
      <c r="Q109" s="62" t="str">
        <f>IF($H109="","",IFERROR(VLOOKUP($H109,'02_重大度と起動条件'!$A$5:$H$9,6,FALSE),""))</f>
      </c>
      <c r="R109" s="62" t="str"/>
      <c r="S109" s="62" t="str"/>
      <c r="T109" s="17" t="str">
        <f>IF($A109="","",IF($R109="","確認待ち",IF($R109&lt;=$P109,"達成","期限超過")))</f>
      </c>
      <c r="U109" s="17" t="str">
        <f>IF($A109="","",IF($S109="",IF(OR($I109="復旧済み",$I109="完了"),"入力待ち","対応中"),IF($S109&lt;=$Q109,"達成","期限超過")))</f>
      </c>
      <c r="V109" s="17" t="str"/>
      <c r="W109" s="17" t="str"/>
      <c r="X109" s="17" t="str"/>
      <c r="Y109" s="58" t="str"/>
      <c r="Z109" s="58" t="str"/>
      <c r="AA109" s="17" t="str"/>
      <c r="AB109" s="17" t="str"/>
      <c r="AC109" s="17" t="str"/>
    </row>
    <row r="110" ht="28" hidden="0" customHeight="1">
      <c r="A110" s="17" t="str"/>
      <c r="B110" s="17" t="str"/>
      <c r="C110" s="58" t="str"/>
      <c r="D110" s="17" t="str"/>
      <c r="E110" s="17" t="str"/>
      <c r="F110" s="17" t="str"/>
      <c r="G110" s="17" t="str"/>
      <c r="H110" s="17" t="str"/>
      <c r="I110" s="17" t="str"/>
      <c r="J110" s="17" t="str"/>
      <c r="K110" s="17" t="str"/>
      <c r="L110" s="17" t="str"/>
      <c r="M110" s="17" t="str"/>
      <c r="N110" s="60" t="str"/>
      <c r="O110" s="60" t="str"/>
      <c r="P110" s="62" t="str">
        <f>IF($H110="","",IFERROR(VLOOKUP($H110,'02_重大度と起動条件'!$A$5:$H$9,5,FALSE),""))</f>
      </c>
      <c r="Q110" s="62" t="str">
        <f>IF($H110="","",IFERROR(VLOOKUP($H110,'02_重大度と起動条件'!$A$5:$H$9,6,FALSE),""))</f>
      </c>
      <c r="R110" s="62" t="str"/>
      <c r="S110" s="62" t="str"/>
      <c r="T110" s="17" t="str">
        <f>IF($A110="","",IF($R110="","確認待ち",IF($R110&lt;=$P110,"達成","期限超過")))</f>
      </c>
      <c r="U110" s="17" t="str">
        <f>IF($A110="","",IF($S110="",IF(OR($I110="復旧済み",$I110="完了"),"入力待ち","対応中"),IF($S110&lt;=$Q110,"達成","期限超過")))</f>
      </c>
      <c r="V110" s="17" t="str"/>
      <c r="W110" s="17" t="str"/>
      <c r="X110" s="17" t="str"/>
      <c r="Y110" s="58" t="str"/>
      <c r="Z110" s="58" t="str"/>
      <c r="AA110" s="17" t="str"/>
      <c r="AB110" s="17" t="str"/>
      <c r="AC110" s="17" t="str"/>
    </row>
    <row r="111" ht="28" hidden="0" customHeight="1">
      <c r="A111" s="17" t="str"/>
      <c r="B111" s="17" t="str"/>
      <c r="C111" s="58" t="str"/>
      <c r="D111" s="17" t="str"/>
      <c r="E111" s="17" t="str"/>
      <c r="F111" s="17" t="str"/>
      <c r="G111" s="17" t="str"/>
      <c r="H111" s="17" t="str"/>
      <c r="I111" s="17" t="str"/>
      <c r="J111" s="17" t="str"/>
      <c r="K111" s="17" t="str"/>
      <c r="L111" s="17" t="str"/>
      <c r="M111" s="17" t="str"/>
      <c r="N111" s="60" t="str"/>
      <c r="O111" s="60" t="str"/>
      <c r="P111" s="62" t="str">
        <f>IF($H111="","",IFERROR(VLOOKUP($H111,'02_重大度と起動条件'!$A$5:$H$9,5,FALSE),""))</f>
      </c>
      <c r="Q111" s="62" t="str">
        <f>IF($H111="","",IFERROR(VLOOKUP($H111,'02_重大度と起動条件'!$A$5:$H$9,6,FALSE),""))</f>
      </c>
      <c r="R111" s="62" t="str"/>
      <c r="S111" s="62" t="str"/>
      <c r="T111" s="17" t="str">
        <f>IF($A111="","",IF($R111="","確認待ち",IF($R111&lt;=$P111,"達成","期限超過")))</f>
      </c>
      <c r="U111" s="17" t="str">
        <f>IF($A111="","",IF($S111="",IF(OR($I111="復旧済み",$I111="完了"),"入力待ち","対応中"),IF($S111&lt;=$Q111,"達成","期限超過")))</f>
      </c>
      <c r="V111" s="17" t="str"/>
      <c r="W111" s="17" t="str"/>
      <c r="X111" s="17" t="str"/>
      <c r="Y111" s="58" t="str"/>
      <c r="Z111" s="58" t="str"/>
      <c r="AA111" s="17" t="str"/>
      <c r="AB111" s="17" t="str"/>
      <c r="AC111" s="17" t="str"/>
    </row>
    <row r="112" ht="28" hidden="0" customHeight="1">
      <c r="A112" s="17" t="str"/>
      <c r="B112" s="17" t="str"/>
      <c r="C112" s="58" t="str"/>
      <c r="D112" s="17" t="str"/>
      <c r="E112" s="17" t="str"/>
      <c r="F112" s="17" t="str"/>
      <c r="G112" s="17" t="str"/>
      <c r="H112" s="17" t="str"/>
      <c r="I112" s="17" t="str"/>
      <c r="J112" s="17" t="str"/>
      <c r="K112" s="17" t="str"/>
      <c r="L112" s="17" t="str"/>
      <c r="M112" s="17" t="str"/>
      <c r="N112" s="60" t="str"/>
      <c r="O112" s="60" t="str"/>
      <c r="P112" s="62" t="str">
        <f>IF($H112="","",IFERROR(VLOOKUP($H112,'02_重大度と起動条件'!$A$5:$H$9,5,FALSE),""))</f>
      </c>
      <c r="Q112" s="62" t="str">
        <f>IF($H112="","",IFERROR(VLOOKUP($H112,'02_重大度と起動条件'!$A$5:$H$9,6,FALSE),""))</f>
      </c>
      <c r="R112" s="62" t="str"/>
      <c r="S112" s="62" t="str"/>
      <c r="T112" s="17" t="str">
        <f>IF($A112="","",IF($R112="","確認待ち",IF($R112&lt;=$P112,"達成","期限超過")))</f>
      </c>
      <c r="U112" s="17" t="str">
        <f>IF($A112="","",IF($S112="",IF(OR($I112="復旧済み",$I112="完了"),"入力待ち","対応中"),IF($S112&lt;=$Q112,"達成","期限超過")))</f>
      </c>
      <c r="V112" s="17" t="str"/>
      <c r="W112" s="17" t="str"/>
      <c r="X112" s="17" t="str"/>
      <c r="Y112" s="58" t="str"/>
      <c r="Z112" s="58" t="str"/>
      <c r="AA112" s="17" t="str"/>
      <c r="AB112" s="17" t="str"/>
      <c r="AC112" s="17" t="str"/>
    </row>
    <row r="113" ht="28" hidden="0" customHeight="1">
      <c r="A113" s="17" t="str"/>
      <c r="B113" s="17" t="str"/>
      <c r="C113" s="58" t="str"/>
      <c r="D113" s="17" t="str"/>
      <c r="E113" s="17" t="str"/>
      <c r="F113" s="17" t="str"/>
      <c r="G113" s="17" t="str"/>
      <c r="H113" s="17" t="str"/>
      <c r="I113" s="17" t="str"/>
      <c r="J113" s="17" t="str"/>
      <c r="K113" s="17" t="str"/>
      <c r="L113" s="17" t="str"/>
      <c r="M113" s="17" t="str"/>
      <c r="N113" s="60" t="str"/>
      <c r="O113" s="60" t="str"/>
      <c r="P113" s="62" t="str">
        <f>IF($H113="","",IFERROR(VLOOKUP($H113,'02_重大度と起動条件'!$A$5:$H$9,5,FALSE),""))</f>
      </c>
      <c r="Q113" s="62" t="str">
        <f>IF($H113="","",IFERROR(VLOOKUP($H113,'02_重大度と起動条件'!$A$5:$H$9,6,FALSE),""))</f>
      </c>
      <c r="R113" s="62" t="str"/>
      <c r="S113" s="62" t="str"/>
      <c r="T113" s="17" t="str">
        <f>IF($A113="","",IF($R113="","確認待ち",IF($R113&lt;=$P113,"達成","期限超過")))</f>
      </c>
      <c r="U113" s="17" t="str">
        <f>IF($A113="","",IF($S113="",IF(OR($I113="復旧済み",$I113="完了"),"入力待ち","対応中"),IF($S113&lt;=$Q113,"達成","期限超過")))</f>
      </c>
      <c r="V113" s="17" t="str"/>
      <c r="W113" s="17" t="str"/>
      <c r="X113" s="17" t="str"/>
      <c r="Y113" s="58" t="str"/>
      <c r="Z113" s="58" t="str"/>
      <c r="AA113" s="17" t="str"/>
      <c r="AB113" s="17" t="str"/>
      <c r="AC113" s="17" t="str"/>
    </row>
    <row r="114" ht="28" hidden="0" customHeight="1">
      <c r="A114" s="17" t="str"/>
      <c r="B114" s="17" t="str"/>
      <c r="C114" s="58" t="str"/>
      <c r="D114" s="17" t="str"/>
      <c r="E114" s="17" t="str"/>
      <c r="F114" s="17" t="str"/>
      <c r="G114" s="17" t="str"/>
      <c r="H114" s="17" t="str"/>
      <c r="I114" s="17" t="str"/>
      <c r="J114" s="17" t="str"/>
      <c r="K114" s="17" t="str"/>
      <c r="L114" s="17" t="str"/>
      <c r="M114" s="17" t="str"/>
      <c r="N114" s="60" t="str"/>
      <c r="O114" s="60" t="str"/>
      <c r="P114" s="62" t="str">
        <f>IF($H114="","",IFERROR(VLOOKUP($H114,'02_重大度と起動条件'!$A$5:$H$9,5,FALSE),""))</f>
      </c>
      <c r="Q114" s="62" t="str">
        <f>IF($H114="","",IFERROR(VLOOKUP($H114,'02_重大度と起動条件'!$A$5:$H$9,6,FALSE),""))</f>
      </c>
      <c r="R114" s="62" t="str"/>
      <c r="S114" s="62" t="str"/>
      <c r="T114" s="17" t="str">
        <f>IF($A114="","",IF($R114="","確認待ち",IF($R114&lt;=$P114,"達成","期限超過")))</f>
      </c>
      <c r="U114" s="17" t="str">
        <f>IF($A114="","",IF($S114="",IF(OR($I114="復旧済み",$I114="完了"),"入力待ち","対応中"),IF($S114&lt;=$Q114,"達成","期限超過")))</f>
      </c>
      <c r="V114" s="17" t="str"/>
      <c r="W114" s="17" t="str"/>
      <c r="X114" s="17" t="str"/>
      <c r="Y114" s="58" t="str"/>
      <c r="Z114" s="58" t="str"/>
      <c r="AA114" s="17" t="str"/>
      <c r="AB114" s="17" t="str"/>
      <c r="AC114" s="17" t="str"/>
    </row>
    <row r="115" ht="28" hidden="0" customHeight="1">
      <c r="A115" s="17" t="str"/>
      <c r="B115" s="17" t="str"/>
      <c r="C115" s="58" t="str"/>
      <c r="D115" s="17" t="str"/>
      <c r="E115" s="17" t="str"/>
      <c r="F115" s="17" t="str"/>
      <c r="G115" s="17" t="str"/>
      <c r="H115" s="17" t="str"/>
      <c r="I115" s="17" t="str"/>
      <c r="J115" s="17" t="str"/>
      <c r="K115" s="17" t="str"/>
      <c r="L115" s="17" t="str"/>
      <c r="M115" s="17" t="str"/>
      <c r="N115" s="60" t="str"/>
      <c r="O115" s="60" t="str"/>
      <c r="P115" s="62" t="str">
        <f>IF($H115="","",IFERROR(VLOOKUP($H115,'02_重大度と起動条件'!$A$5:$H$9,5,FALSE),""))</f>
      </c>
      <c r="Q115" s="62" t="str">
        <f>IF($H115="","",IFERROR(VLOOKUP($H115,'02_重大度と起動条件'!$A$5:$H$9,6,FALSE),""))</f>
      </c>
      <c r="R115" s="62" t="str"/>
      <c r="S115" s="62" t="str"/>
      <c r="T115" s="17" t="str">
        <f>IF($A115="","",IF($R115="","確認待ち",IF($R115&lt;=$P115,"達成","期限超過")))</f>
      </c>
      <c r="U115" s="17" t="str">
        <f>IF($A115="","",IF($S115="",IF(OR($I115="復旧済み",$I115="完了"),"入力待ち","対応中"),IF($S115&lt;=$Q115,"達成","期限超過")))</f>
      </c>
      <c r="V115" s="17" t="str"/>
      <c r="W115" s="17" t="str"/>
      <c r="X115" s="17" t="str"/>
      <c r="Y115" s="58" t="str"/>
      <c r="Z115" s="58" t="str"/>
      <c r="AA115" s="17" t="str"/>
      <c r="AB115" s="17" t="str"/>
      <c r="AC115" s="17" t="str"/>
    </row>
    <row r="116" ht="28" hidden="0" customHeight="1">
      <c r="A116" s="17" t="str"/>
      <c r="B116" s="17" t="str"/>
      <c r="C116" s="58" t="str"/>
      <c r="D116" s="17" t="str"/>
      <c r="E116" s="17" t="str"/>
      <c r="F116" s="17" t="str"/>
      <c r="G116" s="17" t="str"/>
      <c r="H116" s="17" t="str"/>
      <c r="I116" s="17" t="str"/>
      <c r="J116" s="17" t="str"/>
      <c r="K116" s="17" t="str"/>
      <c r="L116" s="17" t="str"/>
      <c r="M116" s="17" t="str"/>
      <c r="N116" s="60" t="str"/>
      <c r="O116" s="60" t="str"/>
      <c r="P116" s="62" t="str">
        <f>IF($H116="","",IFERROR(VLOOKUP($H116,'02_重大度と起動条件'!$A$5:$H$9,5,FALSE),""))</f>
      </c>
      <c r="Q116" s="62" t="str">
        <f>IF($H116="","",IFERROR(VLOOKUP($H116,'02_重大度と起動条件'!$A$5:$H$9,6,FALSE),""))</f>
      </c>
      <c r="R116" s="62" t="str"/>
      <c r="S116" s="62" t="str"/>
      <c r="T116" s="17" t="str">
        <f>IF($A116="","",IF($R116="","確認待ち",IF($R116&lt;=$P116,"達成","期限超過")))</f>
      </c>
      <c r="U116" s="17" t="str">
        <f>IF($A116="","",IF($S116="",IF(OR($I116="復旧済み",$I116="完了"),"入力待ち","対応中"),IF($S116&lt;=$Q116,"達成","期限超過")))</f>
      </c>
      <c r="V116" s="17" t="str"/>
      <c r="W116" s="17" t="str"/>
      <c r="X116" s="17" t="str"/>
      <c r="Y116" s="58" t="str"/>
      <c r="Z116" s="58" t="str"/>
      <c r="AA116" s="17" t="str"/>
      <c r="AB116" s="17" t="str"/>
      <c r="AC116" s="17" t="str"/>
    </row>
    <row r="117" ht="28" hidden="0" customHeight="1">
      <c r="A117" s="17" t="str"/>
      <c r="B117" s="17" t="str"/>
      <c r="C117" s="58" t="str"/>
      <c r="D117" s="17" t="str"/>
      <c r="E117" s="17" t="str"/>
      <c r="F117" s="17" t="str"/>
      <c r="G117" s="17" t="str"/>
      <c r="H117" s="17" t="str"/>
      <c r="I117" s="17" t="str"/>
      <c r="J117" s="17" t="str"/>
      <c r="K117" s="17" t="str"/>
      <c r="L117" s="17" t="str"/>
      <c r="M117" s="17" t="str"/>
      <c r="N117" s="60" t="str"/>
      <c r="O117" s="60" t="str"/>
      <c r="P117" s="62" t="str">
        <f>IF($H117="","",IFERROR(VLOOKUP($H117,'02_重大度と起動条件'!$A$5:$H$9,5,FALSE),""))</f>
      </c>
      <c r="Q117" s="62" t="str">
        <f>IF($H117="","",IFERROR(VLOOKUP($H117,'02_重大度と起動条件'!$A$5:$H$9,6,FALSE),""))</f>
      </c>
      <c r="R117" s="62" t="str"/>
      <c r="S117" s="62" t="str"/>
      <c r="T117" s="17" t="str">
        <f>IF($A117="","",IF($R117="","確認待ち",IF($R117&lt;=$P117,"達成","期限超過")))</f>
      </c>
      <c r="U117" s="17" t="str">
        <f>IF($A117="","",IF($S117="",IF(OR($I117="復旧済み",$I117="完了"),"入力待ち","対応中"),IF($S117&lt;=$Q117,"達成","期限超過")))</f>
      </c>
      <c r="V117" s="17" t="str"/>
      <c r="W117" s="17" t="str"/>
      <c r="X117" s="17" t="str"/>
      <c r="Y117" s="58" t="str"/>
      <c r="Z117" s="58" t="str"/>
      <c r="AA117" s="17" t="str"/>
      <c r="AB117" s="17" t="str"/>
      <c r="AC117" s="17" t="str"/>
    </row>
    <row r="118" ht="28" hidden="0" customHeight="1">
      <c r="A118" s="17" t="str"/>
      <c r="B118" s="17" t="str"/>
      <c r="C118" s="58" t="str"/>
      <c r="D118" s="17" t="str"/>
      <c r="E118" s="17" t="str"/>
      <c r="F118" s="17" t="str"/>
      <c r="G118" s="17" t="str"/>
      <c r="H118" s="17" t="str"/>
      <c r="I118" s="17" t="str"/>
      <c r="J118" s="17" t="str"/>
      <c r="K118" s="17" t="str"/>
      <c r="L118" s="17" t="str"/>
      <c r="M118" s="17" t="str"/>
      <c r="N118" s="60" t="str"/>
      <c r="O118" s="60" t="str"/>
      <c r="P118" s="62" t="str">
        <f>IF($H118="","",IFERROR(VLOOKUP($H118,'02_重大度と起動条件'!$A$5:$H$9,5,FALSE),""))</f>
      </c>
      <c r="Q118" s="62" t="str">
        <f>IF($H118="","",IFERROR(VLOOKUP($H118,'02_重大度と起動条件'!$A$5:$H$9,6,FALSE),""))</f>
      </c>
      <c r="R118" s="62" t="str"/>
      <c r="S118" s="62" t="str"/>
      <c r="T118" s="17" t="str">
        <f>IF($A118="","",IF($R118="","確認待ち",IF($R118&lt;=$P118,"達成","期限超過")))</f>
      </c>
      <c r="U118" s="17" t="str">
        <f>IF($A118="","",IF($S118="",IF(OR($I118="復旧済み",$I118="完了"),"入力待ち","対応中"),IF($S118&lt;=$Q118,"達成","期限超過")))</f>
      </c>
      <c r="V118" s="17" t="str"/>
      <c r="W118" s="17" t="str"/>
      <c r="X118" s="17" t="str"/>
      <c r="Y118" s="58" t="str"/>
      <c r="Z118" s="58" t="str"/>
      <c r="AA118" s="17" t="str"/>
      <c r="AB118" s="17" t="str"/>
      <c r="AC118" s="17" t="str"/>
    </row>
    <row r="119" ht="28" hidden="0" customHeight="1">
      <c r="A119" s="17" t="str"/>
      <c r="B119" s="17" t="str"/>
      <c r="C119" s="58" t="str"/>
      <c r="D119" s="17" t="str"/>
      <c r="E119" s="17" t="str"/>
      <c r="F119" s="17" t="str"/>
      <c r="G119" s="17" t="str"/>
      <c r="H119" s="17" t="str"/>
      <c r="I119" s="17" t="str"/>
      <c r="J119" s="17" t="str"/>
      <c r="K119" s="17" t="str"/>
      <c r="L119" s="17" t="str"/>
      <c r="M119" s="17" t="str"/>
      <c r="N119" s="60" t="str"/>
      <c r="O119" s="60" t="str"/>
      <c r="P119" s="62" t="str">
        <f>IF($H119="","",IFERROR(VLOOKUP($H119,'02_重大度と起動条件'!$A$5:$H$9,5,FALSE),""))</f>
      </c>
      <c r="Q119" s="62" t="str">
        <f>IF($H119="","",IFERROR(VLOOKUP($H119,'02_重大度と起動条件'!$A$5:$H$9,6,FALSE),""))</f>
      </c>
      <c r="R119" s="62" t="str"/>
      <c r="S119" s="62" t="str"/>
      <c r="T119" s="17" t="str">
        <f>IF($A119="","",IF($R119="","確認待ち",IF($R119&lt;=$P119,"達成","期限超過")))</f>
      </c>
      <c r="U119" s="17" t="str">
        <f>IF($A119="","",IF($S119="",IF(OR($I119="復旧済み",$I119="完了"),"入力待ち","対応中"),IF($S119&lt;=$Q119,"達成","期限超過")))</f>
      </c>
      <c r="V119" s="17" t="str"/>
      <c r="W119" s="17" t="str"/>
      <c r="X119" s="17" t="str"/>
      <c r="Y119" s="58" t="str"/>
      <c r="Z119" s="58" t="str"/>
      <c r="AA119" s="17" t="str"/>
      <c r="AB119" s="17" t="str"/>
      <c r="AC119" s="17" t="str"/>
    </row>
    <row r="120" ht="28" hidden="0" customHeight="1">
      <c r="A120" s="17" t="str"/>
      <c r="B120" s="17" t="str"/>
      <c r="C120" s="58" t="str"/>
      <c r="D120" s="17" t="str"/>
      <c r="E120" s="17" t="str"/>
      <c r="F120" s="17" t="str"/>
      <c r="G120" s="17" t="str"/>
      <c r="H120" s="17" t="str"/>
      <c r="I120" s="17" t="str"/>
      <c r="J120" s="17" t="str"/>
      <c r="K120" s="17" t="str"/>
      <c r="L120" s="17" t="str"/>
      <c r="M120" s="17" t="str"/>
      <c r="N120" s="60" t="str"/>
      <c r="O120" s="60" t="str"/>
      <c r="P120" s="62" t="str">
        <f>IF($H120="","",IFERROR(VLOOKUP($H120,'02_重大度と起動条件'!$A$5:$H$9,5,FALSE),""))</f>
      </c>
      <c r="Q120" s="62" t="str">
        <f>IF($H120="","",IFERROR(VLOOKUP($H120,'02_重大度と起動条件'!$A$5:$H$9,6,FALSE),""))</f>
      </c>
      <c r="R120" s="62" t="str"/>
      <c r="S120" s="62" t="str"/>
      <c r="T120" s="17" t="str">
        <f>IF($A120="","",IF($R120="","確認待ち",IF($R120&lt;=$P120,"達成","期限超過")))</f>
      </c>
      <c r="U120" s="17" t="str">
        <f>IF($A120="","",IF($S120="",IF(OR($I120="復旧済み",$I120="完了"),"入力待ち","対応中"),IF($S120&lt;=$Q120,"達成","期限超過")))</f>
      </c>
      <c r="V120" s="17" t="str"/>
      <c r="W120" s="17" t="str"/>
      <c r="X120" s="17" t="str"/>
      <c r="Y120" s="58" t="str"/>
      <c r="Z120" s="58" t="str"/>
      <c r="AA120" s="17" t="str"/>
      <c r="AB120" s="17" t="str"/>
      <c r="AC120" s="17" t="str"/>
    </row>
    <row r="121" ht="28" hidden="0" customHeight="1">
      <c r="A121" s="17" t="str"/>
      <c r="B121" s="17" t="str"/>
      <c r="C121" s="58" t="str"/>
      <c r="D121" s="17" t="str"/>
      <c r="E121" s="17" t="str"/>
      <c r="F121" s="17" t="str"/>
      <c r="G121" s="17" t="str"/>
      <c r="H121" s="17" t="str"/>
      <c r="I121" s="17" t="str"/>
      <c r="J121" s="17" t="str"/>
      <c r="K121" s="17" t="str"/>
      <c r="L121" s="17" t="str"/>
      <c r="M121" s="17" t="str"/>
      <c r="N121" s="60" t="str"/>
      <c r="O121" s="60" t="str"/>
      <c r="P121" s="62" t="str">
        <f>IF($H121="","",IFERROR(VLOOKUP($H121,'02_重大度と起動条件'!$A$5:$H$9,5,FALSE),""))</f>
      </c>
      <c r="Q121" s="62" t="str">
        <f>IF($H121="","",IFERROR(VLOOKUP($H121,'02_重大度と起動条件'!$A$5:$H$9,6,FALSE),""))</f>
      </c>
      <c r="R121" s="62" t="str"/>
      <c r="S121" s="62" t="str"/>
      <c r="T121" s="17" t="str">
        <f>IF($A121="","",IF($R121="","確認待ち",IF($R121&lt;=$P121,"達成","期限超過")))</f>
      </c>
      <c r="U121" s="17" t="str">
        <f>IF($A121="","",IF($S121="",IF(OR($I121="復旧済み",$I121="完了"),"入力待ち","対応中"),IF($S121&lt;=$Q121,"達成","期限超過")))</f>
      </c>
      <c r="V121" s="17" t="str"/>
      <c r="W121" s="17" t="str"/>
      <c r="X121" s="17" t="str"/>
      <c r="Y121" s="58" t="str"/>
      <c r="Z121" s="58" t="str"/>
      <c r="AA121" s="17" t="str"/>
      <c r="AB121" s="17" t="str"/>
      <c r="AC121" s="17" t="str"/>
    </row>
    <row r="122" ht="28" hidden="0" customHeight="1">
      <c r="A122" s="17" t="str"/>
      <c r="B122" s="17" t="str"/>
      <c r="C122" s="58" t="str"/>
      <c r="D122" s="17" t="str"/>
      <c r="E122" s="17" t="str"/>
      <c r="F122" s="17" t="str"/>
      <c r="G122" s="17" t="str"/>
      <c r="H122" s="17" t="str"/>
      <c r="I122" s="17" t="str"/>
      <c r="J122" s="17" t="str"/>
      <c r="K122" s="17" t="str"/>
      <c r="L122" s="17" t="str"/>
      <c r="M122" s="17" t="str"/>
      <c r="N122" s="60" t="str"/>
      <c r="O122" s="60" t="str"/>
      <c r="P122" s="62" t="str">
        <f>IF($H122="","",IFERROR(VLOOKUP($H122,'02_重大度と起動条件'!$A$5:$H$9,5,FALSE),""))</f>
      </c>
      <c r="Q122" s="62" t="str">
        <f>IF($H122="","",IFERROR(VLOOKUP($H122,'02_重大度と起動条件'!$A$5:$H$9,6,FALSE),""))</f>
      </c>
      <c r="R122" s="62" t="str"/>
      <c r="S122" s="62" t="str"/>
      <c r="T122" s="17" t="str">
        <f>IF($A122="","",IF($R122="","確認待ち",IF($R122&lt;=$P122,"達成","期限超過")))</f>
      </c>
      <c r="U122" s="17" t="str">
        <f>IF($A122="","",IF($S122="",IF(OR($I122="復旧済み",$I122="完了"),"入力待ち","対応中"),IF($S122&lt;=$Q122,"達成","期限超過")))</f>
      </c>
      <c r="V122" s="17" t="str"/>
      <c r="W122" s="17" t="str"/>
      <c r="X122" s="17" t="str"/>
      <c r="Y122" s="58" t="str"/>
      <c r="Z122" s="58" t="str"/>
      <c r="AA122" s="17" t="str"/>
      <c r="AB122" s="17" t="str"/>
      <c r="AC122" s="17" t="str"/>
    </row>
    <row r="123" ht="28" hidden="0" customHeight="1">
      <c r="A123" s="17" t="str"/>
      <c r="B123" s="17" t="str"/>
      <c r="C123" s="58" t="str"/>
      <c r="D123" s="17" t="str"/>
      <c r="E123" s="17" t="str"/>
      <c r="F123" s="17" t="str"/>
      <c r="G123" s="17" t="str"/>
      <c r="H123" s="17" t="str"/>
      <c r="I123" s="17" t="str"/>
      <c r="J123" s="17" t="str"/>
      <c r="K123" s="17" t="str"/>
      <c r="L123" s="17" t="str"/>
      <c r="M123" s="17" t="str"/>
      <c r="N123" s="60" t="str"/>
      <c r="O123" s="60" t="str"/>
      <c r="P123" s="62" t="str">
        <f>IF($H123="","",IFERROR(VLOOKUP($H123,'02_重大度と起動条件'!$A$5:$H$9,5,FALSE),""))</f>
      </c>
      <c r="Q123" s="62" t="str">
        <f>IF($H123="","",IFERROR(VLOOKUP($H123,'02_重大度と起動条件'!$A$5:$H$9,6,FALSE),""))</f>
      </c>
      <c r="R123" s="62" t="str"/>
      <c r="S123" s="62" t="str"/>
      <c r="T123" s="17" t="str">
        <f>IF($A123="","",IF($R123="","確認待ち",IF($R123&lt;=$P123,"達成","期限超過")))</f>
      </c>
      <c r="U123" s="17" t="str">
        <f>IF($A123="","",IF($S123="",IF(OR($I123="復旧済み",$I123="完了"),"入力待ち","対応中"),IF($S123&lt;=$Q123,"達成","期限超過")))</f>
      </c>
      <c r="V123" s="17" t="str"/>
      <c r="W123" s="17" t="str"/>
      <c r="X123" s="17" t="str"/>
      <c r="Y123" s="58" t="str"/>
      <c r="Z123" s="58" t="str"/>
      <c r="AA123" s="17" t="str"/>
      <c r="AB123" s="17" t="str"/>
      <c r="AC123" s="17" t="str"/>
    </row>
    <row r="124" ht="28" hidden="0" customHeight="1">
      <c r="A124" s="17" t="str"/>
      <c r="B124" s="17" t="str"/>
      <c r="C124" s="58" t="str"/>
      <c r="D124" s="17" t="str"/>
      <c r="E124" s="17" t="str"/>
      <c r="F124" s="17" t="str"/>
      <c r="G124" s="17" t="str"/>
      <c r="H124" s="17" t="str"/>
      <c r="I124" s="17" t="str"/>
      <c r="J124" s="17" t="str"/>
      <c r="K124" s="17" t="str"/>
      <c r="L124" s="17" t="str"/>
      <c r="M124" s="17" t="str"/>
      <c r="N124" s="60" t="str"/>
      <c r="O124" s="60" t="str"/>
      <c r="P124" s="62" t="str">
        <f>IF($H124="","",IFERROR(VLOOKUP($H124,'02_重大度と起動条件'!$A$5:$H$9,5,FALSE),""))</f>
      </c>
      <c r="Q124" s="62" t="str">
        <f>IF($H124="","",IFERROR(VLOOKUP($H124,'02_重大度と起動条件'!$A$5:$H$9,6,FALSE),""))</f>
      </c>
      <c r="R124" s="62" t="str"/>
      <c r="S124" s="62" t="str"/>
      <c r="T124" s="17" t="str">
        <f>IF($A124="","",IF($R124="","確認待ち",IF($R124&lt;=$P124,"達成","期限超過")))</f>
      </c>
      <c r="U124" s="17" t="str">
        <f>IF($A124="","",IF($S124="",IF(OR($I124="復旧済み",$I124="完了"),"入力待ち","対応中"),IF($S124&lt;=$Q124,"達成","期限超過")))</f>
      </c>
      <c r="V124" s="17" t="str"/>
      <c r="W124" s="17" t="str"/>
      <c r="X124" s="17" t="str"/>
      <c r="Y124" s="58" t="str"/>
      <c r="Z124" s="58" t="str"/>
      <c r="AA124" s="17" t="str"/>
      <c r="AB124" s="17" t="str"/>
      <c r="AC124" s="17" t="str"/>
    </row>
    <row r="125" ht="28" hidden="0" customHeight="1">
      <c r="A125" s="17" t="str"/>
      <c r="B125" s="17" t="str"/>
      <c r="C125" s="58" t="str"/>
      <c r="D125" s="17" t="str"/>
      <c r="E125" s="17" t="str"/>
      <c r="F125" s="17" t="str"/>
      <c r="G125" s="17" t="str"/>
      <c r="H125" s="17" t="str"/>
      <c r="I125" s="17" t="str"/>
      <c r="J125" s="17" t="str"/>
      <c r="K125" s="17" t="str"/>
      <c r="L125" s="17" t="str"/>
      <c r="M125" s="17" t="str"/>
      <c r="N125" s="60" t="str"/>
      <c r="O125" s="60" t="str"/>
      <c r="P125" s="62" t="str">
        <f>IF($H125="","",IFERROR(VLOOKUP($H125,'02_重大度と起動条件'!$A$5:$H$9,5,FALSE),""))</f>
      </c>
      <c r="Q125" s="62" t="str">
        <f>IF($H125="","",IFERROR(VLOOKUP($H125,'02_重大度と起動条件'!$A$5:$H$9,6,FALSE),""))</f>
      </c>
      <c r="R125" s="62" t="str"/>
      <c r="S125" s="62" t="str"/>
      <c r="T125" s="17" t="str">
        <f>IF($A125="","",IF($R125="","確認待ち",IF($R125&lt;=$P125,"達成","期限超過")))</f>
      </c>
      <c r="U125" s="17" t="str">
        <f>IF($A125="","",IF($S125="",IF(OR($I125="復旧済み",$I125="完了"),"入力待ち","対応中"),IF($S125&lt;=$Q125,"達成","期限超過")))</f>
      </c>
      <c r="V125" s="17" t="str"/>
      <c r="W125" s="17" t="str"/>
      <c r="X125" s="17" t="str"/>
      <c r="Y125" s="58" t="str"/>
      <c r="Z125" s="58" t="str"/>
      <c r="AA125" s="17" t="str"/>
      <c r="AB125" s="17" t="str"/>
      <c r="AC125" s="17" t="str"/>
    </row>
    <row r="126" ht="28" hidden="0" customHeight="1">
      <c r="A126" s="17" t="str"/>
      <c r="B126" s="17" t="str"/>
      <c r="C126" s="58" t="str"/>
      <c r="D126" s="17" t="str"/>
      <c r="E126" s="17" t="str"/>
      <c r="F126" s="17" t="str"/>
      <c r="G126" s="17" t="str"/>
      <c r="H126" s="17" t="str"/>
      <c r="I126" s="17" t="str"/>
      <c r="J126" s="17" t="str"/>
      <c r="K126" s="17" t="str"/>
      <c r="L126" s="17" t="str"/>
      <c r="M126" s="17" t="str"/>
      <c r="N126" s="60" t="str"/>
      <c r="O126" s="60" t="str"/>
      <c r="P126" s="62" t="str">
        <f>IF($H126="","",IFERROR(VLOOKUP($H126,'02_重大度と起動条件'!$A$5:$H$9,5,FALSE),""))</f>
      </c>
      <c r="Q126" s="62" t="str">
        <f>IF($H126="","",IFERROR(VLOOKUP($H126,'02_重大度と起動条件'!$A$5:$H$9,6,FALSE),""))</f>
      </c>
      <c r="R126" s="62" t="str"/>
      <c r="S126" s="62" t="str"/>
      <c r="T126" s="17" t="str">
        <f>IF($A126="","",IF($R126="","確認待ち",IF($R126&lt;=$P126,"達成","期限超過")))</f>
      </c>
      <c r="U126" s="17" t="str">
        <f>IF($A126="","",IF($S126="",IF(OR($I126="復旧済み",$I126="完了"),"入力待ち","対応中"),IF($S126&lt;=$Q126,"達成","期限超過")))</f>
      </c>
      <c r="V126" s="17" t="str"/>
      <c r="W126" s="17" t="str"/>
      <c r="X126" s="17" t="str"/>
      <c r="Y126" s="58" t="str"/>
      <c r="Z126" s="58" t="str"/>
      <c r="AA126" s="17" t="str"/>
      <c r="AB126" s="17" t="str"/>
      <c r="AC126" s="17" t="str"/>
    </row>
    <row r="127" ht="28" hidden="0" customHeight="1">
      <c r="A127" s="17" t="str"/>
      <c r="B127" s="17" t="str"/>
      <c r="C127" s="58" t="str"/>
      <c r="D127" s="17" t="str"/>
      <c r="E127" s="17" t="str"/>
      <c r="F127" s="17" t="str"/>
      <c r="G127" s="17" t="str"/>
      <c r="H127" s="17" t="str"/>
      <c r="I127" s="17" t="str"/>
      <c r="J127" s="17" t="str"/>
      <c r="K127" s="17" t="str"/>
      <c r="L127" s="17" t="str"/>
      <c r="M127" s="17" t="str"/>
      <c r="N127" s="60" t="str"/>
      <c r="O127" s="60" t="str"/>
      <c r="P127" s="62" t="str">
        <f>IF($H127="","",IFERROR(VLOOKUP($H127,'02_重大度と起動条件'!$A$5:$H$9,5,FALSE),""))</f>
      </c>
      <c r="Q127" s="62" t="str">
        <f>IF($H127="","",IFERROR(VLOOKUP($H127,'02_重大度と起動条件'!$A$5:$H$9,6,FALSE),""))</f>
      </c>
      <c r="R127" s="62" t="str"/>
      <c r="S127" s="62" t="str"/>
      <c r="T127" s="17" t="str">
        <f>IF($A127="","",IF($R127="","確認待ち",IF($R127&lt;=$P127,"達成","期限超過")))</f>
      </c>
      <c r="U127" s="17" t="str">
        <f>IF($A127="","",IF($S127="",IF(OR($I127="復旧済み",$I127="完了"),"入力待ち","対応中"),IF($S127&lt;=$Q127,"達成","期限超過")))</f>
      </c>
      <c r="V127" s="17" t="str"/>
      <c r="W127" s="17" t="str"/>
      <c r="X127" s="17" t="str"/>
      <c r="Y127" s="58" t="str"/>
      <c r="Z127" s="58" t="str"/>
      <c r="AA127" s="17" t="str"/>
      <c r="AB127" s="17" t="str"/>
      <c r="AC127" s="17" t="str"/>
    </row>
    <row r="128" ht="28" hidden="0" customHeight="1">
      <c r="A128" s="17" t="str"/>
      <c r="B128" s="17" t="str"/>
      <c r="C128" s="58" t="str"/>
      <c r="D128" s="17" t="str"/>
      <c r="E128" s="17" t="str"/>
      <c r="F128" s="17" t="str"/>
      <c r="G128" s="17" t="str"/>
      <c r="H128" s="17" t="str"/>
      <c r="I128" s="17" t="str"/>
      <c r="J128" s="17" t="str"/>
      <c r="K128" s="17" t="str"/>
      <c r="L128" s="17" t="str"/>
      <c r="M128" s="17" t="str"/>
      <c r="N128" s="60" t="str"/>
      <c r="O128" s="60" t="str"/>
      <c r="P128" s="62" t="str">
        <f>IF($H128="","",IFERROR(VLOOKUP($H128,'02_重大度と起動条件'!$A$5:$H$9,5,FALSE),""))</f>
      </c>
      <c r="Q128" s="62" t="str">
        <f>IF($H128="","",IFERROR(VLOOKUP($H128,'02_重大度と起動条件'!$A$5:$H$9,6,FALSE),""))</f>
      </c>
      <c r="R128" s="62" t="str"/>
      <c r="S128" s="62" t="str"/>
      <c r="T128" s="17" t="str">
        <f>IF($A128="","",IF($R128="","確認待ち",IF($R128&lt;=$P128,"達成","期限超過")))</f>
      </c>
      <c r="U128" s="17" t="str">
        <f>IF($A128="","",IF($S128="",IF(OR($I128="復旧済み",$I128="完了"),"入力待ち","対応中"),IF($S128&lt;=$Q128,"達成","期限超過")))</f>
      </c>
      <c r="V128" s="17" t="str"/>
      <c r="W128" s="17" t="str"/>
      <c r="X128" s="17" t="str"/>
      <c r="Y128" s="58" t="str"/>
      <c r="Z128" s="58" t="str"/>
      <c r="AA128" s="17" t="str"/>
      <c r="AB128" s="17" t="str"/>
      <c r="AC128" s="17" t="str"/>
    </row>
    <row r="129" ht="28" hidden="0" customHeight="1">
      <c r="A129" s="17" t="str"/>
      <c r="B129" s="17" t="str"/>
      <c r="C129" s="58" t="str"/>
      <c r="D129" s="17" t="str"/>
      <c r="E129" s="17" t="str"/>
      <c r="F129" s="17" t="str"/>
      <c r="G129" s="17" t="str"/>
      <c r="H129" s="17" t="str"/>
      <c r="I129" s="17" t="str"/>
      <c r="J129" s="17" t="str"/>
      <c r="K129" s="17" t="str"/>
      <c r="L129" s="17" t="str"/>
      <c r="M129" s="17" t="str"/>
      <c r="N129" s="60" t="str"/>
      <c r="O129" s="60" t="str"/>
      <c r="P129" s="62" t="str">
        <f>IF($H129="","",IFERROR(VLOOKUP($H129,'02_重大度と起動条件'!$A$5:$H$9,5,FALSE),""))</f>
      </c>
      <c r="Q129" s="62" t="str">
        <f>IF($H129="","",IFERROR(VLOOKUP($H129,'02_重大度と起動条件'!$A$5:$H$9,6,FALSE),""))</f>
      </c>
      <c r="R129" s="62" t="str"/>
      <c r="S129" s="62" t="str"/>
      <c r="T129" s="17" t="str">
        <f>IF($A129="","",IF($R129="","確認待ち",IF($R129&lt;=$P129,"達成","期限超過")))</f>
      </c>
      <c r="U129" s="17" t="str">
        <f>IF($A129="","",IF($S129="",IF(OR($I129="復旧済み",$I129="完了"),"入力待ち","対応中"),IF($S129&lt;=$Q129,"達成","期限超過")))</f>
      </c>
      <c r="V129" s="17" t="str"/>
      <c r="W129" s="17" t="str"/>
      <c r="X129" s="17" t="str"/>
      <c r="Y129" s="58" t="str"/>
      <c r="Z129" s="58" t="str"/>
      <c r="AA129" s="17" t="str"/>
      <c r="AB129" s="17" t="str"/>
      <c r="AC129" s="17" t="str"/>
    </row>
    <row r="130" ht="28" hidden="0" customHeight="1">
      <c r="A130" s="17" t="str"/>
      <c r="B130" s="17" t="str"/>
      <c r="C130" s="58" t="str"/>
      <c r="D130" s="17" t="str"/>
      <c r="E130" s="17" t="str"/>
      <c r="F130" s="17" t="str"/>
      <c r="G130" s="17" t="str"/>
      <c r="H130" s="17" t="str"/>
      <c r="I130" s="17" t="str"/>
      <c r="J130" s="17" t="str"/>
      <c r="K130" s="17" t="str"/>
      <c r="L130" s="17" t="str"/>
      <c r="M130" s="17" t="str"/>
      <c r="N130" s="60" t="str"/>
      <c r="O130" s="60" t="str"/>
      <c r="P130" s="62" t="str">
        <f>IF($H130="","",IFERROR(VLOOKUP($H130,'02_重大度と起動条件'!$A$5:$H$9,5,FALSE),""))</f>
      </c>
      <c r="Q130" s="62" t="str">
        <f>IF($H130="","",IFERROR(VLOOKUP($H130,'02_重大度と起動条件'!$A$5:$H$9,6,FALSE),""))</f>
      </c>
      <c r="R130" s="62" t="str"/>
      <c r="S130" s="62" t="str"/>
      <c r="T130" s="17" t="str">
        <f>IF($A130="","",IF($R130="","確認待ち",IF($R130&lt;=$P130,"達成","期限超過")))</f>
      </c>
      <c r="U130" s="17" t="str">
        <f>IF($A130="","",IF($S130="",IF(OR($I130="復旧済み",$I130="完了"),"入力待ち","対応中"),IF($S130&lt;=$Q130,"達成","期限超過")))</f>
      </c>
      <c r="V130" s="17" t="str"/>
      <c r="W130" s="17" t="str"/>
      <c r="X130" s="17" t="str"/>
      <c r="Y130" s="58" t="str"/>
      <c r="Z130" s="58" t="str"/>
      <c r="AA130" s="17" t="str"/>
      <c r="AB130" s="17" t="str"/>
      <c r="AC130" s="17" t="str"/>
    </row>
    <row r="131" ht="28" hidden="0" customHeight="1">
      <c r="A131" s="17" t="str"/>
      <c r="B131" s="17" t="str"/>
      <c r="C131" s="58" t="str"/>
      <c r="D131" s="17" t="str"/>
      <c r="E131" s="17" t="str"/>
      <c r="F131" s="17" t="str"/>
      <c r="G131" s="17" t="str"/>
      <c r="H131" s="17" t="str"/>
      <c r="I131" s="17" t="str"/>
      <c r="J131" s="17" t="str"/>
      <c r="K131" s="17" t="str"/>
      <c r="L131" s="17" t="str"/>
      <c r="M131" s="17" t="str"/>
      <c r="N131" s="60" t="str"/>
      <c r="O131" s="60" t="str"/>
      <c r="P131" s="62" t="str">
        <f>IF($H131="","",IFERROR(VLOOKUP($H131,'02_重大度と起動条件'!$A$5:$H$9,5,FALSE),""))</f>
      </c>
      <c r="Q131" s="62" t="str">
        <f>IF($H131="","",IFERROR(VLOOKUP($H131,'02_重大度と起動条件'!$A$5:$H$9,6,FALSE),""))</f>
      </c>
      <c r="R131" s="62" t="str"/>
      <c r="S131" s="62" t="str"/>
      <c r="T131" s="17" t="str">
        <f>IF($A131="","",IF($R131="","確認待ち",IF($R131&lt;=$P131,"達成","期限超過")))</f>
      </c>
      <c r="U131" s="17" t="str">
        <f>IF($A131="","",IF($S131="",IF(OR($I131="復旧済み",$I131="完了"),"入力待ち","対応中"),IF($S131&lt;=$Q131,"達成","期限超過")))</f>
      </c>
      <c r="V131" s="17" t="str"/>
      <c r="W131" s="17" t="str"/>
      <c r="X131" s="17" t="str"/>
      <c r="Y131" s="58" t="str"/>
      <c r="Z131" s="58" t="str"/>
      <c r="AA131" s="17" t="str"/>
      <c r="AB131" s="17" t="str"/>
      <c r="AC131" s="17" t="str"/>
    </row>
    <row r="132" ht="28" hidden="0" customHeight="1">
      <c r="A132" s="17" t="str"/>
      <c r="B132" s="17" t="str"/>
      <c r="C132" s="58" t="str"/>
      <c r="D132" s="17" t="str"/>
      <c r="E132" s="17" t="str"/>
      <c r="F132" s="17" t="str"/>
      <c r="G132" s="17" t="str"/>
      <c r="H132" s="17" t="str"/>
      <c r="I132" s="17" t="str"/>
      <c r="J132" s="17" t="str"/>
      <c r="K132" s="17" t="str"/>
      <c r="L132" s="17" t="str"/>
      <c r="M132" s="17" t="str"/>
      <c r="N132" s="60" t="str"/>
      <c r="O132" s="60" t="str"/>
      <c r="P132" s="62" t="str">
        <f>IF($H132="","",IFERROR(VLOOKUP($H132,'02_重大度と起動条件'!$A$5:$H$9,5,FALSE),""))</f>
      </c>
      <c r="Q132" s="62" t="str">
        <f>IF($H132="","",IFERROR(VLOOKUP($H132,'02_重大度と起動条件'!$A$5:$H$9,6,FALSE),""))</f>
      </c>
      <c r="R132" s="62" t="str"/>
      <c r="S132" s="62" t="str"/>
      <c r="T132" s="17" t="str">
        <f>IF($A132="","",IF($R132="","確認待ち",IF($R132&lt;=$P132,"達成","期限超過")))</f>
      </c>
      <c r="U132" s="17" t="str">
        <f>IF($A132="","",IF($S132="",IF(OR($I132="復旧済み",$I132="完了"),"入力待ち","対応中"),IF($S132&lt;=$Q132,"達成","期限超過")))</f>
      </c>
      <c r="V132" s="17" t="str"/>
      <c r="W132" s="17" t="str"/>
      <c r="X132" s="17" t="str"/>
      <c r="Y132" s="58" t="str"/>
      <c r="Z132" s="58" t="str"/>
      <c r="AA132" s="17" t="str"/>
      <c r="AB132" s="17" t="str"/>
      <c r="AC132" s="17" t="str"/>
    </row>
    <row r="133" ht="28" hidden="0" customHeight="1">
      <c r="A133" s="17" t="str"/>
      <c r="B133" s="17" t="str"/>
      <c r="C133" s="58" t="str"/>
      <c r="D133" s="17" t="str"/>
      <c r="E133" s="17" t="str"/>
      <c r="F133" s="17" t="str"/>
      <c r="G133" s="17" t="str"/>
      <c r="H133" s="17" t="str"/>
      <c r="I133" s="17" t="str"/>
      <c r="J133" s="17" t="str"/>
      <c r="K133" s="17" t="str"/>
      <c r="L133" s="17" t="str"/>
      <c r="M133" s="17" t="str"/>
      <c r="N133" s="60" t="str"/>
      <c r="O133" s="60" t="str"/>
      <c r="P133" s="62" t="str">
        <f>IF($H133="","",IFERROR(VLOOKUP($H133,'02_重大度と起動条件'!$A$5:$H$9,5,FALSE),""))</f>
      </c>
      <c r="Q133" s="62" t="str">
        <f>IF($H133="","",IFERROR(VLOOKUP($H133,'02_重大度と起動条件'!$A$5:$H$9,6,FALSE),""))</f>
      </c>
      <c r="R133" s="62" t="str"/>
      <c r="S133" s="62" t="str"/>
      <c r="T133" s="17" t="str">
        <f>IF($A133="","",IF($R133="","確認待ち",IF($R133&lt;=$P133,"達成","期限超過")))</f>
      </c>
      <c r="U133" s="17" t="str">
        <f>IF($A133="","",IF($S133="",IF(OR($I133="復旧済み",$I133="完了"),"入力待ち","対応中"),IF($S133&lt;=$Q133,"達成","期限超過")))</f>
      </c>
      <c r="V133" s="17" t="str"/>
      <c r="W133" s="17" t="str"/>
      <c r="X133" s="17" t="str"/>
      <c r="Y133" s="58" t="str"/>
      <c r="Z133" s="58" t="str"/>
      <c r="AA133" s="17" t="str"/>
      <c r="AB133" s="17" t="str"/>
      <c r="AC133" s="17" t="str"/>
    </row>
    <row r="134" ht="28" hidden="0" customHeight="1">
      <c r="A134" s="17" t="str"/>
      <c r="B134" s="17" t="str"/>
      <c r="C134" s="58" t="str"/>
      <c r="D134" s="17" t="str"/>
      <c r="E134" s="17" t="str"/>
      <c r="F134" s="17" t="str"/>
      <c r="G134" s="17" t="str"/>
      <c r="H134" s="17" t="str"/>
      <c r="I134" s="17" t="str"/>
      <c r="J134" s="17" t="str"/>
      <c r="K134" s="17" t="str"/>
      <c r="L134" s="17" t="str"/>
      <c r="M134" s="17" t="str"/>
      <c r="N134" s="60" t="str"/>
      <c r="O134" s="60" t="str"/>
      <c r="P134" s="62" t="str">
        <f>IF($H134="","",IFERROR(VLOOKUP($H134,'02_重大度と起動条件'!$A$5:$H$9,5,FALSE),""))</f>
      </c>
      <c r="Q134" s="62" t="str">
        <f>IF($H134="","",IFERROR(VLOOKUP($H134,'02_重大度と起動条件'!$A$5:$H$9,6,FALSE),""))</f>
      </c>
      <c r="R134" s="62" t="str"/>
      <c r="S134" s="62" t="str"/>
      <c r="T134" s="17" t="str">
        <f>IF($A134="","",IF($R134="","確認待ち",IF($R134&lt;=$P134,"達成","期限超過")))</f>
      </c>
      <c r="U134" s="17" t="str">
        <f>IF($A134="","",IF($S134="",IF(OR($I134="復旧済み",$I134="完了"),"入力待ち","対応中"),IF($S134&lt;=$Q134,"達成","期限超過")))</f>
      </c>
      <c r="V134" s="17" t="str"/>
      <c r="W134" s="17" t="str"/>
      <c r="X134" s="17" t="str"/>
      <c r="Y134" s="58" t="str"/>
      <c r="Z134" s="58" t="str"/>
      <c r="AA134" s="17" t="str"/>
      <c r="AB134" s="17" t="str"/>
      <c r="AC134" s="17" t="str"/>
    </row>
    <row r="135" ht="28" hidden="0" customHeight="1">
      <c r="A135" s="17" t="str"/>
      <c r="B135" s="17" t="str"/>
      <c r="C135" s="58" t="str"/>
      <c r="D135" s="17" t="str"/>
      <c r="E135" s="17" t="str"/>
      <c r="F135" s="17" t="str"/>
      <c r="G135" s="17" t="str"/>
      <c r="H135" s="17" t="str"/>
      <c r="I135" s="17" t="str"/>
      <c r="J135" s="17" t="str"/>
      <c r="K135" s="17" t="str"/>
      <c r="L135" s="17" t="str"/>
      <c r="M135" s="17" t="str"/>
      <c r="N135" s="60" t="str"/>
      <c r="O135" s="60" t="str"/>
      <c r="P135" s="62" t="str">
        <f>IF($H135="","",IFERROR(VLOOKUP($H135,'02_重大度と起動条件'!$A$5:$H$9,5,FALSE),""))</f>
      </c>
      <c r="Q135" s="62" t="str">
        <f>IF($H135="","",IFERROR(VLOOKUP($H135,'02_重大度と起動条件'!$A$5:$H$9,6,FALSE),""))</f>
      </c>
      <c r="R135" s="62" t="str"/>
      <c r="S135" s="62" t="str"/>
      <c r="T135" s="17" t="str">
        <f>IF($A135="","",IF($R135="","確認待ち",IF($R135&lt;=$P135,"達成","期限超過")))</f>
      </c>
      <c r="U135" s="17" t="str">
        <f>IF($A135="","",IF($S135="",IF(OR($I135="復旧済み",$I135="完了"),"入力待ち","対応中"),IF($S135&lt;=$Q135,"達成","期限超過")))</f>
      </c>
      <c r="V135" s="17" t="str"/>
      <c r="W135" s="17" t="str"/>
      <c r="X135" s="17" t="str"/>
      <c r="Y135" s="58" t="str"/>
      <c r="Z135" s="58" t="str"/>
      <c r="AA135" s="17" t="str"/>
      <c r="AB135" s="17" t="str"/>
      <c r="AC135" s="17" t="str"/>
    </row>
    <row r="136" ht="28" hidden="0" customHeight="1">
      <c r="A136" s="17" t="str"/>
      <c r="B136" s="17" t="str"/>
      <c r="C136" s="58" t="str"/>
      <c r="D136" s="17" t="str"/>
      <c r="E136" s="17" t="str"/>
      <c r="F136" s="17" t="str"/>
      <c r="G136" s="17" t="str"/>
      <c r="H136" s="17" t="str"/>
      <c r="I136" s="17" t="str"/>
      <c r="J136" s="17" t="str"/>
      <c r="K136" s="17" t="str"/>
      <c r="L136" s="17" t="str"/>
      <c r="M136" s="17" t="str"/>
      <c r="N136" s="60" t="str"/>
      <c r="O136" s="60" t="str"/>
      <c r="P136" s="62" t="str">
        <f>IF($H136="","",IFERROR(VLOOKUP($H136,'02_重大度と起動条件'!$A$5:$H$9,5,FALSE),""))</f>
      </c>
      <c r="Q136" s="62" t="str">
        <f>IF($H136="","",IFERROR(VLOOKUP($H136,'02_重大度と起動条件'!$A$5:$H$9,6,FALSE),""))</f>
      </c>
      <c r="R136" s="62" t="str"/>
      <c r="S136" s="62" t="str"/>
      <c r="T136" s="17" t="str">
        <f>IF($A136="","",IF($R136="","確認待ち",IF($R136&lt;=$P136,"達成","期限超過")))</f>
      </c>
      <c r="U136" s="17" t="str">
        <f>IF($A136="","",IF($S136="",IF(OR($I136="復旧済み",$I136="完了"),"入力待ち","対応中"),IF($S136&lt;=$Q136,"達成","期限超過")))</f>
      </c>
      <c r="V136" s="17" t="str"/>
      <c r="W136" s="17" t="str"/>
      <c r="X136" s="17" t="str"/>
      <c r="Y136" s="58" t="str"/>
      <c r="Z136" s="58" t="str"/>
      <c r="AA136" s="17" t="str"/>
      <c r="AB136" s="17" t="str"/>
      <c r="AC136" s="17" t="str"/>
    </row>
    <row r="137" ht="28" hidden="0" customHeight="1">
      <c r="A137" s="17" t="str"/>
      <c r="B137" s="17" t="str"/>
      <c r="C137" s="58" t="str"/>
      <c r="D137" s="17" t="str"/>
      <c r="E137" s="17" t="str"/>
      <c r="F137" s="17" t="str"/>
      <c r="G137" s="17" t="str"/>
      <c r="H137" s="17" t="str"/>
      <c r="I137" s="17" t="str"/>
      <c r="J137" s="17" t="str"/>
      <c r="K137" s="17" t="str"/>
      <c r="L137" s="17" t="str"/>
      <c r="M137" s="17" t="str"/>
      <c r="N137" s="60" t="str"/>
      <c r="O137" s="60" t="str"/>
      <c r="P137" s="62" t="str">
        <f>IF($H137="","",IFERROR(VLOOKUP($H137,'02_重大度と起動条件'!$A$5:$H$9,5,FALSE),""))</f>
      </c>
      <c r="Q137" s="62" t="str">
        <f>IF($H137="","",IFERROR(VLOOKUP($H137,'02_重大度と起動条件'!$A$5:$H$9,6,FALSE),""))</f>
      </c>
      <c r="R137" s="62" t="str"/>
      <c r="S137" s="62" t="str"/>
      <c r="T137" s="17" t="str">
        <f>IF($A137="","",IF($R137="","確認待ち",IF($R137&lt;=$P137,"達成","期限超過")))</f>
      </c>
      <c r="U137" s="17" t="str">
        <f>IF($A137="","",IF($S137="",IF(OR($I137="復旧済み",$I137="完了"),"入力待ち","対応中"),IF($S137&lt;=$Q137,"達成","期限超過")))</f>
      </c>
      <c r="V137" s="17" t="str"/>
      <c r="W137" s="17" t="str"/>
      <c r="X137" s="17" t="str"/>
      <c r="Y137" s="58" t="str"/>
      <c r="Z137" s="58" t="str"/>
      <c r="AA137" s="17" t="str"/>
      <c r="AB137" s="17" t="str"/>
      <c r="AC137" s="17" t="str"/>
    </row>
    <row r="138" ht="28" hidden="0" customHeight="1">
      <c r="A138" s="17" t="str"/>
      <c r="B138" s="17" t="str"/>
      <c r="C138" s="58" t="str"/>
      <c r="D138" s="17" t="str"/>
      <c r="E138" s="17" t="str"/>
      <c r="F138" s="17" t="str"/>
      <c r="G138" s="17" t="str"/>
      <c r="H138" s="17" t="str"/>
      <c r="I138" s="17" t="str"/>
      <c r="J138" s="17" t="str"/>
      <c r="K138" s="17" t="str"/>
      <c r="L138" s="17" t="str"/>
      <c r="M138" s="17" t="str"/>
      <c r="N138" s="60" t="str"/>
      <c r="O138" s="60" t="str"/>
      <c r="P138" s="62" t="str">
        <f>IF($H138="","",IFERROR(VLOOKUP($H138,'02_重大度と起動条件'!$A$5:$H$9,5,FALSE),""))</f>
      </c>
      <c r="Q138" s="62" t="str">
        <f>IF($H138="","",IFERROR(VLOOKUP($H138,'02_重大度と起動条件'!$A$5:$H$9,6,FALSE),""))</f>
      </c>
      <c r="R138" s="62" t="str"/>
      <c r="S138" s="62" t="str"/>
      <c r="T138" s="17" t="str">
        <f>IF($A138="","",IF($R138="","確認待ち",IF($R138&lt;=$P138,"達成","期限超過")))</f>
      </c>
      <c r="U138" s="17" t="str">
        <f>IF($A138="","",IF($S138="",IF(OR($I138="復旧済み",$I138="完了"),"入力待ち","対応中"),IF($S138&lt;=$Q138,"達成","期限超過")))</f>
      </c>
      <c r="V138" s="17" t="str"/>
      <c r="W138" s="17" t="str"/>
      <c r="X138" s="17" t="str"/>
      <c r="Y138" s="58" t="str"/>
      <c r="Z138" s="58" t="str"/>
      <c r="AA138" s="17" t="str"/>
      <c r="AB138" s="17" t="str"/>
      <c r="AC138" s="17" t="str"/>
    </row>
    <row r="139" ht="28" hidden="0" customHeight="1">
      <c r="A139" s="17" t="str"/>
      <c r="B139" s="17" t="str"/>
      <c r="C139" s="58" t="str"/>
      <c r="D139" s="17" t="str"/>
      <c r="E139" s="17" t="str"/>
      <c r="F139" s="17" t="str"/>
      <c r="G139" s="17" t="str"/>
      <c r="H139" s="17" t="str"/>
      <c r="I139" s="17" t="str"/>
      <c r="J139" s="17" t="str"/>
      <c r="K139" s="17" t="str"/>
      <c r="L139" s="17" t="str"/>
      <c r="M139" s="17" t="str"/>
      <c r="N139" s="60" t="str"/>
      <c r="O139" s="60" t="str"/>
      <c r="P139" s="62" t="str">
        <f>IF($H139="","",IFERROR(VLOOKUP($H139,'02_重大度と起動条件'!$A$5:$H$9,5,FALSE),""))</f>
      </c>
      <c r="Q139" s="62" t="str">
        <f>IF($H139="","",IFERROR(VLOOKUP($H139,'02_重大度と起動条件'!$A$5:$H$9,6,FALSE),""))</f>
      </c>
      <c r="R139" s="62" t="str"/>
      <c r="S139" s="62" t="str"/>
      <c r="T139" s="17" t="str">
        <f>IF($A139="","",IF($R139="","確認待ち",IF($R139&lt;=$P139,"達成","期限超過")))</f>
      </c>
      <c r="U139" s="17" t="str">
        <f>IF($A139="","",IF($S139="",IF(OR($I139="復旧済み",$I139="完了"),"入力待ち","対応中"),IF($S139&lt;=$Q139,"達成","期限超過")))</f>
      </c>
      <c r="V139" s="17" t="str"/>
      <c r="W139" s="17" t="str"/>
      <c r="X139" s="17" t="str"/>
      <c r="Y139" s="58" t="str"/>
      <c r="Z139" s="58" t="str"/>
      <c r="AA139" s="17" t="str"/>
      <c r="AB139" s="17" t="str"/>
      <c r="AC139" s="17" t="str"/>
    </row>
    <row r="140" ht="28" hidden="0" customHeight="1">
      <c r="A140" s="17" t="str"/>
      <c r="B140" s="17" t="str"/>
      <c r="C140" s="58" t="str"/>
      <c r="D140" s="17" t="str"/>
      <c r="E140" s="17" t="str"/>
      <c r="F140" s="17" t="str"/>
      <c r="G140" s="17" t="str"/>
      <c r="H140" s="17" t="str"/>
      <c r="I140" s="17" t="str"/>
      <c r="J140" s="17" t="str"/>
      <c r="K140" s="17" t="str"/>
      <c r="L140" s="17" t="str"/>
      <c r="M140" s="17" t="str"/>
      <c r="N140" s="60" t="str"/>
      <c r="O140" s="60" t="str"/>
      <c r="P140" s="62" t="str">
        <f>IF($H140="","",IFERROR(VLOOKUP($H140,'02_重大度と起動条件'!$A$5:$H$9,5,FALSE),""))</f>
      </c>
      <c r="Q140" s="62" t="str">
        <f>IF($H140="","",IFERROR(VLOOKUP($H140,'02_重大度と起動条件'!$A$5:$H$9,6,FALSE),""))</f>
      </c>
      <c r="R140" s="62" t="str"/>
      <c r="S140" s="62" t="str"/>
      <c r="T140" s="17" t="str">
        <f>IF($A140="","",IF($R140="","確認待ち",IF($R140&lt;=$P140,"達成","期限超過")))</f>
      </c>
      <c r="U140" s="17" t="str">
        <f>IF($A140="","",IF($S140="",IF(OR($I140="復旧済み",$I140="完了"),"入力待ち","対応中"),IF($S140&lt;=$Q140,"達成","期限超過")))</f>
      </c>
      <c r="V140" s="17" t="str"/>
      <c r="W140" s="17" t="str"/>
      <c r="X140" s="17" t="str"/>
      <c r="Y140" s="58" t="str"/>
      <c r="Z140" s="58" t="str"/>
      <c r="AA140" s="17" t="str"/>
      <c r="AB140" s="17" t="str"/>
      <c r="AC140" s="17" t="str"/>
    </row>
    <row r="141" ht="28" hidden="0" customHeight="1">
      <c r="A141" s="17" t="str"/>
      <c r="B141" s="17" t="str"/>
      <c r="C141" s="58" t="str"/>
      <c r="D141" s="17" t="str"/>
      <c r="E141" s="17" t="str"/>
      <c r="F141" s="17" t="str"/>
      <c r="G141" s="17" t="str"/>
      <c r="H141" s="17" t="str"/>
      <c r="I141" s="17" t="str"/>
      <c r="J141" s="17" t="str"/>
      <c r="K141" s="17" t="str"/>
      <c r="L141" s="17" t="str"/>
      <c r="M141" s="17" t="str"/>
      <c r="N141" s="60" t="str"/>
      <c r="O141" s="60" t="str"/>
      <c r="P141" s="62" t="str">
        <f>IF($H141="","",IFERROR(VLOOKUP($H141,'02_重大度と起動条件'!$A$5:$H$9,5,FALSE),""))</f>
      </c>
      <c r="Q141" s="62" t="str">
        <f>IF($H141="","",IFERROR(VLOOKUP($H141,'02_重大度と起動条件'!$A$5:$H$9,6,FALSE),""))</f>
      </c>
      <c r="R141" s="62" t="str"/>
      <c r="S141" s="62" t="str"/>
      <c r="T141" s="17" t="str">
        <f>IF($A141="","",IF($R141="","確認待ち",IF($R141&lt;=$P141,"達成","期限超過")))</f>
      </c>
      <c r="U141" s="17" t="str">
        <f>IF($A141="","",IF($S141="",IF(OR($I141="復旧済み",$I141="完了"),"入力待ち","対応中"),IF($S141&lt;=$Q141,"達成","期限超過")))</f>
      </c>
      <c r="V141" s="17" t="str"/>
      <c r="W141" s="17" t="str"/>
      <c r="X141" s="17" t="str"/>
      <c r="Y141" s="58" t="str"/>
      <c r="Z141" s="58" t="str"/>
      <c r="AA141" s="17" t="str"/>
      <c r="AB141" s="17" t="str"/>
      <c r="AC141" s="17" t="str"/>
    </row>
    <row r="142" ht="28" hidden="0" customHeight="1">
      <c r="A142" s="17" t="str"/>
      <c r="B142" s="17" t="str"/>
      <c r="C142" s="58" t="str"/>
      <c r="D142" s="17" t="str"/>
      <c r="E142" s="17" t="str"/>
      <c r="F142" s="17" t="str"/>
      <c r="G142" s="17" t="str"/>
      <c r="H142" s="17" t="str"/>
      <c r="I142" s="17" t="str"/>
      <c r="J142" s="17" t="str"/>
      <c r="K142" s="17" t="str"/>
      <c r="L142" s="17" t="str"/>
      <c r="M142" s="17" t="str"/>
      <c r="N142" s="60" t="str"/>
      <c r="O142" s="60" t="str"/>
      <c r="P142" s="62" t="str">
        <f>IF($H142="","",IFERROR(VLOOKUP($H142,'02_重大度と起動条件'!$A$5:$H$9,5,FALSE),""))</f>
      </c>
      <c r="Q142" s="62" t="str">
        <f>IF($H142="","",IFERROR(VLOOKUP($H142,'02_重大度と起動条件'!$A$5:$H$9,6,FALSE),""))</f>
      </c>
      <c r="R142" s="62" t="str"/>
      <c r="S142" s="62" t="str"/>
      <c r="T142" s="17" t="str">
        <f>IF($A142="","",IF($R142="","確認待ち",IF($R142&lt;=$P142,"達成","期限超過")))</f>
      </c>
      <c r="U142" s="17" t="str">
        <f>IF($A142="","",IF($S142="",IF(OR($I142="復旧済み",$I142="完了"),"入力待ち","対応中"),IF($S142&lt;=$Q142,"達成","期限超過")))</f>
      </c>
      <c r="V142" s="17" t="str"/>
      <c r="W142" s="17" t="str"/>
      <c r="X142" s="17" t="str"/>
      <c r="Y142" s="58" t="str"/>
      <c r="Z142" s="58" t="str"/>
      <c r="AA142" s="17" t="str"/>
      <c r="AB142" s="17" t="str"/>
      <c r="AC142" s="17" t="str"/>
    </row>
    <row r="143" ht="28" hidden="0" customHeight="1">
      <c r="A143" s="17" t="str"/>
      <c r="B143" s="17" t="str"/>
      <c r="C143" s="58" t="str"/>
      <c r="D143" s="17" t="str"/>
      <c r="E143" s="17" t="str"/>
      <c r="F143" s="17" t="str"/>
      <c r="G143" s="17" t="str"/>
      <c r="H143" s="17" t="str"/>
      <c r="I143" s="17" t="str"/>
      <c r="J143" s="17" t="str"/>
      <c r="K143" s="17" t="str"/>
      <c r="L143" s="17" t="str"/>
      <c r="M143" s="17" t="str"/>
      <c r="N143" s="60" t="str"/>
      <c r="O143" s="60" t="str"/>
      <c r="P143" s="62" t="str">
        <f>IF($H143="","",IFERROR(VLOOKUP($H143,'02_重大度と起動条件'!$A$5:$H$9,5,FALSE),""))</f>
      </c>
      <c r="Q143" s="62" t="str">
        <f>IF($H143="","",IFERROR(VLOOKUP($H143,'02_重大度と起動条件'!$A$5:$H$9,6,FALSE),""))</f>
      </c>
      <c r="R143" s="62" t="str"/>
      <c r="S143" s="62" t="str"/>
      <c r="T143" s="17" t="str">
        <f>IF($A143="","",IF($R143="","確認待ち",IF($R143&lt;=$P143,"達成","期限超過")))</f>
      </c>
      <c r="U143" s="17" t="str">
        <f>IF($A143="","",IF($S143="",IF(OR($I143="復旧済み",$I143="完了"),"入力待ち","対応中"),IF($S143&lt;=$Q143,"達成","期限超過")))</f>
      </c>
      <c r="V143" s="17" t="str"/>
      <c r="W143" s="17" t="str"/>
      <c r="X143" s="17" t="str"/>
      <c r="Y143" s="58" t="str"/>
      <c r="Z143" s="58" t="str"/>
      <c r="AA143" s="17" t="str"/>
      <c r="AB143" s="17" t="str"/>
      <c r="AC143" s="17" t="str"/>
    </row>
    <row r="144" ht="28" hidden="0" customHeight="1">
      <c r="A144" s="17" t="str"/>
      <c r="B144" s="17" t="str"/>
      <c r="C144" s="58" t="str"/>
      <c r="D144" s="17" t="str"/>
      <c r="E144" s="17" t="str"/>
      <c r="F144" s="17" t="str"/>
      <c r="G144" s="17" t="str"/>
      <c r="H144" s="17" t="str"/>
      <c r="I144" s="17" t="str"/>
      <c r="J144" s="17" t="str"/>
      <c r="K144" s="17" t="str"/>
      <c r="L144" s="17" t="str"/>
      <c r="M144" s="17" t="str"/>
      <c r="N144" s="60" t="str"/>
      <c r="O144" s="60" t="str"/>
      <c r="P144" s="62" t="str">
        <f>IF($H144="","",IFERROR(VLOOKUP($H144,'02_重大度と起動条件'!$A$5:$H$9,5,FALSE),""))</f>
      </c>
      <c r="Q144" s="62" t="str">
        <f>IF($H144="","",IFERROR(VLOOKUP($H144,'02_重大度と起動条件'!$A$5:$H$9,6,FALSE),""))</f>
      </c>
      <c r="R144" s="62" t="str"/>
      <c r="S144" s="62" t="str"/>
      <c r="T144" s="17" t="str">
        <f>IF($A144="","",IF($R144="","確認待ち",IF($R144&lt;=$P144,"達成","期限超過")))</f>
      </c>
      <c r="U144" s="17" t="str">
        <f>IF($A144="","",IF($S144="",IF(OR($I144="復旧済み",$I144="完了"),"入力待ち","対応中"),IF($S144&lt;=$Q144,"達成","期限超過")))</f>
      </c>
      <c r="V144" s="17" t="str"/>
      <c r="W144" s="17" t="str"/>
      <c r="X144" s="17" t="str"/>
      <c r="Y144" s="58" t="str"/>
      <c r="Z144" s="58" t="str"/>
      <c r="AA144" s="17" t="str"/>
      <c r="AB144" s="17" t="str"/>
      <c r="AC144" s="17" t="str"/>
    </row>
    <row r="145" ht="28" hidden="0" customHeight="1">
      <c r="A145" s="17" t="str"/>
      <c r="B145" s="17" t="str"/>
      <c r="C145" s="58" t="str"/>
      <c r="D145" s="17" t="str"/>
      <c r="E145" s="17" t="str"/>
      <c r="F145" s="17" t="str"/>
      <c r="G145" s="17" t="str"/>
      <c r="H145" s="17" t="str"/>
      <c r="I145" s="17" t="str"/>
      <c r="J145" s="17" t="str"/>
      <c r="K145" s="17" t="str"/>
      <c r="L145" s="17" t="str"/>
      <c r="M145" s="17" t="str"/>
      <c r="N145" s="60" t="str"/>
      <c r="O145" s="60" t="str"/>
      <c r="P145" s="62" t="str">
        <f>IF($H145="","",IFERROR(VLOOKUP($H145,'02_重大度と起動条件'!$A$5:$H$9,5,FALSE),""))</f>
      </c>
      <c r="Q145" s="62" t="str">
        <f>IF($H145="","",IFERROR(VLOOKUP($H145,'02_重大度と起動条件'!$A$5:$H$9,6,FALSE),""))</f>
      </c>
      <c r="R145" s="62" t="str"/>
      <c r="S145" s="62" t="str"/>
      <c r="T145" s="17" t="str">
        <f>IF($A145="","",IF($R145="","確認待ち",IF($R145&lt;=$P145,"達成","期限超過")))</f>
      </c>
      <c r="U145" s="17" t="str">
        <f>IF($A145="","",IF($S145="",IF(OR($I145="復旧済み",$I145="完了"),"入力待ち","対応中"),IF($S145&lt;=$Q145,"達成","期限超過")))</f>
      </c>
      <c r="V145" s="17" t="str"/>
      <c r="W145" s="17" t="str"/>
      <c r="X145" s="17" t="str"/>
      <c r="Y145" s="58" t="str"/>
      <c r="Z145" s="58" t="str"/>
      <c r="AA145" s="17" t="str"/>
      <c r="AB145" s="17" t="str"/>
      <c r="AC145" s="17" t="str"/>
    </row>
    <row r="146" ht="28" hidden="0" customHeight="1">
      <c r="A146" s="17" t="str"/>
      <c r="B146" s="17" t="str"/>
      <c r="C146" s="58" t="str"/>
      <c r="D146" s="17" t="str"/>
      <c r="E146" s="17" t="str"/>
      <c r="F146" s="17" t="str"/>
      <c r="G146" s="17" t="str"/>
      <c r="H146" s="17" t="str"/>
      <c r="I146" s="17" t="str"/>
      <c r="J146" s="17" t="str"/>
      <c r="K146" s="17" t="str"/>
      <c r="L146" s="17" t="str"/>
      <c r="M146" s="17" t="str"/>
      <c r="N146" s="60" t="str"/>
      <c r="O146" s="60" t="str"/>
      <c r="P146" s="62" t="str">
        <f>IF($H146="","",IFERROR(VLOOKUP($H146,'02_重大度と起動条件'!$A$5:$H$9,5,FALSE),""))</f>
      </c>
      <c r="Q146" s="62" t="str">
        <f>IF($H146="","",IFERROR(VLOOKUP($H146,'02_重大度と起動条件'!$A$5:$H$9,6,FALSE),""))</f>
      </c>
      <c r="R146" s="62" t="str"/>
      <c r="S146" s="62" t="str"/>
      <c r="T146" s="17" t="str">
        <f>IF($A146="","",IF($R146="","確認待ち",IF($R146&lt;=$P146,"達成","期限超過")))</f>
      </c>
      <c r="U146" s="17" t="str">
        <f>IF($A146="","",IF($S146="",IF(OR($I146="復旧済み",$I146="完了"),"入力待ち","対応中"),IF($S146&lt;=$Q146,"達成","期限超過")))</f>
      </c>
      <c r="V146" s="17" t="str"/>
      <c r="W146" s="17" t="str"/>
      <c r="X146" s="17" t="str"/>
      <c r="Y146" s="58" t="str"/>
      <c r="Z146" s="58" t="str"/>
      <c r="AA146" s="17" t="str"/>
      <c r="AB146" s="17" t="str"/>
      <c r="AC146" s="17" t="str"/>
    </row>
    <row r="147" ht="28" hidden="0" customHeight="1">
      <c r="A147" s="17" t="str"/>
      <c r="B147" s="17" t="str"/>
      <c r="C147" s="58" t="str"/>
      <c r="D147" s="17" t="str"/>
      <c r="E147" s="17" t="str"/>
      <c r="F147" s="17" t="str"/>
      <c r="G147" s="17" t="str"/>
      <c r="H147" s="17" t="str"/>
      <c r="I147" s="17" t="str"/>
      <c r="J147" s="17" t="str"/>
      <c r="K147" s="17" t="str"/>
      <c r="L147" s="17" t="str"/>
      <c r="M147" s="17" t="str"/>
      <c r="N147" s="60" t="str"/>
      <c r="O147" s="60" t="str"/>
      <c r="P147" s="62" t="str">
        <f>IF($H147="","",IFERROR(VLOOKUP($H147,'02_重大度と起動条件'!$A$5:$H$9,5,FALSE),""))</f>
      </c>
      <c r="Q147" s="62" t="str">
        <f>IF($H147="","",IFERROR(VLOOKUP($H147,'02_重大度と起動条件'!$A$5:$H$9,6,FALSE),""))</f>
      </c>
      <c r="R147" s="62" t="str"/>
      <c r="S147" s="62" t="str"/>
      <c r="T147" s="17" t="str">
        <f>IF($A147="","",IF($R147="","確認待ち",IF($R147&lt;=$P147,"達成","期限超過")))</f>
      </c>
      <c r="U147" s="17" t="str">
        <f>IF($A147="","",IF($S147="",IF(OR($I147="復旧済み",$I147="完了"),"入力待ち","対応中"),IF($S147&lt;=$Q147,"達成","期限超過")))</f>
      </c>
      <c r="V147" s="17" t="str"/>
      <c r="W147" s="17" t="str"/>
      <c r="X147" s="17" t="str"/>
      <c r="Y147" s="58" t="str"/>
      <c r="Z147" s="58" t="str"/>
      <c r="AA147" s="17" t="str"/>
      <c r="AB147" s="17" t="str"/>
      <c r="AC147" s="17" t="str"/>
    </row>
    <row r="148" ht="28" hidden="0" customHeight="1">
      <c r="A148" s="17" t="str"/>
      <c r="B148" s="17" t="str"/>
      <c r="C148" s="58" t="str"/>
      <c r="D148" s="17" t="str"/>
      <c r="E148" s="17" t="str"/>
      <c r="F148" s="17" t="str"/>
      <c r="G148" s="17" t="str"/>
      <c r="H148" s="17" t="str"/>
      <c r="I148" s="17" t="str"/>
      <c r="J148" s="17" t="str"/>
      <c r="K148" s="17" t="str"/>
      <c r="L148" s="17" t="str"/>
      <c r="M148" s="17" t="str"/>
      <c r="N148" s="60" t="str"/>
      <c r="O148" s="60" t="str"/>
      <c r="P148" s="62" t="str">
        <f>IF($H148="","",IFERROR(VLOOKUP($H148,'02_重大度と起動条件'!$A$5:$H$9,5,FALSE),""))</f>
      </c>
      <c r="Q148" s="62" t="str">
        <f>IF($H148="","",IFERROR(VLOOKUP($H148,'02_重大度と起動条件'!$A$5:$H$9,6,FALSE),""))</f>
      </c>
      <c r="R148" s="62" t="str"/>
      <c r="S148" s="62" t="str"/>
      <c r="T148" s="17" t="str">
        <f>IF($A148="","",IF($R148="","確認待ち",IF($R148&lt;=$P148,"達成","期限超過")))</f>
      </c>
      <c r="U148" s="17" t="str">
        <f>IF($A148="","",IF($S148="",IF(OR($I148="復旧済み",$I148="完了"),"入力待ち","対応中"),IF($S148&lt;=$Q148,"達成","期限超過")))</f>
      </c>
      <c r="V148" s="17" t="str"/>
      <c r="W148" s="17" t="str"/>
      <c r="X148" s="17" t="str"/>
      <c r="Y148" s="58" t="str"/>
      <c r="Z148" s="58" t="str"/>
      <c r="AA148" s="17" t="str"/>
      <c r="AB148" s="17" t="str"/>
      <c r="AC148" s="17" t="str"/>
    </row>
    <row r="149" ht="28" hidden="0" customHeight="1">
      <c r="A149" s="17" t="str"/>
      <c r="B149" s="17" t="str"/>
      <c r="C149" s="58" t="str"/>
      <c r="D149" s="17" t="str"/>
      <c r="E149" s="17" t="str"/>
      <c r="F149" s="17" t="str"/>
      <c r="G149" s="17" t="str"/>
      <c r="H149" s="17" t="str"/>
      <c r="I149" s="17" t="str"/>
      <c r="J149" s="17" t="str"/>
      <c r="K149" s="17" t="str"/>
      <c r="L149" s="17" t="str"/>
      <c r="M149" s="17" t="str"/>
      <c r="N149" s="60" t="str"/>
      <c r="O149" s="60" t="str"/>
      <c r="P149" s="62" t="str">
        <f>IF($H149="","",IFERROR(VLOOKUP($H149,'02_重大度と起動条件'!$A$5:$H$9,5,FALSE),""))</f>
      </c>
      <c r="Q149" s="62" t="str">
        <f>IF($H149="","",IFERROR(VLOOKUP($H149,'02_重大度と起動条件'!$A$5:$H$9,6,FALSE),""))</f>
      </c>
      <c r="R149" s="62" t="str"/>
      <c r="S149" s="62" t="str"/>
      <c r="T149" s="17" t="str">
        <f>IF($A149="","",IF($R149="","確認待ち",IF($R149&lt;=$P149,"達成","期限超過")))</f>
      </c>
      <c r="U149" s="17" t="str">
        <f>IF($A149="","",IF($S149="",IF(OR($I149="復旧済み",$I149="完了"),"入力待ち","対応中"),IF($S149&lt;=$Q149,"達成","期限超過")))</f>
      </c>
      <c r="V149" s="17" t="str"/>
      <c r="W149" s="17" t="str"/>
      <c r="X149" s="17" t="str"/>
      <c r="Y149" s="58" t="str"/>
      <c r="Z149" s="58" t="str"/>
      <c r="AA149" s="17" t="str"/>
      <c r="AB149" s="17" t="str"/>
      <c r="AC149" s="17" t="str"/>
    </row>
    <row r="150" ht="28" hidden="0" customHeight="1">
      <c r="A150" s="17" t="str"/>
      <c r="B150" s="17" t="str"/>
      <c r="C150" s="58" t="str"/>
      <c r="D150" s="17" t="str"/>
      <c r="E150" s="17" t="str"/>
      <c r="F150" s="17" t="str"/>
      <c r="G150" s="17" t="str"/>
      <c r="H150" s="17" t="str"/>
      <c r="I150" s="17" t="str"/>
      <c r="J150" s="17" t="str"/>
      <c r="K150" s="17" t="str"/>
      <c r="L150" s="17" t="str"/>
      <c r="M150" s="17" t="str"/>
      <c r="N150" s="60" t="str"/>
      <c r="O150" s="60" t="str"/>
      <c r="P150" s="62" t="str">
        <f>IF($H150="","",IFERROR(VLOOKUP($H150,'02_重大度と起動条件'!$A$5:$H$9,5,FALSE),""))</f>
      </c>
      <c r="Q150" s="62" t="str">
        <f>IF($H150="","",IFERROR(VLOOKUP($H150,'02_重大度と起動条件'!$A$5:$H$9,6,FALSE),""))</f>
      </c>
      <c r="R150" s="62" t="str"/>
      <c r="S150" s="62" t="str"/>
      <c r="T150" s="17" t="str">
        <f>IF($A150="","",IF($R150="","確認待ち",IF($R150&lt;=$P150,"達成","期限超過")))</f>
      </c>
      <c r="U150" s="17" t="str">
        <f>IF($A150="","",IF($S150="",IF(OR($I150="復旧済み",$I150="完了"),"入力待ち","対応中"),IF($S150&lt;=$Q150,"達成","期限超過")))</f>
      </c>
      <c r="V150" s="17" t="str"/>
      <c r="W150" s="17" t="str"/>
      <c r="X150" s="17" t="str"/>
      <c r="Y150" s="58" t="str"/>
      <c r="Z150" s="58" t="str"/>
      <c r="AA150" s="17" t="str"/>
      <c r="AB150" s="17" t="str"/>
      <c r="AC150" s="17" t="str"/>
    </row>
    <row r="151" ht="28" hidden="0" customHeight="1">
      <c r="A151" s="17" t="str"/>
      <c r="B151" s="17" t="str"/>
      <c r="C151" s="58" t="str"/>
      <c r="D151" s="17" t="str"/>
      <c r="E151" s="17" t="str"/>
      <c r="F151" s="17" t="str"/>
      <c r="G151" s="17" t="str"/>
      <c r="H151" s="17" t="str"/>
      <c r="I151" s="17" t="str"/>
      <c r="J151" s="17" t="str"/>
      <c r="K151" s="17" t="str"/>
      <c r="L151" s="17" t="str"/>
      <c r="M151" s="17" t="str"/>
      <c r="N151" s="60" t="str"/>
      <c r="O151" s="60" t="str"/>
      <c r="P151" s="62" t="str">
        <f>IF($H151="","",IFERROR(VLOOKUP($H151,'02_重大度と起動条件'!$A$5:$H$9,5,FALSE),""))</f>
      </c>
      <c r="Q151" s="62" t="str">
        <f>IF($H151="","",IFERROR(VLOOKUP($H151,'02_重大度と起動条件'!$A$5:$H$9,6,FALSE),""))</f>
      </c>
      <c r="R151" s="62" t="str"/>
      <c r="S151" s="62" t="str"/>
      <c r="T151" s="17" t="str">
        <f>IF($A151="","",IF($R151="","確認待ち",IF($R151&lt;=$P151,"達成","期限超過")))</f>
      </c>
      <c r="U151" s="17" t="str">
        <f>IF($A151="","",IF($S151="",IF(OR($I151="復旧済み",$I151="完了"),"入力待ち","対応中"),IF($S151&lt;=$Q151,"達成","期限超過")))</f>
      </c>
      <c r="V151" s="17" t="str"/>
      <c r="W151" s="17" t="str"/>
      <c r="X151" s="17" t="str"/>
      <c r="Y151" s="58" t="str"/>
      <c r="Z151" s="58" t="str"/>
      <c r="AA151" s="17" t="str"/>
      <c r="AB151" s="17" t="str"/>
      <c r="AC151" s="17" t="str"/>
    </row>
    <row r="152" ht="28" hidden="0" customHeight="1">
      <c r="A152" s="17" t="str"/>
      <c r="B152" s="17" t="str"/>
      <c r="C152" s="58" t="str"/>
      <c r="D152" s="17" t="str"/>
      <c r="E152" s="17" t="str"/>
      <c r="F152" s="17" t="str"/>
      <c r="G152" s="17" t="str"/>
      <c r="H152" s="17" t="str"/>
      <c r="I152" s="17" t="str"/>
      <c r="J152" s="17" t="str"/>
      <c r="K152" s="17" t="str"/>
      <c r="L152" s="17" t="str"/>
      <c r="M152" s="17" t="str"/>
      <c r="N152" s="60" t="str"/>
      <c r="O152" s="60" t="str"/>
      <c r="P152" s="62" t="str">
        <f>IF($H152="","",IFERROR(VLOOKUP($H152,'02_重大度と起動条件'!$A$5:$H$9,5,FALSE),""))</f>
      </c>
      <c r="Q152" s="62" t="str">
        <f>IF($H152="","",IFERROR(VLOOKUP($H152,'02_重大度と起動条件'!$A$5:$H$9,6,FALSE),""))</f>
      </c>
      <c r="R152" s="62" t="str"/>
      <c r="S152" s="62" t="str"/>
      <c r="T152" s="17" t="str">
        <f>IF($A152="","",IF($R152="","確認待ち",IF($R152&lt;=$P152,"達成","期限超過")))</f>
      </c>
      <c r="U152" s="17" t="str">
        <f>IF($A152="","",IF($S152="",IF(OR($I152="復旧済み",$I152="完了"),"入力待ち","対応中"),IF($S152&lt;=$Q152,"達成","期限超過")))</f>
      </c>
      <c r="V152" s="17" t="str"/>
      <c r="W152" s="17" t="str"/>
      <c r="X152" s="17" t="str"/>
      <c r="Y152" s="58" t="str"/>
      <c r="Z152" s="58" t="str"/>
      <c r="AA152" s="17" t="str"/>
      <c r="AB152" s="17" t="str"/>
      <c r="AC152" s="17" t="str"/>
    </row>
    <row r="153" ht="28" hidden="0" customHeight="1">
      <c r="A153" s="17" t="str"/>
      <c r="B153" s="17" t="str"/>
      <c r="C153" s="58" t="str"/>
      <c r="D153" s="17" t="str"/>
      <c r="E153" s="17" t="str"/>
      <c r="F153" s="17" t="str"/>
      <c r="G153" s="17" t="str"/>
      <c r="H153" s="17" t="str"/>
      <c r="I153" s="17" t="str"/>
      <c r="J153" s="17" t="str"/>
      <c r="K153" s="17" t="str"/>
      <c r="L153" s="17" t="str"/>
      <c r="M153" s="17" t="str"/>
      <c r="N153" s="60" t="str"/>
      <c r="O153" s="60" t="str"/>
      <c r="P153" s="62" t="str">
        <f>IF($H153="","",IFERROR(VLOOKUP($H153,'02_重大度と起動条件'!$A$5:$H$9,5,FALSE),""))</f>
      </c>
      <c r="Q153" s="62" t="str">
        <f>IF($H153="","",IFERROR(VLOOKUP($H153,'02_重大度と起動条件'!$A$5:$H$9,6,FALSE),""))</f>
      </c>
      <c r="R153" s="62" t="str"/>
      <c r="S153" s="62" t="str"/>
      <c r="T153" s="17" t="str">
        <f>IF($A153="","",IF($R153="","確認待ち",IF($R153&lt;=$P153,"達成","期限超過")))</f>
      </c>
      <c r="U153" s="17" t="str">
        <f>IF($A153="","",IF($S153="",IF(OR($I153="復旧済み",$I153="完了"),"入力待ち","対応中"),IF($S153&lt;=$Q153,"達成","期限超過")))</f>
      </c>
      <c r="V153" s="17" t="str"/>
      <c r="W153" s="17" t="str"/>
      <c r="X153" s="17" t="str"/>
      <c r="Y153" s="58" t="str"/>
      <c r="Z153" s="58" t="str"/>
      <c r="AA153" s="17" t="str"/>
      <c r="AB153" s="17" t="str"/>
      <c r="AC153" s="17" t="str"/>
    </row>
    <row r="154" ht="28" hidden="0" customHeight="1">
      <c r="A154" s="17" t="str"/>
      <c r="B154" s="17" t="str"/>
      <c r="C154" s="58" t="str"/>
      <c r="D154" s="17" t="str"/>
      <c r="E154" s="17" t="str"/>
      <c r="F154" s="17" t="str"/>
      <c r="G154" s="17" t="str"/>
      <c r="H154" s="17" t="str"/>
      <c r="I154" s="17" t="str"/>
      <c r="J154" s="17" t="str"/>
      <c r="K154" s="17" t="str"/>
      <c r="L154" s="17" t="str"/>
      <c r="M154" s="17" t="str"/>
      <c r="N154" s="60" t="str"/>
      <c r="O154" s="60" t="str"/>
      <c r="P154" s="62" t="str">
        <f>IF($H154="","",IFERROR(VLOOKUP($H154,'02_重大度と起動条件'!$A$5:$H$9,5,FALSE),""))</f>
      </c>
      <c r="Q154" s="62" t="str">
        <f>IF($H154="","",IFERROR(VLOOKUP($H154,'02_重大度と起動条件'!$A$5:$H$9,6,FALSE),""))</f>
      </c>
      <c r="R154" s="62" t="str"/>
      <c r="S154" s="62" t="str"/>
      <c r="T154" s="17" t="str">
        <f>IF($A154="","",IF($R154="","確認待ち",IF($R154&lt;=$P154,"達成","期限超過")))</f>
      </c>
      <c r="U154" s="17" t="str">
        <f>IF($A154="","",IF($S154="",IF(OR($I154="復旧済み",$I154="完了"),"入力待ち","対応中"),IF($S154&lt;=$Q154,"達成","期限超過")))</f>
      </c>
      <c r="V154" s="17" t="str"/>
      <c r="W154" s="17" t="str"/>
      <c r="X154" s="17" t="str"/>
      <c r="Y154" s="58" t="str"/>
      <c r="Z154" s="58" t="str"/>
      <c r="AA154" s="17" t="str"/>
      <c r="AB154" s="17" t="str"/>
      <c r="AC154" s="17" t="str"/>
    </row>
    <row r="155" ht="28" hidden="0" customHeight="1">
      <c r="A155" s="17" t="str"/>
      <c r="B155" s="17" t="str"/>
      <c r="C155" s="58" t="str"/>
      <c r="D155" s="17" t="str"/>
      <c r="E155" s="17" t="str"/>
      <c r="F155" s="17" t="str"/>
      <c r="G155" s="17" t="str"/>
      <c r="H155" s="17" t="str"/>
      <c r="I155" s="17" t="str"/>
      <c r="J155" s="17" t="str"/>
      <c r="K155" s="17" t="str"/>
      <c r="L155" s="17" t="str"/>
      <c r="M155" s="17" t="str"/>
      <c r="N155" s="60" t="str"/>
      <c r="O155" s="60" t="str"/>
      <c r="P155" s="62" t="str">
        <f>IF($H155="","",IFERROR(VLOOKUP($H155,'02_重大度と起動条件'!$A$5:$H$9,5,FALSE),""))</f>
      </c>
      <c r="Q155" s="62" t="str">
        <f>IF($H155="","",IFERROR(VLOOKUP($H155,'02_重大度と起動条件'!$A$5:$H$9,6,FALSE),""))</f>
      </c>
      <c r="R155" s="62" t="str"/>
      <c r="S155" s="62" t="str"/>
      <c r="T155" s="17" t="str">
        <f>IF($A155="","",IF($R155="","確認待ち",IF($R155&lt;=$P155,"達成","期限超過")))</f>
      </c>
      <c r="U155" s="17" t="str">
        <f>IF($A155="","",IF($S155="",IF(OR($I155="復旧済み",$I155="完了"),"入力待ち","対応中"),IF($S155&lt;=$Q155,"達成","期限超過")))</f>
      </c>
      <c r="V155" s="17" t="str"/>
      <c r="W155" s="17" t="str"/>
      <c r="X155" s="17" t="str"/>
      <c r="Y155" s="58" t="str"/>
      <c r="Z155" s="58" t="str"/>
      <c r="AA155" s="17" t="str"/>
      <c r="AB155" s="17" t="str"/>
      <c r="AC155" s="17" t="str"/>
    </row>
    <row r="156" ht="28" hidden="0" customHeight="1">
      <c r="A156" s="17" t="str"/>
      <c r="B156" s="17" t="str"/>
      <c r="C156" s="58" t="str"/>
      <c r="D156" s="17" t="str"/>
      <c r="E156" s="17" t="str"/>
      <c r="F156" s="17" t="str"/>
      <c r="G156" s="17" t="str"/>
      <c r="H156" s="17" t="str"/>
      <c r="I156" s="17" t="str"/>
      <c r="J156" s="17" t="str"/>
      <c r="K156" s="17" t="str"/>
      <c r="L156" s="17" t="str"/>
      <c r="M156" s="17" t="str"/>
      <c r="N156" s="60" t="str"/>
      <c r="O156" s="60" t="str"/>
      <c r="P156" s="62" t="str">
        <f>IF($H156="","",IFERROR(VLOOKUP($H156,'02_重大度と起動条件'!$A$5:$H$9,5,FALSE),""))</f>
      </c>
      <c r="Q156" s="62" t="str">
        <f>IF($H156="","",IFERROR(VLOOKUP($H156,'02_重大度と起動条件'!$A$5:$H$9,6,FALSE),""))</f>
      </c>
      <c r="R156" s="62" t="str"/>
      <c r="S156" s="62" t="str"/>
      <c r="T156" s="17" t="str">
        <f>IF($A156="","",IF($R156="","確認待ち",IF($R156&lt;=$P156,"達成","期限超過")))</f>
      </c>
      <c r="U156" s="17" t="str">
        <f>IF($A156="","",IF($S156="",IF(OR($I156="復旧済み",$I156="完了"),"入力待ち","対応中"),IF($S156&lt;=$Q156,"達成","期限超過")))</f>
      </c>
      <c r="V156" s="17" t="str"/>
      <c r="W156" s="17" t="str"/>
      <c r="X156" s="17" t="str"/>
      <c r="Y156" s="58" t="str"/>
      <c r="Z156" s="58" t="str"/>
      <c r="AA156" s="17" t="str"/>
      <c r="AB156" s="17" t="str"/>
      <c r="AC156" s="17" t="str"/>
    </row>
    <row r="157" ht="28" hidden="0" customHeight="1">
      <c r="A157" s="17" t="str"/>
      <c r="B157" s="17" t="str"/>
      <c r="C157" s="58" t="str"/>
      <c r="D157" s="17" t="str"/>
      <c r="E157" s="17" t="str"/>
      <c r="F157" s="17" t="str"/>
      <c r="G157" s="17" t="str"/>
      <c r="H157" s="17" t="str"/>
      <c r="I157" s="17" t="str"/>
      <c r="J157" s="17" t="str"/>
      <c r="K157" s="17" t="str"/>
      <c r="L157" s="17" t="str"/>
      <c r="M157" s="17" t="str"/>
      <c r="N157" s="60" t="str"/>
      <c r="O157" s="60" t="str"/>
      <c r="P157" s="62" t="str">
        <f>IF($H157="","",IFERROR(VLOOKUP($H157,'02_重大度と起動条件'!$A$5:$H$9,5,FALSE),""))</f>
      </c>
      <c r="Q157" s="62" t="str">
        <f>IF($H157="","",IFERROR(VLOOKUP($H157,'02_重大度と起動条件'!$A$5:$H$9,6,FALSE),""))</f>
      </c>
      <c r="R157" s="62" t="str"/>
      <c r="S157" s="62" t="str"/>
      <c r="T157" s="17" t="str">
        <f>IF($A157="","",IF($R157="","確認待ち",IF($R157&lt;=$P157,"達成","期限超過")))</f>
      </c>
      <c r="U157" s="17" t="str">
        <f>IF($A157="","",IF($S157="",IF(OR($I157="復旧済み",$I157="完了"),"入力待ち","対応中"),IF($S157&lt;=$Q157,"達成","期限超過")))</f>
      </c>
      <c r="V157" s="17" t="str"/>
      <c r="W157" s="17" t="str"/>
      <c r="X157" s="17" t="str"/>
      <c r="Y157" s="58" t="str"/>
      <c r="Z157" s="58" t="str"/>
      <c r="AA157" s="17" t="str"/>
      <c r="AB157" s="17" t="str"/>
      <c r="AC157" s="17" t="str"/>
    </row>
    <row r="158" ht="28" hidden="0" customHeight="1">
      <c r="A158" s="17" t="str"/>
      <c r="B158" s="17" t="str"/>
      <c r="C158" s="58" t="str"/>
      <c r="D158" s="17" t="str"/>
      <c r="E158" s="17" t="str"/>
      <c r="F158" s="17" t="str"/>
      <c r="G158" s="17" t="str"/>
      <c r="H158" s="17" t="str"/>
      <c r="I158" s="17" t="str"/>
      <c r="J158" s="17" t="str"/>
      <c r="K158" s="17" t="str"/>
      <c r="L158" s="17" t="str"/>
      <c r="M158" s="17" t="str"/>
      <c r="N158" s="60" t="str"/>
      <c r="O158" s="60" t="str"/>
      <c r="P158" s="62" t="str">
        <f>IF($H158="","",IFERROR(VLOOKUP($H158,'02_重大度と起動条件'!$A$5:$H$9,5,FALSE),""))</f>
      </c>
      <c r="Q158" s="62" t="str">
        <f>IF($H158="","",IFERROR(VLOOKUP($H158,'02_重大度と起動条件'!$A$5:$H$9,6,FALSE),""))</f>
      </c>
      <c r="R158" s="62" t="str"/>
      <c r="S158" s="62" t="str"/>
      <c r="T158" s="17" t="str">
        <f>IF($A158="","",IF($R158="","確認待ち",IF($R158&lt;=$P158,"達成","期限超過")))</f>
      </c>
      <c r="U158" s="17" t="str">
        <f>IF($A158="","",IF($S158="",IF(OR($I158="復旧済み",$I158="完了"),"入力待ち","対応中"),IF($S158&lt;=$Q158,"達成","期限超過")))</f>
      </c>
      <c r="V158" s="17" t="str"/>
      <c r="W158" s="17" t="str"/>
      <c r="X158" s="17" t="str"/>
      <c r="Y158" s="58" t="str"/>
      <c r="Z158" s="58" t="str"/>
      <c r="AA158" s="17" t="str"/>
      <c r="AB158" s="17" t="str"/>
      <c r="AC158" s="17" t="str"/>
    </row>
    <row r="159" ht="28" hidden="0" customHeight="1">
      <c r="A159" s="17" t="str"/>
      <c r="B159" s="17" t="str"/>
      <c r="C159" s="58" t="str"/>
      <c r="D159" s="17" t="str"/>
      <c r="E159" s="17" t="str"/>
      <c r="F159" s="17" t="str"/>
      <c r="G159" s="17" t="str"/>
      <c r="H159" s="17" t="str"/>
      <c r="I159" s="17" t="str"/>
      <c r="J159" s="17" t="str"/>
      <c r="K159" s="17" t="str"/>
      <c r="L159" s="17" t="str"/>
      <c r="M159" s="17" t="str"/>
      <c r="N159" s="60" t="str"/>
      <c r="O159" s="60" t="str"/>
      <c r="P159" s="62" t="str">
        <f>IF($H159="","",IFERROR(VLOOKUP($H159,'02_重大度と起動条件'!$A$5:$H$9,5,FALSE),""))</f>
      </c>
      <c r="Q159" s="62" t="str">
        <f>IF($H159="","",IFERROR(VLOOKUP($H159,'02_重大度と起動条件'!$A$5:$H$9,6,FALSE),""))</f>
      </c>
      <c r="R159" s="62" t="str"/>
      <c r="S159" s="62" t="str"/>
      <c r="T159" s="17" t="str">
        <f>IF($A159="","",IF($R159="","確認待ち",IF($R159&lt;=$P159,"達成","期限超過")))</f>
      </c>
      <c r="U159" s="17" t="str">
        <f>IF($A159="","",IF($S159="",IF(OR($I159="復旧済み",$I159="完了"),"入力待ち","対応中"),IF($S159&lt;=$Q159,"達成","期限超過")))</f>
      </c>
      <c r="V159" s="17" t="str"/>
      <c r="W159" s="17" t="str"/>
      <c r="X159" s="17" t="str"/>
      <c r="Y159" s="58" t="str"/>
      <c r="Z159" s="58" t="str"/>
      <c r="AA159" s="17" t="str"/>
      <c r="AB159" s="17" t="str"/>
      <c r="AC159" s="17" t="str"/>
    </row>
    <row r="160" ht="28" hidden="0" customHeight="1">
      <c r="A160" s="17" t="str"/>
      <c r="B160" s="17" t="str"/>
      <c r="C160" s="58" t="str"/>
      <c r="D160" s="17" t="str"/>
      <c r="E160" s="17" t="str"/>
      <c r="F160" s="17" t="str"/>
      <c r="G160" s="17" t="str"/>
      <c r="H160" s="17" t="str"/>
      <c r="I160" s="17" t="str"/>
      <c r="J160" s="17" t="str"/>
      <c r="K160" s="17" t="str"/>
      <c r="L160" s="17" t="str"/>
      <c r="M160" s="17" t="str"/>
      <c r="N160" s="60" t="str"/>
      <c r="O160" s="60" t="str"/>
      <c r="P160" s="62" t="str">
        <f>IF($H160="","",IFERROR(VLOOKUP($H160,'02_重大度と起動条件'!$A$5:$H$9,5,FALSE),""))</f>
      </c>
      <c r="Q160" s="62" t="str">
        <f>IF($H160="","",IFERROR(VLOOKUP($H160,'02_重大度と起動条件'!$A$5:$H$9,6,FALSE),""))</f>
      </c>
      <c r="R160" s="62" t="str"/>
      <c r="S160" s="62" t="str"/>
      <c r="T160" s="17" t="str">
        <f>IF($A160="","",IF($R160="","確認待ち",IF($R160&lt;=$P160,"達成","期限超過")))</f>
      </c>
      <c r="U160" s="17" t="str">
        <f>IF($A160="","",IF($S160="",IF(OR($I160="復旧済み",$I160="完了"),"入力待ち","対応中"),IF($S160&lt;=$Q160,"達成","期限超過")))</f>
      </c>
      <c r="V160" s="17" t="str"/>
      <c r="W160" s="17" t="str"/>
      <c r="X160" s="17" t="str"/>
      <c r="Y160" s="58" t="str"/>
      <c r="Z160" s="58" t="str"/>
      <c r="AA160" s="17" t="str"/>
      <c r="AB160" s="17" t="str"/>
      <c r="AC160" s="17" t="str"/>
    </row>
    <row r="161" ht="28" hidden="0" customHeight="1">
      <c r="A161" s="17" t="str"/>
      <c r="B161" s="17" t="str"/>
      <c r="C161" s="58" t="str"/>
      <c r="D161" s="17" t="str"/>
      <c r="E161" s="17" t="str"/>
      <c r="F161" s="17" t="str"/>
      <c r="G161" s="17" t="str"/>
      <c r="H161" s="17" t="str"/>
      <c r="I161" s="17" t="str"/>
      <c r="J161" s="17" t="str"/>
      <c r="K161" s="17" t="str"/>
      <c r="L161" s="17" t="str"/>
      <c r="M161" s="17" t="str"/>
      <c r="N161" s="60" t="str"/>
      <c r="O161" s="60" t="str"/>
      <c r="P161" s="62" t="str">
        <f>IF($H161="","",IFERROR(VLOOKUP($H161,'02_重大度と起動条件'!$A$5:$H$9,5,FALSE),""))</f>
      </c>
      <c r="Q161" s="62" t="str">
        <f>IF($H161="","",IFERROR(VLOOKUP($H161,'02_重大度と起動条件'!$A$5:$H$9,6,FALSE),""))</f>
      </c>
      <c r="R161" s="62" t="str"/>
      <c r="S161" s="62" t="str"/>
      <c r="T161" s="17" t="str">
        <f>IF($A161="","",IF($R161="","確認待ち",IF($R161&lt;=$P161,"達成","期限超過")))</f>
      </c>
      <c r="U161" s="17" t="str">
        <f>IF($A161="","",IF($S161="",IF(OR($I161="復旧済み",$I161="完了"),"入力待ち","対応中"),IF($S161&lt;=$Q161,"達成","期限超過")))</f>
      </c>
      <c r="V161" s="17" t="str"/>
      <c r="W161" s="17" t="str"/>
      <c r="X161" s="17" t="str"/>
      <c r="Y161" s="58" t="str"/>
      <c r="Z161" s="58" t="str"/>
      <c r="AA161" s="17" t="str"/>
      <c r="AB161" s="17" t="str"/>
      <c r="AC161" s="17" t="str"/>
    </row>
    <row r="162" ht="28" hidden="0" customHeight="1">
      <c r="A162" s="17" t="str"/>
      <c r="B162" s="17" t="str"/>
      <c r="C162" s="58" t="str"/>
      <c r="D162" s="17" t="str"/>
      <c r="E162" s="17" t="str"/>
      <c r="F162" s="17" t="str"/>
      <c r="G162" s="17" t="str"/>
      <c r="H162" s="17" t="str"/>
      <c r="I162" s="17" t="str"/>
      <c r="J162" s="17" t="str"/>
      <c r="K162" s="17" t="str"/>
      <c r="L162" s="17" t="str"/>
      <c r="M162" s="17" t="str"/>
      <c r="N162" s="60" t="str"/>
      <c r="O162" s="60" t="str"/>
      <c r="P162" s="62" t="str">
        <f>IF($H162="","",IFERROR(VLOOKUP($H162,'02_重大度と起動条件'!$A$5:$H$9,5,FALSE),""))</f>
      </c>
      <c r="Q162" s="62" t="str">
        <f>IF($H162="","",IFERROR(VLOOKUP($H162,'02_重大度と起動条件'!$A$5:$H$9,6,FALSE),""))</f>
      </c>
      <c r="R162" s="62" t="str"/>
      <c r="S162" s="62" t="str"/>
      <c r="T162" s="17" t="str">
        <f>IF($A162="","",IF($R162="","確認待ち",IF($R162&lt;=$P162,"達成","期限超過")))</f>
      </c>
      <c r="U162" s="17" t="str">
        <f>IF($A162="","",IF($S162="",IF(OR($I162="復旧済み",$I162="完了"),"入力待ち","対応中"),IF($S162&lt;=$Q162,"達成","期限超過")))</f>
      </c>
      <c r="V162" s="17" t="str"/>
      <c r="W162" s="17" t="str"/>
      <c r="X162" s="17" t="str"/>
      <c r="Y162" s="58" t="str"/>
      <c r="Z162" s="58" t="str"/>
      <c r="AA162" s="17" t="str"/>
      <c r="AB162" s="17" t="str"/>
      <c r="AC162" s="17" t="str"/>
    </row>
    <row r="163" ht="28" hidden="0" customHeight="1">
      <c r="A163" s="17" t="str"/>
      <c r="B163" s="17" t="str"/>
      <c r="C163" s="58" t="str"/>
      <c r="D163" s="17" t="str"/>
      <c r="E163" s="17" t="str"/>
      <c r="F163" s="17" t="str"/>
      <c r="G163" s="17" t="str"/>
      <c r="H163" s="17" t="str"/>
      <c r="I163" s="17" t="str"/>
      <c r="J163" s="17" t="str"/>
      <c r="K163" s="17" t="str"/>
      <c r="L163" s="17" t="str"/>
      <c r="M163" s="17" t="str"/>
      <c r="N163" s="60" t="str"/>
      <c r="O163" s="60" t="str"/>
      <c r="P163" s="62" t="str">
        <f>IF($H163="","",IFERROR(VLOOKUP($H163,'02_重大度と起動条件'!$A$5:$H$9,5,FALSE),""))</f>
      </c>
      <c r="Q163" s="62" t="str">
        <f>IF($H163="","",IFERROR(VLOOKUP($H163,'02_重大度と起動条件'!$A$5:$H$9,6,FALSE),""))</f>
      </c>
      <c r="R163" s="62" t="str"/>
      <c r="S163" s="62" t="str"/>
      <c r="T163" s="17" t="str">
        <f>IF($A163="","",IF($R163="","確認待ち",IF($R163&lt;=$P163,"達成","期限超過")))</f>
      </c>
      <c r="U163" s="17" t="str">
        <f>IF($A163="","",IF($S163="",IF(OR($I163="復旧済み",$I163="完了"),"入力待ち","対応中"),IF($S163&lt;=$Q163,"達成","期限超過")))</f>
      </c>
      <c r="V163" s="17" t="str"/>
      <c r="W163" s="17" t="str"/>
      <c r="X163" s="17" t="str"/>
      <c r="Y163" s="58" t="str"/>
      <c r="Z163" s="58" t="str"/>
      <c r="AA163" s="17" t="str"/>
      <c r="AB163" s="17" t="str"/>
      <c r="AC163" s="17" t="str"/>
    </row>
    <row r="164" ht="28" hidden="0" customHeight="1">
      <c r="A164" s="17" t="str"/>
      <c r="B164" s="17" t="str"/>
      <c r="C164" s="58" t="str"/>
      <c r="D164" s="17" t="str"/>
      <c r="E164" s="17" t="str"/>
      <c r="F164" s="17" t="str"/>
      <c r="G164" s="17" t="str"/>
      <c r="H164" s="17" t="str"/>
      <c r="I164" s="17" t="str"/>
      <c r="J164" s="17" t="str"/>
      <c r="K164" s="17" t="str"/>
      <c r="L164" s="17" t="str"/>
      <c r="M164" s="17" t="str"/>
      <c r="N164" s="60" t="str"/>
      <c r="O164" s="60" t="str"/>
      <c r="P164" s="62" t="str">
        <f>IF($H164="","",IFERROR(VLOOKUP($H164,'02_重大度と起動条件'!$A$5:$H$9,5,FALSE),""))</f>
      </c>
      <c r="Q164" s="62" t="str">
        <f>IF($H164="","",IFERROR(VLOOKUP($H164,'02_重大度と起動条件'!$A$5:$H$9,6,FALSE),""))</f>
      </c>
      <c r="R164" s="62" t="str"/>
      <c r="S164" s="62" t="str"/>
      <c r="T164" s="17" t="str">
        <f>IF($A164="","",IF($R164="","確認待ち",IF($R164&lt;=$P164,"達成","期限超過")))</f>
      </c>
      <c r="U164" s="17" t="str">
        <f>IF($A164="","",IF($S164="",IF(OR($I164="復旧済み",$I164="完了"),"入力待ち","対応中"),IF($S164&lt;=$Q164,"達成","期限超過")))</f>
      </c>
      <c r="V164" s="17" t="str"/>
      <c r="W164" s="17" t="str"/>
      <c r="X164" s="17" t="str"/>
      <c r="Y164" s="58" t="str"/>
      <c r="Z164" s="58" t="str"/>
      <c r="AA164" s="17" t="str"/>
      <c r="AB164" s="17" t="str"/>
      <c r="AC164" s="17" t="str"/>
    </row>
    <row r="165" ht="28" hidden="0" customHeight="1">
      <c r="A165" s="17" t="str"/>
      <c r="B165" s="17" t="str"/>
      <c r="C165" s="58" t="str"/>
      <c r="D165" s="17" t="str"/>
      <c r="E165" s="17" t="str"/>
      <c r="F165" s="17" t="str"/>
      <c r="G165" s="17" t="str"/>
      <c r="H165" s="17" t="str"/>
      <c r="I165" s="17" t="str"/>
      <c r="J165" s="17" t="str"/>
      <c r="K165" s="17" t="str"/>
      <c r="L165" s="17" t="str"/>
      <c r="M165" s="17" t="str"/>
      <c r="N165" s="60" t="str"/>
      <c r="O165" s="60" t="str"/>
      <c r="P165" s="62" t="str">
        <f>IF($H165="","",IFERROR(VLOOKUP($H165,'02_重大度と起動条件'!$A$5:$H$9,5,FALSE),""))</f>
      </c>
      <c r="Q165" s="62" t="str">
        <f>IF($H165="","",IFERROR(VLOOKUP($H165,'02_重大度と起動条件'!$A$5:$H$9,6,FALSE),""))</f>
      </c>
      <c r="R165" s="62" t="str"/>
      <c r="S165" s="62" t="str"/>
      <c r="T165" s="17" t="str">
        <f>IF($A165="","",IF($R165="","確認待ち",IF($R165&lt;=$P165,"達成","期限超過")))</f>
      </c>
      <c r="U165" s="17" t="str">
        <f>IF($A165="","",IF($S165="",IF(OR($I165="復旧済み",$I165="完了"),"入力待ち","対応中"),IF($S165&lt;=$Q165,"達成","期限超過")))</f>
      </c>
      <c r="V165" s="17" t="str"/>
      <c r="W165" s="17" t="str"/>
      <c r="X165" s="17" t="str"/>
      <c r="Y165" s="58" t="str"/>
      <c r="Z165" s="58" t="str"/>
      <c r="AA165" s="17" t="str"/>
      <c r="AB165" s="17" t="str"/>
      <c r="AC165" s="17" t="str"/>
    </row>
    <row r="166" ht="28" hidden="0" customHeight="1">
      <c r="A166" s="17" t="str"/>
      <c r="B166" s="17" t="str"/>
      <c r="C166" s="58" t="str"/>
      <c r="D166" s="17" t="str"/>
      <c r="E166" s="17" t="str"/>
      <c r="F166" s="17" t="str"/>
      <c r="G166" s="17" t="str"/>
      <c r="H166" s="17" t="str"/>
      <c r="I166" s="17" t="str"/>
      <c r="J166" s="17" t="str"/>
      <c r="K166" s="17" t="str"/>
      <c r="L166" s="17" t="str"/>
      <c r="M166" s="17" t="str"/>
      <c r="N166" s="60" t="str"/>
      <c r="O166" s="60" t="str"/>
      <c r="P166" s="62" t="str">
        <f>IF($H166="","",IFERROR(VLOOKUP($H166,'02_重大度と起動条件'!$A$5:$H$9,5,FALSE),""))</f>
      </c>
      <c r="Q166" s="62" t="str">
        <f>IF($H166="","",IFERROR(VLOOKUP($H166,'02_重大度と起動条件'!$A$5:$H$9,6,FALSE),""))</f>
      </c>
      <c r="R166" s="62" t="str"/>
      <c r="S166" s="62" t="str"/>
      <c r="T166" s="17" t="str">
        <f>IF($A166="","",IF($R166="","確認待ち",IF($R166&lt;=$P166,"達成","期限超過")))</f>
      </c>
      <c r="U166" s="17" t="str">
        <f>IF($A166="","",IF($S166="",IF(OR($I166="復旧済み",$I166="完了"),"入力待ち","対応中"),IF($S166&lt;=$Q166,"達成","期限超過")))</f>
      </c>
      <c r="V166" s="17" t="str"/>
      <c r="W166" s="17" t="str"/>
      <c r="X166" s="17" t="str"/>
      <c r="Y166" s="58" t="str"/>
      <c r="Z166" s="58" t="str"/>
      <c r="AA166" s="17" t="str"/>
      <c r="AB166" s="17" t="str"/>
      <c r="AC166" s="17" t="str"/>
    </row>
    <row r="167" ht="28" hidden="0" customHeight="1">
      <c r="A167" s="17" t="str"/>
      <c r="B167" s="17" t="str"/>
      <c r="C167" s="58" t="str"/>
      <c r="D167" s="17" t="str"/>
      <c r="E167" s="17" t="str"/>
      <c r="F167" s="17" t="str"/>
      <c r="G167" s="17" t="str"/>
      <c r="H167" s="17" t="str"/>
      <c r="I167" s="17" t="str"/>
      <c r="J167" s="17" t="str"/>
      <c r="K167" s="17" t="str"/>
      <c r="L167" s="17" t="str"/>
      <c r="M167" s="17" t="str"/>
      <c r="N167" s="60" t="str"/>
      <c r="O167" s="60" t="str"/>
      <c r="P167" s="62" t="str">
        <f>IF($H167="","",IFERROR(VLOOKUP($H167,'02_重大度と起動条件'!$A$5:$H$9,5,FALSE),""))</f>
      </c>
      <c r="Q167" s="62" t="str">
        <f>IF($H167="","",IFERROR(VLOOKUP($H167,'02_重大度と起動条件'!$A$5:$H$9,6,FALSE),""))</f>
      </c>
      <c r="R167" s="62" t="str"/>
      <c r="S167" s="62" t="str"/>
      <c r="T167" s="17" t="str">
        <f>IF($A167="","",IF($R167="","確認待ち",IF($R167&lt;=$P167,"達成","期限超過")))</f>
      </c>
      <c r="U167" s="17" t="str">
        <f>IF($A167="","",IF($S167="",IF(OR($I167="復旧済み",$I167="完了"),"入力待ち","対応中"),IF($S167&lt;=$Q167,"達成","期限超過")))</f>
      </c>
      <c r="V167" s="17" t="str"/>
      <c r="W167" s="17" t="str"/>
      <c r="X167" s="17" t="str"/>
      <c r="Y167" s="58" t="str"/>
      <c r="Z167" s="58" t="str"/>
      <c r="AA167" s="17" t="str"/>
      <c r="AB167" s="17" t="str"/>
      <c r="AC167" s="17" t="str"/>
    </row>
    <row r="168" ht="28" hidden="0" customHeight="1">
      <c r="A168" s="17" t="str"/>
      <c r="B168" s="17" t="str"/>
      <c r="C168" s="58" t="str"/>
      <c r="D168" s="17" t="str"/>
      <c r="E168" s="17" t="str"/>
      <c r="F168" s="17" t="str"/>
      <c r="G168" s="17" t="str"/>
      <c r="H168" s="17" t="str"/>
      <c r="I168" s="17" t="str"/>
      <c r="J168" s="17" t="str"/>
      <c r="K168" s="17" t="str"/>
      <c r="L168" s="17" t="str"/>
      <c r="M168" s="17" t="str"/>
      <c r="N168" s="60" t="str"/>
      <c r="O168" s="60" t="str"/>
      <c r="P168" s="62" t="str">
        <f>IF($H168="","",IFERROR(VLOOKUP($H168,'02_重大度と起動条件'!$A$5:$H$9,5,FALSE),""))</f>
      </c>
      <c r="Q168" s="62" t="str">
        <f>IF($H168="","",IFERROR(VLOOKUP($H168,'02_重大度と起動条件'!$A$5:$H$9,6,FALSE),""))</f>
      </c>
      <c r="R168" s="62" t="str"/>
      <c r="S168" s="62" t="str"/>
      <c r="T168" s="17" t="str">
        <f>IF($A168="","",IF($R168="","確認待ち",IF($R168&lt;=$P168,"達成","期限超過")))</f>
      </c>
      <c r="U168" s="17" t="str">
        <f>IF($A168="","",IF($S168="",IF(OR($I168="復旧済み",$I168="完了"),"入力待ち","対応中"),IF($S168&lt;=$Q168,"達成","期限超過")))</f>
      </c>
      <c r="V168" s="17" t="str"/>
      <c r="W168" s="17" t="str"/>
      <c r="X168" s="17" t="str"/>
      <c r="Y168" s="58" t="str"/>
      <c r="Z168" s="58" t="str"/>
      <c r="AA168" s="17" t="str"/>
      <c r="AB168" s="17" t="str"/>
      <c r="AC168" s="17" t="str"/>
    </row>
    <row r="169" ht="28" hidden="0" customHeight="1">
      <c r="A169" s="17" t="str"/>
      <c r="B169" s="17" t="str"/>
      <c r="C169" s="58" t="str"/>
      <c r="D169" s="17" t="str"/>
      <c r="E169" s="17" t="str"/>
      <c r="F169" s="17" t="str"/>
      <c r="G169" s="17" t="str"/>
      <c r="H169" s="17" t="str"/>
      <c r="I169" s="17" t="str"/>
      <c r="J169" s="17" t="str"/>
      <c r="K169" s="17" t="str"/>
      <c r="L169" s="17" t="str"/>
      <c r="M169" s="17" t="str"/>
      <c r="N169" s="60" t="str"/>
      <c r="O169" s="60" t="str"/>
      <c r="P169" s="62" t="str">
        <f>IF($H169="","",IFERROR(VLOOKUP($H169,'02_重大度と起動条件'!$A$5:$H$9,5,FALSE),""))</f>
      </c>
      <c r="Q169" s="62" t="str">
        <f>IF($H169="","",IFERROR(VLOOKUP($H169,'02_重大度と起動条件'!$A$5:$H$9,6,FALSE),""))</f>
      </c>
      <c r="R169" s="62" t="str"/>
      <c r="S169" s="62" t="str"/>
      <c r="T169" s="17" t="str">
        <f>IF($A169="","",IF($R169="","確認待ち",IF($R169&lt;=$P169,"達成","期限超過")))</f>
      </c>
      <c r="U169" s="17" t="str">
        <f>IF($A169="","",IF($S169="",IF(OR($I169="復旧済み",$I169="完了"),"入力待ち","対応中"),IF($S169&lt;=$Q169,"達成","期限超過")))</f>
      </c>
      <c r="V169" s="17" t="str"/>
      <c r="W169" s="17" t="str"/>
      <c r="X169" s="17" t="str"/>
      <c r="Y169" s="58" t="str"/>
      <c r="Z169" s="58" t="str"/>
      <c r="AA169" s="17" t="str"/>
      <c r="AB169" s="17" t="str"/>
      <c r="AC169" s="17" t="str"/>
    </row>
    <row r="170" ht="28" hidden="0" customHeight="1">
      <c r="A170" s="17" t="str"/>
      <c r="B170" s="17" t="str"/>
      <c r="C170" s="58" t="str"/>
      <c r="D170" s="17" t="str"/>
      <c r="E170" s="17" t="str"/>
      <c r="F170" s="17" t="str"/>
      <c r="G170" s="17" t="str"/>
      <c r="H170" s="17" t="str"/>
      <c r="I170" s="17" t="str"/>
      <c r="J170" s="17" t="str"/>
      <c r="K170" s="17" t="str"/>
      <c r="L170" s="17" t="str"/>
      <c r="M170" s="17" t="str"/>
      <c r="N170" s="60" t="str"/>
      <c r="O170" s="60" t="str"/>
      <c r="P170" s="62" t="str">
        <f>IF($H170="","",IFERROR(VLOOKUP($H170,'02_重大度と起動条件'!$A$5:$H$9,5,FALSE),""))</f>
      </c>
      <c r="Q170" s="62" t="str">
        <f>IF($H170="","",IFERROR(VLOOKUP($H170,'02_重大度と起動条件'!$A$5:$H$9,6,FALSE),""))</f>
      </c>
      <c r="R170" s="62" t="str"/>
      <c r="S170" s="62" t="str"/>
      <c r="T170" s="17" t="str">
        <f>IF($A170="","",IF($R170="","確認待ち",IF($R170&lt;=$P170,"達成","期限超過")))</f>
      </c>
      <c r="U170" s="17" t="str">
        <f>IF($A170="","",IF($S170="",IF(OR($I170="復旧済み",$I170="完了"),"入力待ち","対応中"),IF($S170&lt;=$Q170,"達成","期限超過")))</f>
      </c>
      <c r="V170" s="17" t="str"/>
      <c r="W170" s="17" t="str"/>
      <c r="X170" s="17" t="str"/>
      <c r="Y170" s="58" t="str"/>
      <c r="Z170" s="58" t="str"/>
      <c r="AA170" s="17" t="str"/>
      <c r="AB170" s="17" t="str"/>
      <c r="AC170" s="17" t="str"/>
    </row>
    <row r="171" ht="28" hidden="0" customHeight="1">
      <c r="A171" s="17" t="str"/>
      <c r="B171" s="17" t="str"/>
      <c r="C171" s="58" t="str"/>
      <c r="D171" s="17" t="str"/>
      <c r="E171" s="17" t="str"/>
      <c r="F171" s="17" t="str"/>
      <c r="G171" s="17" t="str"/>
      <c r="H171" s="17" t="str"/>
      <c r="I171" s="17" t="str"/>
      <c r="J171" s="17" t="str"/>
      <c r="K171" s="17" t="str"/>
      <c r="L171" s="17" t="str"/>
      <c r="M171" s="17" t="str"/>
      <c r="N171" s="60" t="str"/>
      <c r="O171" s="60" t="str"/>
      <c r="P171" s="62" t="str">
        <f>IF($H171="","",IFERROR(VLOOKUP($H171,'02_重大度と起動条件'!$A$5:$H$9,5,FALSE),""))</f>
      </c>
      <c r="Q171" s="62" t="str">
        <f>IF($H171="","",IFERROR(VLOOKUP($H171,'02_重大度と起動条件'!$A$5:$H$9,6,FALSE),""))</f>
      </c>
      <c r="R171" s="62" t="str"/>
      <c r="S171" s="62" t="str"/>
      <c r="T171" s="17" t="str">
        <f>IF($A171="","",IF($R171="","確認待ち",IF($R171&lt;=$P171,"達成","期限超過")))</f>
      </c>
      <c r="U171" s="17" t="str">
        <f>IF($A171="","",IF($S171="",IF(OR($I171="復旧済み",$I171="完了"),"入力待ち","対応中"),IF($S171&lt;=$Q171,"達成","期限超過")))</f>
      </c>
      <c r="V171" s="17" t="str"/>
      <c r="W171" s="17" t="str"/>
      <c r="X171" s="17" t="str"/>
      <c r="Y171" s="58" t="str"/>
      <c r="Z171" s="58" t="str"/>
      <c r="AA171" s="17" t="str"/>
      <c r="AB171" s="17" t="str"/>
      <c r="AC171" s="17" t="str"/>
    </row>
    <row r="172" ht="28" hidden="0" customHeight="1">
      <c r="A172" s="17" t="str"/>
      <c r="B172" s="17" t="str"/>
      <c r="C172" s="58" t="str"/>
      <c r="D172" s="17" t="str"/>
      <c r="E172" s="17" t="str"/>
      <c r="F172" s="17" t="str"/>
      <c r="G172" s="17" t="str"/>
      <c r="H172" s="17" t="str"/>
      <c r="I172" s="17" t="str"/>
      <c r="J172" s="17" t="str"/>
      <c r="K172" s="17" t="str"/>
      <c r="L172" s="17" t="str"/>
      <c r="M172" s="17" t="str"/>
      <c r="N172" s="60" t="str"/>
      <c r="O172" s="60" t="str"/>
      <c r="P172" s="62" t="str">
        <f>IF($H172="","",IFERROR(VLOOKUP($H172,'02_重大度と起動条件'!$A$5:$H$9,5,FALSE),""))</f>
      </c>
      <c r="Q172" s="62" t="str">
        <f>IF($H172="","",IFERROR(VLOOKUP($H172,'02_重大度と起動条件'!$A$5:$H$9,6,FALSE),""))</f>
      </c>
      <c r="R172" s="62" t="str"/>
      <c r="S172" s="62" t="str"/>
      <c r="T172" s="17" t="str">
        <f>IF($A172="","",IF($R172="","確認待ち",IF($R172&lt;=$P172,"達成","期限超過")))</f>
      </c>
      <c r="U172" s="17" t="str">
        <f>IF($A172="","",IF($S172="",IF(OR($I172="復旧済み",$I172="完了"),"入力待ち","対応中"),IF($S172&lt;=$Q172,"達成","期限超過")))</f>
      </c>
      <c r="V172" s="17" t="str"/>
      <c r="W172" s="17" t="str"/>
      <c r="X172" s="17" t="str"/>
      <c r="Y172" s="58" t="str"/>
      <c r="Z172" s="58" t="str"/>
      <c r="AA172" s="17" t="str"/>
      <c r="AB172" s="17" t="str"/>
      <c r="AC172" s="17" t="str"/>
    </row>
    <row r="173" ht="28" hidden="0" customHeight="1">
      <c r="A173" s="17" t="str"/>
      <c r="B173" s="17" t="str"/>
      <c r="C173" s="58" t="str"/>
      <c r="D173" s="17" t="str"/>
      <c r="E173" s="17" t="str"/>
      <c r="F173" s="17" t="str"/>
      <c r="G173" s="17" t="str"/>
      <c r="H173" s="17" t="str"/>
      <c r="I173" s="17" t="str"/>
      <c r="J173" s="17" t="str"/>
      <c r="K173" s="17" t="str"/>
      <c r="L173" s="17" t="str"/>
      <c r="M173" s="17" t="str"/>
      <c r="N173" s="60" t="str"/>
      <c r="O173" s="60" t="str"/>
      <c r="P173" s="62" t="str">
        <f>IF($H173="","",IFERROR(VLOOKUP($H173,'02_重大度と起動条件'!$A$5:$H$9,5,FALSE),""))</f>
      </c>
      <c r="Q173" s="62" t="str">
        <f>IF($H173="","",IFERROR(VLOOKUP($H173,'02_重大度と起動条件'!$A$5:$H$9,6,FALSE),""))</f>
      </c>
      <c r="R173" s="62" t="str"/>
      <c r="S173" s="62" t="str"/>
      <c r="T173" s="17" t="str">
        <f>IF($A173="","",IF($R173="","確認待ち",IF($R173&lt;=$P173,"達成","期限超過")))</f>
      </c>
      <c r="U173" s="17" t="str">
        <f>IF($A173="","",IF($S173="",IF(OR($I173="復旧済み",$I173="完了"),"入力待ち","対応中"),IF($S173&lt;=$Q173,"達成","期限超過")))</f>
      </c>
      <c r="V173" s="17" t="str"/>
      <c r="W173" s="17" t="str"/>
      <c r="X173" s="17" t="str"/>
      <c r="Y173" s="58" t="str"/>
      <c r="Z173" s="58" t="str"/>
      <c r="AA173" s="17" t="str"/>
      <c r="AB173" s="17" t="str"/>
      <c r="AC173" s="17" t="str"/>
    </row>
    <row r="174" ht="28" hidden="0" customHeight="1">
      <c r="A174" s="17" t="str"/>
      <c r="B174" s="17" t="str"/>
      <c r="C174" s="58" t="str"/>
      <c r="D174" s="17" t="str"/>
      <c r="E174" s="17" t="str"/>
      <c r="F174" s="17" t="str"/>
      <c r="G174" s="17" t="str"/>
      <c r="H174" s="17" t="str"/>
      <c r="I174" s="17" t="str"/>
      <c r="J174" s="17" t="str"/>
      <c r="K174" s="17" t="str"/>
      <c r="L174" s="17" t="str"/>
      <c r="M174" s="17" t="str"/>
      <c r="N174" s="60" t="str"/>
      <c r="O174" s="60" t="str"/>
      <c r="P174" s="62" t="str">
        <f>IF($H174="","",IFERROR(VLOOKUP($H174,'02_重大度と起動条件'!$A$5:$H$9,5,FALSE),""))</f>
      </c>
      <c r="Q174" s="62" t="str">
        <f>IF($H174="","",IFERROR(VLOOKUP($H174,'02_重大度と起動条件'!$A$5:$H$9,6,FALSE),""))</f>
      </c>
      <c r="R174" s="62" t="str"/>
      <c r="S174" s="62" t="str"/>
      <c r="T174" s="17" t="str">
        <f>IF($A174="","",IF($R174="","確認待ち",IF($R174&lt;=$P174,"達成","期限超過")))</f>
      </c>
      <c r="U174" s="17" t="str">
        <f>IF($A174="","",IF($S174="",IF(OR($I174="復旧済み",$I174="完了"),"入力待ち","対応中"),IF($S174&lt;=$Q174,"達成","期限超過")))</f>
      </c>
      <c r="V174" s="17" t="str"/>
      <c r="W174" s="17" t="str"/>
      <c r="X174" s="17" t="str"/>
      <c r="Y174" s="58" t="str"/>
      <c r="Z174" s="58" t="str"/>
      <c r="AA174" s="17" t="str"/>
      <c r="AB174" s="17" t="str"/>
      <c r="AC174" s="17" t="str"/>
    </row>
    <row r="175" ht="28" hidden="0" customHeight="1">
      <c r="A175" s="17" t="str"/>
      <c r="B175" s="17" t="str"/>
      <c r="C175" s="58" t="str"/>
      <c r="D175" s="17" t="str"/>
      <c r="E175" s="17" t="str"/>
      <c r="F175" s="17" t="str"/>
      <c r="G175" s="17" t="str"/>
      <c r="H175" s="17" t="str"/>
      <c r="I175" s="17" t="str"/>
      <c r="J175" s="17" t="str"/>
      <c r="K175" s="17" t="str"/>
      <c r="L175" s="17" t="str"/>
      <c r="M175" s="17" t="str"/>
      <c r="N175" s="60" t="str"/>
      <c r="O175" s="60" t="str"/>
      <c r="P175" s="62" t="str">
        <f>IF($H175="","",IFERROR(VLOOKUP($H175,'02_重大度と起動条件'!$A$5:$H$9,5,FALSE),""))</f>
      </c>
      <c r="Q175" s="62" t="str">
        <f>IF($H175="","",IFERROR(VLOOKUP($H175,'02_重大度と起動条件'!$A$5:$H$9,6,FALSE),""))</f>
      </c>
      <c r="R175" s="62" t="str"/>
      <c r="S175" s="62" t="str"/>
      <c r="T175" s="17" t="str">
        <f>IF($A175="","",IF($R175="","確認待ち",IF($R175&lt;=$P175,"達成","期限超過")))</f>
      </c>
      <c r="U175" s="17" t="str">
        <f>IF($A175="","",IF($S175="",IF(OR($I175="復旧済み",$I175="完了"),"入力待ち","対応中"),IF($S175&lt;=$Q175,"達成","期限超過")))</f>
      </c>
      <c r="V175" s="17" t="str"/>
      <c r="W175" s="17" t="str"/>
      <c r="X175" s="17" t="str"/>
      <c r="Y175" s="58" t="str"/>
      <c r="Z175" s="58" t="str"/>
      <c r="AA175" s="17" t="str"/>
      <c r="AB175" s="17" t="str"/>
      <c r="AC175" s="17" t="str"/>
    </row>
    <row r="176" ht="28" hidden="0" customHeight="1">
      <c r="A176" s="17" t="str"/>
      <c r="B176" s="17" t="str"/>
      <c r="C176" s="58" t="str"/>
      <c r="D176" s="17" t="str"/>
      <c r="E176" s="17" t="str"/>
      <c r="F176" s="17" t="str"/>
      <c r="G176" s="17" t="str"/>
      <c r="H176" s="17" t="str"/>
      <c r="I176" s="17" t="str"/>
      <c r="J176" s="17" t="str"/>
      <c r="K176" s="17" t="str"/>
      <c r="L176" s="17" t="str"/>
      <c r="M176" s="17" t="str"/>
      <c r="N176" s="60" t="str"/>
      <c r="O176" s="60" t="str"/>
      <c r="P176" s="62" t="str">
        <f>IF($H176="","",IFERROR(VLOOKUP($H176,'02_重大度と起動条件'!$A$5:$H$9,5,FALSE),""))</f>
      </c>
      <c r="Q176" s="62" t="str">
        <f>IF($H176="","",IFERROR(VLOOKUP($H176,'02_重大度と起動条件'!$A$5:$H$9,6,FALSE),""))</f>
      </c>
      <c r="R176" s="62" t="str"/>
      <c r="S176" s="62" t="str"/>
      <c r="T176" s="17" t="str">
        <f>IF($A176="","",IF($R176="","確認待ち",IF($R176&lt;=$P176,"達成","期限超過")))</f>
      </c>
      <c r="U176" s="17" t="str">
        <f>IF($A176="","",IF($S176="",IF(OR($I176="復旧済み",$I176="完了"),"入力待ち","対応中"),IF($S176&lt;=$Q176,"達成","期限超過")))</f>
      </c>
      <c r="V176" s="17" t="str"/>
      <c r="W176" s="17" t="str"/>
      <c r="X176" s="17" t="str"/>
      <c r="Y176" s="58" t="str"/>
      <c r="Z176" s="58" t="str"/>
      <c r="AA176" s="17" t="str"/>
      <c r="AB176" s="17" t="str"/>
      <c r="AC176" s="17" t="str"/>
    </row>
    <row r="177" ht="28" hidden="0" customHeight="1">
      <c r="A177" s="17" t="str"/>
      <c r="B177" s="17" t="str"/>
      <c r="C177" s="58" t="str"/>
      <c r="D177" s="17" t="str"/>
      <c r="E177" s="17" t="str"/>
      <c r="F177" s="17" t="str"/>
      <c r="G177" s="17" t="str"/>
      <c r="H177" s="17" t="str"/>
      <c r="I177" s="17" t="str"/>
      <c r="J177" s="17" t="str"/>
      <c r="K177" s="17" t="str"/>
      <c r="L177" s="17" t="str"/>
      <c r="M177" s="17" t="str"/>
      <c r="N177" s="60" t="str"/>
      <c r="O177" s="60" t="str"/>
      <c r="P177" s="62" t="str">
        <f>IF($H177="","",IFERROR(VLOOKUP($H177,'02_重大度と起動条件'!$A$5:$H$9,5,FALSE),""))</f>
      </c>
      <c r="Q177" s="62" t="str">
        <f>IF($H177="","",IFERROR(VLOOKUP($H177,'02_重大度と起動条件'!$A$5:$H$9,6,FALSE),""))</f>
      </c>
      <c r="R177" s="62" t="str"/>
      <c r="S177" s="62" t="str"/>
      <c r="T177" s="17" t="str">
        <f>IF($A177="","",IF($R177="","確認待ち",IF($R177&lt;=$P177,"達成","期限超過")))</f>
      </c>
      <c r="U177" s="17" t="str">
        <f>IF($A177="","",IF($S177="",IF(OR($I177="復旧済み",$I177="完了"),"入力待ち","対応中"),IF($S177&lt;=$Q177,"達成","期限超過")))</f>
      </c>
      <c r="V177" s="17" t="str"/>
      <c r="W177" s="17" t="str"/>
      <c r="X177" s="17" t="str"/>
      <c r="Y177" s="58" t="str"/>
      <c r="Z177" s="58" t="str"/>
      <c r="AA177" s="17" t="str"/>
      <c r="AB177" s="17" t="str"/>
      <c r="AC177" s="17" t="str"/>
    </row>
    <row r="178" ht="28" hidden="0" customHeight="1">
      <c r="A178" s="17" t="str"/>
      <c r="B178" s="17" t="str"/>
      <c r="C178" s="58" t="str"/>
      <c r="D178" s="17" t="str"/>
      <c r="E178" s="17" t="str"/>
      <c r="F178" s="17" t="str"/>
      <c r="G178" s="17" t="str"/>
      <c r="H178" s="17" t="str"/>
      <c r="I178" s="17" t="str"/>
      <c r="J178" s="17" t="str"/>
      <c r="K178" s="17" t="str"/>
      <c r="L178" s="17" t="str"/>
      <c r="M178" s="17" t="str"/>
      <c r="N178" s="60" t="str"/>
      <c r="O178" s="60" t="str"/>
      <c r="P178" s="62" t="str">
        <f>IF($H178="","",IFERROR(VLOOKUP($H178,'02_重大度と起動条件'!$A$5:$H$9,5,FALSE),""))</f>
      </c>
      <c r="Q178" s="62" t="str">
        <f>IF($H178="","",IFERROR(VLOOKUP($H178,'02_重大度と起動条件'!$A$5:$H$9,6,FALSE),""))</f>
      </c>
      <c r="R178" s="62" t="str"/>
      <c r="S178" s="62" t="str"/>
      <c r="T178" s="17" t="str">
        <f>IF($A178="","",IF($R178="","確認待ち",IF($R178&lt;=$P178,"達成","期限超過")))</f>
      </c>
      <c r="U178" s="17" t="str">
        <f>IF($A178="","",IF($S178="",IF(OR($I178="復旧済み",$I178="完了"),"入力待ち","対応中"),IF($S178&lt;=$Q178,"達成","期限超過")))</f>
      </c>
      <c r="V178" s="17" t="str"/>
      <c r="W178" s="17" t="str"/>
      <c r="X178" s="17" t="str"/>
      <c r="Y178" s="58" t="str"/>
      <c r="Z178" s="58" t="str"/>
      <c r="AA178" s="17" t="str"/>
      <c r="AB178" s="17" t="str"/>
      <c r="AC178" s="17" t="str"/>
    </row>
    <row r="179" ht="28" hidden="0" customHeight="1">
      <c r="A179" s="17" t="str"/>
      <c r="B179" s="17" t="str"/>
      <c r="C179" s="58" t="str"/>
      <c r="D179" s="17" t="str"/>
      <c r="E179" s="17" t="str"/>
      <c r="F179" s="17" t="str"/>
      <c r="G179" s="17" t="str"/>
      <c r="H179" s="17" t="str"/>
      <c r="I179" s="17" t="str"/>
      <c r="J179" s="17" t="str"/>
      <c r="K179" s="17" t="str"/>
      <c r="L179" s="17" t="str"/>
      <c r="M179" s="17" t="str"/>
      <c r="N179" s="60" t="str"/>
      <c r="O179" s="60" t="str"/>
      <c r="P179" s="62" t="str">
        <f>IF($H179="","",IFERROR(VLOOKUP($H179,'02_重大度と起動条件'!$A$5:$H$9,5,FALSE),""))</f>
      </c>
      <c r="Q179" s="62" t="str">
        <f>IF($H179="","",IFERROR(VLOOKUP($H179,'02_重大度と起動条件'!$A$5:$H$9,6,FALSE),""))</f>
      </c>
      <c r="R179" s="62" t="str"/>
      <c r="S179" s="62" t="str"/>
      <c r="T179" s="17" t="str">
        <f>IF($A179="","",IF($R179="","確認待ち",IF($R179&lt;=$P179,"達成","期限超過")))</f>
      </c>
      <c r="U179" s="17" t="str">
        <f>IF($A179="","",IF($S179="",IF(OR($I179="復旧済み",$I179="完了"),"入力待ち","対応中"),IF($S179&lt;=$Q179,"達成","期限超過")))</f>
      </c>
      <c r="V179" s="17" t="str"/>
      <c r="W179" s="17" t="str"/>
      <c r="X179" s="17" t="str"/>
      <c r="Y179" s="58" t="str"/>
      <c r="Z179" s="58" t="str"/>
      <c r="AA179" s="17" t="str"/>
      <c r="AB179" s="17" t="str"/>
      <c r="AC179" s="17" t="str"/>
    </row>
    <row r="180" ht="28" hidden="0" customHeight="1">
      <c r="A180" s="17" t="str"/>
      <c r="B180" s="17" t="str"/>
      <c r="C180" s="58" t="str"/>
      <c r="D180" s="17" t="str"/>
      <c r="E180" s="17" t="str"/>
      <c r="F180" s="17" t="str"/>
      <c r="G180" s="17" t="str"/>
      <c r="H180" s="17" t="str"/>
      <c r="I180" s="17" t="str"/>
      <c r="J180" s="17" t="str"/>
      <c r="K180" s="17" t="str"/>
      <c r="L180" s="17" t="str"/>
      <c r="M180" s="17" t="str"/>
      <c r="N180" s="60" t="str"/>
      <c r="O180" s="60" t="str"/>
      <c r="P180" s="62" t="str">
        <f>IF($H180="","",IFERROR(VLOOKUP($H180,'02_重大度と起動条件'!$A$5:$H$9,5,FALSE),""))</f>
      </c>
      <c r="Q180" s="62" t="str">
        <f>IF($H180="","",IFERROR(VLOOKUP($H180,'02_重大度と起動条件'!$A$5:$H$9,6,FALSE),""))</f>
      </c>
      <c r="R180" s="62" t="str"/>
      <c r="S180" s="62" t="str"/>
      <c r="T180" s="17" t="str">
        <f>IF($A180="","",IF($R180="","確認待ち",IF($R180&lt;=$P180,"達成","期限超過")))</f>
      </c>
      <c r="U180" s="17" t="str">
        <f>IF($A180="","",IF($S180="",IF(OR($I180="復旧済み",$I180="完了"),"入力待ち","対応中"),IF($S180&lt;=$Q180,"達成","期限超過")))</f>
      </c>
      <c r="V180" s="17" t="str"/>
      <c r="W180" s="17" t="str"/>
      <c r="X180" s="17" t="str"/>
      <c r="Y180" s="58" t="str"/>
      <c r="Z180" s="58" t="str"/>
      <c r="AA180" s="17" t="str"/>
      <c r="AB180" s="17" t="str"/>
      <c r="AC180" s="17" t="str"/>
    </row>
    <row r="181" ht="28" hidden="0" customHeight="1">
      <c r="A181" s="17" t="str"/>
      <c r="B181" s="17" t="str"/>
      <c r="C181" s="58" t="str"/>
      <c r="D181" s="17" t="str"/>
      <c r="E181" s="17" t="str"/>
      <c r="F181" s="17" t="str"/>
      <c r="G181" s="17" t="str"/>
      <c r="H181" s="17" t="str"/>
      <c r="I181" s="17" t="str"/>
      <c r="J181" s="17" t="str"/>
      <c r="K181" s="17" t="str"/>
      <c r="L181" s="17" t="str"/>
      <c r="M181" s="17" t="str"/>
      <c r="N181" s="60" t="str"/>
      <c r="O181" s="60" t="str"/>
      <c r="P181" s="62" t="str">
        <f>IF($H181="","",IFERROR(VLOOKUP($H181,'02_重大度と起動条件'!$A$5:$H$9,5,FALSE),""))</f>
      </c>
      <c r="Q181" s="62" t="str">
        <f>IF($H181="","",IFERROR(VLOOKUP($H181,'02_重大度と起動条件'!$A$5:$H$9,6,FALSE),""))</f>
      </c>
      <c r="R181" s="62" t="str"/>
      <c r="S181" s="62" t="str"/>
      <c r="T181" s="17" t="str">
        <f>IF($A181="","",IF($R181="","確認待ち",IF($R181&lt;=$P181,"達成","期限超過")))</f>
      </c>
      <c r="U181" s="17" t="str">
        <f>IF($A181="","",IF($S181="",IF(OR($I181="復旧済み",$I181="完了"),"入力待ち","対応中"),IF($S181&lt;=$Q181,"達成","期限超過")))</f>
      </c>
      <c r="V181" s="17" t="str"/>
      <c r="W181" s="17" t="str"/>
      <c r="X181" s="17" t="str"/>
      <c r="Y181" s="58" t="str"/>
      <c r="Z181" s="58" t="str"/>
      <c r="AA181" s="17" t="str"/>
      <c r="AB181" s="17" t="str"/>
      <c r="AC181" s="17" t="str"/>
    </row>
    <row r="182" ht="28" hidden="0" customHeight="1">
      <c r="A182" s="17" t="str"/>
      <c r="B182" s="17" t="str"/>
      <c r="C182" s="58" t="str"/>
      <c r="D182" s="17" t="str"/>
      <c r="E182" s="17" t="str"/>
      <c r="F182" s="17" t="str"/>
      <c r="G182" s="17" t="str"/>
      <c r="H182" s="17" t="str"/>
      <c r="I182" s="17" t="str"/>
      <c r="J182" s="17" t="str"/>
      <c r="K182" s="17" t="str"/>
      <c r="L182" s="17" t="str"/>
      <c r="M182" s="17" t="str"/>
      <c r="N182" s="60" t="str"/>
      <c r="O182" s="60" t="str"/>
      <c r="P182" s="62" t="str">
        <f>IF($H182="","",IFERROR(VLOOKUP($H182,'02_重大度と起動条件'!$A$5:$H$9,5,FALSE),""))</f>
      </c>
      <c r="Q182" s="62" t="str">
        <f>IF($H182="","",IFERROR(VLOOKUP($H182,'02_重大度と起動条件'!$A$5:$H$9,6,FALSE),""))</f>
      </c>
      <c r="R182" s="62" t="str"/>
      <c r="S182" s="62" t="str"/>
      <c r="T182" s="17" t="str">
        <f>IF($A182="","",IF($R182="","確認待ち",IF($R182&lt;=$P182,"達成","期限超過")))</f>
      </c>
      <c r="U182" s="17" t="str">
        <f>IF($A182="","",IF($S182="",IF(OR($I182="復旧済み",$I182="完了"),"入力待ち","対応中"),IF($S182&lt;=$Q182,"達成","期限超過")))</f>
      </c>
      <c r="V182" s="17" t="str"/>
      <c r="W182" s="17" t="str"/>
      <c r="X182" s="17" t="str"/>
      <c r="Y182" s="58" t="str"/>
      <c r="Z182" s="58" t="str"/>
      <c r="AA182" s="17" t="str"/>
      <c r="AB182" s="17" t="str"/>
      <c r="AC182" s="17" t="str"/>
    </row>
    <row r="183" ht="28" hidden="0" customHeight="1">
      <c r="A183" s="17" t="str"/>
      <c r="B183" s="17" t="str"/>
      <c r="C183" s="58" t="str"/>
      <c r="D183" s="17" t="str"/>
      <c r="E183" s="17" t="str"/>
      <c r="F183" s="17" t="str"/>
      <c r="G183" s="17" t="str"/>
      <c r="H183" s="17" t="str"/>
      <c r="I183" s="17" t="str"/>
      <c r="J183" s="17" t="str"/>
      <c r="K183" s="17" t="str"/>
      <c r="L183" s="17" t="str"/>
      <c r="M183" s="17" t="str"/>
      <c r="N183" s="60" t="str"/>
      <c r="O183" s="60" t="str"/>
      <c r="P183" s="62" t="str">
        <f>IF($H183="","",IFERROR(VLOOKUP($H183,'02_重大度と起動条件'!$A$5:$H$9,5,FALSE),""))</f>
      </c>
      <c r="Q183" s="62" t="str">
        <f>IF($H183="","",IFERROR(VLOOKUP($H183,'02_重大度と起動条件'!$A$5:$H$9,6,FALSE),""))</f>
      </c>
      <c r="R183" s="62" t="str"/>
      <c r="S183" s="62" t="str"/>
      <c r="T183" s="17" t="str">
        <f>IF($A183="","",IF($R183="","確認待ち",IF($R183&lt;=$P183,"達成","期限超過")))</f>
      </c>
      <c r="U183" s="17" t="str">
        <f>IF($A183="","",IF($S183="",IF(OR($I183="復旧済み",$I183="完了"),"入力待ち","対応中"),IF($S183&lt;=$Q183,"達成","期限超過")))</f>
      </c>
      <c r="V183" s="17" t="str"/>
      <c r="W183" s="17" t="str"/>
      <c r="X183" s="17" t="str"/>
      <c r="Y183" s="58" t="str"/>
      <c r="Z183" s="58" t="str"/>
      <c r="AA183" s="17" t="str"/>
      <c r="AB183" s="17" t="str"/>
      <c r="AC183" s="17" t="str"/>
    </row>
    <row r="184" ht="28" hidden="0" customHeight="1">
      <c r="A184" s="17" t="str"/>
      <c r="B184" s="17" t="str"/>
      <c r="C184" s="58" t="str"/>
      <c r="D184" s="17" t="str"/>
      <c r="E184" s="17" t="str"/>
      <c r="F184" s="17" t="str"/>
      <c r="G184" s="17" t="str"/>
      <c r="H184" s="17" t="str"/>
      <c r="I184" s="17" t="str"/>
      <c r="J184" s="17" t="str"/>
      <c r="K184" s="17" t="str"/>
      <c r="L184" s="17" t="str"/>
      <c r="M184" s="17" t="str"/>
      <c r="N184" s="60" t="str"/>
      <c r="O184" s="60" t="str"/>
      <c r="P184" s="62" t="str">
        <f>IF($H184="","",IFERROR(VLOOKUP($H184,'02_重大度と起動条件'!$A$5:$H$9,5,FALSE),""))</f>
      </c>
      <c r="Q184" s="62" t="str">
        <f>IF($H184="","",IFERROR(VLOOKUP($H184,'02_重大度と起動条件'!$A$5:$H$9,6,FALSE),""))</f>
      </c>
      <c r="R184" s="62" t="str"/>
      <c r="S184" s="62" t="str"/>
      <c r="T184" s="17" t="str">
        <f>IF($A184="","",IF($R184="","確認待ち",IF($R184&lt;=$P184,"達成","期限超過")))</f>
      </c>
      <c r="U184" s="17" t="str">
        <f>IF($A184="","",IF($S184="",IF(OR($I184="復旧済み",$I184="完了"),"入力待ち","対応中"),IF($S184&lt;=$Q184,"達成","期限超過")))</f>
      </c>
      <c r="V184" s="17" t="str"/>
      <c r="W184" s="17" t="str"/>
      <c r="X184" s="17" t="str"/>
      <c r="Y184" s="58" t="str"/>
      <c r="Z184" s="58" t="str"/>
      <c r="AA184" s="17" t="str"/>
      <c r="AB184" s="17" t="str"/>
      <c r="AC184" s="17" t="str"/>
    </row>
    <row r="185" ht="28" hidden="0" customHeight="1">
      <c r="A185" s="17" t="str"/>
      <c r="B185" s="17" t="str"/>
      <c r="C185" s="58" t="str"/>
      <c r="D185" s="17" t="str"/>
      <c r="E185" s="17" t="str"/>
      <c r="F185" s="17" t="str"/>
      <c r="G185" s="17" t="str"/>
      <c r="H185" s="17" t="str"/>
      <c r="I185" s="17" t="str"/>
      <c r="J185" s="17" t="str"/>
      <c r="K185" s="17" t="str"/>
      <c r="L185" s="17" t="str"/>
      <c r="M185" s="17" t="str"/>
      <c r="N185" s="60" t="str"/>
      <c r="O185" s="60" t="str"/>
      <c r="P185" s="62" t="str">
        <f>IF($H185="","",IFERROR(VLOOKUP($H185,'02_重大度と起動条件'!$A$5:$H$9,5,FALSE),""))</f>
      </c>
      <c r="Q185" s="62" t="str">
        <f>IF($H185="","",IFERROR(VLOOKUP($H185,'02_重大度と起動条件'!$A$5:$H$9,6,FALSE),""))</f>
      </c>
      <c r="R185" s="62" t="str"/>
      <c r="S185" s="62" t="str"/>
      <c r="T185" s="17" t="str">
        <f>IF($A185="","",IF($R185="","確認待ち",IF($R185&lt;=$P185,"達成","期限超過")))</f>
      </c>
      <c r="U185" s="17" t="str">
        <f>IF($A185="","",IF($S185="",IF(OR($I185="復旧済み",$I185="完了"),"入力待ち","対応中"),IF($S185&lt;=$Q185,"達成","期限超過")))</f>
      </c>
      <c r="V185" s="17" t="str"/>
      <c r="W185" s="17" t="str"/>
      <c r="X185" s="17" t="str"/>
      <c r="Y185" s="58" t="str"/>
      <c r="Z185" s="58" t="str"/>
      <c r="AA185" s="17" t="str"/>
      <c r="AB185" s="17" t="str"/>
      <c r="AC185" s="17" t="str"/>
    </row>
    <row r="186" ht="28" hidden="0" customHeight="1">
      <c r="A186" s="17" t="str"/>
      <c r="B186" s="17" t="str"/>
      <c r="C186" s="58" t="str"/>
      <c r="D186" s="17" t="str"/>
      <c r="E186" s="17" t="str"/>
      <c r="F186" s="17" t="str"/>
      <c r="G186" s="17" t="str"/>
      <c r="H186" s="17" t="str"/>
      <c r="I186" s="17" t="str"/>
      <c r="J186" s="17" t="str"/>
      <c r="K186" s="17" t="str"/>
      <c r="L186" s="17" t="str"/>
      <c r="M186" s="17" t="str"/>
      <c r="N186" s="60" t="str"/>
      <c r="O186" s="60" t="str"/>
      <c r="P186" s="62" t="str">
        <f>IF($H186="","",IFERROR(VLOOKUP($H186,'02_重大度と起動条件'!$A$5:$H$9,5,FALSE),""))</f>
      </c>
      <c r="Q186" s="62" t="str">
        <f>IF($H186="","",IFERROR(VLOOKUP($H186,'02_重大度と起動条件'!$A$5:$H$9,6,FALSE),""))</f>
      </c>
      <c r="R186" s="62" t="str"/>
      <c r="S186" s="62" t="str"/>
      <c r="T186" s="17" t="str">
        <f>IF($A186="","",IF($R186="","確認待ち",IF($R186&lt;=$P186,"達成","期限超過")))</f>
      </c>
      <c r="U186" s="17" t="str">
        <f>IF($A186="","",IF($S186="",IF(OR($I186="復旧済み",$I186="完了"),"入力待ち","対応中"),IF($S186&lt;=$Q186,"達成","期限超過")))</f>
      </c>
      <c r="V186" s="17" t="str"/>
      <c r="W186" s="17" t="str"/>
      <c r="X186" s="17" t="str"/>
      <c r="Y186" s="58" t="str"/>
      <c r="Z186" s="58" t="str"/>
      <c r="AA186" s="17" t="str"/>
      <c r="AB186" s="17" t="str"/>
      <c r="AC186" s="17" t="str"/>
    </row>
    <row r="187" ht="28" hidden="0" customHeight="1">
      <c r="A187" s="17" t="str"/>
      <c r="B187" s="17" t="str"/>
      <c r="C187" s="58" t="str"/>
      <c r="D187" s="17" t="str"/>
      <c r="E187" s="17" t="str"/>
      <c r="F187" s="17" t="str"/>
      <c r="G187" s="17" t="str"/>
      <c r="H187" s="17" t="str"/>
      <c r="I187" s="17" t="str"/>
      <c r="J187" s="17" t="str"/>
      <c r="K187" s="17" t="str"/>
      <c r="L187" s="17" t="str"/>
      <c r="M187" s="17" t="str"/>
      <c r="N187" s="60" t="str"/>
      <c r="O187" s="60" t="str"/>
      <c r="P187" s="62" t="str">
        <f>IF($H187="","",IFERROR(VLOOKUP($H187,'02_重大度と起動条件'!$A$5:$H$9,5,FALSE),""))</f>
      </c>
      <c r="Q187" s="62" t="str">
        <f>IF($H187="","",IFERROR(VLOOKUP($H187,'02_重大度と起動条件'!$A$5:$H$9,6,FALSE),""))</f>
      </c>
      <c r="R187" s="62" t="str"/>
      <c r="S187" s="62" t="str"/>
      <c r="T187" s="17" t="str">
        <f>IF($A187="","",IF($R187="","確認待ち",IF($R187&lt;=$P187,"達成","期限超過")))</f>
      </c>
      <c r="U187" s="17" t="str">
        <f>IF($A187="","",IF($S187="",IF(OR($I187="復旧済み",$I187="完了"),"入力待ち","対応中"),IF($S187&lt;=$Q187,"達成","期限超過")))</f>
      </c>
      <c r="V187" s="17" t="str"/>
      <c r="W187" s="17" t="str"/>
      <c r="X187" s="17" t="str"/>
      <c r="Y187" s="58" t="str"/>
      <c r="Z187" s="58" t="str"/>
      <c r="AA187" s="17" t="str"/>
      <c r="AB187" s="17" t="str"/>
      <c r="AC187" s="17" t="str"/>
    </row>
    <row r="188" ht="28" hidden="0" customHeight="1">
      <c r="A188" s="17" t="str"/>
      <c r="B188" s="17" t="str"/>
      <c r="C188" s="58" t="str"/>
      <c r="D188" s="17" t="str"/>
      <c r="E188" s="17" t="str"/>
      <c r="F188" s="17" t="str"/>
      <c r="G188" s="17" t="str"/>
      <c r="H188" s="17" t="str"/>
      <c r="I188" s="17" t="str"/>
      <c r="J188" s="17" t="str"/>
      <c r="K188" s="17" t="str"/>
      <c r="L188" s="17" t="str"/>
      <c r="M188" s="17" t="str"/>
      <c r="N188" s="60" t="str"/>
      <c r="O188" s="60" t="str"/>
      <c r="P188" s="62" t="str">
        <f>IF($H188="","",IFERROR(VLOOKUP($H188,'02_重大度と起動条件'!$A$5:$H$9,5,FALSE),""))</f>
      </c>
      <c r="Q188" s="62" t="str">
        <f>IF($H188="","",IFERROR(VLOOKUP($H188,'02_重大度と起動条件'!$A$5:$H$9,6,FALSE),""))</f>
      </c>
      <c r="R188" s="62" t="str"/>
      <c r="S188" s="62" t="str"/>
      <c r="T188" s="17" t="str">
        <f>IF($A188="","",IF($R188="","確認待ち",IF($R188&lt;=$P188,"達成","期限超過")))</f>
      </c>
      <c r="U188" s="17" t="str">
        <f>IF($A188="","",IF($S188="",IF(OR($I188="復旧済み",$I188="完了"),"入力待ち","対応中"),IF($S188&lt;=$Q188,"達成","期限超過")))</f>
      </c>
      <c r="V188" s="17" t="str"/>
      <c r="W188" s="17" t="str"/>
      <c r="X188" s="17" t="str"/>
      <c r="Y188" s="58" t="str"/>
      <c r="Z188" s="58" t="str"/>
      <c r="AA188" s="17" t="str"/>
      <c r="AB188" s="17" t="str"/>
      <c r="AC188" s="17" t="str"/>
    </row>
    <row r="189" ht="28" hidden="0" customHeight="1">
      <c r="A189" s="17" t="str"/>
      <c r="B189" s="17" t="str"/>
      <c r="C189" s="58" t="str"/>
      <c r="D189" s="17" t="str"/>
      <c r="E189" s="17" t="str"/>
      <c r="F189" s="17" t="str"/>
      <c r="G189" s="17" t="str"/>
      <c r="H189" s="17" t="str"/>
      <c r="I189" s="17" t="str"/>
      <c r="J189" s="17" t="str"/>
      <c r="K189" s="17" t="str"/>
      <c r="L189" s="17" t="str"/>
      <c r="M189" s="17" t="str"/>
      <c r="N189" s="60" t="str"/>
      <c r="O189" s="60" t="str"/>
      <c r="P189" s="62" t="str">
        <f>IF($H189="","",IFERROR(VLOOKUP($H189,'02_重大度と起動条件'!$A$5:$H$9,5,FALSE),""))</f>
      </c>
      <c r="Q189" s="62" t="str">
        <f>IF($H189="","",IFERROR(VLOOKUP($H189,'02_重大度と起動条件'!$A$5:$H$9,6,FALSE),""))</f>
      </c>
      <c r="R189" s="62" t="str"/>
      <c r="S189" s="62" t="str"/>
      <c r="T189" s="17" t="str">
        <f>IF($A189="","",IF($R189="","確認待ち",IF($R189&lt;=$P189,"達成","期限超過")))</f>
      </c>
      <c r="U189" s="17" t="str">
        <f>IF($A189="","",IF($S189="",IF(OR($I189="復旧済み",$I189="完了"),"入力待ち","対応中"),IF($S189&lt;=$Q189,"達成","期限超過")))</f>
      </c>
      <c r="V189" s="17" t="str"/>
      <c r="W189" s="17" t="str"/>
      <c r="X189" s="17" t="str"/>
      <c r="Y189" s="58" t="str"/>
      <c r="Z189" s="58" t="str"/>
      <c r="AA189" s="17" t="str"/>
      <c r="AB189" s="17" t="str"/>
      <c r="AC189" s="17" t="str"/>
    </row>
    <row r="190" ht="28" hidden="0" customHeight="1">
      <c r="A190" s="17" t="str"/>
      <c r="B190" s="17" t="str"/>
      <c r="C190" s="58" t="str"/>
      <c r="D190" s="17" t="str"/>
      <c r="E190" s="17" t="str"/>
      <c r="F190" s="17" t="str"/>
      <c r="G190" s="17" t="str"/>
      <c r="H190" s="17" t="str"/>
      <c r="I190" s="17" t="str"/>
      <c r="J190" s="17" t="str"/>
      <c r="K190" s="17" t="str"/>
      <c r="L190" s="17" t="str"/>
      <c r="M190" s="17" t="str"/>
      <c r="N190" s="60" t="str"/>
      <c r="O190" s="60" t="str"/>
      <c r="P190" s="62" t="str">
        <f>IF($H190="","",IFERROR(VLOOKUP($H190,'02_重大度と起動条件'!$A$5:$H$9,5,FALSE),""))</f>
      </c>
      <c r="Q190" s="62" t="str">
        <f>IF($H190="","",IFERROR(VLOOKUP($H190,'02_重大度と起動条件'!$A$5:$H$9,6,FALSE),""))</f>
      </c>
      <c r="R190" s="62" t="str"/>
      <c r="S190" s="62" t="str"/>
      <c r="T190" s="17" t="str">
        <f>IF($A190="","",IF($R190="","確認待ち",IF($R190&lt;=$P190,"達成","期限超過")))</f>
      </c>
      <c r="U190" s="17" t="str">
        <f>IF($A190="","",IF($S190="",IF(OR($I190="復旧済み",$I190="完了"),"入力待ち","対応中"),IF($S190&lt;=$Q190,"達成","期限超過")))</f>
      </c>
      <c r="V190" s="17" t="str"/>
      <c r="W190" s="17" t="str"/>
      <c r="X190" s="17" t="str"/>
      <c r="Y190" s="58" t="str"/>
      <c r="Z190" s="58" t="str"/>
      <c r="AA190" s="17" t="str"/>
      <c r="AB190" s="17" t="str"/>
      <c r="AC190" s="17" t="str"/>
    </row>
    <row r="191" ht="28" hidden="0" customHeight="1">
      <c r="A191" s="17" t="str"/>
      <c r="B191" s="17" t="str"/>
      <c r="C191" s="58" t="str"/>
      <c r="D191" s="17" t="str"/>
      <c r="E191" s="17" t="str"/>
      <c r="F191" s="17" t="str"/>
      <c r="G191" s="17" t="str"/>
      <c r="H191" s="17" t="str"/>
      <c r="I191" s="17" t="str"/>
      <c r="J191" s="17" t="str"/>
      <c r="K191" s="17" t="str"/>
      <c r="L191" s="17" t="str"/>
      <c r="M191" s="17" t="str"/>
      <c r="N191" s="60" t="str"/>
      <c r="O191" s="60" t="str"/>
      <c r="P191" s="62" t="str">
        <f>IF($H191="","",IFERROR(VLOOKUP($H191,'02_重大度と起動条件'!$A$5:$H$9,5,FALSE),""))</f>
      </c>
      <c r="Q191" s="62" t="str">
        <f>IF($H191="","",IFERROR(VLOOKUP($H191,'02_重大度と起動条件'!$A$5:$H$9,6,FALSE),""))</f>
      </c>
      <c r="R191" s="62" t="str"/>
      <c r="S191" s="62" t="str"/>
      <c r="T191" s="17" t="str">
        <f>IF($A191="","",IF($R191="","確認待ち",IF($R191&lt;=$P191,"達成","期限超過")))</f>
      </c>
      <c r="U191" s="17" t="str">
        <f>IF($A191="","",IF($S191="",IF(OR($I191="復旧済み",$I191="完了"),"入力待ち","対応中"),IF($S191&lt;=$Q191,"達成","期限超過")))</f>
      </c>
      <c r="V191" s="17" t="str"/>
      <c r="W191" s="17" t="str"/>
      <c r="X191" s="17" t="str"/>
      <c r="Y191" s="58" t="str"/>
      <c r="Z191" s="58" t="str"/>
      <c r="AA191" s="17" t="str"/>
      <c r="AB191" s="17" t="str"/>
      <c r="AC191" s="17" t="str"/>
    </row>
    <row r="192" ht="28" hidden="0" customHeight="1">
      <c r="A192" s="17" t="str"/>
      <c r="B192" s="17" t="str"/>
      <c r="C192" s="58" t="str"/>
      <c r="D192" s="17" t="str"/>
      <c r="E192" s="17" t="str"/>
      <c r="F192" s="17" t="str"/>
      <c r="G192" s="17" t="str"/>
      <c r="H192" s="17" t="str"/>
      <c r="I192" s="17" t="str"/>
      <c r="J192" s="17" t="str"/>
      <c r="K192" s="17" t="str"/>
      <c r="L192" s="17" t="str"/>
      <c r="M192" s="17" t="str"/>
      <c r="N192" s="60" t="str"/>
      <c r="O192" s="60" t="str"/>
      <c r="P192" s="62" t="str">
        <f>IF($H192="","",IFERROR(VLOOKUP($H192,'02_重大度と起動条件'!$A$5:$H$9,5,FALSE),""))</f>
      </c>
      <c r="Q192" s="62" t="str">
        <f>IF($H192="","",IFERROR(VLOOKUP($H192,'02_重大度と起動条件'!$A$5:$H$9,6,FALSE),""))</f>
      </c>
      <c r="R192" s="62" t="str"/>
      <c r="S192" s="62" t="str"/>
      <c r="T192" s="17" t="str">
        <f>IF($A192="","",IF($R192="","確認待ち",IF($R192&lt;=$P192,"達成","期限超過")))</f>
      </c>
      <c r="U192" s="17" t="str">
        <f>IF($A192="","",IF($S192="",IF(OR($I192="復旧済み",$I192="完了"),"入力待ち","対応中"),IF($S192&lt;=$Q192,"達成","期限超過")))</f>
      </c>
      <c r="V192" s="17" t="str"/>
      <c r="W192" s="17" t="str"/>
      <c r="X192" s="17" t="str"/>
      <c r="Y192" s="58" t="str"/>
      <c r="Z192" s="58" t="str"/>
      <c r="AA192" s="17" t="str"/>
      <c r="AB192" s="17" t="str"/>
      <c r="AC192" s="17" t="str"/>
    </row>
    <row r="193" ht="28" hidden="0" customHeight="1">
      <c r="A193" s="17" t="str"/>
      <c r="B193" s="17" t="str"/>
      <c r="C193" s="58" t="str"/>
      <c r="D193" s="17" t="str"/>
      <c r="E193" s="17" t="str"/>
      <c r="F193" s="17" t="str"/>
      <c r="G193" s="17" t="str"/>
      <c r="H193" s="17" t="str"/>
      <c r="I193" s="17" t="str"/>
      <c r="J193" s="17" t="str"/>
      <c r="K193" s="17" t="str"/>
      <c r="L193" s="17" t="str"/>
      <c r="M193" s="17" t="str"/>
      <c r="N193" s="60" t="str"/>
      <c r="O193" s="60" t="str"/>
      <c r="P193" s="62" t="str">
        <f>IF($H193="","",IFERROR(VLOOKUP($H193,'02_重大度と起動条件'!$A$5:$H$9,5,FALSE),""))</f>
      </c>
      <c r="Q193" s="62" t="str">
        <f>IF($H193="","",IFERROR(VLOOKUP($H193,'02_重大度と起動条件'!$A$5:$H$9,6,FALSE),""))</f>
      </c>
      <c r="R193" s="62" t="str"/>
      <c r="S193" s="62" t="str"/>
      <c r="T193" s="17" t="str">
        <f>IF($A193="","",IF($R193="","確認待ち",IF($R193&lt;=$P193,"達成","期限超過")))</f>
      </c>
      <c r="U193" s="17" t="str">
        <f>IF($A193="","",IF($S193="",IF(OR($I193="復旧済み",$I193="完了"),"入力待ち","対応中"),IF($S193&lt;=$Q193,"達成","期限超過")))</f>
      </c>
      <c r="V193" s="17" t="str"/>
      <c r="W193" s="17" t="str"/>
      <c r="X193" s="17" t="str"/>
      <c r="Y193" s="58" t="str"/>
      <c r="Z193" s="58" t="str"/>
      <c r="AA193" s="17" t="str"/>
      <c r="AB193" s="17" t="str"/>
      <c r="AC193" s="17" t="str"/>
    </row>
    <row r="194" ht="28" hidden="0" customHeight="1">
      <c r="A194" s="17" t="str"/>
      <c r="B194" s="17" t="str"/>
      <c r="C194" s="58" t="str"/>
      <c r="D194" s="17" t="str"/>
      <c r="E194" s="17" t="str"/>
      <c r="F194" s="17" t="str"/>
      <c r="G194" s="17" t="str"/>
      <c r="H194" s="17" t="str"/>
      <c r="I194" s="17" t="str"/>
      <c r="J194" s="17" t="str"/>
      <c r="K194" s="17" t="str"/>
      <c r="L194" s="17" t="str"/>
      <c r="M194" s="17" t="str"/>
      <c r="N194" s="60" t="str"/>
      <c r="O194" s="60" t="str"/>
      <c r="P194" s="62" t="str">
        <f>IF($H194="","",IFERROR(VLOOKUP($H194,'02_重大度と起動条件'!$A$5:$H$9,5,FALSE),""))</f>
      </c>
      <c r="Q194" s="62" t="str">
        <f>IF($H194="","",IFERROR(VLOOKUP($H194,'02_重大度と起動条件'!$A$5:$H$9,6,FALSE),""))</f>
      </c>
      <c r="R194" s="62" t="str"/>
      <c r="S194" s="62" t="str"/>
      <c r="T194" s="17" t="str">
        <f>IF($A194="","",IF($R194="","確認待ち",IF($R194&lt;=$P194,"達成","期限超過")))</f>
      </c>
      <c r="U194" s="17" t="str">
        <f>IF($A194="","",IF($S194="",IF(OR($I194="復旧済み",$I194="完了"),"入力待ち","対応中"),IF($S194&lt;=$Q194,"達成","期限超過")))</f>
      </c>
      <c r="V194" s="17" t="str"/>
      <c r="W194" s="17" t="str"/>
      <c r="X194" s="17" t="str"/>
      <c r="Y194" s="58" t="str"/>
      <c r="Z194" s="58" t="str"/>
      <c r="AA194" s="17" t="str"/>
      <c r="AB194" s="17" t="str"/>
      <c r="AC194" s="17" t="str"/>
    </row>
    <row r="195" ht="28" hidden="0" customHeight="1">
      <c r="A195" s="17" t="str"/>
      <c r="B195" s="17" t="str"/>
      <c r="C195" s="58" t="str"/>
      <c r="D195" s="17" t="str"/>
      <c r="E195" s="17" t="str"/>
      <c r="F195" s="17" t="str"/>
      <c r="G195" s="17" t="str"/>
      <c r="H195" s="17" t="str"/>
      <c r="I195" s="17" t="str"/>
      <c r="J195" s="17" t="str"/>
      <c r="K195" s="17" t="str"/>
      <c r="L195" s="17" t="str"/>
      <c r="M195" s="17" t="str"/>
      <c r="N195" s="60" t="str"/>
      <c r="O195" s="60" t="str"/>
      <c r="P195" s="62" t="str">
        <f>IF($H195="","",IFERROR(VLOOKUP($H195,'02_重大度と起動条件'!$A$5:$H$9,5,FALSE),""))</f>
      </c>
      <c r="Q195" s="62" t="str">
        <f>IF($H195="","",IFERROR(VLOOKUP($H195,'02_重大度と起動条件'!$A$5:$H$9,6,FALSE),""))</f>
      </c>
      <c r="R195" s="62" t="str"/>
      <c r="S195" s="62" t="str"/>
      <c r="T195" s="17" t="str">
        <f>IF($A195="","",IF($R195="","確認待ち",IF($R195&lt;=$P195,"達成","期限超過")))</f>
      </c>
      <c r="U195" s="17" t="str">
        <f>IF($A195="","",IF($S195="",IF(OR($I195="復旧済み",$I195="完了"),"入力待ち","対応中"),IF($S195&lt;=$Q195,"達成","期限超過")))</f>
      </c>
      <c r="V195" s="17" t="str"/>
      <c r="W195" s="17" t="str"/>
      <c r="X195" s="17" t="str"/>
      <c r="Y195" s="58" t="str"/>
      <c r="Z195" s="58" t="str"/>
      <c r="AA195" s="17" t="str"/>
      <c r="AB195" s="17" t="str"/>
      <c r="AC195" s="17" t="str"/>
    </row>
    <row r="196" ht="28" hidden="0" customHeight="1">
      <c r="A196" s="17" t="str"/>
      <c r="B196" s="17" t="str"/>
      <c r="C196" s="58" t="str"/>
      <c r="D196" s="17" t="str"/>
      <c r="E196" s="17" t="str"/>
      <c r="F196" s="17" t="str"/>
      <c r="G196" s="17" t="str"/>
      <c r="H196" s="17" t="str"/>
      <c r="I196" s="17" t="str"/>
      <c r="J196" s="17" t="str"/>
      <c r="K196" s="17" t="str"/>
      <c r="L196" s="17" t="str"/>
      <c r="M196" s="17" t="str"/>
      <c r="N196" s="60" t="str"/>
      <c r="O196" s="60" t="str"/>
      <c r="P196" s="62" t="str">
        <f>IF($H196="","",IFERROR(VLOOKUP($H196,'02_重大度と起動条件'!$A$5:$H$9,5,FALSE),""))</f>
      </c>
      <c r="Q196" s="62" t="str">
        <f>IF($H196="","",IFERROR(VLOOKUP($H196,'02_重大度と起動条件'!$A$5:$H$9,6,FALSE),""))</f>
      </c>
      <c r="R196" s="62" t="str"/>
      <c r="S196" s="62" t="str"/>
      <c r="T196" s="17" t="str">
        <f>IF($A196="","",IF($R196="","確認待ち",IF($R196&lt;=$P196,"達成","期限超過")))</f>
      </c>
      <c r="U196" s="17" t="str">
        <f>IF($A196="","",IF($S196="",IF(OR($I196="復旧済み",$I196="完了"),"入力待ち","対応中"),IF($S196&lt;=$Q196,"達成","期限超過")))</f>
      </c>
      <c r="V196" s="17" t="str"/>
      <c r="W196" s="17" t="str"/>
      <c r="X196" s="17" t="str"/>
      <c r="Y196" s="58" t="str"/>
      <c r="Z196" s="58" t="str"/>
      <c r="AA196" s="17" t="str"/>
      <c r="AB196" s="17" t="str"/>
      <c r="AC196" s="17" t="str"/>
    </row>
    <row r="197" ht="28" hidden="0" customHeight="1">
      <c r="A197" s="17" t="str"/>
      <c r="B197" s="17" t="str"/>
      <c r="C197" s="58" t="str"/>
      <c r="D197" s="17" t="str"/>
      <c r="E197" s="17" t="str"/>
      <c r="F197" s="17" t="str"/>
      <c r="G197" s="17" t="str"/>
      <c r="H197" s="17" t="str"/>
      <c r="I197" s="17" t="str"/>
      <c r="J197" s="17" t="str"/>
      <c r="K197" s="17" t="str"/>
      <c r="L197" s="17" t="str"/>
      <c r="M197" s="17" t="str"/>
      <c r="N197" s="60" t="str"/>
      <c r="O197" s="60" t="str"/>
      <c r="P197" s="62" t="str">
        <f>IF($H197="","",IFERROR(VLOOKUP($H197,'02_重大度と起動条件'!$A$5:$H$9,5,FALSE),""))</f>
      </c>
      <c r="Q197" s="62" t="str">
        <f>IF($H197="","",IFERROR(VLOOKUP($H197,'02_重大度と起動条件'!$A$5:$H$9,6,FALSE),""))</f>
      </c>
      <c r="R197" s="62" t="str"/>
      <c r="S197" s="62" t="str"/>
      <c r="T197" s="17" t="str">
        <f>IF($A197="","",IF($R197="","確認待ち",IF($R197&lt;=$P197,"達成","期限超過")))</f>
      </c>
      <c r="U197" s="17" t="str">
        <f>IF($A197="","",IF($S197="",IF(OR($I197="復旧済み",$I197="完了"),"入力待ち","対応中"),IF($S197&lt;=$Q197,"達成","期限超過")))</f>
      </c>
      <c r="V197" s="17" t="str"/>
      <c r="W197" s="17" t="str"/>
      <c r="X197" s="17" t="str"/>
      <c r="Y197" s="58" t="str"/>
      <c r="Z197" s="58" t="str"/>
      <c r="AA197" s="17" t="str"/>
      <c r="AB197" s="17" t="str"/>
      <c r="AC197" s="17" t="str"/>
    </row>
    <row r="198" ht="28" hidden="0" customHeight="1">
      <c r="A198" s="17" t="str"/>
      <c r="B198" s="17" t="str"/>
      <c r="C198" s="58" t="str"/>
      <c r="D198" s="17" t="str"/>
      <c r="E198" s="17" t="str"/>
      <c r="F198" s="17" t="str"/>
      <c r="G198" s="17" t="str"/>
      <c r="H198" s="17" t="str"/>
      <c r="I198" s="17" t="str"/>
      <c r="J198" s="17" t="str"/>
      <c r="K198" s="17" t="str"/>
      <c r="L198" s="17" t="str"/>
      <c r="M198" s="17" t="str"/>
      <c r="N198" s="60" t="str"/>
      <c r="O198" s="60" t="str"/>
      <c r="P198" s="62" t="str">
        <f>IF($H198="","",IFERROR(VLOOKUP($H198,'02_重大度と起動条件'!$A$5:$H$9,5,FALSE),""))</f>
      </c>
      <c r="Q198" s="62" t="str">
        <f>IF($H198="","",IFERROR(VLOOKUP($H198,'02_重大度と起動条件'!$A$5:$H$9,6,FALSE),""))</f>
      </c>
      <c r="R198" s="62" t="str"/>
      <c r="S198" s="62" t="str"/>
      <c r="T198" s="17" t="str">
        <f>IF($A198="","",IF($R198="","確認待ち",IF($R198&lt;=$P198,"達成","期限超過")))</f>
      </c>
      <c r="U198" s="17" t="str">
        <f>IF($A198="","",IF($S198="",IF(OR($I198="復旧済み",$I198="完了"),"入力待ち","対応中"),IF($S198&lt;=$Q198,"達成","期限超過")))</f>
      </c>
      <c r="V198" s="17" t="str"/>
      <c r="W198" s="17" t="str"/>
      <c r="X198" s="17" t="str"/>
      <c r="Y198" s="58" t="str"/>
      <c r="Z198" s="58" t="str"/>
      <c r="AA198" s="17" t="str"/>
      <c r="AB198" s="17" t="str"/>
      <c r="AC198" s="17" t="str"/>
    </row>
    <row r="199" ht="28" hidden="0" customHeight="1">
      <c r="A199" s="17" t="str"/>
      <c r="B199" s="17" t="str"/>
      <c r="C199" s="58" t="str"/>
      <c r="D199" s="17" t="str"/>
      <c r="E199" s="17" t="str"/>
      <c r="F199" s="17" t="str"/>
      <c r="G199" s="17" t="str"/>
      <c r="H199" s="17" t="str"/>
      <c r="I199" s="17" t="str"/>
      <c r="J199" s="17" t="str"/>
      <c r="K199" s="17" t="str"/>
      <c r="L199" s="17" t="str"/>
      <c r="M199" s="17" t="str"/>
      <c r="N199" s="60" t="str"/>
      <c r="O199" s="60" t="str"/>
      <c r="P199" s="62" t="str">
        <f>IF($H199="","",IFERROR(VLOOKUP($H199,'02_重大度と起動条件'!$A$5:$H$9,5,FALSE),""))</f>
      </c>
      <c r="Q199" s="62" t="str">
        <f>IF($H199="","",IFERROR(VLOOKUP($H199,'02_重大度と起動条件'!$A$5:$H$9,6,FALSE),""))</f>
      </c>
      <c r="R199" s="62" t="str"/>
      <c r="S199" s="62" t="str"/>
      <c r="T199" s="17" t="str">
        <f>IF($A199="","",IF($R199="","確認待ち",IF($R199&lt;=$P199,"達成","期限超過")))</f>
      </c>
      <c r="U199" s="17" t="str">
        <f>IF($A199="","",IF($S199="",IF(OR($I199="復旧済み",$I199="完了"),"入力待ち","対応中"),IF($S199&lt;=$Q199,"達成","期限超過")))</f>
      </c>
      <c r="V199" s="17" t="str"/>
      <c r="W199" s="17" t="str"/>
      <c r="X199" s="17" t="str"/>
      <c r="Y199" s="58" t="str"/>
      <c r="Z199" s="58" t="str"/>
      <c r="AA199" s="17" t="str"/>
      <c r="AB199" s="17" t="str"/>
      <c r="AC199" s="17" t="str"/>
    </row>
    <row r="200" ht="28" hidden="0" customHeight="1">
      <c r="A200" s="17" t="str"/>
      <c r="B200" s="17" t="str"/>
      <c r="C200" s="58" t="str"/>
      <c r="D200" s="17" t="str"/>
      <c r="E200" s="17" t="str"/>
      <c r="F200" s="17" t="str"/>
      <c r="G200" s="17" t="str"/>
      <c r="H200" s="17" t="str"/>
      <c r="I200" s="17" t="str"/>
      <c r="J200" s="17" t="str"/>
      <c r="K200" s="17" t="str"/>
      <c r="L200" s="17" t="str"/>
      <c r="M200" s="17" t="str"/>
      <c r="N200" s="60" t="str"/>
      <c r="O200" s="60" t="str"/>
      <c r="P200" s="62" t="str">
        <f>IF($H200="","",IFERROR(VLOOKUP($H200,'02_重大度と起動条件'!$A$5:$H$9,5,FALSE),""))</f>
      </c>
      <c r="Q200" s="62" t="str">
        <f>IF($H200="","",IFERROR(VLOOKUP($H200,'02_重大度と起動条件'!$A$5:$H$9,6,FALSE),""))</f>
      </c>
      <c r="R200" s="62" t="str"/>
      <c r="S200" s="62" t="str"/>
      <c r="T200" s="17" t="str">
        <f>IF($A200="","",IF($R200="","確認待ち",IF($R200&lt;=$P200,"達成","期限超過")))</f>
      </c>
      <c r="U200" s="17" t="str">
        <f>IF($A200="","",IF($S200="",IF(OR($I200="復旧済み",$I200="完了"),"入力待ち","対応中"),IF($S200&lt;=$Q200,"達成","期限超過")))</f>
      </c>
      <c r="V200" s="17" t="str"/>
      <c r="W200" s="17" t="str"/>
      <c r="X200" s="17" t="str"/>
      <c r="Y200" s="58" t="str"/>
      <c r="Z200" s="58" t="str"/>
      <c r="AA200" s="17" t="str"/>
      <c r="AB200" s="17" t="str"/>
      <c r="AC200" s="17" t="str"/>
    </row>
    <row r="201" ht="28" hidden="0" customHeight="1">
      <c r="A201" s="17" t="str"/>
      <c r="B201" s="17" t="str"/>
      <c r="C201" s="58" t="str"/>
      <c r="D201" s="17" t="str"/>
      <c r="E201" s="17" t="str"/>
      <c r="F201" s="17" t="str"/>
      <c r="G201" s="17" t="str"/>
      <c r="H201" s="17" t="str"/>
      <c r="I201" s="17" t="str"/>
      <c r="J201" s="17" t="str"/>
      <c r="K201" s="17" t="str"/>
      <c r="L201" s="17" t="str"/>
      <c r="M201" s="17" t="str"/>
      <c r="N201" s="60" t="str"/>
      <c r="O201" s="60" t="str"/>
      <c r="P201" s="62" t="str">
        <f>IF($H201="","",IFERROR(VLOOKUP($H201,'02_重大度と起動条件'!$A$5:$H$9,5,FALSE),""))</f>
      </c>
      <c r="Q201" s="62" t="str">
        <f>IF($H201="","",IFERROR(VLOOKUP($H201,'02_重大度と起動条件'!$A$5:$H$9,6,FALSE),""))</f>
      </c>
      <c r="R201" s="62" t="str"/>
      <c r="S201" s="62" t="str"/>
      <c r="T201" s="17" t="str">
        <f>IF($A201="","",IF($R201="","確認待ち",IF($R201&lt;=$P201,"達成","期限超過")))</f>
      </c>
      <c r="U201" s="17" t="str">
        <f>IF($A201="","",IF($S201="",IF(OR($I201="復旧済み",$I201="完了"),"入力待ち","対応中"),IF($S201&lt;=$Q201,"達成","期限超過")))</f>
      </c>
      <c r="V201" s="17" t="str"/>
      <c r="W201" s="17" t="str"/>
      <c r="X201" s="17" t="str"/>
      <c r="Y201" s="58" t="str"/>
      <c r="Z201" s="58" t="str"/>
      <c r="AA201" s="17" t="str"/>
      <c r="AB201" s="17" t="str"/>
      <c r="AC201" s="17" t="str"/>
    </row>
    <row r="202" ht="28" hidden="0" customHeight="1">
      <c r="A202" s="17" t="str"/>
      <c r="B202" s="17" t="str"/>
      <c r="C202" s="58" t="str"/>
      <c r="D202" s="17" t="str"/>
      <c r="E202" s="17" t="str"/>
      <c r="F202" s="17" t="str"/>
      <c r="G202" s="17" t="str"/>
      <c r="H202" s="17" t="str"/>
      <c r="I202" s="17" t="str"/>
      <c r="J202" s="17" t="str"/>
      <c r="K202" s="17" t="str"/>
      <c r="L202" s="17" t="str"/>
      <c r="M202" s="17" t="str"/>
      <c r="N202" s="60" t="str"/>
      <c r="O202" s="60" t="str"/>
      <c r="P202" s="62" t="str">
        <f>IF($H202="","",IFERROR(VLOOKUP($H202,'02_重大度と起動条件'!$A$5:$H$9,5,FALSE),""))</f>
      </c>
      <c r="Q202" s="62" t="str">
        <f>IF($H202="","",IFERROR(VLOOKUP($H202,'02_重大度と起動条件'!$A$5:$H$9,6,FALSE),""))</f>
      </c>
      <c r="R202" s="62" t="str"/>
      <c r="S202" s="62" t="str"/>
      <c r="T202" s="17" t="str">
        <f>IF($A202="","",IF($R202="","確認待ち",IF($R202&lt;=$P202,"達成","期限超過")))</f>
      </c>
      <c r="U202" s="17" t="str">
        <f>IF($A202="","",IF($S202="",IF(OR($I202="復旧済み",$I202="完了"),"入力待ち","対応中"),IF($S202&lt;=$Q202,"達成","期限超過")))</f>
      </c>
      <c r="V202" s="17" t="str"/>
      <c r="W202" s="17" t="str"/>
      <c r="X202" s="17" t="str"/>
      <c r="Y202" s="58" t="str"/>
      <c r="Z202" s="58" t="str"/>
      <c r="AA202" s="17" t="str"/>
      <c r="AB202" s="17" t="str"/>
      <c r="AC202" s="17" t="str"/>
    </row>
    <row r="203" ht="28" hidden="0" customHeight="1">
      <c r="A203" s="17" t="str"/>
      <c r="B203" s="17" t="str"/>
      <c r="C203" s="58" t="str"/>
      <c r="D203" s="17" t="str"/>
      <c r="E203" s="17" t="str"/>
      <c r="F203" s="17" t="str"/>
      <c r="G203" s="17" t="str"/>
      <c r="H203" s="17" t="str"/>
      <c r="I203" s="17" t="str"/>
      <c r="J203" s="17" t="str"/>
      <c r="K203" s="17" t="str"/>
      <c r="L203" s="17" t="str"/>
      <c r="M203" s="17" t="str"/>
      <c r="N203" s="60" t="str"/>
      <c r="O203" s="60" t="str"/>
      <c r="P203" s="62" t="str">
        <f>IF($H203="","",IFERROR(VLOOKUP($H203,'02_重大度と起動条件'!$A$5:$H$9,5,FALSE),""))</f>
      </c>
      <c r="Q203" s="62" t="str">
        <f>IF($H203="","",IFERROR(VLOOKUP($H203,'02_重大度と起動条件'!$A$5:$H$9,6,FALSE),""))</f>
      </c>
      <c r="R203" s="62" t="str"/>
      <c r="S203" s="62" t="str"/>
      <c r="T203" s="17" t="str">
        <f>IF($A203="","",IF($R203="","確認待ち",IF($R203&lt;=$P203,"達成","期限超過")))</f>
      </c>
      <c r="U203" s="17" t="str">
        <f>IF($A203="","",IF($S203="",IF(OR($I203="復旧済み",$I203="完了"),"入力待ち","対応中"),IF($S203&lt;=$Q203,"達成","期限超過")))</f>
      </c>
      <c r="V203" s="17" t="str"/>
      <c r="W203" s="17" t="str"/>
      <c r="X203" s="17" t="str"/>
      <c r="Y203" s="58" t="str"/>
      <c r="Z203" s="58" t="str"/>
      <c r="AA203" s="17" t="str"/>
      <c r="AB203" s="17" t="str"/>
      <c r="AC203" s="17" t="str"/>
    </row>
    <row r="204" ht="28" hidden="0" customHeight="1">
      <c r="A204" s="17" t="str"/>
      <c r="B204" s="17" t="str"/>
      <c r="C204" s="58" t="str"/>
      <c r="D204" s="17" t="str"/>
      <c r="E204" s="17" t="str"/>
      <c r="F204" s="17" t="str"/>
      <c r="G204" s="17" t="str"/>
      <c r="H204" s="17" t="str"/>
      <c r="I204" s="17" t="str"/>
      <c r="J204" s="17" t="str"/>
      <c r="K204" s="17" t="str"/>
      <c r="L204" s="17" t="str"/>
      <c r="M204" s="17" t="str"/>
      <c r="N204" s="60" t="str"/>
      <c r="O204" s="60" t="str"/>
      <c r="P204" s="62" t="str">
        <f>IF($H204="","",IFERROR(VLOOKUP($H204,'02_重大度と起動条件'!$A$5:$H$9,5,FALSE),""))</f>
      </c>
      <c r="Q204" s="62" t="str">
        <f>IF($H204="","",IFERROR(VLOOKUP($H204,'02_重大度と起動条件'!$A$5:$H$9,6,FALSE),""))</f>
      </c>
      <c r="R204" s="62" t="str"/>
      <c r="S204" s="62" t="str"/>
      <c r="T204" s="17" t="str">
        <f>IF($A204="","",IF($R204="","確認待ち",IF($R204&lt;=$P204,"達成","期限超過")))</f>
      </c>
      <c r="U204" s="17" t="str">
        <f>IF($A204="","",IF($S204="",IF(OR($I204="復旧済み",$I204="完了"),"入力待ち","対応中"),IF($S204&lt;=$Q204,"達成","期限超過")))</f>
      </c>
      <c r="V204" s="17" t="str"/>
      <c r="W204" s="17" t="str"/>
      <c r="X204" s="17" t="str"/>
      <c r="Y204" s="58" t="str"/>
      <c r="Z204" s="58" t="str"/>
      <c r="AA204" s="17" t="str"/>
      <c r="AB204" s="17" t="str"/>
      <c r="AC204" s="17" t="str"/>
    </row>
  </sheetData>
  <mergeCells>
    <mergeCell ref="A1:AC1"/>
    <mergeCell ref="A2:AC2"/>
  </mergeCells>
  <conditionalFormatting sqref="H5:H204">
    <cfRule type="containsText" dxfId="3" priority="1" operator="containsText" text="P0"/>
    <cfRule type="containsText" dxfId="4" priority="2" operator="containsText" text="P1"/>
    <cfRule type="containsText" dxfId="5" priority="3" operator="containsText" text="P2"/>
  </conditionalFormatting>
  <conditionalFormatting sqref="I5:I204">
    <cfRule type="containsText" dxfId="6" priority="4" operator="containsText" text="完了"/>
  </conditionalFormatting>
  <conditionalFormatting sqref="T5:U204">
    <cfRule type="containsText" dxfId="7" priority="5" operator="containsText" text="期限超過"/>
    <cfRule type="containsText" dxfId="8" priority="6" operator="containsText" text="達成"/>
  </conditionalFormatting>
  <conditionalFormatting sqref="B5:B204">
    <cfRule type="containsText" dxfId="9" priority="7" operator="containsText" text="いいえ"/>
  </conditionalFormatting>
  <dataValidations count="8">
    <dataValidation type="list" allowBlank="1" showDropDown="0" sqref="B5:B204">
      <formula1>"はい,いいえ"</formula1>
    </dataValidation>
    <dataValidation type="list" allowBlank="1" showDropDown="0" sqref="D5:D204">
      <formula1>"システム監視,顧客苦情,サポート電話,チケットシステム,SNS,社内報告,提携先・取引先,監督機関・メディア"</formula1>
    </dataValidation>
    <dataValidation type="list" allowBlank="1" showDropDown="0" sqref="E5:E204">
      <formula1>自社運用に合わせて確認してください。</formula1>
    </dataValidation>
    <dataValidation type="list" allowBlank="1" showDropDown="0" sqref="H5:H204">
      <formula1>"P0 最重大,P1 重大,P2 大,P3 通常,P4 低"</formula1>
    </dataValidation>
    <dataValidation type="list" allowBlank="1" showDropDown="0" sqref="I5:I204">
      <formula1>"検知済み,評価中,対応中,取引先・顧客待ち,復旧済み,完了,停止・監視中"</formula1>
    </dataValidation>
    <dataValidation type="list" allowBlank="1" showDropDown="0" sqref="M5:M204">
      <formula1>"はい,いいえ"</formula1>
    </dataValidation>
    <dataValidation type="list" allowBlank="1" showDropDown="0" sqref="V5:V204">
      <formula1>"システム変更,容量不足,ネットワーク・インフラ,第三者サービス,手順・人的ミス,データ・権限問題,安全・コンプライアンスリスク,未特定・調査中"</formula1>
    </dataValidation>
    <dataValidation type="list" allowBlank="1" showDropDown="0" sqref="AA5:AA204">
      <formula1>"未開始,進行中,完了,振り返り不要"</formula1>
    </dataValidation>
  </dataValidations>
  <pageMargins left="0.7" right="0.7" top="0.75" bottom="0.75" header="0.3" footer="0.3"/>
  <tableParts count="1">
    <tablePart r:id="R4cfa8ef3f12b4f94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18" hidden="0" customWidth="1"/>
    <col min="3" max="3" width="16" hidden="0" customWidth="1"/>
    <col min="4" max="4" width="10" hidden="0" customWidth="1"/>
    <col min="5" max="5" width="20" hidden="0" customWidth="1"/>
    <col min="6" max="6" width="20" hidden="0" customWidth="1"/>
    <col min="7" max="7" width="16" hidden="0" customWidth="1"/>
    <col min="8" max="8" width="18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項目</v>
      </c>
      <c r="B4" s="69" t="str">
        <v>内容</v>
      </c>
      <c r="C4" s="69" t="str">
        <v>備考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73.2421875" hidden="0" customHeight="1">
      <c r="A5" s="17" t="str">
        <v>自社運用に合わせて確認してください。</v>
      </c>
      <c r="B5" s="17" t="str">
        <v>http://localhost:2020/zh/excel-templates/service-operations/incident-response-plan/</v>
      </c>
      <c r="C5" s="17" t="str">
        <v>自社運用に合わせて確認してください。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48.828125" hidden="0" customHeight="1">
      <c r="A6" s="17" t="str">
        <v>模板适用</v>
      </c>
      <c r="B6" s="17" t="str">
        <v>自社運用に合わせて確認してください。</v>
      </c>
      <c r="C6" s="17" t="str">
        <v>自社運用に合わせて確認してください。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hidden="0" customHeight="1">
      <c r="A7" s="17" t="str">
        <v>自社運用に合わせて確認してください。</v>
      </c>
      <c r="B7" s="17" t="str">
        <v>自社運用に合わせて確認してください。</v>
      </c>
      <c r="C7" s="17" t="str">
        <v>自社運用に合わせて確認してください。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36.62109375" hidden="0" customHeight="1">
      <c r="A8" s="17" t="str">
        <v>自社運用に合わせて確認してください。</v>
      </c>
      <c r="B8" s="17" t="str">
        <v>自社運用に合わせて確認してください。</v>
      </c>
      <c r="C8" s="17" t="str">
        <v>自社運用に合わせて確認してください。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76" t="str">
        <v>選択肢</v>
      </c>
      <c r="B11" s="76"/>
      <c r="C11" s="76"/>
      <c r="D11" s="76"/>
      <c r="E11" s="76"/>
      <c r="F11" s="76"/>
      <c r="G11" s="76"/>
      <c r="H11" s="7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69" t="str">
        <v>重大度</v>
      </c>
      <c r="B12" s="69" t="str">
        <v>インシデント状態</v>
      </c>
      <c r="C12" s="69" t="str">
        <v>チェック項目状態</v>
      </c>
      <c r="D12" s="69" t="str">
        <v>はい・いいえ</v>
      </c>
      <c r="E12" s="69" t="str">
        <v>発生元チャネル</v>
      </c>
      <c r="F12" s="69" t="str">
        <v>原因分類</v>
      </c>
      <c r="G12" s="69" t="str">
        <v>振り返り状態</v>
      </c>
      <c r="H12" s="69" t="str">
        <v>連絡チャネル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>
        <v>P0 最重大</v>
      </c>
      <c r="B13" s="17" t="str">
        <v>検知済み</v>
      </c>
      <c r="C13" s="17" t="str">
        <v>未開始</v>
      </c>
      <c r="D13" s="17" t="str">
        <v>はい</v>
      </c>
      <c r="E13" s="17" t="str">
        <v>システム監視</v>
      </c>
      <c r="F13" s="17" t="str">
        <v>自社運用に合わせて確認してください。</v>
      </c>
      <c r="G13" s="17" t="str">
        <v>未開始</v>
      </c>
      <c r="H13" s="17" t="str">
        <v>短信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>
        <v>P1 重大</v>
      </c>
      <c r="B14" s="17" t="str">
        <v>評価中</v>
      </c>
      <c r="C14" s="17" t="str">
        <v>進行中</v>
      </c>
      <c r="D14" s="17" t="str">
        <v>いいえ</v>
      </c>
      <c r="E14" s="17" t="str">
        <v>顧客苦情</v>
      </c>
      <c r="F14" s="17" t="str">
        <v>容量不足</v>
      </c>
      <c r="G14" s="17" t="str">
        <v>進行中</v>
      </c>
      <c r="H14" s="17" t="str">
        <v>邮件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P2 大</v>
      </c>
      <c r="B15" s="17" t="str">
        <v>対応中</v>
      </c>
      <c r="C15" s="17" t="str">
        <v>完了</v>
      </c>
      <c r="D15" s="17" t="str"/>
      <c r="E15" s="17" t="str">
        <v>サポート電話</v>
      </c>
      <c r="F15" s="17" t="str">
        <v>自社運用に合わせて確認してください。</v>
      </c>
      <c r="G15" s="17" t="str">
        <v>完了</v>
      </c>
      <c r="H15" s="17" t="str">
        <v>電話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>
        <v>P3 通常</v>
      </c>
      <c r="B16" s="17" t="str">
        <v>取引先・顧客待ち</v>
      </c>
      <c r="C16" s="17" t="str">
        <v>停滞</v>
      </c>
      <c r="D16" s="17" t="str"/>
      <c r="E16" s="17" t="str">
        <v>チケットシステム</v>
      </c>
      <c r="F16" s="17" t="str">
        <v>自社運用に合わせて確認してください。</v>
      </c>
      <c r="G16" s="17" t="str">
        <v>振り返り不要</v>
      </c>
      <c r="H16" s="17" t="str">
        <v>站内信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7" t="str">
        <v>P4 低</v>
      </c>
      <c r="B17" s="17" t="str">
        <v>復旧済み</v>
      </c>
      <c r="C17" s="17" t="str">
        <v>対象外</v>
      </c>
      <c r="D17" s="17" t="str"/>
      <c r="E17" s="17" t="str">
        <v>SNS</v>
      </c>
      <c r="F17" s="17" t="str">
        <v>自社運用に合わせて確認してください。</v>
      </c>
      <c r="G17" s="17" t="str"/>
      <c r="H17" s="17" t="str">
        <v>App/小程序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7" t="str"/>
      <c r="B18" s="17" t="str">
        <v>完了</v>
      </c>
      <c r="C18" s="17" t="str"/>
      <c r="D18" s="17" t="str"/>
      <c r="E18" s="17" t="str">
        <v>社内報告</v>
      </c>
      <c r="F18" s="17" t="str">
        <v>自社運用に合わせて確認してください。</v>
      </c>
      <c r="G18" s="17" t="str"/>
      <c r="H18" s="17" t="str">
        <v>官网公告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7" t="str"/>
      <c r="B19" s="17" t="str">
        <v>停止・監視中</v>
      </c>
      <c r="C19" s="17" t="str"/>
      <c r="D19" s="17" t="str"/>
      <c r="E19" s="17" t="str">
        <v>提携先・取引先</v>
      </c>
      <c r="F19" s="17" t="str">
        <v>自社運用に合わせて確認してください。</v>
      </c>
      <c r="G19" s="17" t="str"/>
      <c r="H19" s="17" t="str">
        <v>企业微信/钉钉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7" t="str"/>
      <c r="B20" s="17" t="str"/>
      <c r="C20" s="17" t="str"/>
      <c r="D20" s="17" t="str"/>
      <c r="E20" s="17" t="str">
        <v>監督機関・メディア</v>
      </c>
      <c r="F20" s="17" t="str">
        <v>未知待查</v>
      </c>
      <c r="G20" s="17" t="str"/>
      <c r="H20" s="17" t="str">
        <v>SNS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7" t="str"/>
      <c r="B21" s="17" t="str"/>
      <c r="C21" s="17" t="str"/>
      <c r="D21" s="17" t="str"/>
      <c r="E21" s="17" t="str"/>
      <c r="F21" s="17" t="str"/>
      <c r="G21" s="17" t="str"/>
      <c r="H21" s="17" t="str">
        <v>自社運用に合わせて確認してください。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  <mergeCell ref="A11:H11"/>
  </mergeCells>
  <pageMargins left="0.7" right="0.7" top="0.75" bottom="0.75" header="0.3" footer="0.3"/>
  <tableParts count="1">
    <tablePart r:id="Ree5a98bb63d8444c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4" hidden="0" customWidth="1"/>
    <col min="2" max="2" width="42" hidden="0" customWidth="1"/>
    <col min="3" max="3" width="34" hidden="0" customWidth="1"/>
    <col min="4" max="4" width="18" hidden="0" customWidth="1"/>
    <col min="5" max="5" width="16" hidden="0" customWidth="1"/>
    <col min="6" max="6" width="14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項目</v>
      </c>
      <c r="B4" s="69" t="str">
        <v>標準内容</v>
      </c>
      <c r="C4" s="69" t="str">
        <v>自社調整欄</v>
      </c>
      <c r="D4" s="69" t="str">
        <v>主管部門</v>
      </c>
      <c r="E4" s="69" t="str">
        <v>更新頻度</v>
      </c>
      <c r="F4" s="69" t="str">
        <v>完了状態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自社運用に合わせて確認してください。</v>
      </c>
      <c r="B5" s="17" t="str">
        <v>自社運用に合わせて確認してください。</v>
      </c>
      <c r="C5" s="17" t="str">
        <v>自社運用に合わせて確認してください。</v>
      </c>
      <c r="D5" s="17" t="str">
        <v>自社運用に合わせて確認してください。</v>
      </c>
      <c r="E5" s="17" t="str">
        <v>年度或重大变更后</v>
      </c>
      <c r="F5" s="17" t="str">
        <v>確認待ち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適用範囲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計画責任者</v>
      </c>
      <c r="E6" s="17" t="str">
        <v>半年</v>
      </c>
      <c r="F6" s="17" t="str">
        <v>確認待ち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自社運用に合わせて確認してください。</v>
      </c>
      <c r="B7" s="17" t="str">
        <v>自社運用に合わせて確認してください。</v>
      </c>
      <c r="C7" s="17" t="str">
        <v>自社運用に合わせて確認してください。</v>
      </c>
      <c r="D7" s="17" t="str">
        <v>自社運用に合わせて確認してください。</v>
      </c>
      <c r="E7" s="17" t="str">
        <v>半年</v>
      </c>
      <c r="F7" s="17" t="str">
        <v>確認待ち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启动条件</v>
      </c>
      <c r="B8" s="17" t="str">
        <v>自社運用に合わせて確認してください。</v>
      </c>
      <c r="C8" s="17" t="str">
        <v>自社運用に合わせて確認してください。</v>
      </c>
      <c r="D8" s="17" t="str">
        <v>自社運用に合わせて確認してください。</v>
      </c>
      <c r="E8" s="17" t="str">
        <v>季度</v>
      </c>
      <c r="F8" s="17" t="str">
        <v>確認待ち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退出条件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事件指挥官</v>
      </c>
      <c r="E9" s="17" t="str">
        <v>季度</v>
      </c>
      <c r="F9" s="17" t="str">
        <v>確認待ち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证据要求</v>
      </c>
      <c r="B10" s="17" t="str">
        <v>自社運用に合わせて確認してください。</v>
      </c>
      <c r="C10" s="17" t="str">
        <v>自社運用に合わせて確認してください。</v>
      </c>
      <c r="D10" s="17" t="str">
        <v>自社運用に合わせて確認してください。</v>
      </c>
      <c r="E10" s="17" t="str">
        <v>季度</v>
      </c>
      <c r="F10" s="17" t="str">
        <v>確認待ち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自社運用に合わせて確認してください。</v>
      </c>
      <c r="B11" s="17" t="str">
        <v>自社運用に合わせて確認してください。</v>
      </c>
      <c r="C11" s="17" t="str">
        <v>自社運用に合わせて確認してください。</v>
      </c>
      <c r="D11" s="17" t="str">
        <v>自社運用に合わせて確認してください。</v>
      </c>
      <c r="E11" s="17" t="str">
        <v>季度</v>
      </c>
      <c r="F11" s="17" t="str">
        <v>確認待ち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自社運用に合わせて確認してください。</v>
      </c>
      <c r="B12" s="17" t="str">
        <v>自社運用に合わせて確認してください。</v>
      </c>
      <c r="C12" s="17" t="str">
        <v>自社運用に合わせて確認してください。</v>
      </c>
      <c r="D12" s="17" t="str">
        <v>自社運用に合わせて確認してください。</v>
      </c>
      <c r="E12" s="17" t="str">
        <v>季度</v>
      </c>
      <c r="F12" s="17" t="str">
        <v>確認待ち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自社運用に合わせて確認してください。</v>
      </c>
      <c r="B13" s="17" t="str">
        <v>自社運用に合わせて確認してください。</v>
      </c>
      <c r="C13" s="17" t="str">
        <v>自社運用に合わせて確認してください。</v>
      </c>
      <c r="D13" s="17" t="str">
        <v>自社運用に合わせて確認してください。</v>
      </c>
      <c r="E13" s="17" t="str">
        <v>每次事件后</v>
      </c>
      <c r="F13" s="17" t="str">
        <v>確認待ち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F1"/>
    <mergeCell ref="A2:F2"/>
  </mergeCells>
  <dataValidations count="1">
    <dataValidation type="list" allowBlank="1" showDropDown="0" sqref="F5:F13">
      <formula1>"確認待ち,確認済み,修正必要,対象外"</formula1>
    </dataValidation>
  </dataValidations>
  <pageMargins left="0.7" right="0.7" top="0.75" bottom="0.75" header="0.3" footer="0.3"/>
  <tableParts count="1">
    <tablePart r:id="R368cc5b017c74a6e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4" hidden="0" customWidth="1"/>
    <col min="2" max="2" width="20" hidden="0" customWidth="1"/>
    <col min="3" max="3" width="34" hidden="0" customWidth="1"/>
    <col min="4" max="4" width="32" hidden="0" customWidth="1"/>
    <col min="5" max="5" width="18" hidden="0" customWidth="1"/>
    <col min="6" max="6" width="14" hidden="0" customWidth="1"/>
    <col min="7" max="7" width="16" hidden="0" customWidth="1"/>
    <col min="8" max="8" width="28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重大度</v>
      </c>
      <c r="B4" s="69" t="str">
        <v>定義・影響</v>
      </c>
      <c r="C4" s="69" t="str">
        <v>代表的な起動条件</v>
      </c>
      <c r="D4" s="69" t="str">
        <v>業務影響範囲</v>
      </c>
      <c r="E4" s="69" t="str">
        <v>初動目標（分）</v>
      </c>
      <c r="F4" s="69" t="str">
        <v>復旧目標（時間）</v>
      </c>
      <c r="G4" s="69" t="str">
        <v>上申・承認要件</v>
      </c>
      <c r="H4" s="69" t="str">
        <v>対外連絡頻度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48.828125" hidden="0" customHeight="1">
      <c r="A5" s="17" t="str">
        <v>P0 最重大</v>
      </c>
      <c r="B5" s="17" t="str">
        <v>自社運用に合わせて確認してください。</v>
      </c>
      <c r="C5" s="17" t="str">
        <v>自社運用に合わせて確認してください。</v>
      </c>
      <c r="D5" s="17" t="str">
        <v>自社運用に合わせて確認してください。</v>
      </c>
      <c r="E5" s="17" t="n">
        <v>15</v>
      </c>
      <c r="F5" s="17" t="n">
        <v>2</v>
      </c>
      <c r="G5" s="17" t="str">
        <v>自社運用に合わせて確認してください。</v>
      </c>
      <c r="H5" s="17" t="str">
        <v>自社運用に合わせて確認してください。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.62109375" hidden="0" customHeight="1">
      <c r="A6" s="17" t="str">
        <v>P1 重大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自社運用に合わせて確認してください。</v>
      </c>
      <c r="E6" s="17" t="n">
        <v>30</v>
      </c>
      <c r="F6" s="17" t="n">
        <v>4</v>
      </c>
      <c r="G6" s="17" t="str">
        <v>自社運用に合わせて確認してください。</v>
      </c>
      <c r="H6" s="17" t="str">
        <v>自社運用に合わせて確認してください。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hidden="0" customHeight="1">
      <c r="A7" s="17" t="str">
        <v>P2 大</v>
      </c>
      <c r="B7" s="17" t="str">
        <v>自社運用に合わせて確認してください。</v>
      </c>
      <c r="C7" s="17" t="str">
        <v>自社運用に合わせて確認してください。</v>
      </c>
      <c r="D7" s="17" t="str">
        <v>自社運用に合わせて確認してください。</v>
      </c>
      <c r="E7" s="17" t="n">
        <v>60</v>
      </c>
      <c r="F7" s="17" t="n">
        <v>8</v>
      </c>
      <c r="G7" s="17" t="str">
        <v>自社運用に合わせて確認してください。</v>
      </c>
      <c r="H7" s="17" t="str">
        <v>自社運用に合わせて確認してください。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P3 通常</v>
      </c>
      <c r="B8" s="17" t="str">
        <v>自社運用に合わせて確認してください。</v>
      </c>
      <c r="C8" s="17" t="str">
        <v>自社運用に合わせて確認してください。</v>
      </c>
      <c r="D8" s="17" t="str">
        <v>自社運用に合わせて確認してください。</v>
      </c>
      <c r="E8" s="17" t="n">
        <v>240</v>
      </c>
      <c r="F8" s="17" t="n">
        <v>24</v>
      </c>
      <c r="G8" s="17" t="str">
        <v>自社運用に合わせて確認してください。</v>
      </c>
      <c r="H8" s="17" t="str">
        <v>按需沟通，至少每日更新一次。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36.62109375" hidden="0" customHeight="1">
      <c r="A9" s="17" t="str">
        <v>P4 低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自社運用に合わせて確認してください。</v>
      </c>
      <c r="E9" s="17" t="n">
        <v>480</v>
      </c>
      <c r="F9" s="17" t="n">
        <v>72</v>
      </c>
      <c r="G9" s="17" t="str">
        <v>自社運用に合わせて確認してください。</v>
      </c>
      <c r="H9" s="17" t="str">
        <v>自社運用に合わせて確認してください。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76" t="str">
        <v>自社運用に合わせて確認してください。</v>
      </c>
      <c r="B12" s="76"/>
      <c r="C12" s="76"/>
      <c r="D12" s="76"/>
      <c r="E12" s="76"/>
      <c r="F12" s="76"/>
      <c r="G12" s="76"/>
      <c r="H12" s="7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69" t="str">
        <v>トリガー</v>
      </c>
      <c r="B13" s="69" t="str">
        <v>対象業務</v>
      </c>
      <c r="C13" s="69" t="str">
        <v>判断基準・信号</v>
      </c>
      <c r="D13" s="69" t="str">
        <v>初動</v>
      </c>
      <c r="E13" s="69" t="str">
        <v>記録先</v>
      </c>
      <c r="F13" s="69" t="str">
        <v>既定重大度</v>
      </c>
      <c r="G13" s="69" t="str">
        <v>顧客連絡要否</v>
      </c>
      <c r="H13" s="69" t="str">
        <v>備考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核心可用性异常</v>
      </c>
      <c r="B14" s="17" t="str">
        <v>自社運用に合わせて確認してください。</v>
      </c>
      <c r="C14" s="17" t="str">
        <v>自社運用に合わせて確認してください。</v>
      </c>
      <c r="D14" s="17" t="str">
        <v>自社運用に合わせて確認してください。</v>
      </c>
      <c r="E14" s="17" t="str">
        <v>自社運用に合わせて確認してください。</v>
      </c>
      <c r="F14" s="17" t="str">
        <v>P0/P1</v>
      </c>
      <c r="G14" s="17" t="str">
        <v>はい</v>
      </c>
      <c r="H14" s="17" t="str">
        <v>自社運用に合わせて確認してください。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hidden="0" customHeight="1">
      <c r="A15" s="17" t="str">
        <v>自社運用に合わせて確認してください。</v>
      </c>
      <c r="B15" s="17" t="str">
        <v>自社運用に合わせて確認してください。</v>
      </c>
      <c r="C15" s="17" t="str">
        <v>自社運用に合わせて確認してください。</v>
      </c>
      <c r="D15" s="17" t="str">
        <v>自社運用に合わせて確認してください。</v>
      </c>
      <c r="E15" s="17" t="str">
        <v>自社運用に合わせて確認してください。</v>
      </c>
      <c r="F15" s="17" t="str">
        <v>P1/P2</v>
      </c>
      <c r="G15" s="17" t="str">
        <v>はい</v>
      </c>
      <c r="H15" s="17" t="str">
        <v>自社運用に合わせて確認してください。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hidden="0" customHeight="1">
      <c r="A16" s="17" t="str">
        <v>自社運用に合わせて確認してください。</v>
      </c>
      <c r="B16" s="17" t="str">
        <v>自社運用に合わせて確認してください。</v>
      </c>
      <c r="C16" s="17" t="str">
        <v>自社運用に合わせて確認してください。</v>
      </c>
      <c r="D16" s="17" t="str">
        <v>自社運用に合わせて確認してください。</v>
      </c>
      <c r="E16" s="17" t="str">
        <v>自社運用に合わせて確認してください。</v>
      </c>
      <c r="F16" s="17" t="str">
        <v>P0/P1</v>
      </c>
      <c r="G16" s="17" t="str">
        <v>はい</v>
      </c>
      <c r="H16" s="17" t="str">
        <v>自社運用に合わせて確認してください。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hidden="0" customHeight="1">
      <c r="A17" s="17" t="str">
        <v>自社運用に合わせて確認してください。</v>
      </c>
      <c r="B17" s="17" t="str">
        <v>自社運用に合わせて確認してください。</v>
      </c>
      <c r="C17" s="17" t="str">
        <v>自社運用に合わせて確認してください。</v>
      </c>
      <c r="D17" s="17" t="str">
        <v>自社運用に合わせて確認してください。</v>
      </c>
      <c r="E17" s="17" t="str">
        <v>自社運用に合わせて確認してください。</v>
      </c>
      <c r="F17" s="17" t="str">
        <v>P1/P2</v>
      </c>
      <c r="G17" s="17" t="str">
        <v>视情况</v>
      </c>
      <c r="H17" s="17" t="str">
        <v>自社運用に合わせて確認してください。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hidden="0" customHeight="1">
      <c r="A18" s="17" t="str">
        <v>自社運用に合わせて確認してください。</v>
      </c>
      <c r="B18" s="17" t="str">
        <v>自社運用に合わせて確認してください。</v>
      </c>
      <c r="C18" s="17" t="str">
        <v>自社運用に合わせて確認してください。</v>
      </c>
      <c r="D18" s="17" t="str">
        <v>自社運用に合わせて確認してください。</v>
      </c>
      <c r="E18" s="17" t="str">
        <v>自社運用に合わせて確認してください。</v>
      </c>
      <c r="F18" s="17" t="str">
        <v>P1/P2/P3</v>
      </c>
      <c r="G18" s="17" t="str">
        <v>はい</v>
      </c>
      <c r="H18" s="17" t="str">
        <v>自社運用に合わせて確認してください。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  <mergeCell ref="A12:H12"/>
  </mergeCells>
  <pageMargins left="0.7" right="0.7" top="0.75" bottom="0.75" header="0.3" footer="0.3"/>
  <tableParts count="2">
    <tablePart r:id="R012e19f341c54123"/>
    <tablePart r:id="Rf7c21dc66dd548e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42" hidden="0" customWidth="1"/>
    <col min="3" max="3" width="12" hidden="0" customWidth="1"/>
    <col min="4" max="4" width="12" hidden="0" customWidth="1"/>
    <col min="5" max="5" width="12" hidden="0" customWidth="1"/>
    <col min="6" max="6" width="12" hidden="0" customWidth="1"/>
    <col min="7" max="7" width="12" hidden="0" customWidth="1"/>
    <col min="8" max="8" width="14" hidden="0" customWidth="1"/>
    <col min="9" max="9" width="12" hidden="0" customWidth="1"/>
    <col min="10" max="10" width="14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役割</v>
      </c>
      <c r="B4" s="69" t="str">
        <v>主な職責</v>
      </c>
      <c r="C4" s="69" t="str">
        <v>事件指挥官</v>
      </c>
      <c r="D4" s="69" t="str">
        <v>自社運用に合わせて確認してください。</v>
      </c>
      <c r="E4" s="69" t="str">
        <v>自社運用に合わせて確認してください。</v>
      </c>
      <c r="F4" s="69" t="str">
        <v>自社運用に合わせて確認してください。</v>
      </c>
      <c r="G4" s="69" t="str">
        <v>自社運用に合わせて確認してください。</v>
      </c>
      <c r="H4" s="69" t="str">
        <v>自社運用に合わせて確認してください。</v>
      </c>
      <c r="I4" s="69" t="str">
        <v>自社運用に合わせて確認してください。</v>
      </c>
      <c r="J4" s="69" t="str">
        <v>自社運用に合わせて確認してください。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事件指挥官</v>
      </c>
      <c r="B5" s="17" t="str">
        <v>自社運用に合わせて確認してください。</v>
      </c>
      <c r="C5" s="17" t="str">
        <v>A</v>
      </c>
      <c r="D5" s="17" t="str">
        <v>C</v>
      </c>
      <c r="E5" s="17" t="str">
        <v>C</v>
      </c>
      <c r="F5" s="17" t="str">
        <v>C</v>
      </c>
      <c r="G5" s="17" t="str">
        <v>C</v>
      </c>
      <c r="H5" s="17" t="str">
        <v>C</v>
      </c>
      <c r="I5" s="17" t="str">
        <v>C</v>
      </c>
      <c r="J5" s="17" t="str">
        <v>C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自社運用に合わせて確認してください。</v>
      </c>
      <c r="B6" s="17" t="str">
        <v>自社運用に合わせて確認してください。</v>
      </c>
      <c r="C6" s="17" t="str">
        <v>C</v>
      </c>
      <c r="D6" s="17" t="str">
        <v>R/A</v>
      </c>
      <c r="E6" s="17" t="str">
        <v>C</v>
      </c>
      <c r="F6" s="17" t="str">
        <v>I</v>
      </c>
      <c r="G6" s="17" t="str">
        <v>C</v>
      </c>
      <c r="H6" s="17" t="str">
        <v>C</v>
      </c>
      <c r="I6" s="17" t="str">
        <v>I</v>
      </c>
      <c r="J6" s="17" t="str">
        <v>I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客服/苦情責任者</v>
      </c>
      <c r="B7" s="17" t="str">
        <v>自社運用に合わせて確認してください。</v>
      </c>
      <c r="C7" s="17" t="str">
        <v>C</v>
      </c>
      <c r="D7" s="17" t="str">
        <v>C</v>
      </c>
      <c r="E7" s="17" t="str">
        <v>R/A</v>
      </c>
      <c r="F7" s="17" t="str">
        <v>C</v>
      </c>
      <c r="G7" s="17" t="str">
        <v>C</v>
      </c>
      <c r="H7" s="17" t="str">
        <v>I</v>
      </c>
      <c r="I7" s="17" t="str">
        <v>C</v>
      </c>
      <c r="J7" s="17" t="str">
        <v>I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自社運用に合わせて確認してください。</v>
      </c>
      <c r="B8" s="17" t="str">
        <v>自社運用に合わせて確認してください。</v>
      </c>
      <c r="C8" s="17" t="str">
        <v>C</v>
      </c>
      <c r="D8" s="17" t="str">
        <v>I</v>
      </c>
      <c r="E8" s="17" t="str">
        <v>C</v>
      </c>
      <c r="F8" s="17" t="str">
        <v>R/A</v>
      </c>
      <c r="G8" s="17" t="str">
        <v>C</v>
      </c>
      <c r="H8" s="17" t="str">
        <v>I</v>
      </c>
      <c r="I8" s="17" t="str">
        <v>I</v>
      </c>
      <c r="J8" s="17" t="str">
        <v>I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自社運用に合わせて確認してください。</v>
      </c>
      <c r="B9" s="17" t="str">
        <v>自社運用に合わせて確認してください。</v>
      </c>
      <c r="C9" s="17" t="str">
        <v>C</v>
      </c>
      <c r="D9" s="17" t="str">
        <v>C</v>
      </c>
      <c r="E9" s="17" t="str">
        <v>C</v>
      </c>
      <c r="F9" s="17" t="str">
        <v>C</v>
      </c>
      <c r="G9" s="17" t="str">
        <v>R/A</v>
      </c>
      <c r="H9" s="17" t="str">
        <v>C</v>
      </c>
      <c r="I9" s="17" t="str">
        <v>C</v>
      </c>
      <c r="J9" s="17" t="str">
        <v>I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自社運用に合わせて確認してください。</v>
      </c>
      <c r="B10" s="17" t="str">
        <v>自社運用に合わせて確認してください。</v>
      </c>
      <c r="C10" s="17" t="str">
        <v>C</v>
      </c>
      <c r="D10" s="17" t="str">
        <v>C</v>
      </c>
      <c r="E10" s="17" t="str">
        <v>I</v>
      </c>
      <c r="F10" s="17" t="str">
        <v>I</v>
      </c>
      <c r="G10" s="17" t="str">
        <v>C</v>
      </c>
      <c r="H10" s="17" t="str">
        <v>R/A</v>
      </c>
      <c r="I10" s="17" t="str">
        <v>C</v>
      </c>
      <c r="J10" s="17" t="str">
        <v>I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自社運用に合わせて確認してください。</v>
      </c>
      <c r="B11" s="17" t="str">
        <v>自社運用に合わせて確認してください。</v>
      </c>
      <c r="C11" s="17" t="str">
        <v>C</v>
      </c>
      <c r="D11" s="17" t="str">
        <v>I</v>
      </c>
      <c r="E11" s="17" t="str">
        <v>C</v>
      </c>
      <c r="F11" s="17" t="str">
        <v>I</v>
      </c>
      <c r="G11" s="17" t="str">
        <v>C</v>
      </c>
      <c r="H11" s="17" t="str">
        <v>I</v>
      </c>
      <c r="I11" s="17" t="str">
        <v>R/A</v>
      </c>
      <c r="J11" s="17" t="str">
        <v>I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自社運用に合わせて確認してください。</v>
      </c>
      <c r="B12" s="17" t="str">
        <v>自社運用に合わせて確認してください。</v>
      </c>
      <c r="C12" s="17" t="str">
        <v>C</v>
      </c>
      <c r="D12" s="17" t="str">
        <v>I</v>
      </c>
      <c r="E12" s="17" t="str">
        <v>C</v>
      </c>
      <c r="F12" s="17" t="str">
        <v>I</v>
      </c>
      <c r="G12" s="17" t="str">
        <v>C</v>
      </c>
      <c r="H12" s="17" t="str">
        <v>I</v>
      </c>
      <c r="I12" s="17" t="str">
        <v>I</v>
      </c>
      <c r="J12" s="17" t="str">
        <v>R/A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自社運用に合わせて確認してください。</v>
      </c>
      <c r="B13" s="17" t="str">
        <v>自社運用に合わせて確認してください。</v>
      </c>
      <c r="C13" s="17" t="str">
        <v>R</v>
      </c>
      <c r="D13" s="17" t="str">
        <v>I</v>
      </c>
      <c r="E13" s="17" t="str">
        <v>I</v>
      </c>
      <c r="F13" s="17" t="str">
        <v>I</v>
      </c>
      <c r="G13" s="17" t="str">
        <v>I</v>
      </c>
      <c r="H13" s="17" t="str">
        <v>I</v>
      </c>
      <c r="I13" s="17" t="str">
        <v>I</v>
      </c>
      <c r="J13" s="17" t="str">
        <v>I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73.2421875" hidden="0" customHeight="1">
      <c r="A16" s="76" t="str">
        <v>自社運用に合わせて確認してください。</v>
      </c>
      <c r="B16" s="76"/>
      <c r="C16" s="76"/>
      <c r="D16" s="76"/>
      <c r="E16" s="76"/>
      <c r="F16" s="76"/>
      <c r="G16" s="76"/>
      <c r="H16" s="76"/>
      <c r="I16" s="76"/>
      <c r="J16" s="76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  <mergeCell ref="A16:J16"/>
  </mergeCells>
  <dataValidations count="1">
    <dataValidation type="list" allowBlank="1" showDropDown="0" sqref="C5:J13">
      <formula1>"R,A,C,I,R/A"</formula1>
    </dataValidation>
  </dataValidations>
  <pageMargins left="0.7" right="0.7" top="0.75" bottom="0.75" header="0.3" footer="0.3"/>
  <tableParts count="1">
    <tablePart r:id="R678590c29829451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24" hidden="0" customWidth="1"/>
    <col min="3" max="3" width="42" hidden="0" customWidth="1"/>
    <col min="4" max="4" width="24" hidden="0" customWidth="1"/>
    <col min="5" max="5" width="18" hidden="0" customWidth="1"/>
    <col min="6" max="6" width="18" hidden="0" customWidth="1"/>
    <col min="7" max="7" width="28" hidden="0" customWidth="1"/>
    <col min="8" max="8" width="14" hidden="0" customWidth="1"/>
    <col min="9" max="9" width="24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段階</v>
      </c>
      <c r="B4" s="69" t="str">
        <v>目的</v>
      </c>
      <c r="C4" s="69" t="str">
        <v>主な対応</v>
      </c>
      <c r="D4" s="69" t="str">
        <v>成果物・証跡</v>
      </c>
      <c r="E4" s="69" t="str">
        <v>主担当</v>
      </c>
      <c r="F4" s="69" t="str">
        <v>推奨完了時刻</v>
      </c>
      <c r="G4" s="69" t="str">
        <v>上申条件</v>
      </c>
      <c r="H4" s="69" t="str">
        <v>状態</v>
      </c>
      <c r="I4" s="69" t="str">
        <v>備考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自社運用に合わせて確認してください。</v>
      </c>
      <c r="B5" s="17" t="str">
        <v>自社運用に合わせて確認してください。</v>
      </c>
      <c r="C5" s="17" t="str">
        <v>自社運用に合わせて確認してください。</v>
      </c>
      <c r="D5" s="17" t="str">
        <v>自社運用に合わせて確認してください。</v>
      </c>
      <c r="E5" s="17" t="str">
        <v>自社運用に合わせて確認してください。</v>
      </c>
      <c r="F5" s="17" t="str">
        <v>0-5分钟</v>
      </c>
      <c r="G5" s="17" t="str">
        <v>自社運用に合わせて確認してください。</v>
      </c>
      <c r="H5" s="17" t="str">
        <v>未開始</v>
      </c>
      <c r="I5" s="17" t="str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自社運用に合わせて確認してください。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自社運用に合わせて確認してください。</v>
      </c>
      <c r="E6" s="17" t="str">
        <v>事件指挥官</v>
      </c>
      <c r="F6" s="17" t="str">
        <v>5-15分钟</v>
      </c>
      <c r="G6" s="17" t="str">
        <v>自社運用に合わせて確認してください。</v>
      </c>
      <c r="H6" s="17" t="str">
        <v>未開始</v>
      </c>
      <c r="I6" s="17" t="str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自社運用に合わせて確認してください。</v>
      </c>
      <c r="B7" s="17" t="str">
        <v>自社運用に合わせて確認してください。</v>
      </c>
      <c r="C7" s="17" t="str">
        <v>自社運用に合わせて確認してください。</v>
      </c>
      <c r="D7" s="17" t="str">
        <v>战情群、役割分工</v>
      </c>
      <c r="E7" s="17" t="str">
        <v>事件指挥官</v>
      </c>
      <c r="F7" s="17" t="str">
        <v>15分钟内</v>
      </c>
      <c r="G7" s="17" t="str">
        <v>自社運用に合わせて確認してください。</v>
      </c>
      <c r="H7" s="17" t="str">
        <v>未開始</v>
      </c>
      <c r="I7" s="17" t="str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自社運用に合わせて確認してください。</v>
      </c>
      <c r="B8" s="17" t="str">
        <v>自社運用に合わせて確認してください。</v>
      </c>
      <c r="C8" s="17" t="str">
        <v>自社運用に合わせて確認してください。</v>
      </c>
      <c r="D8" s="17" t="str">
        <v>止损记录、变更记录</v>
      </c>
      <c r="E8" s="17" t="str">
        <v>自社運用に合わせて確認してください。</v>
      </c>
      <c r="F8" s="17" t="str">
        <v>30分钟内</v>
      </c>
      <c r="G8" s="17" t="str">
        <v>自社運用に合わせて確認してください。</v>
      </c>
      <c r="H8" s="17" t="str">
        <v>未開始</v>
      </c>
      <c r="I8" s="17" t="str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自社運用に合わせて確認してください。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自社運用に合わせて確認してください。</v>
      </c>
      <c r="E9" s="17" t="str">
        <v>自社運用に合わせて確認してください。</v>
      </c>
      <c r="F9" s="17" t="str">
        <v>30-60分钟</v>
      </c>
      <c r="G9" s="17" t="str">
        <v>自社運用に合わせて確認してください。</v>
      </c>
      <c r="H9" s="17" t="str">
        <v>未開始</v>
      </c>
      <c r="I9" s="17" t="str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6.根因定位</v>
      </c>
      <c r="B10" s="17" t="str">
        <v>自社運用に合わせて確認してください。</v>
      </c>
      <c r="C10" s="17" t="str">
        <v>自社運用に合わせて確認してください。</v>
      </c>
      <c r="D10" s="17" t="str">
        <v>根因假设、证据链接</v>
      </c>
      <c r="E10" s="17" t="str">
        <v>自社運用に合わせて確認してください。</v>
      </c>
      <c r="F10" s="17" t="str">
        <v>自社運用に合わせて確認してください。</v>
      </c>
      <c r="G10" s="17" t="str">
        <v>自社運用に合わせて確認してください。</v>
      </c>
      <c r="H10" s="17" t="str">
        <v>未開始</v>
      </c>
      <c r="I10" s="17" t="str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自社運用に合わせて確認してください。</v>
      </c>
      <c r="B11" s="17" t="str">
        <v>自社運用に合わせて確認してください。</v>
      </c>
      <c r="C11" s="17" t="str">
        <v>自社運用に合わせて確認してください。</v>
      </c>
      <c r="D11" s="17" t="str">
        <v>自社運用に合わせて確認してください。</v>
      </c>
      <c r="E11" s="17" t="str">
        <v>自社運用に合わせて確認してください。</v>
      </c>
      <c r="F11" s="17" t="str">
        <v>自社運用に合わせて確認してください。</v>
      </c>
      <c r="G11" s="17" t="str">
        <v>自社運用に合わせて確認してください。</v>
      </c>
      <c r="H11" s="17" t="str">
        <v>未開始</v>
      </c>
      <c r="I11" s="17" t="str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8.对外更新</v>
      </c>
      <c r="B12" s="17" t="str">
        <v>自社運用に合わせて確認してください。</v>
      </c>
      <c r="C12" s="17" t="str">
        <v>自社運用に合わせて確認してください。</v>
      </c>
      <c r="D12" s="17" t="str">
        <v>公告、邮件、短信、社媒</v>
      </c>
      <c r="E12" s="17" t="str">
        <v>自社運用に合わせて確認してください。</v>
      </c>
      <c r="F12" s="17" t="str">
        <v>按沟通频率</v>
      </c>
      <c r="G12" s="17" t="str">
        <v>自社運用に合わせて確認してください。</v>
      </c>
      <c r="H12" s="17" t="str">
        <v>未開始</v>
      </c>
      <c r="I12" s="17" t="str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自社運用に合わせて確認してください。</v>
      </c>
      <c r="B13" s="17" t="str">
        <v>自社運用に合わせて確認してください。</v>
      </c>
      <c r="C13" s="17" t="str">
        <v>自社運用に合わせて確認してください。</v>
      </c>
      <c r="D13" s="17" t="str">
        <v>自社運用に合わせて確認してください。</v>
      </c>
      <c r="E13" s="17" t="str">
        <v>自社運用に合わせて確認してください。</v>
      </c>
      <c r="F13" s="17" t="str">
        <v>自社運用に合わせて確認してください。</v>
      </c>
      <c r="G13" s="17" t="str">
        <v>自社運用に合わせて確認してください。</v>
      </c>
      <c r="H13" s="17" t="str">
        <v>未開始</v>
      </c>
      <c r="I13" s="17" t="str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自社運用に合わせて確認してください。</v>
      </c>
      <c r="B14" s="17" t="str">
        <v>自社運用に合わせて確認してください。</v>
      </c>
      <c r="C14" s="17" t="str">
        <v>自社運用に合わせて確認してください。</v>
      </c>
      <c r="D14" s="17" t="str">
        <v>自社運用に合わせて確認してください。</v>
      </c>
      <c r="E14" s="17" t="str">
        <v>事件指挥官</v>
      </c>
      <c r="F14" s="17" t="str">
        <v>自社運用に合わせて確認してください。</v>
      </c>
      <c r="G14" s="17" t="str">
        <v>自社運用に合わせて確認してください。</v>
      </c>
      <c r="H14" s="17" t="str">
        <v>未開始</v>
      </c>
      <c r="I14" s="17" t="str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自社運用に合わせて確認してください。</v>
      </c>
      <c r="B15" s="17" t="str">
        <v>自社運用に合わせて確認してください。</v>
      </c>
      <c r="C15" s="17" t="str">
        <v>自社運用に合わせて確認してください。</v>
      </c>
      <c r="D15" s="17" t="str">
        <v>自社運用に合わせて確認してください。</v>
      </c>
      <c r="E15" s="17" t="str">
        <v>PMO/事件担当者</v>
      </c>
      <c r="F15" s="17" t="str">
        <v>P0/P1在5个工作日内</v>
      </c>
      <c r="G15" s="17" t="str">
        <v>自社運用に合わせて確認してください。</v>
      </c>
      <c r="H15" s="17" t="str">
        <v>未開始</v>
      </c>
      <c r="I15" s="17" t="str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I1"/>
    <mergeCell ref="A2:I2"/>
  </mergeCells>
  <conditionalFormatting sqref="H5:H15">
    <cfRule type="containsText" dxfId="0" priority="1" operator="containsText" text="停滞"/>
    <cfRule type="containsText" dxfId="1" priority="2" operator="containsText" text="完了"/>
  </conditionalFormatting>
  <dataValidations count="1">
    <dataValidation type="list" allowBlank="1" showDropDown="0" sqref="H5:H15">
      <formula1>"未開始,進行中,完了,停滞,対象外"</formula1>
    </dataValidation>
  </dataValidations>
  <pageMargins left="0.7" right="0.7" top="0.75" bottom="0.75" header="0.3" footer="0.3"/>
  <tableParts count="1">
    <tablePart r:id="R6ee2a6cd4f454c10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26" hidden="0" customWidth="1"/>
    <col min="3" max="3" width="34" hidden="0" customWidth="1"/>
    <col min="4" max="4" width="24" hidden="0" customWidth="1"/>
    <col min="5" max="5" width="30" hidden="0" customWidth="1"/>
    <col min="6" max="6" width="26" hidden="0" customWidth="1"/>
    <col min="7" max="7" width="28" hidden="0" customWidth="1"/>
    <col min="8" max="8" width="26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苦情種別</v>
      </c>
      <c r="B4" s="69" t="str">
        <v>判定条件</v>
      </c>
      <c r="C4" s="69" t="str">
        <v>初回応答の要点</v>
      </c>
      <c r="D4" s="69" t="str">
        <v>確認資料</v>
      </c>
      <c r="E4" s="69" t="str">
        <v>対応内容</v>
      </c>
      <c r="F4" s="69" t="str">
        <v>上申条件</v>
      </c>
      <c r="G4" s="69" t="str">
        <v>補償・安心化策</v>
      </c>
      <c r="H4" s="69" t="str">
        <v>完了基準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自社運用に合わせて確認してください。</v>
      </c>
      <c r="B5" s="17" t="str">
        <v>自社運用に合わせて確認してください。</v>
      </c>
      <c r="C5" s="17" t="str">
        <v>自社運用に合わせて確認してください。</v>
      </c>
      <c r="D5" s="17" t="str">
        <v>自社運用に合わせて確認してください。</v>
      </c>
      <c r="E5" s="17" t="str">
        <v>自社運用に合わせて確認してください。</v>
      </c>
      <c r="F5" s="17" t="str">
        <v>自社運用に合わせて確認してください。</v>
      </c>
      <c r="G5" s="17" t="str">
        <v>自社運用に合わせて確認してください。</v>
      </c>
      <c r="H5" s="17" t="str">
        <v>自社運用に合わせて確認してください。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自社運用に合わせて確認してください。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自社運用に合わせて確認してください。</v>
      </c>
      <c r="E6" s="17" t="str">
        <v>调配人力、开通备用渠道、优先队列。</v>
      </c>
      <c r="F6" s="17" t="str">
        <v>自社運用に合わせて確認してください。</v>
      </c>
      <c r="G6" s="17" t="str">
        <v>自社運用に合わせて確認してください。</v>
      </c>
      <c r="H6" s="17" t="str">
        <v>自社運用に合わせて確認してください。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自社運用に合わせて確認してください。</v>
      </c>
      <c r="B7" s="17" t="str">
        <v>自社運用に合わせて確認してください。</v>
      </c>
      <c r="C7" s="17" t="str">
        <v>自社運用に合わせて確認してください。</v>
      </c>
      <c r="D7" s="17" t="str">
        <v>自社運用に合わせて確認してください。</v>
      </c>
      <c r="E7" s="17" t="str">
        <v>自社運用に合わせて確認してください。</v>
      </c>
      <c r="F7" s="17" t="str">
        <v>自社運用に合わせて確認してください。</v>
      </c>
      <c r="G7" s="17" t="str">
        <v>加急退款、手续费减免、书面说明。</v>
      </c>
      <c r="H7" s="17" t="str">
        <v>自社運用に合わせて確認してください。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交付/物流延误</v>
      </c>
      <c r="B8" s="17" t="str">
        <v>自社運用に合わせて確認してください。</v>
      </c>
      <c r="C8" s="17" t="str">
        <v>自社運用に合わせて確認してください。</v>
      </c>
      <c r="D8" s="17" t="str">
        <v>自社運用に合わせて確認してください。</v>
      </c>
      <c r="E8" s="17" t="str">
        <v>自社運用に合わせて確認してください。</v>
      </c>
      <c r="F8" s="17" t="str">
        <v>自社運用に合わせて確認してください。</v>
      </c>
      <c r="G8" s="17" t="str">
        <v>自社運用に合わせて確認してください。</v>
      </c>
      <c r="H8" s="17" t="str">
        <v>自社運用に合わせて確認してください。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自社運用に合わせて確認してください。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自社運用に合わせて確認してください。</v>
      </c>
      <c r="E9" s="17" t="str">
        <v>自社運用に合わせて確認してください。</v>
      </c>
      <c r="F9" s="17" t="str">
        <v>自社運用に合わせて確認してください。</v>
      </c>
      <c r="G9" s="17" t="str">
        <v>自社運用に合わせて確認してください。</v>
      </c>
      <c r="H9" s="17" t="str">
        <v>自社運用に合わせて確認してください。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自社運用に合わせて確認してください。</v>
      </c>
      <c r="B10" s="17" t="str">
        <v>自社運用に合わせて確認してください。</v>
      </c>
      <c r="C10" s="17" t="str">
        <v>自社運用に合わせて確認してください。</v>
      </c>
      <c r="D10" s="17" t="str">
        <v>自社運用に合わせて確認してください。</v>
      </c>
      <c r="E10" s="17" t="str">
        <v>自社運用に合わせて確認してください。</v>
      </c>
      <c r="F10" s="17" t="str">
        <v>自社運用に合わせて確認してください。</v>
      </c>
      <c r="G10" s="17" t="str">
        <v>自社運用に合わせて確認してください。</v>
      </c>
      <c r="H10" s="17" t="str">
        <v>自社運用に合わせて確認してください。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自社運用に合わせて確認してください。</v>
      </c>
      <c r="B11" s="17" t="str">
        <v>自社運用に合わせて確認してください。</v>
      </c>
      <c r="C11" s="17" t="str">
        <v>自社運用に合わせて確認してください。</v>
      </c>
      <c r="D11" s="17" t="str">
        <v>自社運用に合わせて確認してください。</v>
      </c>
      <c r="E11" s="17" t="str">
        <v>自社運用に合わせて確認してください。</v>
      </c>
      <c r="F11" s="17" t="str">
        <v>自社運用に合わせて確認してください。</v>
      </c>
      <c r="G11" s="17" t="str">
        <v>自社運用に合わせて確認してください。</v>
      </c>
      <c r="H11" s="17" t="str">
        <v>自社運用に合わせて確認してください。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自社運用に合わせて確認してください。</v>
      </c>
      <c r="B12" s="17" t="str">
        <v>自社運用に合わせて確認してください。</v>
      </c>
      <c r="C12" s="17" t="str">
        <v>自社運用に合わせて確認してください。</v>
      </c>
      <c r="D12" s="17" t="str">
        <v>自社運用に合わせて確認してください。</v>
      </c>
      <c r="E12" s="17" t="str">
        <v>自社運用に合わせて確認してください。</v>
      </c>
      <c r="F12" s="17" t="str">
        <v>自社運用に合わせて確認してください。</v>
      </c>
      <c r="G12" s="17" t="str">
        <v>自社運用に合わせて確認してください。</v>
      </c>
      <c r="H12" s="17" t="str">
        <v>自社運用に合わせて確認してください。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自社運用に合わせて確認してください。</v>
      </c>
      <c r="B13" s="17" t="str">
        <v>社媒、媒体、社群公开扩散。</v>
      </c>
      <c r="C13" s="17" t="str">
        <v>自社運用に合わせて確認してください。</v>
      </c>
      <c r="D13" s="17" t="str">
        <v>自社運用に合わせて確認してください。</v>
      </c>
      <c r="E13" s="17" t="str">
        <v>自社運用に合わせて確認してください。</v>
      </c>
      <c r="F13" s="17" t="str">
        <v>自社運用に合わせて確認してください。</v>
      </c>
      <c r="G13" s="17" t="str">
        <v>自社運用に合わせて確認してください。</v>
      </c>
      <c r="H13" s="17" t="str">
        <v>自社運用に合わせて確認してください。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自社運用に合わせて確認してください。</v>
      </c>
      <c r="B14" s="17" t="str">
        <v>自社運用に合わせて確認してください。</v>
      </c>
      <c r="C14" s="17" t="str">
        <v>自社運用に合わせて確認してください。</v>
      </c>
      <c r="D14" s="17" t="str">
        <v>自社運用に合わせて確認してください。</v>
      </c>
      <c r="E14" s="17" t="str">
        <v>自社運用に合わせて確認してください。</v>
      </c>
      <c r="F14" s="17" t="str">
        <v>自社運用に合わせて確認してください。</v>
      </c>
      <c r="G14" s="17" t="str">
        <v>自社運用に合わせて確認してください。</v>
      </c>
      <c r="H14" s="17" t="str">
        <v>自社運用に合わせて確認してください。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</mergeCells>
  <pageMargins left="0.7" right="0.7" top="0.75" bottom="0.75" header="0.3" footer="0.3"/>
  <tableParts count="1">
    <tablePart r:id="Rb556b05892bc424b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9" hidden="0" customWidth="1"/>
    <col min="2" max="2" width="20" hidden="0" customWidth="1"/>
    <col min="3" max="3" width="24" hidden="0" customWidth="1"/>
    <col min="4" max="4" width="32" hidden="0" customWidth="1"/>
    <col min="5" max="5" width="24" hidden="0" customWidth="1"/>
    <col min="6" max="6" width="32" hidden="0" customWidth="1"/>
    <col min="7" max="7" width="32" hidden="0" customWidth="1"/>
    <col min="8" max="8" width="30" hidden="0" customWidth="1"/>
    <col min="9" max="9" width="20" hidden="0" customWidth="1"/>
    <col min="10" max="10" width="13" hidden="0" customWidth="1"/>
    <col min="11" max="11" width="24" hidden="0" customWidth="1"/>
    <col min="12" max="12" width="22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hidden="0" customHeight="1">
      <c r="A5" s="69" t="str">
        <v>場面ID</v>
      </c>
      <c r="B5" s="69" t="str">
        <v>対象業界・業務</v>
      </c>
      <c r="C5" s="69" t="str">
        <v>突発場面</v>
      </c>
      <c r="D5" s="69" t="str">
        <v>リスク信号</v>
      </c>
      <c r="E5" s="69" t="str">
        <v>想定影響</v>
      </c>
      <c r="F5" s="69" t="str">
        <v>初動（0〜15分）</v>
      </c>
      <c r="G5" s="69" t="str">
        <v>主な調査・影響抑制</v>
      </c>
      <c r="H5" s="69" t="str">
        <v>顧客連絡の要点</v>
      </c>
      <c r="I5" s="69" t="str">
        <v>主管部門</v>
      </c>
      <c r="J5" s="69" t="str">
        <v>既定重大度</v>
      </c>
      <c r="K5" s="69" t="str">
        <v>連携先</v>
      </c>
      <c r="L5" s="69" t="str">
        <v>予防指標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S01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自社運用に合わせて確認してください。</v>
      </c>
      <c r="E6" s="17" t="str">
        <v>自社運用に合わせて確認してください。</v>
      </c>
      <c r="F6" s="17" t="str">
        <v>自社運用に合わせて確認してください。</v>
      </c>
      <c r="G6" s="17" t="str">
        <v>自社運用に合わせて確認してください。</v>
      </c>
      <c r="H6" s="17" t="str">
        <v>自社運用に合わせて確認してください。</v>
      </c>
      <c r="I6" s="17" t="str">
        <v>自社運用に合わせて確認してください。</v>
      </c>
      <c r="J6" s="17" t="str">
        <v>P0 最重大</v>
      </c>
      <c r="K6" s="17" t="str">
        <v>自社運用に合わせて確認してください。</v>
      </c>
      <c r="L6" s="17" t="str">
        <v>自社運用に合わせて確認してください。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S02</v>
      </c>
      <c r="B7" s="17" t="str">
        <v>自社運用に合わせて確認してください。</v>
      </c>
      <c r="C7" s="17" t="str">
        <v>支付/结算异常</v>
      </c>
      <c r="D7" s="17" t="str">
        <v>自社運用に合わせて確認してください。</v>
      </c>
      <c r="E7" s="17" t="str">
        <v>自社運用に合わせて確認してください。</v>
      </c>
      <c r="F7" s="17" t="str">
        <v>自社運用に合わせて確認してください。</v>
      </c>
      <c r="G7" s="17" t="str">
        <v>自社運用に合わせて確認してください。</v>
      </c>
      <c r="H7" s="17" t="str">
        <v>自社運用に合わせて確認してください。</v>
      </c>
      <c r="I7" s="17" t="str">
        <v>自社運用に合わせて確認してください。</v>
      </c>
      <c r="J7" s="17" t="str">
        <v>P1 重大</v>
      </c>
      <c r="K7" s="17" t="str">
        <v>自社運用に合わせて確認してください。</v>
      </c>
      <c r="L7" s="17" t="str">
        <v>自社運用に合わせて確認してください。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S03</v>
      </c>
      <c r="B8" s="17" t="str">
        <v>电商/制造/物流</v>
      </c>
      <c r="C8" s="17" t="str">
        <v>自社運用に合わせて確認してください。</v>
      </c>
      <c r="D8" s="17" t="str">
        <v>自社運用に合わせて確認してください。</v>
      </c>
      <c r="E8" s="17" t="str">
        <v>自社運用に合わせて確認してください。</v>
      </c>
      <c r="F8" s="17" t="str">
        <v>自社運用に合わせて確認してください。</v>
      </c>
      <c r="G8" s="17" t="str">
        <v>自社運用に合わせて確認してください。</v>
      </c>
      <c r="H8" s="17" t="str">
        <v>自社運用に合わせて確認してください。</v>
      </c>
      <c r="I8" s="17" t="str">
        <v>自社運用に合わせて確認してください。</v>
      </c>
      <c r="J8" s="17" t="str">
        <v>P2 大</v>
      </c>
      <c r="K8" s="17" t="str">
        <v>自社運用に合わせて確認してください。</v>
      </c>
      <c r="L8" s="17" t="str">
        <v>订单积压量、期限超過率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S04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自社運用に合わせて確認してください。</v>
      </c>
      <c r="E9" s="17" t="str">
        <v>自社運用に合わせて確認してください。</v>
      </c>
      <c r="F9" s="17" t="str">
        <v>自社運用に合わせて確認してください。</v>
      </c>
      <c r="G9" s="17" t="str">
        <v>自社運用に合わせて確認してください。</v>
      </c>
      <c r="H9" s="17" t="str">
        <v>自社運用に合わせて確認してください。</v>
      </c>
      <c r="I9" s="17" t="str">
        <v>自社運用に合わせて確認してください。</v>
      </c>
      <c r="J9" s="17" t="str">
        <v>P2 大</v>
      </c>
      <c r="K9" s="17" t="str">
        <v>自社運用に合わせて確認してください。</v>
      </c>
      <c r="L9" s="17" t="str">
        <v>自社運用に合わせて確認してください。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S05</v>
      </c>
      <c r="B10" s="17" t="str">
        <v>自社運用に合わせて確認してください。</v>
      </c>
      <c r="C10" s="17" t="str">
        <v>サポート電話或チケットシステム中断</v>
      </c>
      <c r="D10" s="17" t="str">
        <v>坐席无法登录、通话中断、工单积压。</v>
      </c>
      <c r="E10" s="17" t="str">
        <v>自社運用に合わせて確認してください。</v>
      </c>
      <c r="F10" s="17" t="str">
        <v>自社運用に合わせて確認してください。</v>
      </c>
      <c r="G10" s="17" t="str">
        <v>自社運用に合わせて確認してください。</v>
      </c>
      <c r="H10" s="17" t="str">
        <v>自社運用に合わせて確認してください。</v>
      </c>
      <c r="I10" s="17" t="str">
        <v>自社運用に合わせて確認してください。</v>
      </c>
      <c r="J10" s="17" t="str">
        <v>P1 重大</v>
      </c>
      <c r="K10" s="17" t="str">
        <v>自社運用に合わせて確認してください。</v>
      </c>
      <c r="L10" s="17" t="str">
        <v>接通率、工单积压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S06</v>
      </c>
      <c r="B11" s="17" t="str">
        <v>金融/医疗/教育/平台</v>
      </c>
      <c r="C11" s="17" t="str">
        <v>自社運用に合わせて確認してください。</v>
      </c>
      <c r="D11" s="17" t="str">
        <v>自社運用に合わせて確認してください。</v>
      </c>
      <c r="E11" s="17" t="str">
        <v>自社運用に合わせて確認してください。</v>
      </c>
      <c r="F11" s="17" t="str">
        <v>自社運用に合わせて確認してください。</v>
      </c>
      <c r="G11" s="17" t="str">
        <v>自社運用に合わせて確認してください。</v>
      </c>
      <c r="H11" s="17" t="str">
        <v>自社運用に合わせて確認してください。</v>
      </c>
      <c r="I11" s="17" t="str">
        <v>自社運用に合わせて確認してください。</v>
      </c>
      <c r="J11" s="17" t="str">
        <v>P0 最重大</v>
      </c>
      <c r="K11" s="17" t="str">
        <v>自社運用に合わせて確認してください。</v>
      </c>
      <c r="L11" s="17" t="str">
        <v>自社運用に合わせて確認してください。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S07</v>
      </c>
      <c r="B12" s="17" t="str">
        <v>物流/电商/本地生活</v>
      </c>
      <c r="C12" s="17" t="str">
        <v>物流/配送大面积延误</v>
      </c>
      <c r="D12" s="17" t="str">
        <v>自社運用に合わせて確認してください。</v>
      </c>
      <c r="E12" s="17" t="str">
        <v>履约违约、差评、退单。</v>
      </c>
      <c r="F12" s="17" t="str">
        <v>自社運用に合わせて確認してください。</v>
      </c>
      <c r="G12" s="17" t="str">
        <v>改派、分仓、延长配送承诺、批量通知。</v>
      </c>
      <c r="H12" s="17" t="str">
        <v>自社運用に合わせて確認してください。</v>
      </c>
      <c r="I12" s="17" t="str">
        <v>自社運用に合わせて確認してください。</v>
      </c>
      <c r="J12" s="17" t="str">
        <v>P2 大</v>
      </c>
      <c r="K12" s="17" t="str">
        <v>自社運用に合わせて確認してください。</v>
      </c>
      <c r="L12" s="17" t="str">
        <v>自社運用に合わせて確認してください。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S08</v>
      </c>
      <c r="B13" s="17" t="str">
        <v>自社運用に合わせて確認してください。</v>
      </c>
      <c r="C13" s="17" t="str">
        <v>自社運用に合わせて確認してください。</v>
      </c>
      <c r="D13" s="17" t="str">
        <v>自社運用に合わせて確認してください。</v>
      </c>
      <c r="E13" s="17" t="str">
        <v>自社運用に合わせて確認してください。</v>
      </c>
      <c r="F13" s="17" t="str">
        <v>自社運用に合わせて確認してください。</v>
      </c>
      <c r="G13" s="17" t="str">
        <v>自社運用に合わせて確認してください。</v>
      </c>
      <c r="H13" s="17" t="str">
        <v>自社運用に合わせて確認してください。</v>
      </c>
      <c r="I13" s="17" t="str">
        <v>自社運用に合わせて確認してください。</v>
      </c>
      <c r="J13" s="17" t="str">
        <v>P1 重大</v>
      </c>
      <c r="K13" s="17" t="str">
        <v>自社運用に合わせて確認してください。</v>
      </c>
      <c r="L13" s="17" t="str">
        <v>自社運用に合わせて確認してください。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S09</v>
      </c>
      <c r="B14" s="17" t="str">
        <v>自社運用に合わせて確認してください。</v>
      </c>
      <c r="C14" s="17" t="str">
        <v>自社運用に合わせて確認してください。</v>
      </c>
      <c r="D14" s="17" t="str">
        <v>自社運用に合わせて確認してください。</v>
      </c>
      <c r="E14" s="17" t="str">
        <v>自社運用に合わせて確認してください。</v>
      </c>
      <c r="F14" s="17" t="str">
        <v>自社運用に合わせて確認してください。</v>
      </c>
      <c r="G14" s="17" t="str">
        <v>自社運用に合わせて確認してください。</v>
      </c>
      <c r="H14" s="17" t="str">
        <v>自社運用に合わせて確認してください。</v>
      </c>
      <c r="I14" s="17" t="str">
        <v>自社運用に合わせて確認してください。</v>
      </c>
      <c r="J14" s="17" t="str">
        <v>P2 大</v>
      </c>
      <c r="K14" s="17" t="str">
        <v>自社運用に合わせて確認してください。</v>
      </c>
      <c r="L14" s="17" t="str">
        <v>自社運用に合わせて確認してください。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hidden="0" customHeight="1">
      <c r="A15" s="17" t="str">
        <v>S10</v>
      </c>
      <c r="B15" s="17" t="str">
        <v>各行业</v>
      </c>
      <c r="C15" s="17" t="str">
        <v>自社運用に合わせて確認してください。</v>
      </c>
      <c r="D15" s="17" t="str">
        <v>自社運用に合わせて確認してください。</v>
      </c>
      <c r="E15" s="17" t="str">
        <v>自社運用に合わせて確認してください。</v>
      </c>
      <c r="F15" s="17" t="str">
        <v>自社運用に合わせて確認してください。</v>
      </c>
      <c r="G15" s="17" t="str">
        <v>自社運用に合わせて確認してください。</v>
      </c>
      <c r="H15" s="17" t="str">
        <v>自社運用に合わせて確認してください。</v>
      </c>
      <c r="I15" s="17" t="str">
        <v>自社運用に合わせて確認してください。</v>
      </c>
      <c r="J15" s="17" t="str">
        <v>P1 重大</v>
      </c>
      <c r="K15" s="17" t="str">
        <v>自社運用に合わせて確認してください。</v>
      </c>
      <c r="L15" s="17" t="str">
        <v>自社運用に合わせて確認してください。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hidden="0" customHeight="1">
      <c r="A16" s="17" t="str">
        <v>S11</v>
      </c>
      <c r="B16" s="17" t="str">
        <v>自社運用に合わせて確認してください。</v>
      </c>
      <c r="C16" s="17" t="str">
        <v>自社運用に合わせて確認してください。</v>
      </c>
      <c r="D16" s="17" t="str">
        <v>自社運用に合わせて確認してください。</v>
      </c>
      <c r="E16" s="17" t="str">
        <v>自社運用に合わせて確認してください。</v>
      </c>
      <c r="F16" s="17" t="str">
        <v>自社運用に合わせて確認してください。</v>
      </c>
      <c r="G16" s="17" t="str">
        <v>自社運用に合わせて確認してください。</v>
      </c>
      <c r="H16" s="17" t="str">
        <v>自社運用に合わせて確認してください。</v>
      </c>
      <c r="I16" s="17" t="str">
        <v>自社運用に合わせて確認してください。</v>
      </c>
      <c r="J16" s="17" t="str">
        <v>P1 重大</v>
      </c>
      <c r="K16" s="17" t="str">
        <v>自社運用に合わせて確認してください。</v>
      </c>
      <c r="L16" s="17" t="str">
        <v>自社運用に合わせて確認してください。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hidden="0" customHeight="1">
      <c r="A17" s="17" t="str">
        <v>S12</v>
      </c>
      <c r="B17" s="17" t="str">
        <v>平台/SaaS/金融</v>
      </c>
      <c r="C17" s="17" t="str">
        <v>自社運用に合わせて確認してください。</v>
      </c>
      <c r="D17" s="17" t="str">
        <v>自社運用に合わせて確認してください。</v>
      </c>
      <c r="E17" s="17" t="str">
        <v>自社運用に合わせて確認してください。</v>
      </c>
      <c r="F17" s="17" t="str">
        <v>自社運用に合わせて確認してください。</v>
      </c>
      <c r="G17" s="17" t="str">
        <v>自社運用に合わせて確認してください。</v>
      </c>
      <c r="H17" s="17" t="str">
        <v>自社運用に合わせて確認してください。</v>
      </c>
      <c r="I17" s="17" t="str">
        <v>自社運用に合わせて確認してください。</v>
      </c>
      <c r="J17" s="17" t="str">
        <v>P1 重大</v>
      </c>
      <c r="K17" s="17" t="str">
        <v>自社運用に合わせて確認してください。</v>
      </c>
      <c r="L17" s="17" t="str">
        <v>自社運用に合わせて確認してください。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hidden="0" customHeight="1">
      <c r="A18" s="17" t="str">
        <v>S13</v>
      </c>
      <c r="B18" s="17" t="str">
        <v>自社運用に合わせて確認してください。</v>
      </c>
      <c r="C18" s="17" t="str">
        <v>高峰期容量不足</v>
      </c>
      <c r="D18" s="17" t="str">
        <v>自社運用に合わせて確認してください。</v>
      </c>
      <c r="E18" s="17" t="str">
        <v>自社運用に合わせて確認してください。</v>
      </c>
      <c r="F18" s="17" t="str">
        <v>自社運用に合わせて確認してください。</v>
      </c>
      <c r="G18" s="17" t="str">
        <v>扩容、缓存、排队、活动节奏调整。</v>
      </c>
      <c r="H18" s="17" t="str">
        <v>自社運用に合わせて確認してください。</v>
      </c>
      <c r="I18" s="17" t="str">
        <v>自社運用に合わせて確認してください。</v>
      </c>
      <c r="J18" s="17" t="str">
        <v>P2 大</v>
      </c>
      <c r="K18" s="17" t="str">
        <v>云厂商、活动团队</v>
      </c>
      <c r="L18" s="17" t="str">
        <v>容量水位、队列长度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4.4140625" hidden="0" customHeight="1">
      <c r="A19" s="17" t="str">
        <v>S14</v>
      </c>
      <c r="B19" s="17" t="str">
        <v>自社運用に合わせて確認してください。</v>
      </c>
      <c r="C19" s="17" t="str">
        <v>自社運用に合わせて確認してください。</v>
      </c>
      <c r="D19" s="17" t="str">
        <v>自社運用に合わせて確認してください。</v>
      </c>
      <c r="E19" s="17" t="str">
        <v>自社運用に合わせて確認してください。</v>
      </c>
      <c r="F19" s="17" t="str">
        <v>自社運用に合わせて確認してください。</v>
      </c>
      <c r="G19" s="17" t="str">
        <v>自社運用に合わせて確認してください。</v>
      </c>
      <c r="H19" s="17" t="str">
        <v>自社運用に合わせて確認してください。</v>
      </c>
      <c r="I19" s="17" t="str">
        <v>自社運用に合わせて確認してください。</v>
      </c>
      <c r="J19" s="17" t="str">
        <v>P1 重大</v>
      </c>
      <c r="K19" s="17" t="str">
        <v>自社運用に合わせて確認してください。</v>
      </c>
      <c r="L19" s="17" t="str">
        <v>自社運用に合わせて確認してください。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4.4140625" hidden="0" customHeight="1">
      <c r="A20" s="17" t="str">
        <v>S15</v>
      </c>
      <c r="B20" s="17" t="str">
        <v>自社運用に合わせて確認してください。</v>
      </c>
      <c r="C20" s="17" t="str">
        <v>自社運用に合わせて確認してください。</v>
      </c>
      <c r="D20" s="17" t="str">
        <v>自社運用に合わせて確認してください。</v>
      </c>
      <c r="E20" s="17" t="str">
        <v>自社運用に合わせて確認してください。</v>
      </c>
      <c r="F20" s="17" t="str">
        <v>自社運用に合わせて確認してください。</v>
      </c>
      <c r="G20" s="17" t="str">
        <v>自社運用に合わせて確認してください。</v>
      </c>
      <c r="H20" s="17" t="str">
        <v>自社運用に合わせて確認してください。</v>
      </c>
      <c r="I20" s="17" t="str">
        <v>客服/质控/HR</v>
      </c>
      <c r="J20" s="17" t="str">
        <v>P3 通常</v>
      </c>
      <c r="K20" s="17" t="str">
        <v>人力、质检</v>
      </c>
      <c r="L20" s="17" t="str">
        <v>满意度、差评率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4.4140625" hidden="0" customHeight="1">
      <c r="A21" s="17" t="str">
        <v>S16</v>
      </c>
      <c r="B21" s="17" t="str">
        <v>制造/软件/消费品</v>
      </c>
      <c r="C21" s="17" t="str">
        <v>自社運用に合わせて確認してください。</v>
      </c>
      <c r="D21" s="17" t="str">
        <v>自社運用に合わせて確認してください。</v>
      </c>
      <c r="E21" s="17" t="str">
        <v>自社運用に合わせて確認してください。</v>
      </c>
      <c r="F21" s="17" t="str">
        <v>冻结问题批次，收集样本，通知质量担当者。</v>
      </c>
      <c r="G21" s="17" t="str">
        <v>自社運用に合わせて確認してください。</v>
      </c>
      <c r="H21" s="17" t="str">
        <v>自社運用に合わせて確認してください。</v>
      </c>
      <c r="I21" s="17" t="str">
        <v>质量/产品/客服</v>
      </c>
      <c r="J21" s="17" t="str">
        <v>P1 重大</v>
      </c>
      <c r="K21" s="17" t="str">
        <v>自社運用に合わせて確認してください。</v>
      </c>
      <c r="L21" s="17" t="str">
        <v>缺陷率、退换货率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4.4140625" hidden="0" customHeight="1">
      <c r="A22" s="17" t="str">
        <v>S17</v>
      </c>
      <c r="B22" s="17" t="str">
        <v>自社運用に合わせて確認してください。</v>
      </c>
      <c r="C22" s="17" t="str">
        <v>自社運用に合わせて確認してください。</v>
      </c>
      <c r="D22" s="17" t="str">
        <v>自社運用に合わせて確認してください。</v>
      </c>
      <c r="E22" s="17" t="str">
        <v>自社運用に合わせて確認してください。</v>
      </c>
      <c r="F22" s="17" t="str">
        <v>自社運用に合わせて確認してください。</v>
      </c>
      <c r="G22" s="17" t="str">
        <v>自社運用に合わせて確認してください。</v>
      </c>
      <c r="H22" s="17" t="str">
        <v>自社運用に合わせて確認してください。</v>
      </c>
      <c r="I22" s="17" t="str">
        <v>自社運用に合わせて確認してください。</v>
      </c>
      <c r="J22" s="17" t="str">
        <v>P1 重大</v>
      </c>
      <c r="K22" s="17" t="str">
        <v>自社運用に合わせて確認してください。</v>
      </c>
      <c r="L22" s="17" t="str">
        <v>自社運用に合わせて確認してください。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4.4140625" hidden="0" customHeight="1">
      <c r="A23" s="17" t="str">
        <v>S18</v>
      </c>
      <c r="B23" s="17" t="str">
        <v>自社運用に合わせて確認してください。</v>
      </c>
      <c r="C23" s="17" t="str">
        <v>自社運用に合わせて確認してください。</v>
      </c>
      <c r="D23" s="17" t="str">
        <v>自社運用に合わせて確認してください。</v>
      </c>
      <c r="E23" s="17" t="str">
        <v>自社運用に合わせて確認してください。</v>
      </c>
      <c r="F23" s="17" t="str">
        <v>自社運用に合わせて確認してください。</v>
      </c>
      <c r="G23" s="17" t="str">
        <v>自社運用に合わせて確認してください。</v>
      </c>
      <c r="H23" s="17" t="str">
        <v>自社運用に合わせて確認してください。</v>
      </c>
      <c r="I23" s="17" t="str">
        <v>自社運用に合わせて確認してください。</v>
      </c>
      <c r="J23" s="17" t="str">
        <v>P2 大</v>
      </c>
      <c r="K23" s="17" t="str">
        <v>自社運用に合わせて確認してください。</v>
      </c>
      <c r="L23" s="17" t="str">
        <v>自社運用に合わせて確認してください。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24.4140625" hidden="0" customHeight="1">
      <c r="A24" s="17" t="str">
        <v>S19</v>
      </c>
      <c r="B24" s="17" t="str">
        <v>金融/平台/零售</v>
      </c>
      <c r="C24" s="17" t="str">
        <v>自社運用に合わせて確認してください。</v>
      </c>
      <c r="D24" s="17" t="str">
        <v>自社運用に合わせて確認してください。</v>
      </c>
      <c r="E24" s="17" t="str">
        <v>自社運用に合わせて確認してください。</v>
      </c>
      <c r="F24" s="17" t="str">
        <v>自社運用に合わせて確認してください。</v>
      </c>
      <c r="G24" s="17" t="str">
        <v>自社運用に合わせて確認してください。</v>
      </c>
      <c r="H24" s="17" t="str">
        <v>自社運用に合わせて確認してください。</v>
      </c>
      <c r="I24" s="17" t="str">
        <v>安全/风控/客服</v>
      </c>
      <c r="J24" s="17" t="str">
        <v>P0 最重大</v>
      </c>
      <c r="K24" s="17" t="str">
        <v>自社運用に合わせて確認してください。</v>
      </c>
      <c r="L24" s="17" t="str">
        <v>异常交易、风控命中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24.4140625" hidden="0" customHeight="1">
      <c r="A25" s="17" t="str">
        <v>S20</v>
      </c>
      <c r="B25" s="17" t="str">
        <v>自社運用に合わせて確認してください。</v>
      </c>
      <c r="C25" s="17" t="str">
        <v>自社運用に合わせて確認してください。</v>
      </c>
      <c r="D25" s="17" t="str">
        <v>极端天气、疫情、交通管制、停电。</v>
      </c>
      <c r="E25" s="17" t="str">
        <v>自社運用に合わせて確認してください。</v>
      </c>
      <c r="F25" s="17" t="str">
        <v>自社運用に合わせて確認してください。</v>
      </c>
      <c r="G25" s="17" t="str">
        <v>自社運用に合わせて確認してください。</v>
      </c>
      <c r="H25" s="17" t="str">
        <v>自社運用に合わせて確認してください。</v>
      </c>
      <c r="I25" s="17" t="str">
        <v>自社運用に合わせて確認してください。</v>
      </c>
      <c r="J25" s="17" t="str">
        <v>P1 重大</v>
      </c>
      <c r="K25" s="17" t="str">
        <v>自社運用に合わせて確認してください。</v>
      </c>
      <c r="L25" s="17" t="str">
        <v>自社運用に合わせて確認してください。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24.4140625" hidden="0" customHeight="1">
      <c r="A26" s="17" t="str">
        <v>S21</v>
      </c>
      <c r="B26" s="17" t="str">
        <v>自社運用に合わせて確認してください。</v>
      </c>
      <c r="C26" s="17" t="str">
        <v>自社運用に合わせて確認してください。</v>
      </c>
      <c r="D26" s="17" t="str">
        <v>自社運用に合わせて確認してください。</v>
      </c>
      <c r="E26" s="17" t="str">
        <v>自社運用に合わせて確認してください。</v>
      </c>
      <c r="F26" s="17" t="str">
        <v>自社運用に合わせて確認してください。</v>
      </c>
      <c r="G26" s="17" t="str">
        <v>自社運用に合わせて確認してください。</v>
      </c>
      <c r="H26" s="17" t="str">
        <v>自社運用に合わせて確認してください。</v>
      </c>
      <c r="I26" s="17" t="str">
        <v>自社運用に合わせて確認してください。</v>
      </c>
      <c r="J26" s="17" t="str">
        <v>P2 大</v>
      </c>
      <c r="K26" s="17" t="str">
        <v>自社運用に合わせて確認してください。</v>
      </c>
      <c r="L26" s="17" t="str">
        <v>自社運用に合わせて確認してください。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24.4140625" hidden="0" customHeight="1">
      <c r="A27" s="17" t="str">
        <v>S22</v>
      </c>
      <c r="B27" s="17" t="str">
        <v>自社運用に合わせて確認してください。</v>
      </c>
      <c r="C27" s="17" t="str">
        <v>自社運用に合わせて確認してください。</v>
      </c>
      <c r="D27" s="17" t="str">
        <v>自社運用に合わせて確認してください。</v>
      </c>
      <c r="E27" s="17" t="str">
        <v>自社運用に合わせて確認してください。</v>
      </c>
      <c r="F27" s="17" t="str">
        <v>自社運用に合わせて確認してください。</v>
      </c>
      <c r="G27" s="17" t="str">
        <v>自社運用に合わせて確認してください。</v>
      </c>
      <c r="H27" s="17" t="str">
        <v>自社運用に合わせて確認してください。</v>
      </c>
      <c r="I27" s="17" t="str">
        <v>自社運用に合わせて確認してください。</v>
      </c>
      <c r="J27" s="17" t="str">
        <v>P3 通常</v>
      </c>
      <c r="K27" s="17" t="str">
        <v>自社運用に合わせて確認してください。</v>
      </c>
      <c r="L27" s="17" t="str">
        <v>自社運用に合わせて確認してください。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L1"/>
    <mergeCell ref="A2:L2"/>
  </mergeCells>
  <dataValidations count="1">
    <dataValidation type="list" allowBlank="1" showDropDown="0" sqref="J6:J27">
      <formula1>"P0 最重大,P1 重大,P2 大,P3 通常,P4 低"</formula1>
    </dataValidation>
  </dataValidations>
  <pageMargins left="0.7" right="0.7" top="0.75" bottom="0.75" header="0.3" footer="0.3"/>
  <tableParts count="1">
    <tablePart r:id="R82c883d522704b98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0" hidden="0" customWidth="1"/>
    <col min="2" max="2" width="18" hidden="0" customWidth="1"/>
    <col min="3" max="3" width="18" hidden="0" customWidth="1"/>
    <col min="4" max="4" width="18" hidden="0" customWidth="1"/>
    <col min="5" max="5" width="70" hidden="0" customWidth="1"/>
    <col min="6" max="6" width="20" hidden="0" customWidth="1"/>
    <col min="7" max="7" width="24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テンプレート番号</v>
      </c>
      <c r="B4" s="69" t="str">
        <v>利用場面</v>
      </c>
      <c r="C4" s="69" t="str">
        <v>対象者</v>
      </c>
      <c r="D4" s="69" t="str">
        <v>送信時期</v>
      </c>
      <c r="E4" s="69" t="str">
        <v>文面</v>
      </c>
      <c r="F4" s="69" t="str">
        <v>承認者</v>
      </c>
      <c r="G4" s="69" t="str">
        <v>備考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T01</v>
      </c>
      <c r="B5" s="17" t="str">
        <v>内部首次告警</v>
      </c>
      <c r="C5" s="17" t="str">
        <v>战情群/值班群</v>
      </c>
      <c r="D5" s="17" t="str">
        <v>自社運用に合わせて確認してください。</v>
      </c>
      <c r="E5" s="17" t="str">
        <v>自社運用に合わせて確認してください。</v>
      </c>
      <c r="F5" s="17" t="str">
        <v>事件指挥官</v>
      </c>
      <c r="G5" s="17" t="str">
        <v>用于快速拉齐信息。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T02</v>
      </c>
      <c r="B6" s="17" t="str">
        <v>自社運用に合わせて確認してください。</v>
      </c>
      <c r="C6" s="17" t="str">
        <v>自社運用に合わせて確認してください。</v>
      </c>
      <c r="D6" s="17" t="str">
        <v>自社運用に合わせて確認してください。</v>
      </c>
      <c r="E6" s="17" t="str">
        <v>自社運用に合わせて確認してください。</v>
      </c>
      <c r="F6" s="17" t="str">
        <v>客服担当者</v>
      </c>
      <c r="G6" s="17" t="str">
        <v>自社運用に合わせて確認してください。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T03</v>
      </c>
      <c r="B7" s="17" t="str">
        <v>自社運用に合わせて確認してください。</v>
      </c>
      <c r="C7" s="17" t="str">
        <v>自社運用に合わせて確認してください。</v>
      </c>
      <c r="D7" s="17" t="str">
        <v>自社運用に合わせて確認してください。</v>
      </c>
      <c r="E7" s="17" t="str">
        <v>自社運用に合わせて確認してください。</v>
      </c>
      <c r="F7" s="17" t="str">
        <v>自社運用に合わせて確認してください。</v>
      </c>
      <c r="G7" s="17" t="str">
        <v>自社運用に合わせて確認してください。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T04</v>
      </c>
      <c r="B8" s="17" t="str">
        <v>自社運用に合わせて確認してください。</v>
      </c>
      <c r="C8" s="17" t="str">
        <v>自社運用に合わせて確認してください。</v>
      </c>
      <c r="D8" s="17" t="str">
        <v>自社運用に合わせて確認してください。</v>
      </c>
      <c r="E8" s="17" t="str">
        <v>自社運用に合わせて確認してください。</v>
      </c>
      <c r="F8" s="17" t="str">
        <v>事件指挥官</v>
      </c>
      <c r="G8" s="17" t="str">
        <v>自社運用に合わせて確認してください。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T05</v>
      </c>
      <c r="B9" s="17" t="str">
        <v>自社運用に合わせて確認してください。</v>
      </c>
      <c r="C9" s="17" t="str">
        <v>自社運用に合わせて確認してください。</v>
      </c>
      <c r="D9" s="17" t="str">
        <v>自社運用に合わせて確認してください。</v>
      </c>
      <c r="E9" s="17" t="str">
        <v>自社運用に合わせて確認してください。</v>
      </c>
      <c r="F9" s="17" t="str">
        <v>客服/产品担当者</v>
      </c>
      <c r="G9" s="17" t="str">
        <v>自社運用に合わせて確認してください。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T06</v>
      </c>
      <c r="B10" s="17" t="str">
        <v>自社運用に合わせて確認してください。</v>
      </c>
      <c r="C10" s="17" t="str">
        <v>自社運用に合わせて確認してください。</v>
      </c>
      <c r="D10" s="17" t="str">
        <v>自社運用に合わせて確認してください。</v>
      </c>
      <c r="E10" s="17" t="str">
        <v>自社運用に合わせて確認してください。</v>
      </c>
      <c r="F10" s="17" t="str">
        <v>客服主管</v>
      </c>
      <c r="G10" s="17" t="str">
        <v>适合電話/邮件/IM。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T07</v>
      </c>
      <c r="B11" s="17" t="str">
        <v>自社運用に合わせて確認してください。</v>
      </c>
      <c r="C11" s="17" t="str">
        <v>自社運用に合わせて確認してください。</v>
      </c>
      <c r="D11" s="17" t="str">
        <v>自社運用に合わせて確認してください。</v>
      </c>
      <c r="E11" s="17" t="str">
        <v>自社運用に合わせて確認してください。</v>
      </c>
      <c r="F11" s="17" t="str">
        <v>自社運用に合わせて確認してください。</v>
      </c>
      <c r="G11" s="17" t="str">
        <v>自社運用に合わせて確認してください。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T08</v>
      </c>
      <c r="B12" s="17" t="str">
        <v>自社運用に合わせて確認してください。</v>
      </c>
      <c r="C12" s="17" t="str">
        <v>自社運用に合わせて確認してください。</v>
      </c>
      <c r="D12" s="17" t="str">
        <v>自社運用に合わせて確認してください。</v>
      </c>
      <c r="E12" s="17" t="str">
        <v>自社運用に合わせて確認してください。</v>
      </c>
      <c r="F12" s="17" t="str">
        <v>自社運用に合わせて確認してください。</v>
      </c>
      <c r="G12" s="17" t="str">
        <v>自社運用に合わせて確認してください。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T09</v>
      </c>
      <c r="B13" s="17" t="str">
        <v>自社運用に合わせて確認してください。</v>
      </c>
      <c r="C13" s="17" t="str">
        <v>監督機関・メディア</v>
      </c>
      <c r="D13" s="17" t="str">
        <v>收到正式问询后</v>
      </c>
      <c r="E13" s="17" t="str">
        <v>自社運用に合わせて確認してください。</v>
      </c>
      <c r="F13" s="17" t="str">
        <v>自社運用に合わせて確認してください。</v>
      </c>
      <c r="G13" s="17" t="str">
        <v>自社運用に合わせて確認してください。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T10</v>
      </c>
      <c r="B14" s="17" t="str">
        <v>自社運用に合わせて確認してください。</v>
      </c>
      <c r="C14" s="17" t="str">
        <v>自社運用に合わせて確認してください。</v>
      </c>
      <c r="D14" s="17" t="str">
        <v>自社運用に合わせて確認してください。</v>
      </c>
      <c r="E14" s="17" t="str">
        <v>自社運用に合わせて確認してください。</v>
      </c>
      <c r="F14" s="17" t="str">
        <v>事件指挥官</v>
      </c>
      <c r="G14" s="17" t="str">
        <v>自社運用に合わせて確認してください。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G1"/>
    <mergeCell ref="A2:G2"/>
  </mergeCells>
  <pageMargins left="0.7" right="0.7" top="0.75" bottom="0.75" header="0.3" footer="0.3"/>
  <tableParts count="1">
    <tablePart r:id="R98a60fcb0dbe4a77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0" hidden="0" customWidth="1"/>
    <col min="2" max="2" width="20" hidden="0" customWidth="1"/>
    <col min="3" max="3" width="18" hidden="0" customWidth="1"/>
    <col min="4" max="4" width="18" hidden="0" customWidth="1"/>
    <col min="5" max="5" width="18" hidden="0" customWidth="1"/>
    <col min="6" max="6" width="24" hidden="0" customWidth="1"/>
    <col min="7" max="7" width="18" hidden="0" customWidth="1"/>
    <col min="8" max="8" width="18" hidden="0" customWidth="1"/>
    <col min="9" max="9" width="28" hidden="0" customWidth="1"/>
    <col min="10" max="10" width="28" hidden="0" customWidth="1"/>
  </cols>
  <sheetData>
    <row r="1" ht="28" hidden="0" customHeight="1">
      <c r="A1" s="10" t="str">
        <v>自社運用に合わせて確認してください。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自社運用に合わせて確認してください。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優先度</v>
      </c>
      <c r="B4" s="69" t="str">
        <v>役割・組織</v>
      </c>
      <c r="C4" s="69" t="str">
        <v>氏名・チーム</v>
      </c>
      <c r="D4" s="69" t="str">
        <v>部門</v>
      </c>
      <c r="E4" s="69" t="str">
        <v>電話</v>
      </c>
      <c r="F4" s="69" t="str">
        <v>メール・チャット</v>
      </c>
      <c r="G4" s="69" t="str">
        <v>代替担当</v>
      </c>
      <c r="H4" s="69" t="str">
        <v>対応可能時間</v>
      </c>
      <c r="I4" s="69" t="str">
        <v>上申条件</v>
      </c>
      <c r="J4" s="69" t="str">
        <v>備考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hidden="0" customHeight="1">
      <c r="A5" s="17" t="str">
        <v>自社運用に合わせて確認してください。</v>
      </c>
      <c r="B5" s="17" t="str">
        <v>事件指挥官</v>
      </c>
      <c r="C5" s="17" t="str">
        <v>【入力】</v>
      </c>
      <c r="D5" s="17" t="str">
        <v>自社運用に合わせて確認してください。</v>
      </c>
      <c r="E5" s="17" t="str">
        <v>【入力】</v>
      </c>
      <c r="F5" s="17" t="str">
        <v>【入力】</v>
      </c>
      <c r="G5" s="17" t="str">
        <v>【入力】</v>
      </c>
      <c r="H5" s="17" t="str">
        <v>7x24或值班</v>
      </c>
      <c r="I5" s="17" t="str">
        <v>P0/P1/P2启动</v>
      </c>
      <c r="J5" s="17" t="str">
        <v>自社運用に合わせて確認してください。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15" hidden="0" customHeight="1">
      <c r="A6" s="17" t="str">
        <v>自社運用に合わせて確認してください。</v>
      </c>
      <c r="B6" s="17" t="str">
        <v>自社運用に合わせて確認してください。</v>
      </c>
      <c r="C6" s="17" t="str">
        <v>【入力】</v>
      </c>
      <c r="D6" s="17" t="str">
        <v>自社運用に合わせて確認してください。</v>
      </c>
      <c r="E6" s="17" t="str">
        <v>【入力】</v>
      </c>
      <c r="F6" s="17" t="str">
        <v>【入力】</v>
      </c>
      <c r="G6" s="17" t="str">
        <v>【入力】</v>
      </c>
      <c r="H6" s="17" t="str">
        <v>7x24或值班</v>
      </c>
      <c r="I6" s="17" t="str">
        <v>自社運用に合わせて確認してください。</v>
      </c>
      <c r="J6" s="17" t="str">
        <v>自社運用に合わせて確認してください。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7" t="str">
        <v>自社運用に合わせて確認してください。</v>
      </c>
      <c r="B7" s="17" t="str">
        <v>客服/苦情責任者</v>
      </c>
      <c r="C7" s="17" t="str">
        <v>【入力】</v>
      </c>
      <c r="D7" s="17" t="str">
        <v>客服</v>
      </c>
      <c r="E7" s="17" t="str">
        <v>【入力】</v>
      </c>
      <c r="F7" s="17" t="str">
        <v>【入力】</v>
      </c>
      <c r="G7" s="17" t="str">
        <v>【入力】</v>
      </c>
      <c r="H7" s="17" t="str">
        <v>自社運用に合わせて確認してください。</v>
      </c>
      <c r="I7" s="17" t="str">
        <v>自社運用に合わせて確認してください。</v>
      </c>
      <c r="J7" s="17" t="str">
        <v>自社運用に合わせて確認してください。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15" hidden="0" customHeight="1">
      <c r="A8" s="17" t="str">
        <v>自社運用に合わせて確認してください。</v>
      </c>
      <c r="B8" s="17" t="str">
        <v>自社運用に合わせて確認してください。</v>
      </c>
      <c r="C8" s="17" t="str">
        <v>【入力】</v>
      </c>
      <c r="D8" s="17" t="str">
        <v>自社運用に合わせて確認してください。</v>
      </c>
      <c r="E8" s="17" t="str">
        <v>【入力】</v>
      </c>
      <c r="F8" s="17" t="str">
        <v>【入力】</v>
      </c>
      <c r="G8" s="17" t="str">
        <v>【入力】</v>
      </c>
      <c r="H8" s="17" t="str">
        <v>按需</v>
      </c>
      <c r="I8" s="17" t="str">
        <v>自社運用に合わせて確認してください。</v>
      </c>
      <c r="J8" s="17" t="str">
        <v>对外内容审批。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7" t="str">
        <v>自社運用に合わせて確認してください。</v>
      </c>
      <c r="B9" s="17" t="str">
        <v>自社運用に合わせて確認してください。</v>
      </c>
      <c r="C9" s="17" t="str">
        <v>【入力】</v>
      </c>
      <c r="D9" s="17" t="str">
        <v>自社運用に合わせて確認してください。</v>
      </c>
      <c r="E9" s="17" t="str">
        <v>【入力】</v>
      </c>
      <c r="F9" s="17" t="str">
        <v>【入力】</v>
      </c>
      <c r="G9" s="17" t="str">
        <v>【入力】</v>
      </c>
      <c r="H9" s="17" t="str">
        <v>按需</v>
      </c>
      <c r="I9" s="17" t="str">
        <v>舆情、媒体、公开公告</v>
      </c>
      <c r="J9" s="17" t="str">
        <v>自社運用に合わせて確認してください。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7" t="str">
        <v>自社運用に合わせて確認してください。</v>
      </c>
      <c r="B10" s="17" t="str">
        <v>自社運用に合わせて確認してください。</v>
      </c>
      <c r="C10" s="17" t="str">
        <v>【入力】</v>
      </c>
      <c r="D10" s="17" t="str">
        <v>自社運用に合わせて確認してください。</v>
      </c>
      <c r="E10" s="17" t="str">
        <v>【入力】</v>
      </c>
      <c r="F10" s="17" t="str">
        <v>【入力】</v>
      </c>
      <c r="G10" s="17" t="str">
        <v>【入力】</v>
      </c>
      <c r="H10" s="17" t="str">
        <v>自社運用に合わせて確認してください。</v>
      </c>
      <c r="I10" s="17" t="str">
        <v>自社運用に合わせて確認してください。</v>
      </c>
      <c r="J10" s="17" t="str">
        <v>自社運用に合わせて確認してください。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7" t="str">
        <v>自社運用に合わせて確認してください。</v>
      </c>
      <c r="B11" s="17" t="str">
        <v>自社運用に合わせて確認してください。</v>
      </c>
      <c r="C11" s="17" t="str">
        <v>【入力】</v>
      </c>
      <c r="D11" s="17" t="str">
        <v>自社運用に合わせて確認してください。</v>
      </c>
      <c r="E11" s="17" t="str">
        <v>【入力】</v>
      </c>
      <c r="F11" s="17" t="str">
        <v>【入力】</v>
      </c>
      <c r="G11" s="17" t="str">
        <v>【入力】</v>
      </c>
      <c r="H11" s="17" t="str">
        <v>自社運用に合わせて確認してください。</v>
      </c>
      <c r="I11" s="17" t="str">
        <v>自社運用に合わせて確認してください。</v>
      </c>
      <c r="J11" s="17" t="str">
        <v>自社運用に合わせて確認してください。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17" t="str">
        <v>自社運用に合わせて確認してください。</v>
      </c>
      <c r="B12" s="17" t="str">
        <v>自社運用に合わせて確認してください。</v>
      </c>
      <c r="C12" s="17" t="str">
        <v>【入力】</v>
      </c>
      <c r="D12" s="17" t="str">
        <v>自社運用に合わせて確認してください。</v>
      </c>
      <c r="E12" s="17" t="str">
        <v>【入力】</v>
      </c>
      <c r="F12" s="17" t="str">
        <v>【入力】</v>
      </c>
      <c r="G12" s="17" t="str">
        <v>【入力】</v>
      </c>
      <c r="H12" s="17" t="str">
        <v>自社運用に合わせて確認してください。</v>
      </c>
      <c r="I12" s="17" t="str">
        <v>自社運用に合わせて確認してください。</v>
      </c>
      <c r="J12" s="17" t="str">
        <v>自社運用に合わせて確認してください。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>
        <v>自社運用に合わせて確認してください。</v>
      </c>
      <c r="B13" s="17" t="str">
        <v>自社運用に合わせて確認してください。</v>
      </c>
      <c r="C13" s="17" t="str">
        <v>【入力】</v>
      </c>
      <c r="D13" s="17" t="str">
        <v>外部</v>
      </c>
      <c r="E13" s="17" t="str">
        <v>【入力】</v>
      </c>
      <c r="F13" s="17" t="str">
        <v>【入力】</v>
      </c>
      <c r="G13" s="17" t="str">
        <v>【入力】</v>
      </c>
      <c r="H13" s="17" t="str">
        <v>按合同</v>
      </c>
      <c r="I13" s="17" t="str">
        <v>基础设施故障</v>
      </c>
      <c r="J13" s="17" t="str">
        <v>自社運用に合わせて確認してください。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>
        <v>自社運用に合わせて確認してください。</v>
      </c>
      <c r="B14" s="17" t="str">
        <v>支付机构</v>
      </c>
      <c r="C14" s="17" t="str">
        <v>【入力】</v>
      </c>
      <c r="D14" s="17" t="str">
        <v>外部</v>
      </c>
      <c r="E14" s="17" t="str">
        <v>【入力】</v>
      </c>
      <c r="F14" s="17" t="str">
        <v>【入力】</v>
      </c>
      <c r="G14" s="17" t="str">
        <v>【入力】</v>
      </c>
      <c r="H14" s="17" t="str">
        <v>按合同</v>
      </c>
      <c r="I14" s="17" t="str">
        <v>支付/结算异常</v>
      </c>
      <c r="J14" s="17" t="str">
        <v>自社運用に合わせて確認してください。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自社運用に合わせて確認してください。</v>
      </c>
      <c r="B15" s="17" t="str">
        <v>物流/配送商</v>
      </c>
      <c r="C15" s="17" t="str">
        <v>【入力】</v>
      </c>
      <c r="D15" s="17" t="str">
        <v>外部</v>
      </c>
      <c r="E15" s="17" t="str">
        <v>【入力】</v>
      </c>
      <c r="F15" s="17" t="str">
        <v>【入力】</v>
      </c>
      <c r="G15" s="17" t="str">
        <v>【入力】</v>
      </c>
      <c r="H15" s="17" t="str">
        <v>按合同</v>
      </c>
      <c r="I15" s="17" t="str">
        <v>履约延误</v>
      </c>
      <c r="J15" s="17" t="str">
        <v>自社運用に合わせて確認してください。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>
        <v>自社運用に合わせて確認してください。</v>
      </c>
      <c r="B16" s="17" t="str">
        <v>呼叫中心/短信商</v>
      </c>
      <c r="C16" s="17" t="str">
        <v>【入力】</v>
      </c>
      <c r="D16" s="17" t="str">
        <v>外部</v>
      </c>
      <c r="E16" s="17" t="str">
        <v>【入力】</v>
      </c>
      <c r="F16" s="17" t="str">
        <v>【入力】</v>
      </c>
      <c r="G16" s="17" t="str">
        <v>【入力】</v>
      </c>
      <c r="H16" s="17" t="str">
        <v>按合同</v>
      </c>
      <c r="I16" s="17" t="str">
        <v>客服/通知中断</v>
      </c>
      <c r="J16" s="17" t="str">
        <v>自社運用に合わせて確認してください。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</mergeCells>
  <dataValidations count="1">
    <dataValidation type="list" allowBlank="1" showDropDown="0" sqref="A5:A16">
      <formula1>"一次,二次,取引先,監督機関・メディア,その他"</formula1>
    </dataValidation>
  </dataValidations>
  <pageMargins left="0.7" right="0.7" top="0.75" bottom="0.75" header="0.3" footer="0.3"/>
  <tableParts count="1">
    <tablePart r:id="Rb65414c5483e436c"/>
  </tableParts>
</worksheet>
</file>