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ms-office.vbaProject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arget="xl/workbook.xml" Type="http://schemas.openxmlformats.org/officeDocument/2006/relationships/officeDocument"></Relationship><Relationship Id="rId2" Target="docProps/core.xml" Type="http://schemas.openxmlformats.org/package/2006/relationships/metadata/core-properties"></Relationship><Relationship Id="rId3" Target="docProps/app.xml" Type="http://schemas.openxmlformats.org/officeDocument/2006/relationships/extended-properties"></Relationship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>
  <workbookPr/>
  <bookViews>
    <workbookView visibility="visible" showHorizontalScroll="true" showVerticalScroll="true" showSheetTabs="true" tabRatio="600" autoFilterDateGrouping="true"/>
  </bookViews>
  <sheets>
    <sheet name="Benutzerhandbuch" sheetId="1" r:id="rId1" state="visible"/>
    <sheet name="Dashboard" sheetId="2" r:id="rId2" state="visible"/>
    <sheet name="Bestellungen" sheetId="3" r:id="rId3" state="visible"/>
    <sheet name="Bestellpositionen" sheetId="4" r:id="rId4" state="visible"/>
    <sheet name="Versand &amp; Erfüllung" sheetId="5" r:id="rId5" state="visible"/>
    <sheet name="Rechnungsstellung &amp; Inkasso" sheetId="6" r:id="rId6" state="visible"/>
    <sheet name="Serviceprobleme" sheetId="7" r:id="rId7" state="visible"/>
    <sheet name="Stammdaten-Einstellungen" sheetId="8" r:id="rId8" state="visible"/>
  </sheets>
  <definedNames>
    <definedName hidden="true" localSheetId="2" name="_xlnm._FilterDatabase">Bestellungen!$A$1:$AH$101</definedName>
    <definedName hidden="true" localSheetId="3" name="_xlnm._FilterDatabase">Bestellpositionen!$A$1:$Q$101</definedName>
    <definedName hidden="true" localSheetId="4" name="_xlnm._FilterDatabase">'Versand &amp; Erfüllung'!$A$1:$N$101</definedName>
    <definedName hidden="true" localSheetId="5" name="_xlnm._FilterDatabase">'Rechnungsstellung &amp; Inkasso'!$A$1:$N$101</definedName>
    <definedName hidden="true" localSheetId="6" name="_xlnm._FilterDatabase">Serviceprobleme!$A$1:$L$101</definedName>
  </definedNames>
  <calcPr calcId="124519" calcMode="auto" forceFullCalc="true" fullCalcOnLoad="true"/>
</workbook>
</file>

<file path=xl/sharedStrings.xml><?xml version="1.0" encoding="utf-8"?>
<sst xmlns="http://schemas.openxmlformats.org/spreadsheetml/2006/main" count="576" uniqueCount="356">
  <si>
    <t>Vorlage für Auftragsverfolgung &amp; Auftragsverwaltung</t>
  </si>
  <si>
    <t>Unterstützt verschiedene Geschäftsformen wie Direktvertrieb, Channel-Vertrieb, Projektlieferungen, Abonnement-Verlängerungen, Teillieferungen, Rechnungsstellung und Retourenmanagement.</t>
  </si>
  <si>
    <t>Funktionsweise der Vorlage</t>
  </si>
  <si>
    <t>„Stammdaten-Einstellungen“: Pflegen Sie Kunden, Produkte, Vertriebsmitarbeiter, Regionen und Zahlungsbedingungen.</t>
  </si>
  <si>
    <t>Verknüpft Bestellungen, Lieferungen und Zahlungen für ein durchgängiges Monitoring.</t>
  </si>
  <si>
    <t>1. Aufträge erfassen</t>
  </si>
  <si>
    <t>„Bestellungen“: Erfassen Sie Kunden, Status, Geschäftsart, Liefertermin und verantwortliche Personen.</t>
  </si>
  <si>
    <t>Unterstützt den indirekten Vertrieb sowie Teillieferungen und Channel-Abstimmungen.</t>
  </si>
  <si>
    <t>2. Bestellpositionen erfassen</t>
  </si>
  <si>
    <t>„Bestellpositionen“: Geben Sie SKU, Menge, Preis und Steuern ein, um den Gesamtwert automatisch zu berechnen.</t>
  </si>
  <si>
    <t>Unterstützt Meilensteinzahlungen und Eskalationspfade bei Projektlieferungen.</t>
  </si>
  <si>
    <t>3. Lieferung &amp; Fulfillment verfolgen</t>
  </si>
  <si>
    <t>„Fulfillment“: Dokumentieren Sie Lose, Transportdienstleister, Lieferdaten und eventuelle Ausnahmen.</t>
  </si>
  <si>
    <t>Eignet sich für wiederkehrende Lizenzen, Monatsabschlüsse und Nutzungs-Tracking.</t>
  </si>
  <si>
    <t>4. Rechnungen &amp; Inkasso verfolgen</t>
  </si>
  <si>
    <t>„Rechnungsstellung &amp; Inkasso“: Verfolgen Sie Rechnungen, Fälligkeiten, Zahlungen und offene Posten.</t>
  </si>
  <si>
    <t>Hebt Engpässe durch Fälligkeitsalarme, Fristen und nächste Schritte hervor.</t>
  </si>
  <si>
    <t>5. Kundenservice &amp; Ausnahmen verwalten</t>
  </si>
  <si>
    <t>„Serviceprobleme“: Dokumentieren Sie Lieferengpässe, Qualitätsmängel, Retouren und Kundenreklamationen.</t>
  </si>
  <si>
    <t>Ersatzteile &amp; Retouren</t>
  </si>
  <si>
    <t>Ermöglicht die lückenlose Verfolgung von Retouren und Ersatzteilen bis zum Abschluss des Falls.</t>
  </si>
  <si>
    <t>6. Dashboards auswerten</t>
  </si>
  <si>
    <t>„Dashboard“: Analysieren Sie Auftragsvolumen, Lieferstatus, Zahlungsströme und Ausnahmerisiken auf einen Blick.</t>
  </si>
  <si>
    <t>Auftragsverfolgungs- &amp; Verwaltungs-Dashboard</t>
  </si>
  <si>
    <t>Kennzahlen werden automatisch aus Bestellungen, Bestellpositionen, Versand, Rechnungsstellung und Kundenservice aggregiert. Aktualisieren Sie die Daten nach neuen Eingaben.</t>
  </si>
  <si>
    <t>Gesamtzahl der Aufträge</t>
  </si>
  <si>
    <t>Ausstehende Aufträge</t>
  </si>
  <si>
    <t>Offene Forderungen</t>
  </si>
  <si>
    <t>Zusammenfassung nach Auftragsstatus</t>
  </si>
  <si>
    <t>Zusammenfassung nach Geschäftsszenario</t>
  </si>
  <si>
    <t>Altersstruktur der Forderungen</t>
  </si>
  <si>
    <t>Zusammenfassung nach Risiko und Ausnahmen</t>
  </si>
  <si>
    <t>Altersstruktur</t>
  </si>
  <si>
    <t>Nicht überfällig</t>
  </si>
  <si>
    <t>Lieferverzögerte Aufträge</t>
  </si>
  <si>
    <t>1-30 Tage überfällig</t>
  </si>
  <si>
    <t>Logistik-Ausnahmen (Lot/Sendung)</t>
  </si>
  <si>
    <t>31-60 Tage überfällig</t>
  </si>
  <si>
    <t>Überfällige Rechnungen</t>
  </si>
  <si>
    <t>Über 60 Tage überfällig</t>
  </si>
  <si>
    <t>Offene Kundenservice-Vorgänge</t>
  </si>
  <si>
    <t>Auftragsnummer</t>
  </si>
  <si>
    <t>Kundenname</t>
  </si>
  <si>
    <t>Erfüllungsmethode</t>
  </si>
  <si>
    <t>Produktlinie / Projekt</t>
  </si>
  <si>
    <t>Währung</t>
  </si>
  <si>
    <t>Nettobetrag gesamt</t>
  </si>
  <si>
    <t>Anpassung (+/-)</t>
  </si>
  <si>
    <t>Rechnungsbetrag</t>
  </si>
  <si>
    <t>Zahlungsstatus</t>
  </si>
  <si>
    <t>Zugesagtes Versanddatum</t>
  </si>
  <si>
    <t>Zugesagtes Lieferdatum</t>
  </si>
  <si>
    <t>Rechnungsstatus</t>
  </si>
  <si>
    <t>Kundenservice / Ausnahmestatus</t>
  </si>
  <si>
    <t>Aozora Trading Co., Ltd.</t>
  </si>
  <si>
    <t>Angebot zur Vertragsverlängerung</t>
  </si>
  <si>
    <t>Erste Lieferung abgeschlossen.</t>
  </si>
  <si>
    <t>Hokuto Sales Partners</t>
  </si>
  <si>
    <t>Vertriebspartner</t>
  </si>
  <si>
    <t>Region Nord</t>
  </si>
  <si>
    <t>Teillieferung</t>
  </si>
  <si>
    <t>Kombipaket</t>
  </si>
  <si>
    <t>Ersatzlieferung für verzögertes Los</t>
  </si>
  <si>
    <t>Teilweise Logistik-Ausnahmen vorhanden.</t>
  </si>
  <si>
    <t>Mirai Cloud LLC</t>
  </si>
  <si>
    <t>Eigener Webshop</t>
  </si>
  <si>
    <t>Übersee</t>
  </si>
  <si>
    <t>Dienstleistungserbringung</t>
  </si>
  <si>
    <t>Softwarelizenzvertrag</t>
  </si>
  <si>
    <t>Aktivierungsanleitung senden</t>
  </si>
  <si>
    <t>Warten auf den Beginn des Verlängerungsvertrags.</t>
  </si>
  <si>
    <t>Seibu Maintenance</t>
  </si>
  <si>
    <t>Region West</t>
  </si>
  <si>
    <t>Wartungskomponenten</t>
  </si>
  <si>
    <t>100 % Vorkasse</t>
  </si>
  <si>
    <t>Bestand der Ersatzteile prüfen</t>
  </si>
  <si>
    <t>Rückgabe und Umtausch in Bearbeitung.</t>
  </si>
  <si>
    <t>SKU / Service-ID</t>
  </si>
  <si>
    <t>Produktkategorie</t>
  </si>
  <si>
    <t>Rabatt %</t>
  </si>
  <si>
    <t>Steuersatz %</t>
  </si>
  <si>
    <t>Nettobetrag</t>
  </si>
  <si>
    <t>Bruttomarge %</t>
  </si>
  <si>
    <t>Geplantes Lieferdatum</t>
  </si>
  <si>
    <t>Vertriebs-Terminal Starter-Set</t>
  </si>
  <si>
    <t>3 Terminals</t>
  </si>
  <si>
    <t>Erste Betriebsschulung</t>
  </si>
  <si>
    <t>Online-Schulung</t>
  </si>
  <si>
    <t>Kombipaket für Vertriebspartner</t>
  </si>
  <si>
    <t>Teillieferung erforderlich</t>
  </si>
  <si>
    <t>Dringender Austauschsupport</t>
  </si>
  <si>
    <t>Logistik-Ausnahme gemeldet</t>
  </si>
  <si>
    <t>Cloud-Jahresabonnement</t>
  </si>
  <si>
    <t>Vertragsverlängerung</t>
  </si>
  <si>
    <t>Ersatz-Steuereinheit</t>
  </si>
  <si>
    <t>Lot- / Sendungsnummer</t>
  </si>
  <si>
    <t>Versanddienstleister</t>
  </si>
  <si>
    <t>Geplantes Ankunftsdatum</t>
  </si>
  <si>
    <t>Logistik-Anomalie</t>
  </si>
  <si>
    <t>Lager Ost</t>
  </si>
  <si>
    <t>Xindabin Express</t>
  </si>
  <si>
    <t>Empfang bestätigt</t>
  </si>
  <si>
    <t>Lager Nord</t>
  </si>
  <si>
    <t>Hokuto Freight</t>
  </si>
  <si>
    <t>Verzögerung im Transitlager</t>
  </si>
  <si>
    <t>Ersatzlieferung in Vorbereitung</t>
  </si>
  <si>
    <t>Kundenselbstabholung</t>
  </si>
  <si>
    <t>Warten auf Service-Aktivierung</t>
  </si>
  <si>
    <t>Rechnungsnummer</t>
  </si>
  <si>
    <t>Vollständig bezahlt</t>
  </si>
  <si>
    <t>Mahnverfahren für Restbetrag aktiv</t>
  </si>
  <si>
    <t>Warten auf Anzahlungsbestätigung</t>
  </si>
  <si>
    <t>Gegenmaßnahme / Nächster Schritt</t>
  </si>
  <si>
    <t>Ursache / Anmerkungen</t>
  </si>
  <si>
    <t>P2 - Hoch</t>
  </si>
  <si>
    <t>Ersatzlieferung veranlasst und Ankunftsdatum mit Kunden geteilt</t>
  </si>
  <si>
    <t>P4 - Niedrig</t>
  </si>
  <si>
    <t>Änderung der Kontaktdaten nach Lieferung erfasst</t>
  </si>
  <si>
    <t>Ansprechpartner auf Kundenseite geändert</t>
  </si>
  <si>
    <t>P3 - Mittel</t>
  </si>
  <si>
    <t>Ersatzartikelnummer und Rücksendegespräch verifiziert</t>
  </si>
  <si>
    <t>Rückgabe/Umtausch registriert</t>
  </si>
  <si>
    <t>Stammdaten-Einstellungen: Dropdown-Optionen, Kunden- und Produktstamm</t>
  </si>
  <si>
    <t>Die Dropdowns in den Eingabeblättern beziehen sich auf die Wertelisten in diesem Blatt. Fügen Sie nach Bedarf Werte hinzu.</t>
  </si>
  <si>
    <t>Produktlinie</t>
  </si>
  <si>
    <t>Ausnahmestatus</t>
  </si>
  <si>
    <t>Vorhanden</t>
  </si>
  <si>
    <t>P1 - Kritisch</t>
  </si>
  <si>
    <t>Stadtlogistik</t>
  </si>
  <si>
    <t>Projektdienstleistung</t>
  </si>
  <si>
    <t>Behörden / Öffentliche Hand</t>
  </si>
  <si>
    <t>Takuya Ito</t>
  </si>
  <si>
    <t>Kaito Yamamoto</t>
  </si>
  <si>
    <t>Schritte zur Verwendung</t>
  </si>
  <si>
    <t>Beschreibungen</t>
  </si>
  <si>
    <t>Abgedeckte Szenarien</t>
  </si>
  <si>
    <t>1. Stammdaten pflegen</t>
  </si>
  <si>
    <t>Standardverkauf</t>
  </si>
  <si>
    <t>Vertriebskanal-Distribution</t>
  </si>
  <si>
    <t>Projektlieferung</t>
  </si>
  <si>
    <t>Abonnement-Verlängerung</t>
  </si>
  <si>
    <t>Eilbestellung</t>
  </si>
  <si>
    <t>Auftragswert</t>
  </si>
  <si>
    <t>Erhaltene Zahlungen</t>
  </si>
  <si>
    <t>Offene Ausnahmen</t>
  </si>
  <si>
    <t>Termintreue Quote</t>
  </si>
  <si>
    <t>Auftragsstatus</t>
  </si>
  <si>
    <t>Aufträge</t>
  </si>
  <si>
    <t>Gewonnener Betrag</t>
  </si>
  <si>
    <t>Geschäftsszenarien</t>
  </si>
  <si>
    <t>Entwurf</t>
  </si>
  <si>
    <t>Bestätigt</t>
  </si>
  <si>
    <t>In Vorbereitung</t>
  </si>
  <si>
    <t>Teilweise zugestellt</t>
  </si>
  <si>
    <t>Versendet</t>
  </si>
  <si>
    <t>Muster / Testversion</t>
  </si>
  <si>
    <t>Zugestellt</t>
  </si>
  <si>
    <t>Storniert</t>
  </si>
  <si>
    <t>Kundenservice-Ersatzteile</t>
  </si>
  <si>
    <t>Abgeschlossen</t>
  </si>
  <si>
    <t>Rückgabe / Umtausch</t>
  </si>
  <si>
    <t>Offener Betrag</t>
  </si>
  <si>
    <t>Risikotyp</t>
  </si>
  <si>
    <t>Menge</t>
  </si>
  <si>
    <t>Bestelldatum</t>
  </si>
  <si>
    <t>Kundentyp</t>
  </si>
  <si>
    <t>Vertriebskanal</t>
  </si>
  <si>
    <t>Region</t>
  </si>
  <si>
    <t>Vertriebsmitarbeiter</t>
  </si>
  <si>
    <t>Dringlichkeit</t>
  </si>
  <si>
    <t>Umsatzsteuer</t>
  </si>
  <si>
    <t>Verpackung</t>
  </si>
  <si>
    <t>Bestellwert</t>
  </si>
  <si>
    <t>Zahlungsbedingungen</t>
  </si>
  <si>
    <t>Tatsächliches Versanddatum</t>
  </si>
  <si>
    <t>Tatsächliches Lieferdatum</t>
  </si>
  <si>
    <t>Tage Verzug</t>
  </si>
  <si>
    <t>Versandstatus</t>
  </si>
  <si>
    <t>Nächster Schritt</t>
  </si>
  <si>
    <t>Verantwortlicher Nachverfolgung</t>
  </si>
  <si>
    <t>Nachverfolgungsdatum</t>
  </si>
  <si>
    <t>Anmerkungen</t>
  </si>
  <si>
    <t>ORD-2026-0001</t>
  </si>
  <si>
    <t>2026-05-25 00:00:00</t>
  </si>
  <si>
    <t>Unternehmenskunde (Enterprise)</t>
  </si>
  <si>
    <t>Direkt</t>
  </si>
  <si>
    <t>Region Ost</t>
  </si>
  <si>
    <t>Sato</t>
  </si>
  <si>
    <t>Hoch</t>
  </si>
  <si>
    <t>Direkt ab Lager</t>
  </si>
  <si>
    <t>Gerät</t>
  </si>
  <si>
    <t>CNY</t>
  </si>
  <si>
    <t>8000</t>
  </si>
  <si>
    <t>Netto 30</t>
  </si>
  <si>
    <t>2026-06-02 00:00:00</t>
  </si>
  <si>
    <t>2026-06-06 00:00:00</t>
  </si>
  <si>
    <t>2026-06-30 00:00:00</t>
  </si>
  <si>
    <t>ORD-2026-0002</t>
  </si>
  <si>
    <t>2026-05-29 00:00:00</t>
  </si>
  <si>
    <t>Distributor</t>
  </si>
  <si>
    <t>Suzuki</t>
  </si>
  <si>
    <t>Dringend</t>
  </si>
  <si>
    <t>USD</t>
  </si>
  <si>
    <t>-5000</t>
  </si>
  <si>
    <t>12000</t>
  </si>
  <si>
    <t>Netto 45</t>
  </si>
  <si>
    <t>2026-06-07 00:00:00</t>
  </si>
  <si>
    <t>2026-06-08 00:00:00</t>
  </si>
  <si>
    <t>2026-06-12 00:00:00</t>
  </si>
  <si>
    <t>2026-06-17 00:00:00</t>
  </si>
  <si>
    <t>ORD-2026-0003</t>
  </si>
  <si>
    <t>2026-06-09 00:00:00</t>
  </si>
  <si>
    <t>Michael Davis</t>
  </si>
  <si>
    <t>Mittel</t>
  </si>
  <si>
    <t>EUR</t>
  </si>
  <si>
    <t>Monatliche Abrechnung</t>
  </si>
  <si>
    <t>2026-06-21 00:00:00</t>
  </si>
  <si>
    <t>2026-06-23 00:00:00</t>
  </si>
  <si>
    <t>2026-06-19 00:00:00</t>
  </si>
  <si>
    <t>ORD-2026-0004</t>
  </si>
  <si>
    <t>Telefon / E-Mail</t>
  </si>
  <si>
    <t>Misaki Tanaka</t>
  </si>
  <si>
    <t>Direkt ab Werk</t>
  </si>
  <si>
    <t>HKD</t>
  </si>
  <si>
    <t>3500</t>
  </si>
  <si>
    <t>2026-06-18 00:00:00</t>
  </si>
  <si>
    <t>Zeilennr.</t>
  </si>
  <si>
    <t>Produkt- / Dienstleistungsname</t>
  </si>
  <si>
    <t>Geschäftstyp</t>
  </si>
  <si>
    <t>Einheitensystem</t>
  </si>
  <si>
    <t>Einheitspreis</t>
  </si>
  <si>
    <t>Steuerbetrag</t>
  </si>
  <si>
    <t>Zeilensumme</t>
  </si>
  <si>
    <t>HW-100</t>
  </si>
  <si>
    <t>Einheiten</t>
  </si>
  <si>
    <t>120000</t>
  </si>
  <si>
    <t>0.05</t>
  </si>
  <si>
    <t>0.1</t>
  </si>
  <si>
    <t>0.32</t>
  </si>
  <si>
    <t>TR-010</t>
  </si>
  <si>
    <t>Schulungsservice</t>
  </si>
  <si>
    <t>Vorgang/Vorgänge</t>
  </si>
  <si>
    <t>80000</t>
  </si>
  <si>
    <t>0</t>
  </si>
  <si>
    <t>0.45</t>
  </si>
  <si>
    <t>PK-200</t>
  </si>
  <si>
    <t>180000</t>
  </si>
  <si>
    <t>0.08</t>
  </si>
  <si>
    <t>0.28</t>
  </si>
  <si>
    <t>SP-030</t>
  </si>
  <si>
    <t>60000</t>
  </si>
  <si>
    <t>0.24</t>
  </si>
  <si>
    <t>2026-06-14 00:00:00</t>
  </si>
  <si>
    <t>SW-365</t>
  </si>
  <si>
    <t>Jahre</t>
  </si>
  <si>
    <t>240000</t>
  </si>
  <si>
    <t>0.6</t>
  </si>
  <si>
    <t>RP-015</t>
  </si>
  <si>
    <t>95000</t>
  </si>
  <si>
    <t>0.22</t>
  </si>
  <si>
    <t>Rückgaben / Umtausch</t>
  </si>
  <si>
    <t>Lager / Erfüllungsstandort</t>
  </si>
  <si>
    <t>Trackingnummer</t>
  </si>
  <si>
    <t>Sendungseinheiten</t>
  </si>
  <si>
    <t>Geplantes Versanddatum</t>
  </si>
  <si>
    <t>Tatsächliches Empfangsdatum</t>
  </si>
  <si>
    <t>LOT-0001-A</t>
  </si>
  <si>
    <t>JD20260001</t>
  </si>
  <si>
    <t>Geliefert</t>
  </si>
  <si>
    <t>Nein</t>
  </si>
  <si>
    <t>LOT-0002-A</t>
  </si>
  <si>
    <t>NT20260002</t>
  </si>
  <si>
    <t>Ja</t>
  </si>
  <si>
    <t>LOT-0002-B</t>
  </si>
  <si>
    <t>DHL</t>
  </si>
  <si>
    <t>DHL20260002B</t>
  </si>
  <si>
    <t>Versand ausstehend</t>
  </si>
  <si>
    <t>SVC-0003</t>
  </si>
  <si>
    <t>Serviceteam</t>
  </si>
  <si>
    <t>2026-06-20 00:00:00</t>
  </si>
  <si>
    <t>Rechnungsdatum</t>
  </si>
  <si>
    <t>Fälligkeitstermin</t>
  </si>
  <si>
    <t>Zahlungsdatum</t>
  </si>
  <si>
    <t>Eingegangener Betrag</t>
  </si>
  <si>
    <t>Zahlungsart</t>
  </si>
  <si>
    <t>INV-2026-0001</t>
  </si>
  <si>
    <t>In Rechnung gestellt</t>
  </si>
  <si>
    <t>496100</t>
  </si>
  <si>
    <t>45100</t>
  </si>
  <si>
    <t>2026-06-13 00:00:00</t>
  </si>
  <si>
    <t>Banküberweisung</t>
  </si>
  <si>
    <t>INV-2026-0002</t>
  </si>
  <si>
    <t>2026-06-04 00:00:00</t>
  </si>
  <si>
    <t>Teilweise in Rechnung gestellt</t>
  </si>
  <si>
    <t>380000</t>
  </si>
  <si>
    <t>34545</t>
  </si>
  <si>
    <t>100000</t>
  </si>
  <si>
    <t>INV-2026-0003</t>
  </si>
  <si>
    <t>264000</t>
  </si>
  <si>
    <t>24000</t>
  </si>
  <si>
    <t>2026-07-13 00:00:00</t>
  </si>
  <si>
    <t>Kreditkarte</t>
  </si>
  <si>
    <t>INV-2026-0004</t>
  </si>
  <si>
    <t>2026-06-15 00:00:00</t>
  </si>
  <si>
    <t>108000</t>
  </si>
  <si>
    <t>9500</t>
  </si>
  <si>
    <t>Plattformzahlung</t>
  </si>
  <si>
    <t>Problemtyp</t>
  </si>
  <si>
    <t>Erstellungsdatum</t>
  </si>
  <si>
    <t>Verantwortlicher</t>
  </si>
  <si>
    <t>Vorfallsstatus</t>
  </si>
  <si>
    <t>Soll-Schließungsdatum</t>
  </si>
  <si>
    <t>Tatsächliches Abschlussdatum</t>
  </si>
  <si>
    <t>Emily Johnson</t>
  </si>
  <si>
    <t>In Bearbeitung</t>
  </si>
  <si>
    <t>Verschoben durch Kunden</t>
  </si>
  <si>
    <t>2026-06-01 00:00:00</t>
  </si>
  <si>
    <t>Rep 1</t>
  </si>
  <si>
    <t>Umtausch</t>
  </si>
  <si>
    <t>Michael Brown</t>
  </si>
  <si>
    <t>Warten auf Kundenbestätigung</t>
  </si>
  <si>
    <t>Priorität</t>
  </si>
  <si>
    <t>Kritikalität</t>
  </si>
  <si>
    <t>Projekte</t>
  </si>
  <si>
    <t>Nicht in Rechnung gestellt</t>
  </si>
  <si>
    <t>Ausverkauft</t>
  </si>
  <si>
    <t>Offene Fälle</t>
  </si>
  <si>
    <t>Paket</t>
  </si>
  <si>
    <t>Verzögerte Lieferung</t>
  </si>
  <si>
    <t>Einzelkunde</t>
  </si>
  <si>
    <t>Makler</t>
  </si>
  <si>
    <t>Region Süd</t>
  </si>
  <si>
    <t>Im Transport</t>
  </si>
  <si>
    <t>Barzahlung</t>
  </si>
  <si>
    <t>E-Commerce-Plattform</t>
  </si>
  <si>
    <t>Niedrig</t>
  </si>
  <si>
    <t>Netto 60</t>
  </si>
  <si>
    <t>Teilweise versendet</t>
  </si>
  <si>
    <t>Inaktiv</t>
  </si>
  <si>
    <t>Interne Tochtergesellschaft</t>
  </si>
  <si>
    <t>Region Mitte</t>
  </si>
  <si>
    <t>Abholung</t>
  </si>
  <si>
    <t>Unterschrieben</t>
  </si>
  <si>
    <t>FedEx</t>
  </si>
  <si>
    <t>Bankwechsel</t>
  </si>
  <si>
    <t>Qualitätsproblem</t>
  </si>
  <si>
    <t>Region Nordost</t>
  </si>
  <si>
    <t>Kundenabholung</t>
  </si>
  <si>
    <t>Ratenzahlung</t>
  </si>
  <si>
    <t>Stunden</t>
  </si>
  <si>
    <t>Andere</t>
  </si>
  <si>
    <t>Ware zurückweisen</t>
  </si>
  <si>
    <t>Ersatzteile</t>
  </si>
  <si>
    <t>Abgebrochen</t>
  </si>
  <si>
    <t>Chargenverfolgung</t>
  </si>
  <si>
    <t>Eigener Fuhrpark</t>
  </si>
</sst>
</file>

<file path=xl/styles.xml><?xml version="1.0" encoding="utf-8"?>
<styleSheet xmlns="http://schemas.openxmlformats.org/spreadsheetml/2006/main">
  <numFmts count="3">
    <numFmt numFmtId="164" formatCode="0.0%"/>
    <numFmt numFmtId="165" formatCode="yyyy-mm-dd"/>
    <numFmt numFmtId="166" formatCode="yyyy/mm/dd"/>
  </numFmts>
  <fonts count="7">
    <font>
      <sz val="11"/>
      <color theme="1"/>
      <name val="Calibri"/>
      <family val="2"/>
      <scheme val="minor"/>
    </font>
    <font>
      <b val="1"/>
      <sz val="16"/>
      <color rgb="002C3E50"/>
      <name val="Yu Gothic"/>
    </font>
    <font>
      <sz val="10"/>
      <color rgb="0064748B"/>
      <name val="Yu Gothic"/>
    </font>
    <font>
      <b val="1"/>
      <sz val="10"/>
      <color rgb="00FFFFFF"/>
      <name val="Yu Gothic"/>
    </font>
    <font>
      <sz val="10"/>
      <color rgb="001F2937"/>
      <name val="Yu Gothic"/>
    </font>
    <font>
      <b val="1"/>
      <sz val="15"/>
      <color rgb="002C3E50"/>
      <name val="Yu Gothic"/>
    </font>
    <font>
      <b val="1"/>
      <sz val="11"/>
      <color rgb="002C3E50"/>
      <name val="Yu Gothic"/>
    </font>
  </fonts>
  <fills count="8">
    <fill>
      <patternFill/>
    </fill>
    <fill>
      <patternFill patternType="gray125"/>
    </fill>
    <fill>
      <patternFill patternType="solid">
        <fgColor rgb="002C3E50"/>
      </patternFill>
    </fill>
    <fill>
      <patternFill patternType="solid">
        <fgColor rgb="00FFF2CC"/>
      </patternFill>
    </fill>
    <fill>
      <patternFill patternType="solid">
        <fgColor rgb="00F4F7F9"/>
      </patternFill>
    </fill>
    <fill>
      <patternFill patternType="solid">
        <fgColor rgb="00D9E1F2"/>
      </patternFill>
    </fill>
    <fill>
      <patternFill patternType="solid">
        <fgColor rgb="00EAF1F8"/>
      </patternFill>
    </fill>
    <fill>
      <patternFill patternType="solid">
        <fgColor rgb="00F2F2F2"/>
      </patternFill>
    </fill>
  </fills>
  <borders count="2">
    <border>
      <left/>
      <right/>
      <top/>
      <bottom/>
      <diagonal/>
    </border>
    <border>
      <left style="thin">
        <color rgb="00CBD5E1"/>
      </left>
      <right style="thin">
        <color rgb="00CBD5E1"/>
      </right>
      <top style="thin">
        <color rgb="00CBD5E1"/>
      </top>
      <bottom style="thin">
        <color rgb="00CBD5E1"/>
      </bottom>
    </border>
  </borders>
  <cellStyleXfs count="1">
    <xf numFmtId="0" fontId="0" fillId="0" borderId="0"/>
  </cellStyleXfs>
  <cellXfs count="25">
    <xf numFmtId="0" fontId="0" fillId="0" borderId="0" xfId="0" quotePrefix="false" pivotButton="false"/>
    <xf numFmtId="0" fontId="1" fillId="0" borderId="0" xfId="0" quotePrefix="false" pivotButton="false" applyAlignment="true">
      <alignment horizontal="left" vertical="center"/>
    </xf>
    <xf numFmtId="0" fontId="2" fillId="0" borderId="0" xfId="0" quotePrefix="false" pivotButton="false" applyAlignment="true">
      <alignment horizontal="left" vertical="top" wrapText="true"/>
    </xf>
    <xf numFmtId="0" fontId="3" fillId="2" borderId="1" xfId="0" quotePrefix="false" pivotButton="false" applyAlignment="true">
      <alignment horizontal="center" vertical="center"/>
    </xf>
    <xf numFmtId="0" fontId="4" fillId="3" borderId="1" xfId="0" quotePrefix="false" pivotButton="false" applyAlignment="true">
      <alignment horizontal="left" vertical="top" wrapText="true"/>
    </xf>
    <xf numFmtId="0" fontId="4" fillId="4" borderId="1" xfId="0" quotePrefix="false" pivotButton="false" applyAlignment="true">
      <alignment horizontal="left" vertical="top" wrapText="true"/>
    </xf>
    <xf numFmtId="0" fontId="0" fillId="0" borderId="1" xfId="0" quotePrefix="false" pivotButton="false"/>
    <xf numFmtId="1" fontId="5" fillId="5" borderId="1" xfId="0" quotePrefix="false" pivotButton="false" applyAlignment="true">
      <alignment horizontal="center" vertical="center"/>
    </xf>
    <xf numFmtId="3" fontId="5" fillId="5" borderId="1" xfId="0" quotePrefix="false" pivotButton="false" applyAlignment="true">
      <alignment horizontal="center" vertical="center"/>
    </xf>
    <xf numFmtId="164" fontId="5" fillId="5" borderId="1" xfId="0" quotePrefix="false" pivotButton="false" applyAlignment="true">
      <alignment horizontal="center" vertical="center"/>
    </xf>
    <xf numFmtId="0" fontId="6" fillId="6" borderId="1" xfId="0" quotePrefix="false" pivotButton="false" applyAlignment="true">
      <alignment horizontal="left" vertical="center"/>
    </xf>
    <xf numFmtId="0" fontId="3" fillId="2" borderId="1" xfId="0" quotePrefix="false" pivotButton="false" applyAlignment="true">
      <alignment horizontal="center" vertical="center" wrapText="true"/>
    </xf>
    <xf numFmtId="0" fontId="4" fillId="0" borderId="1" xfId="0" quotePrefix="false" pivotButton="false" applyAlignment="true">
      <alignment horizontal="left" vertical="center"/>
    </xf>
    <xf numFmtId="1" fontId="4" fillId="5" borderId="1" xfId="0" quotePrefix="false" pivotButton="false" applyAlignment="true">
      <alignment horizontal="right" vertical="center"/>
    </xf>
    <xf numFmtId="3" fontId="4" fillId="5" borderId="1" xfId="0" quotePrefix="false" pivotButton="false" applyAlignment="true">
      <alignment horizontal="right" vertical="center"/>
    </xf>
    <xf numFmtId="0" fontId="4" fillId="4" borderId="1" xfId="0" quotePrefix="false" pivotButton="false" applyAlignment="true">
      <alignment horizontal="left" vertical="center"/>
    </xf>
    <xf numFmtId="0" fontId="4" fillId="3" borderId="1" xfId="0" quotePrefix="false" pivotButton="false" applyAlignment="true">
      <alignment horizontal="center" vertical="center" wrapText="true"/>
    </xf>
    <xf numFmtId="166" fontId="4" fillId="3" borderId="1" xfId="0" quotePrefix="false" pivotButton="false" applyAlignment="true">
      <alignment horizontal="center" vertical="center" wrapText="true"/>
    </xf>
    <xf numFmtId="0" fontId="4" fillId="3" borderId="1" xfId="0" quotePrefix="false" pivotButton="false" applyAlignment="true">
      <alignment horizontal="left" vertical="center" wrapText="true"/>
    </xf>
    <xf numFmtId="3" fontId="4" fillId="3" borderId="1" xfId="0" quotePrefix="false" pivotButton="false" applyAlignment="true">
      <alignment horizontal="right" vertical="center"/>
    </xf>
    <xf numFmtId="0" fontId="4" fillId="5" borderId="1" xfId="0" quotePrefix="false" pivotButton="false" applyAlignment="true">
      <alignment horizontal="left" vertical="center" wrapText="true"/>
    </xf>
    <xf numFmtId="164" fontId="4" fillId="3" borderId="1" xfId="0" quotePrefix="false" pivotButton="false" applyAlignment="true">
      <alignment horizontal="right" vertical="center"/>
    </xf>
    <xf numFmtId="0" fontId="2" fillId="0" borderId="0" xfId="0" quotePrefix="false" pivotButton="false" applyAlignment="true">
      <alignment horizontal="left" vertical="center"/>
    </xf>
    <xf numFmtId="0" fontId="4" fillId="7" borderId="1" xfId="0" quotePrefix="false" pivotButton="false" applyAlignment="true">
      <alignment horizontal="center" vertical="center" wrapText="true"/>
    </xf>
    <xf numFmtId="0" fontId="0" fillId="7" borderId="1" xfId="0" quotePrefix="false" pivotButton="false"/>
  </cellXfs>
  <cellStyles count="1">
    <cellStyle name="Normal" xfId="0" builtinId="0" hidden="false"/>
  </cellStyles>
  <dxfs count="3">
    <dxf>
      <fill>
        <patternFill patternType="solid">
          <fgColor rgb="00F4CCCC"/>
        </patternFill>
      </fill>
    </dxf>
    <dxf>
      <fill>
        <patternFill patternType="solid">
          <fgColor rgb="00FCE4D6"/>
        </patternFill>
      </fill>
    </dxf>
    <dxf>
      <fill>
        <patternFill patternType="solid">
          <fgColor rgb="00E2F0D9"/>
        </patternFill>
      </fill>
    </dxf>
  </dxfs>
  <tableStyles count="0" defaultPivotStyle="PivotStyleLight16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worksheets/sheet2.xml" Type="http://schemas.openxmlformats.org/officeDocument/2006/relationships/worksheet"></Relationship><Relationship Id="rId3" Target="worksheets/sheet3.xml" Type="http://schemas.openxmlformats.org/officeDocument/2006/relationships/worksheet"></Relationship><Relationship Id="rId4" Target="worksheets/sheet4.xml" Type="http://schemas.openxmlformats.org/officeDocument/2006/relationships/worksheet"></Relationship><Relationship Id="rId5" Target="worksheets/sheet5.xml" Type="http://schemas.openxmlformats.org/officeDocument/2006/relationships/worksheet"></Relationship><Relationship Id="rId6" Target="worksheets/sheet6.xml" Type="http://schemas.openxmlformats.org/officeDocument/2006/relationships/worksheet"></Relationship><Relationship Id="rId7" Target="worksheets/sheet7.xml" Type="http://schemas.openxmlformats.org/officeDocument/2006/relationships/worksheet"></Relationship><Relationship Id="rId8" Target="worksheets/sheet8.xml" Type="http://schemas.openxmlformats.org/officeDocument/2006/relationships/worksheet"></Relationship><Relationship Id="rId9" Target="styles.xml" Type="http://schemas.openxmlformats.org/officeDocument/2006/relationships/styles"></Relationship><Relationship Id="rId10" Target="theme/theme1.xml" Type="http://schemas.openxmlformats.org/officeDocument/2006/relationships/theme"></Relationship><Relationship Id="rId11" Target="sharedStrings.xml" Type="http://schemas.openxmlformats.org/officeDocument/2006/relationships/sharedStrings"></Relationship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受注状態別 件数</a:t>
            </a:r>
          </a:p>
        </rich>
      </tx>
    </title>
    <plotArea>
      <barChart>
        <barDir val="bar"/>
        <grouping val="clustered"/>
        <ser>
          <idx val="0"/>
          <order val="0"/>
          <tx>
            <strRef>
              <f>'Dashboard'!B14</f>
            </strRef>
          </tx>
          <spPr>
            <a:ln xmlns:a="http://schemas.openxmlformats.org/drawingml/2006/main">
              <a:prstDash val="solid"/>
            </a:ln>
          </spPr>
          <cat>
            <numRef>
              <f>'Dashboard'!$A$15:$A$22</f>
            </numRef>
          </cat>
          <val>
            <numRef>
              <f>'Dashboard'!$B$15:$B$22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件数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受注状態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style val="11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業務シーン別 受注金額</a:t>
            </a:r>
          </a:p>
        </rich>
      </tx>
    </title>
    <plotArea>
      <barChart>
        <barDir val="bar"/>
        <grouping val="clustered"/>
        <ser>
          <idx val="0"/>
          <order val="0"/>
          <tx>
            <strRef>
              <f>'Dashboard'!G14</f>
            </strRef>
          </tx>
          <spPr>
            <a:ln xmlns:a="http://schemas.openxmlformats.org/drawingml/2006/main">
              <a:prstDash val="solid"/>
            </a:ln>
          </spPr>
          <cat>
            <numRef>
              <f>'Dashboard'!$E$15:$E$22</f>
            </numRef>
          </cat>
          <val>
            <numRef>
              <f>'Dashboard'!$G$15:$G$22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金額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業務シーン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../charts/chart1.xml" Id="rId1"/><Relationship Type="http://schemas.openxmlformats.org/officeDocument/2006/relationships/chart" Target="../charts/chart2.xml" Id="rId2"/></Relationships>
</file>

<file path=xl/drawings/drawing1.xml><?xml version="1.0" encoding="utf-8"?>
<wsDr xmlns="http://schemas.openxmlformats.org/drawingml/2006/spreadsheetDrawing">
  <oneCellAnchor>
    <from>
      <col>8</col>
      <colOff>0</colOff>
      <row>12</row>
      <rowOff>0</rowOff>
    </from>
    <ext cx="3960000" cy="252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8</col>
      <colOff>0</colOff>
      <row>26</row>
      <rowOff>0</rowOff>
    </from>
    <ext cx="3960000" cy="252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</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../drawings/drawing1.xml" Id="rId1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002C3E50"/>
    <outlinePr summaryBelow="true" summaryRight="true"/>
    <pageSetUpPr/>
  </sheetPr>
  <dimension ref="A1:E11"/>
  <sheetViews>
    <sheetView showGridLines="true" tabSelected="true" workbookViewId="0">
      <selection activeCell="A1" sqref="A1"/>
    </sheetView>
  </sheetViews>
  <sheetFormatPr baseColWidth="8" defaultRowHeight="15"/>
  <cols>
    <col customWidth="true" max="1" min="1" width="28"/>
    <col customWidth="true" max="2" min="2" width="70"/>
    <col customWidth="true" max="3" min="3" width="3"/>
    <col customWidth="true" max="4" min="4" width="28"/>
    <col customWidth="true" max="5" min="5" width="70"/>
  </cols>
  <sheetData>
    <row r="1" ht="26" customHeight="true">
      <c r="A1" s="1" t="s">
        <v>0</v>
      </c>
    </row>
    <row r="2" ht="36" customHeight="true">
      <c r="A2" s="2" t="s">
        <v>1</v>
      </c>
    </row>
    <row r="3"/>
    <row r="4">
      <c r="A4" s="3" t="s">
        <v>133</v>
      </c>
      <c r="B4" s="3" t="s">
        <v>134</v>
      </c>
      <c r="D4" s="3" t="s">
        <v>135</v>
      </c>
      <c r="E4" s="3" t="s">
        <v>2</v>
      </c>
    </row>
    <row r="5" ht="36" customHeight="true">
      <c r="A5" s="4" t="s">
        <v>136</v>
      </c>
      <c r="B5" s="5" t="s">
        <v>3</v>
      </c>
      <c r="D5" s="4" t="s">
        <v>137</v>
      </c>
      <c r="E5" s="5" t="s">
        <v>4</v>
      </c>
    </row>
    <row r="6" ht="36" customHeight="true">
      <c r="A6" s="4" t="s">
        <v>5</v>
      </c>
      <c r="B6" s="5" t="s">
        <v>6</v>
      </c>
      <c r="D6" s="4" t="s">
        <v>138</v>
      </c>
      <c r="E6" s="5" t="s">
        <v>7</v>
      </c>
    </row>
    <row r="7" ht="36" customHeight="true">
      <c r="A7" s="4" t="s">
        <v>8</v>
      </c>
      <c r="B7" s="5" t="s">
        <v>9</v>
      </c>
      <c r="D7" s="4" t="s">
        <v>139</v>
      </c>
      <c r="E7" s="5" t="s">
        <v>10</v>
      </c>
    </row>
    <row r="8" ht="36" customHeight="true">
      <c r="A8" s="4" t="s">
        <v>11</v>
      </c>
      <c r="B8" s="5" t="s">
        <v>12</v>
      </c>
      <c r="D8" s="4" t="s">
        <v>140</v>
      </c>
      <c r="E8" s="5" t="s">
        <v>13</v>
      </c>
    </row>
    <row r="9" ht="36" customHeight="true">
      <c r="A9" s="4" t="s">
        <v>14</v>
      </c>
      <c r="B9" s="5" t="s">
        <v>15</v>
      </c>
      <c r="D9" s="4" t="s">
        <v>141</v>
      </c>
      <c r="E9" s="5" t="s">
        <v>16</v>
      </c>
    </row>
    <row r="10" ht="36" customHeight="true">
      <c r="A10" s="4" t="s">
        <v>17</v>
      </c>
      <c r="B10" s="5" t="s">
        <v>18</v>
      </c>
      <c r="D10" s="4" t="s">
        <v>19</v>
      </c>
      <c r="E10" s="5" t="s">
        <v>20</v>
      </c>
    </row>
    <row r="11" ht="36" customHeight="true">
      <c r="A11" s="4" t="s">
        <v>21</v>
      </c>
      <c r="B11" s="5" t="s">
        <v>22</v>
      </c>
      <c r="D11" s="4" t="n"/>
      <c r="E11" s="5" t="n"/>
    </row>
  </sheetData>
  <mergeCells count="2">
    <mergeCell ref="A2:E2"/>
    <mergeCell ref="A1:E1"/>
  </mergeCells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001F4E79"/>
    <outlinePr summaryBelow="true" summaryRight="true"/>
    <pageSetUpPr/>
  </sheetPr>
  <dimension ref="A1:H31"/>
  <sheetViews>
    <sheetView showGridLines="true" workbookViewId="0">
      <pane activePane="bottomLeft" state="frozen" topLeftCell="A4" ySplit="3"/>
      <selection activeCell="A1" pane="bottomLeft" sqref="A1"/>
    </sheetView>
  </sheetViews>
  <sheetFormatPr baseColWidth="8" defaultRowHeight="15"/>
  <cols>
    <col customWidth="true" max="8" min="1" width="18"/>
    <col customWidth="true" max="9" min="9" width="4"/>
  </cols>
  <sheetData>
    <row r="1" ht="26" customHeight="true">
      <c r="A1" s="1" t="s">
        <v>23</v>
      </c>
    </row>
    <row r="2" ht="36" customHeight="true">
      <c r="A2" s="2" t="s">
        <v>24</v>
      </c>
    </row>
    <row r="3"/>
    <row r="4" ht="24" customHeight="true">
      <c r="A4" s="3" t="s">
        <v>25</v>
      </c>
      <c r="B4" s="6" t="n"/>
      <c r="C4" s="3" t="s">
        <v>142</v>
      </c>
      <c r="D4" s="6" t="n"/>
      <c r="E4" s="3" t="s">
        <v>26</v>
      </c>
      <c r="F4" s="6" t="n"/>
      <c r="G4" s="3" t="s">
        <v>34</v>
      </c>
      <c r="H4" s="6" t="n"/>
    </row>
    <row r="5" ht="24" customHeight="true">
      <c r="A5" s="7">
        <f>COUNT('Bestellungen'!$B$2:$B$101)</f>
      </c>
      <c r="B5" s="6" t="n"/>
      <c r="C5" s="8">
        <f>SUM('Bestellungen'!$R$2:$R$101)</f>
      </c>
      <c r="D5" s="6" t="n"/>
      <c r="E5" s="7">
        <f>COUNTIF('Bestellungen'!$AB$2:$AB$101,"未出荷")+COUNTIF('Bestellungen'!$AB$2:$AB$101,"出荷待ち")+COUNTIF('Bestellungen'!$AB$2:$AB$101,"進行中")</f>
      </c>
      <c r="F5" s="6" t="n"/>
      <c r="G5" s="7">
        <f>COUNTIF('Bestellungen'!$AA$2:$AA$101,"&gt;0")</f>
      </c>
      <c r="H5" s="6" t="n"/>
    </row>
    <row r="6"/>
    <row r="7"/>
    <row r="8" ht="24" customHeight="true">
      <c r="A8" s="3" t="s">
        <v>143</v>
      </c>
      <c r="B8" s="6" t="n"/>
      <c r="C8" s="3" t="s">
        <v>27</v>
      </c>
      <c r="D8" s="6" t="n"/>
      <c r="E8" s="3" t="s">
        <v>144</v>
      </c>
      <c r="F8" s="6" t="n"/>
      <c r="G8" s="3" t="s">
        <v>145</v>
      </c>
      <c r="H8" s="6" t="n"/>
    </row>
    <row r="9" ht="24" customHeight="true">
      <c r="A9" s="8">
        <f>SUM('Bestellungen'!$U$2:$U$101)</f>
      </c>
      <c r="B9" s="6" t="n"/>
      <c r="C9" s="8">
        <f>SUM('Rechnungsstellung &amp; Inkasso'!$M$2:$M$101)</f>
      </c>
      <c r="D9" s="6" t="n"/>
      <c r="E9" s="7">
        <f>COUNTIFS('Serviceprobleme'!$H$2:$H$101,"未クローズ")+COUNTIFS('Serviceprobleme'!$H$2:$H$101,"対応中")+COUNTIFS('Serviceprobleme'!$H$2:$H$101,"顧客確認待ち")</f>
      </c>
      <c r="F9" s="6" t="n"/>
      <c r="G9" s="9">
        <f>IFERROR(1-COUNTIF('Bestellungen'!$AA$2:$AA$101,"&gt;0")/COUNT('Bestellungen'!$B$2:$B$101),0)</f>
      </c>
      <c r="H9" s="6" t="n"/>
    </row>
    <row r="10"/>
    <row r="11"/>
    <row r="12"/>
    <row r="13" ht="24" customHeight="true">
      <c r="A13" s="10" t="s">
        <v>28</v>
      </c>
      <c r="B13" s="6" t="n"/>
      <c r="C13" s="6" t="n"/>
      <c r="E13" s="10" t="s">
        <v>29</v>
      </c>
      <c r="F13" s="6" t="n"/>
      <c r="G13" s="6" t="n"/>
    </row>
    <row r="14" ht="24" customHeight="true">
      <c r="A14" s="11" t="s">
        <v>146</v>
      </c>
      <c r="B14" s="11" t="s">
        <v>147</v>
      </c>
      <c r="C14" s="11" t="s">
        <v>148</v>
      </c>
      <c r="E14" s="11" t="s">
        <v>149</v>
      </c>
      <c r="F14" s="11" t="s">
        <v>147</v>
      </c>
      <c r="G14" s="11" t="s">
        <v>148</v>
      </c>
    </row>
    <row r="15">
      <c r="A15" s="12" t="s">
        <v>150</v>
      </c>
      <c r="B15" s="13">
        <f>COUNTIF('Bestellungen'!$J$2:$J$101,A15)</f>
      </c>
      <c r="C15" s="14">
        <f>SUMIF('Bestellungen'!$J$2:$J$101,A15,'Bestellungen'!$R$2:$R$101)</f>
      </c>
      <c r="E15" s="12" t="s">
        <v>137</v>
      </c>
      <c r="F15" s="13">
        <f>COUNTIF('Bestellungen'!$E$2:$E$101,E15)</f>
      </c>
      <c r="G15" s="14">
        <f>SUMIF('Bestellungen'!$E$2:$E$101,E15,'Bestellungen'!$R$2:$R$101)</f>
      </c>
    </row>
    <row r="16">
      <c r="A16" s="15" t="s">
        <v>151</v>
      </c>
      <c r="B16" s="13">
        <f>COUNTIF('Bestellungen'!$J$2:$J$101,A16)</f>
      </c>
      <c r="C16" s="14">
        <f>SUMIF('Bestellungen'!$J$2:$J$101,A16,'Bestellungen'!$R$2:$R$101)</f>
      </c>
      <c r="E16" s="15" t="s">
        <v>138</v>
      </c>
      <c r="F16" s="13">
        <f>COUNTIF('Bestellungen'!$E$2:$E$101,E16)</f>
      </c>
      <c r="G16" s="14">
        <f>SUMIF('Bestellungen'!$E$2:$E$101,E16,'Bestellungen'!$R$2:$R$101)</f>
      </c>
    </row>
    <row r="17">
      <c r="A17" s="12" t="s">
        <v>152</v>
      </c>
      <c r="B17" s="13">
        <f>COUNTIF('Bestellungen'!$J$2:$J$101,A17)</f>
      </c>
      <c r="C17" s="14">
        <f>SUMIF('Bestellungen'!$J$2:$J$101,A17,'Bestellungen'!$R$2:$R$101)</f>
      </c>
      <c r="E17" s="12" t="s">
        <v>139</v>
      </c>
      <c r="F17" s="13">
        <f>COUNTIF('Bestellungen'!$E$2:$E$101,E17)</f>
      </c>
      <c r="G17" s="14">
        <f>SUMIF('Bestellungen'!$E$2:$E$101,E17,'Bestellungen'!$R$2:$R$101)</f>
      </c>
    </row>
    <row r="18">
      <c r="A18" s="15" t="s">
        <v>153</v>
      </c>
      <c r="B18" s="13">
        <f>COUNTIF('Bestellungen'!$J$2:$J$101,A18)</f>
      </c>
      <c r="C18" s="14">
        <f>SUMIF('Bestellungen'!$J$2:$J$101,A18,'Bestellungen'!$R$2:$R$101)</f>
      </c>
      <c r="E18" s="15" t="s">
        <v>140</v>
      </c>
      <c r="F18" s="13">
        <f>COUNTIF('Bestellungen'!$E$2:$E$101,E18)</f>
      </c>
      <c r="G18" s="14">
        <f>SUMIF('Bestellungen'!$E$2:$E$101,E18,'Bestellungen'!$R$2:$R$101)</f>
      </c>
    </row>
    <row r="19">
      <c r="A19" s="12" t="s">
        <v>154</v>
      </c>
      <c r="B19" s="13">
        <f>COUNTIF('Bestellungen'!$J$2:$J$101,A19)</f>
      </c>
      <c r="C19" s="14">
        <f>SUMIF('Bestellungen'!$J$2:$J$101,A19,'Bestellungen'!$R$2:$R$101)</f>
      </c>
      <c r="E19" s="12" t="s">
        <v>155</v>
      </c>
      <c r="F19" s="13">
        <f>COUNTIF('Bestellungen'!$E$2:$E$101,E19)</f>
      </c>
      <c r="G19" s="14">
        <f>SUMIF('Bestellungen'!$E$2:$E$101,E19,'Bestellungen'!$R$2:$R$101)</f>
      </c>
    </row>
    <row r="20">
      <c r="A20" s="15" t="s">
        <v>156</v>
      </c>
      <c r="B20" s="13">
        <f>COUNTIF('Bestellungen'!$J$2:$J$101,A20)</f>
      </c>
      <c r="C20" s="14">
        <f>SUMIF('Bestellungen'!$J$2:$J$101,A20,'Bestellungen'!$R$2:$R$101)</f>
      </c>
      <c r="E20" s="15" t="s">
        <v>141</v>
      </c>
      <c r="F20" s="13">
        <f>COUNTIF('Bestellungen'!$E$2:$E$101,E20)</f>
      </c>
      <c r="G20" s="14">
        <f>SUMIF('Bestellungen'!$E$2:$E$101,E20,'Bestellungen'!$R$2:$R$101)</f>
      </c>
    </row>
    <row r="21">
      <c r="A21" s="12" t="s">
        <v>157</v>
      </c>
      <c r="B21" s="13">
        <f>COUNTIF('Bestellungen'!$J$2:$J$101,A21)</f>
      </c>
      <c r="C21" s="14">
        <f>SUMIF('Bestellungen'!$J$2:$J$101,A21,'Bestellungen'!$R$2:$R$101)</f>
      </c>
      <c r="E21" s="12" t="s">
        <v>158</v>
      </c>
      <c r="F21" s="13">
        <f>COUNTIF('Bestellungen'!$E$2:$E$101,E21)</f>
      </c>
      <c r="G21" s="14">
        <f>SUMIF('Bestellungen'!$E$2:$E$101,E21,'Bestellungen'!$R$2:$R$101)</f>
      </c>
    </row>
    <row r="22">
      <c r="A22" s="15" t="s">
        <v>159</v>
      </c>
      <c r="B22" s="13">
        <f>COUNTIF('Bestellungen'!$J$2:$J$101,A22)</f>
      </c>
      <c r="C22" s="14">
        <f>SUMIF('Bestellungen'!$J$2:$J$101,A22,'Bestellungen'!$R$2:$R$101)</f>
      </c>
      <c r="E22" s="15" t="s">
        <v>160</v>
      </c>
      <c r="F22" s="13">
        <f>COUNTIF('Bestellungen'!$E$2:$E$101,E22)</f>
      </c>
      <c r="G22" s="14">
        <f>SUMIF('Bestellungen'!$E$2:$E$101,E22,'Bestellungen'!$R$2:$R$101)</f>
      </c>
    </row>
    <row r="23"/>
    <row r="24"/>
    <row r="25"/>
    <row r="26" ht="24" customHeight="true">
      <c r="A26" s="10" t="s">
        <v>30</v>
      </c>
      <c r="B26" s="6" t="n"/>
      <c r="E26" s="10" t="s">
        <v>31</v>
      </c>
      <c r="F26" s="6" t="n"/>
    </row>
    <row r="27" ht="24" customHeight="true">
      <c r="A27" s="11" t="s">
        <v>32</v>
      </c>
      <c r="B27" s="11" t="s">
        <v>161</v>
      </c>
      <c r="E27" s="11" t="s">
        <v>162</v>
      </c>
      <c r="F27" s="11" t="s">
        <v>163</v>
      </c>
    </row>
    <row r="28">
      <c r="A28" s="15" t="s">
        <v>33</v>
      </c>
      <c r="B28" s="14">
        <f>SUMIFS('Rechnungsstellung &amp; Inkasso'!$M$2:$M$101,'Rechnungsstellung &amp; Inkasso'!$L$2:$L$101,0)</f>
      </c>
      <c r="E28" s="15" t="s">
        <v>34</v>
      </c>
      <c r="F28" s="13">
        <f>COUNTIF('Bestellungen'!$AA$2:$AA$101,"&gt;0")</f>
      </c>
    </row>
    <row r="29">
      <c r="A29" s="12" t="s">
        <v>35</v>
      </c>
      <c r="B29" s="14">
        <f>SUMIFS('Rechnungsstellung &amp; Inkasso'!$M$2:$M$101,'Rechnungsstellung &amp; Inkasso'!$L$2:$L$101,"&gt;=1",'Rechnungsstellung &amp; Inkasso'!$L$2:$L$101,"&lt;=30")</f>
      </c>
      <c r="E29" s="12" t="s">
        <v>36</v>
      </c>
      <c r="F29" s="13">
        <f>COUNTIF('Versand &amp; Erfüllung'!$L$2:$L$101,"はい")+COUNTIF('Versand &amp; Erfüllung'!$K$2:$K$101,"異常")</f>
      </c>
    </row>
    <row r="30">
      <c r="A30" s="15" t="s">
        <v>37</v>
      </c>
      <c r="B30" s="14">
        <f>SUMIFS('Rechnungsstellung &amp; Inkasso'!$M$2:$M$101,'Rechnungsstellung &amp; Inkasso'!$L$2:$L$101,"&gt;=31",'Rechnungsstellung &amp; Inkasso'!$L$2:$L$101,"&lt;=60")</f>
      </c>
      <c r="E30" s="15" t="s">
        <v>38</v>
      </c>
      <c r="F30" s="13">
        <f>COUNTIF('Rechnungsstellung &amp; Inkasso'!$K$2:$K$101,"延滞")</f>
      </c>
    </row>
    <row r="31">
      <c r="A31" s="12" t="s">
        <v>39</v>
      </c>
      <c r="B31" s="14">
        <f>SUMIFS('Rechnungsstellung &amp; Inkasso'!$M$2:$M$101,'Rechnungsstellung &amp; Inkasso'!$L$2:$L$101,"&gt;60")</f>
      </c>
      <c r="E31" s="12" t="s">
        <v>40</v>
      </c>
      <c r="F31" s="13">
        <f>COUNTIFS('Serviceprobleme'!$H$2:$H$101,"未クローズ")+COUNTIFS('Serviceprobleme'!$H$2:$H$101,"対応中")+COUNTIFS('Serviceprobleme'!$H$2:$H$101,"顧客確認待ち")</f>
      </c>
    </row>
  </sheetData>
  <mergeCells count="22">
    <mergeCell ref="E13:G13"/>
    <mergeCell ref="C5:D5"/>
    <mergeCell ref="E5:F5"/>
    <mergeCell ref="A1:H1"/>
    <mergeCell ref="G8:H8"/>
    <mergeCell ref="E8:F8"/>
    <mergeCell ref="C4:D4"/>
    <mergeCell ref="E4:F4"/>
    <mergeCell ref="C9:D9"/>
    <mergeCell ref="E9:F9"/>
    <mergeCell ref="A26:B26"/>
    <mergeCell ref="A13:C13"/>
    <mergeCell ref="A2:H2"/>
    <mergeCell ref="A5:B5"/>
    <mergeCell ref="G5:H5"/>
    <mergeCell ref="E26:F26"/>
    <mergeCell ref="A8:B8"/>
    <mergeCell ref="C8:D8"/>
    <mergeCell ref="A4:B4"/>
    <mergeCell ref="G4:H4"/>
    <mergeCell ref="A9:B9"/>
    <mergeCell ref="G9:H9"/>
  </mergeCells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pageMargins left="0.75" right="0.75" top="1" bottom="1" header="0.5" footer="0.5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005B9BD5"/>
    <outlinePr summaryBelow="true" summaryRight="true"/>
    <pageSetUpPr/>
  </sheetPr>
  <dimension ref="A1:AH101"/>
  <sheetViews>
    <sheetView showGridLines="true" workbookViewId="0">
      <pane activePane="bottomLeft" state="frozen" topLeftCell="A2" ySplit="1"/>
      <selection activeCell="A1" pane="bottomLeft" sqref="A1"/>
    </sheetView>
  </sheetViews>
  <sheetFormatPr baseColWidth="8" defaultRowHeight="15"/>
  <cols>
    <col customWidth="true" max="1" min="1" width="15"/>
    <col customWidth="true" max="2" min="2" width="12"/>
    <col customWidth="true" max="3" min="3" width="24"/>
    <col customWidth="true" max="4" min="4" width="20"/>
    <col customWidth="true" max="5" min="5" width="24"/>
    <col customWidth="true" max="6" min="6" width="14"/>
    <col customWidth="true" max="7" min="7" width="8"/>
    <col customWidth="true" max="8" min="8" width="10"/>
    <col customWidth="true" max="9" min="9" width="8"/>
    <col customWidth="true" max="10" min="10" width="10"/>
    <col customWidth="true" max="11" min="11" width="14"/>
    <col customWidth="true" max="12" min="12" width="22"/>
    <col customWidth="true" max="13" min="13" width="8"/>
    <col customWidth="true" max="14" min="14" width="18"/>
    <col customWidth="true" max="15" min="15" width="13"/>
    <col customWidth="true" max="16" min="16" width="18"/>
    <col customWidth="true" max="17" min="17" width="8"/>
    <col customWidth="true" max="18" min="18" width="18"/>
    <col customWidth="true" max="19" min="19" width="12"/>
    <col customWidth="true" max="22" min="20" width="18"/>
    <col customWidth="true" max="26" min="23" width="12"/>
    <col customWidth="true" max="29" min="27" width="18"/>
    <col customWidth="true" max="30" min="30" width="24"/>
    <col customWidth="true" max="31" min="31" width="26"/>
    <col customWidth="true" max="32" min="32" width="14"/>
    <col customWidth="true" max="33" min="33" width="12"/>
    <col customWidth="true" max="34" min="34" width="32"/>
  </cols>
  <sheetData>
    <row r="1" ht="34" customHeight="true">
      <c r="A1" s="11" t="s">
        <v>41</v>
      </c>
      <c r="B1" s="11" t="s">
        <v>164</v>
      </c>
      <c r="C1" s="11" t="s">
        <v>42</v>
      </c>
      <c r="D1" s="11" t="s">
        <v>165</v>
      </c>
      <c r="E1" s="11" t="s">
        <v>149</v>
      </c>
      <c r="F1" s="11" t="s">
        <v>166</v>
      </c>
      <c r="G1" s="11" t="s">
        <v>167</v>
      </c>
      <c r="H1" s="11" t="s">
        <v>168</v>
      </c>
      <c r="I1" s="11" t="s">
        <v>169</v>
      </c>
      <c r="J1" s="11" t="s">
        <v>146</v>
      </c>
      <c r="K1" s="11" t="s">
        <v>43</v>
      </c>
      <c r="L1" s="11" t="s">
        <v>44</v>
      </c>
      <c r="M1" s="11" t="s">
        <v>45</v>
      </c>
      <c r="N1" s="11" t="s">
        <v>46</v>
      </c>
      <c r="O1" s="11" t="s">
        <v>47</v>
      </c>
      <c r="P1" s="11" t="s">
        <v>170</v>
      </c>
      <c r="Q1" s="11" t="s">
        <v>171</v>
      </c>
      <c r="R1" s="11" t="s">
        <v>172</v>
      </c>
      <c r="S1" s="11" t="s">
        <v>173</v>
      </c>
      <c r="T1" s="11" t="s">
        <v>48</v>
      </c>
      <c r="U1" s="11" t="s">
        <v>143</v>
      </c>
      <c r="V1" s="11" t="s">
        <v>49</v>
      </c>
      <c r="W1" s="11" t="s">
        <v>50</v>
      </c>
      <c r="X1" s="11" t="s">
        <v>174</v>
      </c>
      <c r="Y1" s="11" t="s">
        <v>51</v>
      </c>
      <c r="Z1" s="11" t="s">
        <v>175</v>
      </c>
      <c r="AA1" s="11" t="s">
        <v>176</v>
      </c>
      <c r="AB1" s="11" t="s">
        <v>177</v>
      </c>
      <c r="AC1" s="11" t="s">
        <v>52</v>
      </c>
      <c r="AD1" s="11" t="s">
        <v>53</v>
      </c>
      <c r="AE1" s="11" t="s">
        <v>178</v>
      </c>
      <c r="AF1" s="11" t="s">
        <v>179</v>
      </c>
      <c r="AG1" s="11" t="s">
        <v>180</v>
      </c>
      <c r="AH1" s="11" t="s">
        <v>181</v>
      </c>
    </row>
    <row r="2">
      <c r="A2" s="16" t="s">
        <v>182</v>
      </c>
      <c r="B2" s="17" t="s">
        <v>183</v>
      </c>
      <c r="C2" s="18" t="s">
        <v>54</v>
      </c>
      <c r="D2" s="18" t="s">
        <v>184</v>
      </c>
      <c r="E2" s="18" t="s">
        <v>137</v>
      </c>
      <c r="F2" s="18" t="s">
        <v>185</v>
      </c>
      <c r="G2" s="18" t="s">
        <v>186</v>
      </c>
      <c r="H2" s="18" t="s">
        <v>187</v>
      </c>
      <c r="I2" s="18" t="s">
        <v>188</v>
      </c>
      <c r="J2" s="18" t="s">
        <v>156</v>
      </c>
      <c r="K2" s="18" t="s">
        <v>189</v>
      </c>
      <c r="L2" s="18" t="s">
        <v>190</v>
      </c>
      <c r="M2" s="16" t="s">
        <v>191</v>
      </c>
      <c r="N2" s="14">
        <f>IF($A2="","",SUMIFS('Bestellpositionen'!$L:$L,'Bestellpositionen'!$A:$A,$A2))</f>
      </c>
      <c r="O2" s="19" t="n">
        <v>0</v>
      </c>
      <c r="P2" s="14">
        <f>IF($A2="","",SUMIFS('Bestellpositionen'!$M:$M,'Bestellpositionen'!$A:$A,$A2))</f>
      </c>
      <c r="Q2" s="19" t="s">
        <v>192</v>
      </c>
      <c r="R2" s="14">
        <f>IF($A2="","",$N2+$O2+$P2+$Q2)</f>
      </c>
      <c r="S2" s="18" t="s">
        <v>193</v>
      </c>
      <c r="T2" s="14">
        <f>IF($A2="","",SUMIFS('Rechnungsstellung &amp; Inkasso'!$E:$E,'Rechnungsstellung &amp; Inkasso'!$A:$A,$A2))</f>
      </c>
      <c r="U2" s="14">
        <f>IF($A2="","",SUMIFS('Rechnungsstellung &amp; Inkasso'!$I:$I,'Rechnungsstellung &amp; Inkasso'!$A:$A,$A2))</f>
      </c>
      <c r="V2" s="20">
        <f>IF($A2="","",IF($R2=0,"未入金",IF($U2=0,"未入金",IF($U2&lt;$R2,"一部入金","入金済み"))))</f>
      </c>
      <c r="W2" s="17" t="s">
        <v>194</v>
      </c>
      <c r="X2" s="17" t="s">
        <v>194</v>
      </c>
      <c r="Y2" s="17" t="s">
        <v>195</v>
      </c>
      <c r="Z2" s="17" t="s">
        <v>195</v>
      </c>
      <c r="AA2" s="14">
        <f>IF($A2="","",IF($Y2="",0,IF($Z2="",IF(TODAY()&gt;$Y2,TODAY()-$Y2,0),MAX(0,$Z2-$Y2))))</f>
      </c>
      <c r="AB2" s="20">
        <f>IF($A2="","",IF(COUNTIF('Versand &amp; Erfüllung'!$A:$A,$A2)=0,"未出荷",IF(COUNTIFS('Versand &amp; Erfüllung'!$A:$A,$A2,'Versand &amp; Erfüllung'!$K:$K,"受領済み")=COUNTIF('Versand &amp; Erfüllung'!$A:$A,$A2),"納品済み",IF(COUNTIFS('Versand &amp; Erfüllung'!$A:$A,$A2,'Versand &amp; Erfüllung'!$K:$K,"出荷済み")+COUNTIFS('Versand &amp; Erfüllung'!$A:$A,$A2,'Versand &amp; Erfüllung'!$K:$K,"輸送中")+COUNTIFS('Versand &amp; Erfüllung'!$A:$A,$A2,'Versand &amp; Erfüllung'!$K:$K,"一部出荷")+COUNTIFS('Versand &amp; Erfüllung'!$A:$A,$A2,'Versand &amp; Erfüllung'!$K:$K,"異常")&gt;0,"進行中","出荷待ち"))))</f>
      </c>
      <c r="AC2" s="20">
        <f>IF($A2="","",IF($T2=0,"未請求",IF($T2&lt;$R2,"一部請求","請求済み")))</f>
      </c>
      <c r="AD2" s="20">
        <f>IF($A2="","",IF(COUNTIFS('Serviceprobleme'!$A:$A,$A2,'Serviceprobleme'!$H:$H,"未クローズ")+COUNTIFS('Serviceprobleme'!$A:$A,$A2,'Serviceprobleme'!$H:$H,"対応中")+COUNTIFS('Serviceprobleme'!$A:$A,$A2,'Serviceprobleme'!$H:$H,"顧客確認待ち")&gt;0,"未クローズ異常あり",IF(COUNTIF('Serviceprobleme'!$A:$A,$A2)&gt;0,"クローズ済み・記録あり","異常なし")))</f>
      </c>
      <c r="AE2" s="18" t="s">
        <v>55</v>
      </c>
      <c r="AF2" s="18" t="s">
        <v>187</v>
      </c>
      <c r="AG2" s="17" t="s">
        <v>196</v>
      </c>
      <c r="AH2" s="18" t="s">
        <v>56</v>
      </c>
    </row>
    <row r="3">
      <c r="A3" s="16" t="s">
        <v>197</v>
      </c>
      <c r="B3" s="17" t="s">
        <v>198</v>
      </c>
      <c r="C3" s="18" t="s">
        <v>57</v>
      </c>
      <c r="D3" s="18" t="s">
        <v>58</v>
      </c>
      <c r="E3" s="18" t="s">
        <v>138</v>
      </c>
      <c r="F3" s="18" t="s">
        <v>199</v>
      </c>
      <c r="G3" s="18" t="s">
        <v>59</v>
      </c>
      <c r="H3" s="18" t="s">
        <v>200</v>
      </c>
      <c r="I3" s="18" t="s">
        <v>201</v>
      </c>
      <c r="J3" s="18" t="s">
        <v>153</v>
      </c>
      <c r="K3" s="18" t="s">
        <v>60</v>
      </c>
      <c r="L3" s="18" t="s">
        <v>61</v>
      </c>
      <c r="M3" s="16" t="s">
        <v>202</v>
      </c>
      <c r="N3" s="14">
        <f>IF($A3="","",SUMIFS('Bestellpositionen'!$L:$L,'Bestellpositionen'!$A:$A,$A3))</f>
      </c>
      <c r="O3" s="19" t="s">
        <v>203</v>
      </c>
      <c r="P3" s="14">
        <f>IF($A3="","",SUMIFS('Bestellpositionen'!$M:$M,'Bestellpositionen'!$A:$A,$A3))</f>
      </c>
      <c r="Q3" s="19" t="s">
        <v>204</v>
      </c>
      <c r="R3" s="14">
        <f>IF($A3="","",$N3+$O3+$P3+$Q3)</f>
      </c>
      <c r="S3" s="18" t="s">
        <v>205</v>
      </c>
      <c r="T3" s="14">
        <f>IF($A3="","",SUMIFS('Rechnungsstellung &amp; Inkasso'!$E:$E,'Rechnungsstellung &amp; Inkasso'!$A:$A,$A3))</f>
      </c>
      <c r="U3" s="14">
        <f>IF($A3="","",SUMIFS('Rechnungsstellung &amp; Inkasso'!$I:$I,'Rechnungsstellung &amp; Inkasso'!$A:$A,$A3))</f>
      </c>
      <c r="V3" s="20">
        <f>IF($A3="","",IF($R3=0,"未入金",IF($U3=0,"未入金",IF($U3&lt;$R3,"一部入金","入金済み"))))</f>
      </c>
      <c r="W3" s="17" t="s">
        <v>206</v>
      </c>
      <c r="X3" s="17" t="s">
        <v>207</v>
      </c>
      <c r="Y3" s="17" t="s">
        <v>208</v>
      </c>
      <c r="Z3" s="17" t="n"/>
      <c r="AA3" s="14">
        <f>IF($A3="","",IF($Y3="",0,IF($Z3="",IF(TODAY()&gt;$Y3,TODAY()-$Y3,0),MAX(0,$Z3-$Y3))))</f>
      </c>
      <c r="AB3" s="20">
        <f>IF($A3="","",IF(COUNTIF('Versand &amp; Erfüllung'!$A:$A,$A3)=0,"未出荷",IF(COUNTIFS('Versand &amp; Erfüllung'!$A:$A,$A3,'Versand &amp; Erfüllung'!$K:$K,"受領済み")=COUNTIF('Versand &amp; Erfüllung'!$A:$A,$A3),"納品済み",IF(COUNTIFS('Versand &amp; Erfüllung'!$A:$A,$A3,'Versand &amp; Erfüllung'!$K:$K,"出荷済み")+COUNTIFS('Versand &amp; Erfüllung'!$A:$A,$A3,'Versand &amp; Erfüllung'!$K:$K,"輸送中")+COUNTIFS('Versand &amp; Erfüllung'!$A:$A,$A3,'Versand &amp; Erfüllung'!$K:$K,"一部出荷")+COUNTIFS('Versand &amp; Erfüllung'!$A:$A,$A3,'Versand &amp; Erfüllung'!$K:$K,"異常")&gt;0,"進行中","出荷待ち"))))</f>
      </c>
      <c r="AC3" s="20">
        <f>IF($A3="","",IF($T3=0,"未請求",IF($T3&lt;$R3,"一部請求","請求済み")))</f>
      </c>
      <c r="AD3" s="20">
        <f>IF($A3="","",IF(COUNTIFS('Serviceprobleme'!$A:$A,$A3,'Serviceprobleme'!$H:$H,"未クローズ")+COUNTIFS('Serviceprobleme'!$A:$A,$A3,'Serviceprobleme'!$H:$H,"対応中")+COUNTIFS('Serviceprobleme'!$A:$A,$A3,'Serviceprobleme'!$H:$H,"顧客確認待ち")&gt;0,"未クローズ異常あり",IF(COUNTIF('Serviceprobleme'!$A:$A,$A3)&gt;0,"クローズ済み・記録あり","異常なし")))</f>
      </c>
      <c r="AE3" s="18" t="s">
        <v>62</v>
      </c>
      <c r="AF3" s="18" t="s">
        <v>200</v>
      </c>
      <c r="AG3" s="17" t="s">
        <v>209</v>
      </c>
      <c r="AH3" s="18" t="s">
        <v>63</v>
      </c>
    </row>
    <row r="4">
      <c r="A4" s="16" t="s">
        <v>210</v>
      </c>
      <c r="B4" s="17" t="s">
        <v>211</v>
      </c>
      <c r="C4" s="18" t="s">
        <v>64</v>
      </c>
      <c r="D4" s="18" t="s">
        <v>184</v>
      </c>
      <c r="E4" s="18" t="s">
        <v>140</v>
      </c>
      <c r="F4" s="18" t="s">
        <v>65</v>
      </c>
      <c r="G4" s="18" t="s">
        <v>66</v>
      </c>
      <c r="H4" s="18" t="s">
        <v>212</v>
      </c>
      <c r="I4" s="18" t="s">
        <v>213</v>
      </c>
      <c r="J4" s="18" t="s">
        <v>151</v>
      </c>
      <c r="K4" s="18" t="s">
        <v>67</v>
      </c>
      <c r="L4" s="18" t="s">
        <v>68</v>
      </c>
      <c r="M4" s="16" t="s">
        <v>214</v>
      </c>
      <c r="N4" s="14">
        <f>IF($A4="","",SUMIFS('Bestellpositionen'!$L:$L,'Bestellpositionen'!$A:$A,$A4))</f>
      </c>
      <c r="O4" s="19" t="n">
        <v>0</v>
      </c>
      <c r="P4" s="14">
        <f>IF($A4="","",SUMIFS('Bestellpositionen'!$M:$M,'Bestellpositionen'!$A:$A,$A4))</f>
      </c>
      <c r="Q4" s="19" t="n">
        <v>0</v>
      </c>
      <c r="R4" s="14">
        <f>IF($A4="","",$N4+$O4+$P4+$Q4)</f>
      </c>
      <c r="S4" s="18" t="s">
        <v>215</v>
      </c>
      <c r="T4" s="14">
        <f>IF($A4="","",SUMIFS('Rechnungsstellung &amp; Inkasso'!$E:$E,'Rechnungsstellung &amp; Inkasso'!$A:$A,$A4))</f>
      </c>
      <c r="U4" s="14">
        <f>IF($A4="","",SUMIFS('Rechnungsstellung &amp; Inkasso'!$I:$I,'Rechnungsstellung &amp; Inkasso'!$A:$A,$A4))</f>
      </c>
      <c r="V4" s="20">
        <f>IF($A4="","",IF($R4=0,"未入金",IF($U4=0,"未入金",IF($U4&lt;$R4,"一部入金","入金済み"))))</f>
      </c>
      <c r="W4" s="17" t="s">
        <v>216</v>
      </c>
      <c r="X4" s="17" t="n"/>
      <c r="Y4" s="17" t="s">
        <v>217</v>
      </c>
      <c r="Z4" s="17" t="n"/>
      <c r="AA4" s="14">
        <f>IF($A4="","",IF($Y4="",0,IF($Z4="",IF(TODAY()&gt;$Y4,TODAY()-$Y4,0),MAX(0,$Z4-$Y4))))</f>
      </c>
      <c r="AB4" s="20">
        <f>IF($A4="","",IF(COUNTIF('Versand &amp; Erfüllung'!$A:$A,$A4)=0,"未出荷",IF(COUNTIFS('Versand &amp; Erfüllung'!$A:$A,$A4,'Versand &amp; Erfüllung'!$K:$K,"受領済み")=COUNTIF('Versand &amp; Erfüllung'!$A:$A,$A4),"納品済み",IF(COUNTIFS('Versand &amp; Erfüllung'!$A:$A,$A4,'Versand &amp; Erfüllung'!$K:$K,"出荷済み")+COUNTIFS('Versand &amp; Erfüllung'!$A:$A,$A4,'Versand &amp; Erfüllung'!$K:$K,"輸送中")+COUNTIFS('Versand &amp; Erfüllung'!$A:$A,$A4,'Versand &amp; Erfüllung'!$K:$K,"一部出荷")+COUNTIFS('Versand &amp; Erfüllung'!$A:$A,$A4,'Versand &amp; Erfüllung'!$K:$K,"異常")&gt;0,"進行中","出荷待ち"))))</f>
      </c>
      <c r="AC4" s="20">
        <f>IF($A4="","",IF($T4=0,"未請求",IF($T4&lt;$R4,"一部請求","請求済み")))</f>
      </c>
      <c r="AD4" s="20">
        <f>IF($A4="","",IF(COUNTIFS('Serviceprobleme'!$A:$A,$A4,'Serviceprobleme'!$H:$H,"未クローズ")+COUNTIFS('Serviceprobleme'!$A:$A,$A4,'Serviceprobleme'!$H:$H,"対応中")+COUNTIFS('Serviceprobleme'!$A:$A,$A4,'Serviceprobleme'!$H:$H,"顧客確認待ち")&gt;0,"未クローズ異常あり",IF(COUNTIF('Serviceprobleme'!$A:$A,$A4)&gt;0,"クローズ済み・記録あり","異常なし")))</f>
      </c>
      <c r="AE4" s="18" t="s">
        <v>69</v>
      </c>
      <c r="AF4" s="18" t="s">
        <v>212</v>
      </c>
      <c r="AG4" s="17" t="s">
        <v>218</v>
      </c>
      <c r="AH4" s="18" t="s">
        <v>70</v>
      </c>
    </row>
    <row r="5">
      <c r="A5" s="16" t="s">
        <v>219</v>
      </c>
      <c r="B5" s="17" t="s">
        <v>208</v>
      </c>
      <c r="C5" s="18" t="s">
        <v>71</v>
      </c>
      <c r="D5" s="18" t="s">
        <v>184</v>
      </c>
      <c r="E5" s="18" t="s">
        <v>160</v>
      </c>
      <c r="F5" s="18" t="s">
        <v>220</v>
      </c>
      <c r="G5" s="18" t="s">
        <v>72</v>
      </c>
      <c r="H5" s="18" t="s">
        <v>221</v>
      </c>
      <c r="I5" s="18" t="s">
        <v>188</v>
      </c>
      <c r="J5" s="18" t="s">
        <v>152</v>
      </c>
      <c r="K5" s="18" t="s">
        <v>222</v>
      </c>
      <c r="L5" s="18" t="s">
        <v>73</v>
      </c>
      <c r="M5" s="16" t="s">
        <v>223</v>
      </c>
      <c r="N5" s="14">
        <f>IF($A5="","",SUMIFS('Bestellpositionen'!$L:$L,'Bestellpositionen'!$A:$A,$A5))</f>
      </c>
      <c r="O5" s="19" t="n">
        <v>0</v>
      </c>
      <c r="P5" s="14">
        <f>IF($A5="","",SUMIFS('Bestellpositionen'!$M:$M,'Bestellpositionen'!$A:$A,$A5))</f>
      </c>
      <c r="Q5" s="19" t="s">
        <v>224</v>
      </c>
      <c r="R5" s="14">
        <f>IF($A5="","",$N5+$O5+$P5+$Q5)</f>
      </c>
      <c r="S5" s="18" t="s">
        <v>74</v>
      </c>
      <c r="T5" s="14">
        <f>IF($A5="","",SUMIFS('Rechnungsstellung &amp; Inkasso'!$E:$E,'Rechnungsstellung &amp; Inkasso'!$A:$A,$A5))</f>
      </c>
      <c r="U5" s="14">
        <f>IF($A5="","",SUMIFS('Rechnungsstellung &amp; Inkasso'!$I:$I,'Rechnungsstellung &amp; Inkasso'!$A:$A,$A5))</f>
      </c>
      <c r="V5" s="20">
        <f>IF($A5="","",IF($R5=0,"未入金",IF($U5=0,"未入金",IF($U5&lt;$R5,"一部入金","入金済み"))))</f>
      </c>
      <c r="W5" s="17" t="s">
        <v>225</v>
      </c>
      <c r="X5" s="17" t="n"/>
      <c r="Y5" s="17" t="s">
        <v>216</v>
      </c>
      <c r="Z5" s="17" t="n"/>
      <c r="AA5" s="14">
        <f>IF($A5="","",IF($Y5="",0,IF($Z5="",IF(TODAY()&gt;$Y5,TODAY()-$Y5,0),MAX(0,$Z5-$Y5))))</f>
      </c>
      <c r="AB5" s="20">
        <f>IF($A5="","",IF(COUNTIF('Versand &amp; Erfüllung'!$A:$A,$A5)=0,"未出荷",IF(COUNTIFS('Versand &amp; Erfüllung'!$A:$A,$A5,'Versand &amp; Erfüllung'!$K:$K,"受領済み")=COUNTIF('Versand &amp; Erfüllung'!$A:$A,$A5),"納品済み",IF(COUNTIFS('Versand &amp; Erfüllung'!$A:$A,$A5,'Versand &amp; Erfüllung'!$K:$K,"出荷済み")+COUNTIFS('Versand &amp; Erfüllung'!$A:$A,$A5,'Versand &amp; Erfüllung'!$K:$K,"輸送中")+COUNTIFS('Versand &amp; Erfüllung'!$A:$A,$A5,'Versand &amp; Erfüllung'!$K:$K,"一部出荷")+COUNTIFS('Versand &amp; Erfüllung'!$A:$A,$A5,'Versand &amp; Erfüllung'!$K:$K,"異常")&gt;0,"進行中","出荷待ち"))))</f>
      </c>
      <c r="AC5" s="20">
        <f>IF($A5="","",IF($T5=0,"未請求",IF($T5&lt;$R5,"一部請求","請求済み")))</f>
      </c>
      <c r="AD5" s="20">
        <f>IF($A5="","",IF(COUNTIFS('Serviceprobleme'!$A:$A,$A5,'Serviceprobleme'!$H:$H,"未クローズ")+COUNTIFS('Serviceprobleme'!$A:$A,$A5,'Serviceprobleme'!$H:$H,"対応中")+COUNTIFS('Serviceprobleme'!$A:$A,$A5,'Serviceprobleme'!$H:$H,"顧客確認待ち")&gt;0,"未クローズ異常あり",IF(COUNTIF('Serviceprobleme'!$A:$A,$A5)&gt;0,"クローズ済み・記録あり","異常なし")))</f>
      </c>
      <c r="AE5" s="18" t="s">
        <v>75</v>
      </c>
      <c r="AF5" s="18" t="s">
        <v>221</v>
      </c>
      <c r="AG5" s="17" t="s">
        <v>209</v>
      </c>
      <c r="AH5" s="18" t="s">
        <v>76</v>
      </c>
    </row>
    <row r="6">
      <c r="A6" s="16" t="n"/>
      <c r="B6" s="17" t="n"/>
      <c r="C6" s="18" t="n"/>
      <c r="D6" s="18" t="n"/>
      <c r="E6" s="18" t="n"/>
      <c r="F6" s="18" t="n"/>
      <c r="G6" s="18" t="n"/>
      <c r="H6" s="18" t="n"/>
      <c r="I6" s="18" t="n"/>
      <c r="J6" s="18" t="n"/>
      <c r="K6" s="18" t="n"/>
      <c r="L6" s="18" t="n"/>
      <c r="M6" s="16" t="n"/>
      <c r="N6" s="14">
        <f>IF($A6="","",SUMIFS('Bestellpositionen'!$L:$L,'Bestellpositionen'!$A:$A,$A6))</f>
      </c>
      <c r="O6" s="19" t="n"/>
      <c r="P6" s="14">
        <f>IF($A6="","",SUMIFS('Bestellpositionen'!$M:$M,'Bestellpositionen'!$A:$A,$A6))</f>
      </c>
      <c r="Q6" s="19" t="n"/>
      <c r="R6" s="14">
        <f>IF($A6="","",$N6+$O6+$P6+$Q6)</f>
      </c>
      <c r="S6" s="18" t="n"/>
      <c r="T6" s="14">
        <f>IF($A6="","",SUMIFS('Rechnungsstellung &amp; Inkasso'!$E:$E,'Rechnungsstellung &amp; Inkasso'!$A:$A,$A6))</f>
      </c>
      <c r="U6" s="14">
        <f>IF($A6="","",SUMIFS('Rechnungsstellung &amp; Inkasso'!$I:$I,'Rechnungsstellung &amp; Inkasso'!$A:$A,$A6))</f>
      </c>
      <c r="V6" s="20">
        <f>IF($A6="","",IF($R6=0,"未入金",IF($U6=0,"未入金",IF($U6&lt;$R6,"一部入金","入金済み"))))</f>
      </c>
      <c r="W6" s="17" t="n"/>
      <c r="X6" s="17" t="n"/>
      <c r="Y6" s="17" t="n"/>
      <c r="Z6" s="17" t="n"/>
      <c r="AA6" s="14">
        <f>IF($A6="","",IF($Y6="",0,IF($Z6="",IF(TODAY()&gt;$Y6,TODAY()-$Y6,0),MAX(0,$Z6-$Y6))))</f>
      </c>
      <c r="AB6" s="20">
        <f>IF($A6="","",IF(COUNTIF('Versand &amp; Erfüllung'!$A:$A,$A6)=0,"未出荷",IF(COUNTIFS('Versand &amp; Erfüllung'!$A:$A,$A6,'Versand &amp; Erfüllung'!$K:$K,"受領済み")=COUNTIF('Versand &amp; Erfüllung'!$A:$A,$A6),"納品済み",IF(COUNTIFS('Versand &amp; Erfüllung'!$A:$A,$A6,'Versand &amp; Erfüllung'!$K:$K,"出荷済み")+COUNTIFS('Versand &amp; Erfüllung'!$A:$A,$A6,'Versand &amp; Erfüllung'!$K:$K,"輸送中")+COUNTIFS('Versand &amp; Erfüllung'!$A:$A,$A6,'Versand &amp; Erfüllung'!$K:$K,"一部出荷")+COUNTIFS('Versand &amp; Erfüllung'!$A:$A,$A6,'Versand &amp; Erfüllung'!$K:$K,"異常")&gt;0,"進行中","出荷待ち"))))</f>
      </c>
      <c r="AC6" s="20">
        <f>IF($A6="","",IF($T6=0,"未請求",IF($T6&lt;$R6,"一部請求","請求済み")))</f>
      </c>
      <c r="AD6" s="20">
        <f>IF($A6="","",IF(COUNTIFS('Serviceprobleme'!$A:$A,$A6,'Serviceprobleme'!$H:$H,"未クローズ")+COUNTIFS('Serviceprobleme'!$A:$A,$A6,'Serviceprobleme'!$H:$H,"対応中")+COUNTIFS('Serviceprobleme'!$A:$A,$A6,'Serviceprobleme'!$H:$H,"顧客確認待ち")&gt;0,"未クローズ異常あり",IF(COUNTIF('Serviceprobleme'!$A:$A,$A6)&gt;0,"クローズ済み・記録あり","異常なし")))</f>
      </c>
      <c r="AE6" s="18" t="n"/>
      <c r="AF6" s="18" t="n"/>
      <c r="AG6" s="17" t="n"/>
      <c r="AH6" s="18" t="n"/>
    </row>
    <row r="7">
      <c r="A7" s="16" t="n"/>
      <c r="B7" s="17" t="n"/>
      <c r="C7" s="18" t="n"/>
      <c r="D7" s="18" t="n"/>
      <c r="E7" s="18" t="n"/>
      <c r="F7" s="18" t="n"/>
      <c r="G7" s="18" t="n"/>
      <c r="H7" s="18" t="n"/>
      <c r="I7" s="18" t="n"/>
      <c r="J7" s="18" t="n"/>
      <c r="K7" s="18" t="n"/>
      <c r="L7" s="18" t="n"/>
      <c r="M7" s="16" t="n"/>
      <c r="N7" s="14">
        <f>IF($A7="","",SUMIFS('Bestellpositionen'!$L:$L,'Bestellpositionen'!$A:$A,$A7))</f>
      </c>
      <c r="O7" s="19" t="n"/>
      <c r="P7" s="14">
        <f>IF($A7="","",SUMIFS('Bestellpositionen'!$M:$M,'Bestellpositionen'!$A:$A,$A7))</f>
      </c>
      <c r="Q7" s="19" t="n"/>
      <c r="R7" s="14">
        <f>IF($A7="","",$N7+$O7+$P7+$Q7)</f>
      </c>
      <c r="S7" s="18" t="n"/>
      <c r="T7" s="14">
        <f>IF($A7="","",SUMIFS('Rechnungsstellung &amp; Inkasso'!$E:$E,'Rechnungsstellung &amp; Inkasso'!$A:$A,$A7))</f>
      </c>
      <c r="U7" s="14">
        <f>IF($A7="","",SUMIFS('Rechnungsstellung &amp; Inkasso'!$I:$I,'Rechnungsstellung &amp; Inkasso'!$A:$A,$A7))</f>
      </c>
      <c r="V7" s="20">
        <f>IF($A7="","",IF($R7=0,"未入金",IF($U7=0,"未入金",IF($U7&lt;$R7,"一部入金","入金済み"))))</f>
      </c>
      <c r="W7" s="17" t="n"/>
      <c r="X7" s="17" t="n"/>
      <c r="Y7" s="17" t="n"/>
      <c r="Z7" s="17" t="n"/>
      <c r="AA7" s="14">
        <f>IF($A7="","",IF($Y7="",0,IF($Z7="",IF(TODAY()&gt;$Y7,TODAY()-$Y7,0),MAX(0,$Z7-$Y7))))</f>
      </c>
      <c r="AB7" s="20">
        <f>IF($A7="","",IF(COUNTIF('Versand &amp; Erfüllung'!$A:$A,$A7)=0,"未出荷",IF(COUNTIFS('Versand &amp; Erfüllung'!$A:$A,$A7,'Versand &amp; Erfüllung'!$K:$K,"受領済み")=COUNTIF('Versand &amp; Erfüllung'!$A:$A,$A7),"納品済み",IF(COUNTIFS('Versand &amp; Erfüllung'!$A:$A,$A7,'Versand &amp; Erfüllung'!$K:$K,"出荷済み")+COUNTIFS('Versand &amp; Erfüllung'!$A:$A,$A7,'Versand &amp; Erfüllung'!$K:$K,"輸送中")+COUNTIFS('Versand &amp; Erfüllung'!$A:$A,$A7,'Versand &amp; Erfüllung'!$K:$K,"一部出荷")+COUNTIFS('Versand &amp; Erfüllung'!$A:$A,$A7,'Versand &amp; Erfüllung'!$K:$K,"異常")&gt;0,"進行中","出荷待ち"))))</f>
      </c>
      <c r="AC7" s="20">
        <f>IF($A7="","",IF($T7=0,"未請求",IF($T7&lt;$R7,"一部請求","請求済み")))</f>
      </c>
      <c r="AD7" s="20">
        <f>IF($A7="","",IF(COUNTIFS('Serviceprobleme'!$A:$A,$A7,'Serviceprobleme'!$H:$H,"未クローズ")+COUNTIFS('Serviceprobleme'!$A:$A,$A7,'Serviceprobleme'!$H:$H,"対応中")+COUNTIFS('Serviceprobleme'!$A:$A,$A7,'Serviceprobleme'!$H:$H,"顧客確認待ち")&gt;0,"未クローズ異常あり",IF(COUNTIF('Serviceprobleme'!$A:$A,$A7)&gt;0,"クローズ済み・記録あり","異常なし")))</f>
      </c>
      <c r="AE7" s="18" t="n"/>
      <c r="AF7" s="18" t="n"/>
      <c r="AG7" s="17" t="n"/>
      <c r="AH7" s="18" t="n"/>
    </row>
    <row r="8">
      <c r="A8" s="16" t="n"/>
      <c r="B8" s="17" t="n"/>
      <c r="C8" s="18" t="n"/>
      <c r="D8" s="18" t="n"/>
      <c r="E8" s="18" t="n"/>
      <c r="F8" s="18" t="n"/>
      <c r="G8" s="18" t="n"/>
      <c r="H8" s="18" t="n"/>
      <c r="I8" s="18" t="n"/>
      <c r="J8" s="18" t="n"/>
      <c r="K8" s="18" t="n"/>
      <c r="L8" s="18" t="n"/>
      <c r="M8" s="16" t="n"/>
      <c r="N8" s="14">
        <f>IF($A8="","",SUMIFS('Bestellpositionen'!$L:$L,'Bestellpositionen'!$A:$A,$A8))</f>
      </c>
      <c r="O8" s="19" t="n"/>
      <c r="P8" s="14">
        <f>IF($A8="","",SUMIFS('Bestellpositionen'!$M:$M,'Bestellpositionen'!$A:$A,$A8))</f>
      </c>
      <c r="Q8" s="19" t="n"/>
      <c r="R8" s="14">
        <f>IF($A8="","",$N8+$O8+$P8+$Q8)</f>
      </c>
      <c r="S8" s="18" t="n"/>
      <c r="T8" s="14">
        <f>IF($A8="","",SUMIFS('Rechnungsstellung &amp; Inkasso'!$E:$E,'Rechnungsstellung &amp; Inkasso'!$A:$A,$A8))</f>
      </c>
      <c r="U8" s="14">
        <f>IF($A8="","",SUMIFS('Rechnungsstellung &amp; Inkasso'!$I:$I,'Rechnungsstellung &amp; Inkasso'!$A:$A,$A8))</f>
      </c>
      <c r="V8" s="20">
        <f>IF($A8="","",IF($R8=0,"未入金",IF($U8=0,"未入金",IF($U8&lt;$R8,"一部入金","入金済み"))))</f>
      </c>
      <c r="W8" s="17" t="n"/>
      <c r="X8" s="17" t="n"/>
      <c r="Y8" s="17" t="n"/>
      <c r="Z8" s="17" t="n"/>
      <c r="AA8" s="14">
        <f>IF($A8="","",IF($Y8="",0,IF($Z8="",IF(TODAY()&gt;$Y8,TODAY()-$Y8,0),MAX(0,$Z8-$Y8))))</f>
      </c>
      <c r="AB8" s="20">
        <f>IF($A8="","",IF(COUNTIF('Versand &amp; Erfüllung'!$A:$A,$A8)=0,"未出荷",IF(COUNTIFS('Versand &amp; Erfüllung'!$A:$A,$A8,'Versand &amp; Erfüllung'!$K:$K,"受領済み")=COUNTIF('Versand &amp; Erfüllung'!$A:$A,$A8),"納品済み",IF(COUNTIFS('Versand &amp; Erfüllung'!$A:$A,$A8,'Versand &amp; Erfüllung'!$K:$K,"出荷済み")+COUNTIFS('Versand &amp; Erfüllung'!$A:$A,$A8,'Versand &amp; Erfüllung'!$K:$K,"輸送中")+COUNTIFS('Versand &amp; Erfüllung'!$A:$A,$A8,'Versand &amp; Erfüllung'!$K:$K,"一部出荷")+COUNTIFS('Versand &amp; Erfüllung'!$A:$A,$A8,'Versand &amp; Erfüllung'!$K:$K,"異常")&gt;0,"進行中","出荷待ち"))))</f>
      </c>
      <c r="AC8" s="20">
        <f>IF($A8="","",IF($T8=0,"未請求",IF($T8&lt;$R8,"一部請求","請求済み")))</f>
      </c>
      <c r="AD8" s="20">
        <f>IF($A8="","",IF(COUNTIFS('Serviceprobleme'!$A:$A,$A8,'Serviceprobleme'!$H:$H,"未クローズ")+COUNTIFS('Serviceprobleme'!$A:$A,$A8,'Serviceprobleme'!$H:$H,"対応中")+COUNTIFS('Serviceprobleme'!$A:$A,$A8,'Serviceprobleme'!$H:$H,"顧客確認待ち")&gt;0,"未クローズ異常あり",IF(COUNTIF('Serviceprobleme'!$A:$A,$A8)&gt;0,"クローズ済み・記録あり","異常なし")))</f>
      </c>
      <c r="AE8" s="18" t="n"/>
      <c r="AF8" s="18" t="n"/>
      <c r="AG8" s="17" t="n"/>
      <c r="AH8" s="18" t="n"/>
    </row>
    <row r="9">
      <c r="A9" s="16" t="n"/>
      <c r="B9" s="17" t="n"/>
      <c r="C9" s="18" t="n"/>
      <c r="D9" s="18" t="n"/>
      <c r="E9" s="18" t="n"/>
      <c r="F9" s="18" t="n"/>
      <c r="G9" s="18" t="n"/>
      <c r="H9" s="18" t="n"/>
      <c r="I9" s="18" t="n"/>
      <c r="J9" s="18" t="n"/>
      <c r="K9" s="18" t="n"/>
      <c r="L9" s="18" t="n"/>
      <c r="M9" s="16" t="n"/>
      <c r="N9" s="14">
        <f>IF($A9="","",SUMIFS('Bestellpositionen'!$L:$L,'Bestellpositionen'!$A:$A,$A9))</f>
      </c>
      <c r="O9" s="19" t="n"/>
      <c r="P9" s="14">
        <f>IF($A9="","",SUMIFS('Bestellpositionen'!$M:$M,'Bestellpositionen'!$A:$A,$A9))</f>
      </c>
      <c r="Q9" s="19" t="n"/>
      <c r="R9" s="14">
        <f>IF($A9="","",$N9+$O9+$P9+$Q9)</f>
      </c>
      <c r="S9" s="18" t="n"/>
      <c r="T9" s="14">
        <f>IF($A9="","",SUMIFS('Rechnungsstellung &amp; Inkasso'!$E:$E,'Rechnungsstellung &amp; Inkasso'!$A:$A,$A9))</f>
      </c>
      <c r="U9" s="14">
        <f>IF($A9="","",SUMIFS('Rechnungsstellung &amp; Inkasso'!$I:$I,'Rechnungsstellung &amp; Inkasso'!$A:$A,$A9))</f>
      </c>
      <c r="V9" s="20">
        <f>IF($A9="","",IF($R9=0,"未入金",IF($U9=0,"未入金",IF($U9&lt;$R9,"一部入金","入金済み"))))</f>
      </c>
      <c r="W9" s="17" t="n"/>
      <c r="X9" s="17" t="n"/>
      <c r="Y9" s="17" t="n"/>
      <c r="Z9" s="17" t="n"/>
      <c r="AA9" s="14">
        <f>IF($A9="","",IF($Y9="",0,IF($Z9="",IF(TODAY()&gt;$Y9,TODAY()-$Y9,0),MAX(0,$Z9-$Y9))))</f>
      </c>
      <c r="AB9" s="20">
        <f>IF($A9="","",IF(COUNTIF('Versand &amp; Erfüllung'!$A:$A,$A9)=0,"未出荷",IF(COUNTIFS('Versand &amp; Erfüllung'!$A:$A,$A9,'Versand &amp; Erfüllung'!$K:$K,"受領済み")=COUNTIF('Versand &amp; Erfüllung'!$A:$A,$A9),"納品済み",IF(COUNTIFS('Versand &amp; Erfüllung'!$A:$A,$A9,'Versand &amp; Erfüllung'!$K:$K,"出荷済み")+COUNTIFS('Versand &amp; Erfüllung'!$A:$A,$A9,'Versand &amp; Erfüllung'!$K:$K,"輸送中")+COUNTIFS('Versand &amp; Erfüllung'!$A:$A,$A9,'Versand &amp; Erfüllung'!$K:$K,"一部出荷")+COUNTIFS('Versand &amp; Erfüllung'!$A:$A,$A9,'Versand &amp; Erfüllung'!$K:$K,"異常")&gt;0,"進行中","出荷待ち"))))</f>
      </c>
      <c r="AC9" s="20">
        <f>IF($A9="","",IF($T9=0,"未請求",IF($T9&lt;$R9,"一部請求","請求済み")))</f>
      </c>
      <c r="AD9" s="20">
        <f>IF($A9="","",IF(COUNTIFS('Serviceprobleme'!$A:$A,$A9,'Serviceprobleme'!$H:$H,"未クローズ")+COUNTIFS('Serviceprobleme'!$A:$A,$A9,'Serviceprobleme'!$H:$H,"対応中")+COUNTIFS('Serviceprobleme'!$A:$A,$A9,'Serviceprobleme'!$H:$H,"顧客確認待ち")&gt;0,"未クローズ異常あり",IF(COUNTIF('Serviceprobleme'!$A:$A,$A9)&gt;0,"クローズ済み・記録あり","異常なし")))</f>
      </c>
      <c r="AE9" s="18" t="n"/>
      <c r="AF9" s="18" t="n"/>
      <c r="AG9" s="17" t="n"/>
      <c r="AH9" s="18" t="n"/>
    </row>
    <row r="10">
      <c r="A10" s="16" t="n"/>
      <c r="B10" s="17" t="n"/>
      <c r="C10" s="18" t="n"/>
      <c r="D10" s="18" t="n"/>
      <c r="E10" s="18" t="n"/>
      <c r="F10" s="18" t="n"/>
      <c r="G10" s="18" t="n"/>
      <c r="H10" s="18" t="n"/>
      <c r="I10" s="18" t="n"/>
      <c r="J10" s="18" t="n"/>
      <c r="K10" s="18" t="n"/>
      <c r="L10" s="18" t="n"/>
      <c r="M10" s="16" t="n"/>
      <c r="N10" s="14">
        <f>IF($A10="","",SUMIFS('Bestellpositionen'!$L:$L,'Bestellpositionen'!$A:$A,$A10))</f>
      </c>
      <c r="O10" s="19" t="n"/>
      <c r="P10" s="14">
        <f>IF($A10="","",SUMIFS('Bestellpositionen'!$M:$M,'Bestellpositionen'!$A:$A,$A10))</f>
      </c>
      <c r="Q10" s="19" t="n"/>
      <c r="R10" s="14">
        <f>IF($A10="","",$N10+$O10+$P10+$Q10)</f>
      </c>
      <c r="S10" s="18" t="n"/>
      <c r="T10" s="14">
        <f>IF($A10="","",SUMIFS('Rechnungsstellung &amp; Inkasso'!$E:$E,'Rechnungsstellung &amp; Inkasso'!$A:$A,$A10))</f>
      </c>
      <c r="U10" s="14">
        <f>IF($A10="","",SUMIFS('Rechnungsstellung &amp; Inkasso'!$I:$I,'Rechnungsstellung &amp; Inkasso'!$A:$A,$A10))</f>
      </c>
      <c r="V10" s="20">
        <f>IF($A10="","",IF($R10=0,"未入金",IF($U10=0,"未入金",IF($U10&lt;$R10,"一部入金","入金済み"))))</f>
      </c>
      <c r="W10" s="17" t="n"/>
      <c r="X10" s="17" t="n"/>
      <c r="Y10" s="17" t="n"/>
      <c r="Z10" s="17" t="n"/>
      <c r="AA10" s="14">
        <f>IF($A10="","",IF($Y10="",0,IF($Z10="",IF(TODAY()&gt;$Y10,TODAY()-$Y10,0),MAX(0,$Z10-$Y10))))</f>
      </c>
      <c r="AB10" s="20">
        <f>IF($A10="","",IF(COUNTIF('Versand &amp; Erfüllung'!$A:$A,$A10)=0,"未出荷",IF(COUNTIFS('Versand &amp; Erfüllung'!$A:$A,$A10,'Versand &amp; Erfüllung'!$K:$K,"受領済み")=COUNTIF('Versand &amp; Erfüllung'!$A:$A,$A10),"納品済み",IF(COUNTIFS('Versand &amp; Erfüllung'!$A:$A,$A10,'Versand &amp; Erfüllung'!$K:$K,"出荷済み")+COUNTIFS('Versand &amp; Erfüllung'!$A:$A,$A10,'Versand &amp; Erfüllung'!$K:$K,"輸送中")+COUNTIFS('Versand &amp; Erfüllung'!$A:$A,$A10,'Versand &amp; Erfüllung'!$K:$K,"一部出荷")+COUNTIFS('Versand &amp; Erfüllung'!$A:$A,$A10,'Versand &amp; Erfüllung'!$K:$K,"異常")&gt;0,"進行中","出荷待ち"))))</f>
      </c>
      <c r="AC10" s="20">
        <f>IF($A10="","",IF($T10=0,"未請求",IF($T10&lt;$R10,"一部請求","請求済み")))</f>
      </c>
      <c r="AD10" s="20">
        <f>IF($A10="","",IF(COUNTIFS('Serviceprobleme'!$A:$A,$A10,'Serviceprobleme'!$H:$H,"未クローズ")+COUNTIFS('Serviceprobleme'!$A:$A,$A10,'Serviceprobleme'!$H:$H,"対応中")+COUNTIFS('Serviceprobleme'!$A:$A,$A10,'Serviceprobleme'!$H:$H,"顧客確認待ち")&gt;0,"未クローズ異常あり",IF(COUNTIF('Serviceprobleme'!$A:$A,$A10)&gt;0,"クローズ済み・記録あり","異常なし")))</f>
      </c>
      <c r="AE10" s="18" t="n"/>
      <c r="AF10" s="18" t="n"/>
      <c r="AG10" s="17" t="n"/>
      <c r="AH10" s="18" t="n"/>
    </row>
    <row r="11">
      <c r="A11" s="16" t="n"/>
      <c r="B11" s="17" t="n"/>
      <c r="C11" s="18" t="n"/>
      <c r="D11" s="18" t="n"/>
      <c r="E11" s="18" t="n"/>
      <c r="F11" s="18" t="n"/>
      <c r="G11" s="18" t="n"/>
      <c r="H11" s="18" t="n"/>
      <c r="I11" s="18" t="n"/>
      <c r="J11" s="18" t="n"/>
      <c r="K11" s="18" t="n"/>
      <c r="L11" s="18" t="n"/>
      <c r="M11" s="16" t="n"/>
      <c r="N11" s="14">
        <f>IF($A11="","",SUMIFS('Bestellpositionen'!$L:$L,'Bestellpositionen'!$A:$A,$A11))</f>
      </c>
      <c r="O11" s="19" t="n"/>
      <c r="P11" s="14">
        <f>IF($A11="","",SUMIFS('Bestellpositionen'!$M:$M,'Bestellpositionen'!$A:$A,$A11))</f>
      </c>
      <c r="Q11" s="19" t="n"/>
      <c r="R11" s="14">
        <f>IF($A11="","",$N11+$O11+$P11+$Q11)</f>
      </c>
      <c r="S11" s="18" t="n"/>
      <c r="T11" s="14">
        <f>IF($A11="","",SUMIFS('Rechnungsstellung &amp; Inkasso'!$E:$E,'Rechnungsstellung &amp; Inkasso'!$A:$A,$A11))</f>
      </c>
      <c r="U11" s="14">
        <f>IF($A11="","",SUMIFS('Rechnungsstellung &amp; Inkasso'!$I:$I,'Rechnungsstellung &amp; Inkasso'!$A:$A,$A11))</f>
      </c>
      <c r="V11" s="20">
        <f>IF($A11="","",IF($R11=0,"未入金",IF($U11=0,"未入金",IF($U11&lt;$R11,"一部入金","入金済み"))))</f>
      </c>
      <c r="W11" s="17" t="n"/>
      <c r="X11" s="17" t="n"/>
      <c r="Y11" s="17" t="n"/>
      <c r="Z11" s="17" t="n"/>
      <c r="AA11" s="14">
        <f>IF($A11="","",IF($Y11="",0,IF($Z11="",IF(TODAY()&gt;$Y11,TODAY()-$Y11,0),MAX(0,$Z11-$Y11))))</f>
      </c>
      <c r="AB11" s="20">
        <f>IF($A11="","",IF(COUNTIF('Versand &amp; Erfüllung'!$A:$A,$A11)=0,"未出荷",IF(COUNTIFS('Versand &amp; Erfüllung'!$A:$A,$A11,'Versand &amp; Erfüllung'!$K:$K,"受領済み")=COUNTIF('Versand &amp; Erfüllung'!$A:$A,$A11),"納品済み",IF(COUNTIFS('Versand &amp; Erfüllung'!$A:$A,$A11,'Versand &amp; Erfüllung'!$K:$K,"出荷済み")+COUNTIFS('Versand &amp; Erfüllung'!$A:$A,$A11,'Versand &amp; Erfüllung'!$K:$K,"輸送中")+COUNTIFS('Versand &amp; Erfüllung'!$A:$A,$A11,'Versand &amp; Erfüllung'!$K:$K,"一部出荷")+COUNTIFS('Versand &amp; Erfüllung'!$A:$A,$A11,'Versand &amp; Erfüllung'!$K:$K,"異常")&gt;0,"進行中","出荷待ち"))))</f>
      </c>
      <c r="AC11" s="20">
        <f>IF($A11="","",IF($T11=0,"未請求",IF($T11&lt;$R11,"一部請求","請求済み")))</f>
      </c>
      <c r="AD11" s="20">
        <f>IF($A11="","",IF(COUNTIFS('Serviceprobleme'!$A:$A,$A11,'Serviceprobleme'!$H:$H,"未クローズ")+COUNTIFS('Serviceprobleme'!$A:$A,$A11,'Serviceprobleme'!$H:$H,"対応中")+COUNTIFS('Serviceprobleme'!$A:$A,$A11,'Serviceprobleme'!$H:$H,"顧客確認待ち")&gt;0,"未クローズ異常あり",IF(COUNTIF('Serviceprobleme'!$A:$A,$A11)&gt;0,"クローズ済み・記録あり","異常なし")))</f>
      </c>
      <c r="AE11" s="18" t="n"/>
      <c r="AF11" s="18" t="n"/>
      <c r="AG11" s="17" t="n"/>
      <c r="AH11" s="18" t="n"/>
    </row>
    <row r="12">
      <c r="A12" s="16" t="n"/>
      <c r="B12" s="17" t="n"/>
      <c r="C12" s="18" t="n"/>
      <c r="D12" s="18" t="n"/>
      <c r="E12" s="18" t="n"/>
      <c r="F12" s="18" t="n"/>
      <c r="G12" s="18" t="n"/>
      <c r="H12" s="18" t="n"/>
      <c r="I12" s="18" t="n"/>
      <c r="J12" s="18" t="n"/>
      <c r="K12" s="18" t="n"/>
      <c r="L12" s="18" t="n"/>
      <c r="M12" s="16" t="n"/>
      <c r="N12" s="14">
        <f>IF($A12="","",SUMIFS('Bestellpositionen'!$L:$L,'Bestellpositionen'!$A:$A,$A12))</f>
      </c>
      <c r="O12" s="19" t="n"/>
      <c r="P12" s="14">
        <f>IF($A12="","",SUMIFS('Bestellpositionen'!$M:$M,'Bestellpositionen'!$A:$A,$A12))</f>
      </c>
      <c r="Q12" s="19" t="n"/>
      <c r="R12" s="14">
        <f>IF($A12="","",$N12+$O12+$P12+$Q12)</f>
      </c>
      <c r="S12" s="18" t="n"/>
      <c r="T12" s="14">
        <f>IF($A12="","",SUMIFS('Rechnungsstellung &amp; Inkasso'!$E:$E,'Rechnungsstellung &amp; Inkasso'!$A:$A,$A12))</f>
      </c>
      <c r="U12" s="14">
        <f>IF($A12="","",SUMIFS('Rechnungsstellung &amp; Inkasso'!$I:$I,'Rechnungsstellung &amp; Inkasso'!$A:$A,$A12))</f>
      </c>
      <c r="V12" s="20">
        <f>IF($A12="","",IF($R12=0,"未入金",IF($U12=0,"未入金",IF($U12&lt;$R12,"一部入金","入金済み"))))</f>
      </c>
      <c r="W12" s="17" t="n"/>
      <c r="X12" s="17" t="n"/>
      <c r="Y12" s="17" t="n"/>
      <c r="Z12" s="17" t="n"/>
      <c r="AA12" s="14">
        <f>IF($A12="","",IF($Y12="",0,IF($Z12="",IF(TODAY()&gt;$Y12,TODAY()-$Y12,0),MAX(0,$Z12-$Y12))))</f>
      </c>
      <c r="AB12" s="20">
        <f>IF($A12="","",IF(COUNTIF('Versand &amp; Erfüllung'!$A:$A,$A12)=0,"未出荷",IF(COUNTIFS('Versand &amp; Erfüllung'!$A:$A,$A12,'Versand &amp; Erfüllung'!$K:$K,"受領済み")=COUNTIF('Versand &amp; Erfüllung'!$A:$A,$A12),"納品済み",IF(COUNTIFS('Versand &amp; Erfüllung'!$A:$A,$A12,'Versand &amp; Erfüllung'!$K:$K,"出荷済み")+COUNTIFS('Versand &amp; Erfüllung'!$A:$A,$A12,'Versand &amp; Erfüllung'!$K:$K,"輸送中")+COUNTIFS('Versand &amp; Erfüllung'!$A:$A,$A12,'Versand &amp; Erfüllung'!$K:$K,"一部出荷")+COUNTIFS('Versand &amp; Erfüllung'!$A:$A,$A12,'Versand &amp; Erfüllung'!$K:$K,"異常")&gt;0,"進行中","出荷待ち"))))</f>
      </c>
      <c r="AC12" s="20">
        <f>IF($A12="","",IF($T12=0,"未請求",IF($T12&lt;$R12,"一部請求","請求済み")))</f>
      </c>
      <c r="AD12" s="20">
        <f>IF($A12="","",IF(COUNTIFS('Serviceprobleme'!$A:$A,$A12,'Serviceprobleme'!$H:$H,"未クローズ")+COUNTIFS('Serviceprobleme'!$A:$A,$A12,'Serviceprobleme'!$H:$H,"対応中")+COUNTIFS('Serviceprobleme'!$A:$A,$A12,'Serviceprobleme'!$H:$H,"顧客確認待ち")&gt;0,"未クローズ異常あり",IF(COUNTIF('Serviceprobleme'!$A:$A,$A12)&gt;0,"クローズ済み・記録あり","異常なし")))</f>
      </c>
      <c r="AE12" s="18" t="n"/>
      <c r="AF12" s="18" t="n"/>
      <c r="AG12" s="17" t="n"/>
      <c r="AH12" s="18" t="n"/>
    </row>
    <row r="13">
      <c r="A13" s="16" t="n"/>
      <c r="B13" s="17" t="n"/>
      <c r="C13" s="18" t="n"/>
      <c r="D13" s="18" t="n"/>
      <c r="E13" s="18" t="n"/>
      <c r="F13" s="18" t="n"/>
      <c r="G13" s="18" t="n"/>
      <c r="H13" s="18" t="n"/>
      <c r="I13" s="18" t="n"/>
      <c r="J13" s="18" t="n"/>
      <c r="K13" s="18" t="n"/>
      <c r="L13" s="18" t="n"/>
      <c r="M13" s="16" t="n"/>
      <c r="N13" s="14">
        <f>IF($A13="","",SUMIFS('Bestellpositionen'!$L:$L,'Bestellpositionen'!$A:$A,$A13))</f>
      </c>
      <c r="O13" s="19" t="n"/>
      <c r="P13" s="14">
        <f>IF($A13="","",SUMIFS('Bestellpositionen'!$M:$M,'Bestellpositionen'!$A:$A,$A13))</f>
      </c>
      <c r="Q13" s="19" t="n"/>
      <c r="R13" s="14">
        <f>IF($A13="","",$N13+$O13+$P13+$Q13)</f>
      </c>
      <c r="S13" s="18" t="n"/>
      <c r="T13" s="14">
        <f>IF($A13="","",SUMIFS('Rechnungsstellung &amp; Inkasso'!$E:$E,'Rechnungsstellung &amp; Inkasso'!$A:$A,$A13))</f>
      </c>
      <c r="U13" s="14">
        <f>IF($A13="","",SUMIFS('Rechnungsstellung &amp; Inkasso'!$I:$I,'Rechnungsstellung &amp; Inkasso'!$A:$A,$A13))</f>
      </c>
      <c r="V13" s="20">
        <f>IF($A13="","",IF($R13=0,"未入金",IF($U13=0,"未入金",IF($U13&lt;$R13,"一部入金","入金済み"))))</f>
      </c>
      <c r="W13" s="17" t="n"/>
      <c r="X13" s="17" t="n"/>
      <c r="Y13" s="17" t="n"/>
      <c r="Z13" s="17" t="n"/>
      <c r="AA13" s="14">
        <f>IF($A13="","",IF($Y13="",0,IF($Z13="",IF(TODAY()&gt;$Y13,TODAY()-$Y13,0),MAX(0,$Z13-$Y13))))</f>
      </c>
      <c r="AB13" s="20">
        <f>IF($A13="","",IF(COUNTIF('Versand &amp; Erfüllung'!$A:$A,$A13)=0,"未出荷",IF(COUNTIFS('Versand &amp; Erfüllung'!$A:$A,$A13,'Versand &amp; Erfüllung'!$K:$K,"受領済み")=COUNTIF('Versand &amp; Erfüllung'!$A:$A,$A13),"納品済み",IF(COUNTIFS('Versand &amp; Erfüllung'!$A:$A,$A13,'Versand &amp; Erfüllung'!$K:$K,"出荷済み")+COUNTIFS('Versand &amp; Erfüllung'!$A:$A,$A13,'Versand &amp; Erfüllung'!$K:$K,"輸送中")+COUNTIFS('Versand &amp; Erfüllung'!$A:$A,$A13,'Versand &amp; Erfüllung'!$K:$K,"一部出荷")+COUNTIFS('Versand &amp; Erfüllung'!$A:$A,$A13,'Versand &amp; Erfüllung'!$K:$K,"異常")&gt;0,"進行中","出荷待ち"))))</f>
      </c>
      <c r="AC13" s="20">
        <f>IF($A13="","",IF($T13=0,"未請求",IF($T13&lt;$R13,"一部請求","請求済み")))</f>
      </c>
      <c r="AD13" s="20">
        <f>IF($A13="","",IF(COUNTIFS('Serviceprobleme'!$A:$A,$A13,'Serviceprobleme'!$H:$H,"未クローズ")+COUNTIFS('Serviceprobleme'!$A:$A,$A13,'Serviceprobleme'!$H:$H,"対応中")+COUNTIFS('Serviceprobleme'!$A:$A,$A13,'Serviceprobleme'!$H:$H,"顧客確認待ち")&gt;0,"未クローズ異常あり",IF(COUNTIF('Serviceprobleme'!$A:$A,$A13)&gt;0,"クローズ済み・記録あり","異常なし")))</f>
      </c>
      <c r="AE13" s="18" t="n"/>
      <c r="AF13" s="18" t="n"/>
      <c r="AG13" s="17" t="n"/>
      <c r="AH13" s="18" t="n"/>
    </row>
    <row r="14">
      <c r="A14" s="16" t="n"/>
      <c r="B14" s="17" t="n"/>
      <c r="C14" s="18" t="n"/>
      <c r="D14" s="18" t="n"/>
      <c r="E14" s="18" t="n"/>
      <c r="F14" s="18" t="n"/>
      <c r="G14" s="18" t="n"/>
      <c r="H14" s="18" t="n"/>
      <c r="I14" s="18" t="n"/>
      <c r="J14" s="18" t="n"/>
      <c r="K14" s="18" t="n"/>
      <c r="L14" s="18" t="n"/>
      <c r="M14" s="16" t="n"/>
      <c r="N14" s="14">
        <f>IF($A14="","",SUMIFS('Bestellpositionen'!$L:$L,'Bestellpositionen'!$A:$A,$A14))</f>
      </c>
      <c r="O14" s="19" t="n"/>
      <c r="P14" s="14">
        <f>IF($A14="","",SUMIFS('Bestellpositionen'!$M:$M,'Bestellpositionen'!$A:$A,$A14))</f>
      </c>
      <c r="Q14" s="19" t="n"/>
      <c r="R14" s="14">
        <f>IF($A14="","",$N14+$O14+$P14+$Q14)</f>
      </c>
      <c r="S14" s="18" t="n"/>
      <c r="T14" s="14">
        <f>IF($A14="","",SUMIFS('Rechnungsstellung &amp; Inkasso'!$E:$E,'Rechnungsstellung &amp; Inkasso'!$A:$A,$A14))</f>
      </c>
      <c r="U14" s="14">
        <f>IF($A14="","",SUMIFS('Rechnungsstellung &amp; Inkasso'!$I:$I,'Rechnungsstellung &amp; Inkasso'!$A:$A,$A14))</f>
      </c>
      <c r="V14" s="20">
        <f>IF($A14="","",IF($R14=0,"未入金",IF($U14=0,"未入金",IF($U14&lt;$R14,"一部入金","入金済み"))))</f>
      </c>
      <c r="W14" s="17" t="n"/>
      <c r="X14" s="17" t="n"/>
      <c r="Y14" s="17" t="n"/>
      <c r="Z14" s="17" t="n"/>
      <c r="AA14" s="14">
        <f>IF($A14="","",IF($Y14="",0,IF($Z14="",IF(TODAY()&gt;$Y14,TODAY()-$Y14,0),MAX(0,$Z14-$Y14))))</f>
      </c>
      <c r="AB14" s="20">
        <f>IF($A14="","",IF(COUNTIF('Versand &amp; Erfüllung'!$A:$A,$A14)=0,"未出荷",IF(COUNTIFS('Versand &amp; Erfüllung'!$A:$A,$A14,'Versand &amp; Erfüllung'!$K:$K,"受領済み")=COUNTIF('Versand &amp; Erfüllung'!$A:$A,$A14),"納品済み",IF(COUNTIFS('Versand &amp; Erfüllung'!$A:$A,$A14,'Versand &amp; Erfüllung'!$K:$K,"出荷済み")+COUNTIFS('Versand &amp; Erfüllung'!$A:$A,$A14,'Versand &amp; Erfüllung'!$K:$K,"輸送中")+COUNTIFS('Versand &amp; Erfüllung'!$A:$A,$A14,'Versand &amp; Erfüllung'!$K:$K,"一部出荷")+COUNTIFS('Versand &amp; Erfüllung'!$A:$A,$A14,'Versand &amp; Erfüllung'!$K:$K,"異常")&gt;0,"進行中","出荷待ち"))))</f>
      </c>
      <c r="AC14" s="20">
        <f>IF($A14="","",IF($T14=0,"未請求",IF($T14&lt;$R14,"一部請求","請求済み")))</f>
      </c>
      <c r="AD14" s="20">
        <f>IF($A14="","",IF(COUNTIFS('Serviceprobleme'!$A:$A,$A14,'Serviceprobleme'!$H:$H,"未クローズ")+COUNTIFS('Serviceprobleme'!$A:$A,$A14,'Serviceprobleme'!$H:$H,"対応中")+COUNTIFS('Serviceprobleme'!$A:$A,$A14,'Serviceprobleme'!$H:$H,"顧客確認待ち")&gt;0,"未クローズ異常あり",IF(COUNTIF('Serviceprobleme'!$A:$A,$A14)&gt;0,"クローズ済み・記録あり","異常なし")))</f>
      </c>
      <c r="AE14" s="18" t="n"/>
      <c r="AF14" s="18" t="n"/>
      <c r="AG14" s="17" t="n"/>
      <c r="AH14" s="18" t="n"/>
    </row>
    <row r="15">
      <c r="A15" s="16" t="n"/>
      <c r="B15" s="17" t="n"/>
      <c r="C15" s="18" t="n"/>
      <c r="D15" s="18" t="n"/>
      <c r="E15" s="18" t="n"/>
      <c r="F15" s="18" t="n"/>
      <c r="G15" s="18" t="n"/>
      <c r="H15" s="18" t="n"/>
      <c r="I15" s="18" t="n"/>
      <c r="J15" s="18" t="n"/>
      <c r="K15" s="18" t="n"/>
      <c r="L15" s="18" t="n"/>
      <c r="M15" s="16" t="n"/>
      <c r="N15" s="14">
        <f>IF($A15="","",SUMIFS('Bestellpositionen'!$L:$L,'Bestellpositionen'!$A:$A,$A15))</f>
      </c>
      <c r="O15" s="19" t="n"/>
      <c r="P15" s="14">
        <f>IF($A15="","",SUMIFS('Bestellpositionen'!$M:$M,'Bestellpositionen'!$A:$A,$A15))</f>
      </c>
      <c r="Q15" s="19" t="n"/>
      <c r="R15" s="14">
        <f>IF($A15="","",$N15+$O15+$P15+$Q15)</f>
      </c>
      <c r="S15" s="18" t="n"/>
      <c r="T15" s="14">
        <f>IF($A15="","",SUMIFS('Rechnungsstellung &amp; Inkasso'!$E:$E,'Rechnungsstellung &amp; Inkasso'!$A:$A,$A15))</f>
      </c>
      <c r="U15" s="14">
        <f>IF($A15="","",SUMIFS('Rechnungsstellung &amp; Inkasso'!$I:$I,'Rechnungsstellung &amp; Inkasso'!$A:$A,$A15))</f>
      </c>
      <c r="V15" s="20">
        <f>IF($A15="","",IF($R15=0,"未入金",IF($U15=0,"未入金",IF($U15&lt;$R15,"一部入金","入金済み"))))</f>
      </c>
      <c r="W15" s="17" t="n"/>
      <c r="X15" s="17" t="n"/>
      <c r="Y15" s="17" t="n"/>
      <c r="Z15" s="17" t="n"/>
      <c r="AA15" s="14">
        <f>IF($A15="","",IF($Y15="",0,IF($Z15="",IF(TODAY()&gt;$Y15,TODAY()-$Y15,0),MAX(0,$Z15-$Y15))))</f>
      </c>
      <c r="AB15" s="20">
        <f>IF($A15="","",IF(COUNTIF('Versand &amp; Erfüllung'!$A:$A,$A15)=0,"未出荷",IF(COUNTIFS('Versand &amp; Erfüllung'!$A:$A,$A15,'Versand &amp; Erfüllung'!$K:$K,"受領済み")=COUNTIF('Versand &amp; Erfüllung'!$A:$A,$A15),"納品済み",IF(COUNTIFS('Versand &amp; Erfüllung'!$A:$A,$A15,'Versand &amp; Erfüllung'!$K:$K,"出荷済み")+COUNTIFS('Versand &amp; Erfüllung'!$A:$A,$A15,'Versand &amp; Erfüllung'!$K:$K,"輸送中")+COUNTIFS('Versand &amp; Erfüllung'!$A:$A,$A15,'Versand &amp; Erfüllung'!$K:$K,"一部出荷")+COUNTIFS('Versand &amp; Erfüllung'!$A:$A,$A15,'Versand &amp; Erfüllung'!$K:$K,"異常")&gt;0,"進行中","出荷待ち"))))</f>
      </c>
      <c r="AC15" s="20">
        <f>IF($A15="","",IF($T15=0,"未請求",IF($T15&lt;$R15,"一部請求","請求済み")))</f>
      </c>
      <c r="AD15" s="20">
        <f>IF($A15="","",IF(COUNTIFS('Serviceprobleme'!$A:$A,$A15,'Serviceprobleme'!$H:$H,"未クローズ")+COUNTIFS('Serviceprobleme'!$A:$A,$A15,'Serviceprobleme'!$H:$H,"対応中")+COUNTIFS('Serviceprobleme'!$A:$A,$A15,'Serviceprobleme'!$H:$H,"顧客確認待ち")&gt;0,"未クローズ異常あり",IF(COUNTIF('Serviceprobleme'!$A:$A,$A15)&gt;0,"クローズ済み・記録あり","異常なし")))</f>
      </c>
      <c r="AE15" s="18" t="n"/>
      <c r="AF15" s="18" t="n"/>
      <c r="AG15" s="17" t="n"/>
      <c r="AH15" s="18" t="n"/>
    </row>
    <row r="16">
      <c r="A16" s="16" t="n"/>
      <c r="B16" s="17" t="n"/>
      <c r="C16" s="18" t="n"/>
      <c r="D16" s="18" t="n"/>
      <c r="E16" s="18" t="n"/>
      <c r="F16" s="18" t="n"/>
      <c r="G16" s="18" t="n"/>
      <c r="H16" s="18" t="n"/>
      <c r="I16" s="18" t="n"/>
      <c r="J16" s="18" t="n"/>
      <c r="K16" s="18" t="n"/>
      <c r="L16" s="18" t="n"/>
      <c r="M16" s="16" t="n"/>
      <c r="N16" s="14">
        <f>IF($A16="","",SUMIFS('Bestellpositionen'!$L:$L,'Bestellpositionen'!$A:$A,$A16))</f>
      </c>
      <c r="O16" s="19" t="n"/>
      <c r="P16" s="14">
        <f>IF($A16="","",SUMIFS('Bestellpositionen'!$M:$M,'Bestellpositionen'!$A:$A,$A16))</f>
      </c>
      <c r="Q16" s="19" t="n"/>
      <c r="R16" s="14">
        <f>IF($A16="","",$N16+$O16+$P16+$Q16)</f>
      </c>
      <c r="S16" s="18" t="n"/>
      <c r="T16" s="14">
        <f>IF($A16="","",SUMIFS('Rechnungsstellung &amp; Inkasso'!$E:$E,'Rechnungsstellung &amp; Inkasso'!$A:$A,$A16))</f>
      </c>
      <c r="U16" s="14">
        <f>IF($A16="","",SUMIFS('Rechnungsstellung &amp; Inkasso'!$I:$I,'Rechnungsstellung &amp; Inkasso'!$A:$A,$A16))</f>
      </c>
      <c r="V16" s="20">
        <f>IF($A16="","",IF($R16=0,"未入金",IF($U16=0,"未入金",IF($U16&lt;$R16,"一部入金","入金済み"))))</f>
      </c>
      <c r="W16" s="17" t="n"/>
      <c r="X16" s="17" t="n"/>
      <c r="Y16" s="17" t="n"/>
      <c r="Z16" s="17" t="n"/>
      <c r="AA16" s="14">
        <f>IF($A16="","",IF($Y16="",0,IF($Z16="",IF(TODAY()&gt;$Y16,TODAY()-$Y16,0),MAX(0,$Z16-$Y16))))</f>
      </c>
      <c r="AB16" s="20">
        <f>IF($A16="","",IF(COUNTIF('Versand &amp; Erfüllung'!$A:$A,$A16)=0,"未出荷",IF(COUNTIFS('Versand &amp; Erfüllung'!$A:$A,$A16,'Versand &amp; Erfüllung'!$K:$K,"受領済み")=COUNTIF('Versand &amp; Erfüllung'!$A:$A,$A16),"納品済み",IF(COUNTIFS('Versand &amp; Erfüllung'!$A:$A,$A16,'Versand &amp; Erfüllung'!$K:$K,"出荷済み")+COUNTIFS('Versand &amp; Erfüllung'!$A:$A,$A16,'Versand &amp; Erfüllung'!$K:$K,"輸送中")+COUNTIFS('Versand &amp; Erfüllung'!$A:$A,$A16,'Versand &amp; Erfüllung'!$K:$K,"一部出荷")+COUNTIFS('Versand &amp; Erfüllung'!$A:$A,$A16,'Versand &amp; Erfüllung'!$K:$K,"異常")&gt;0,"進行中","出荷待ち"))))</f>
      </c>
      <c r="AC16" s="20">
        <f>IF($A16="","",IF($T16=0,"未請求",IF($T16&lt;$R16,"一部請求","請求済み")))</f>
      </c>
      <c r="AD16" s="20">
        <f>IF($A16="","",IF(COUNTIFS('Serviceprobleme'!$A:$A,$A16,'Serviceprobleme'!$H:$H,"未クローズ")+COUNTIFS('Serviceprobleme'!$A:$A,$A16,'Serviceprobleme'!$H:$H,"対応中")+COUNTIFS('Serviceprobleme'!$A:$A,$A16,'Serviceprobleme'!$H:$H,"顧客確認待ち")&gt;0,"未クローズ異常あり",IF(COUNTIF('Serviceprobleme'!$A:$A,$A16)&gt;0,"クローズ済み・記録あり","異常なし")))</f>
      </c>
      <c r="AE16" s="18" t="n"/>
      <c r="AF16" s="18" t="n"/>
      <c r="AG16" s="17" t="n"/>
      <c r="AH16" s="18" t="n"/>
    </row>
    <row r="17">
      <c r="A17" s="16" t="n"/>
      <c r="B17" s="17" t="n"/>
      <c r="C17" s="18" t="n"/>
      <c r="D17" s="18" t="n"/>
      <c r="E17" s="18" t="n"/>
      <c r="F17" s="18" t="n"/>
      <c r="G17" s="18" t="n"/>
      <c r="H17" s="18" t="n"/>
      <c r="I17" s="18" t="n"/>
      <c r="J17" s="18" t="n"/>
      <c r="K17" s="18" t="n"/>
      <c r="L17" s="18" t="n"/>
      <c r="M17" s="16" t="n"/>
      <c r="N17" s="14">
        <f>IF($A17="","",SUMIFS('Bestellpositionen'!$L:$L,'Bestellpositionen'!$A:$A,$A17))</f>
      </c>
      <c r="O17" s="19" t="n"/>
      <c r="P17" s="14">
        <f>IF($A17="","",SUMIFS('Bestellpositionen'!$M:$M,'Bestellpositionen'!$A:$A,$A17))</f>
      </c>
      <c r="Q17" s="19" t="n"/>
      <c r="R17" s="14">
        <f>IF($A17="","",$N17+$O17+$P17+$Q17)</f>
      </c>
      <c r="S17" s="18" t="n"/>
      <c r="T17" s="14">
        <f>IF($A17="","",SUMIFS('Rechnungsstellung &amp; Inkasso'!$E:$E,'Rechnungsstellung &amp; Inkasso'!$A:$A,$A17))</f>
      </c>
      <c r="U17" s="14">
        <f>IF($A17="","",SUMIFS('Rechnungsstellung &amp; Inkasso'!$I:$I,'Rechnungsstellung &amp; Inkasso'!$A:$A,$A17))</f>
      </c>
      <c r="V17" s="20">
        <f>IF($A17="","",IF($R17=0,"未入金",IF($U17=0,"未入金",IF($U17&lt;$R17,"一部入金","入金済み"))))</f>
      </c>
      <c r="W17" s="17" t="n"/>
      <c r="X17" s="17" t="n"/>
      <c r="Y17" s="17" t="n"/>
      <c r="Z17" s="17" t="n"/>
      <c r="AA17" s="14">
        <f>IF($A17="","",IF($Y17="",0,IF($Z17="",IF(TODAY()&gt;$Y17,TODAY()-$Y17,0),MAX(0,$Z17-$Y17))))</f>
      </c>
      <c r="AB17" s="20">
        <f>IF($A17="","",IF(COUNTIF('Versand &amp; Erfüllung'!$A:$A,$A17)=0,"未出荷",IF(COUNTIFS('Versand &amp; Erfüllung'!$A:$A,$A17,'Versand &amp; Erfüllung'!$K:$K,"受領済み")=COUNTIF('Versand &amp; Erfüllung'!$A:$A,$A17),"納品済み",IF(COUNTIFS('Versand &amp; Erfüllung'!$A:$A,$A17,'Versand &amp; Erfüllung'!$K:$K,"出荷済み")+COUNTIFS('Versand &amp; Erfüllung'!$A:$A,$A17,'Versand &amp; Erfüllung'!$K:$K,"輸送中")+COUNTIFS('Versand &amp; Erfüllung'!$A:$A,$A17,'Versand &amp; Erfüllung'!$K:$K,"一部出荷")+COUNTIFS('Versand &amp; Erfüllung'!$A:$A,$A17,'Versand &amp; Erfüllung'!$K:$K,"異常")&gt;0,"進行中","出荷待ち"))))</f>
      </c>
      <c r="AC17" s="20">
        <f>IF($A17="","",IF($T17=0,"未請求",IF($T17&lt;$R17,"一部請求","請求済み")))</f>
      </c>
      <c r="AD17" s="20">
        <f>IF($A17="","",IF(COUNTIFS('Serviceprobleme'!$A:$A,$A17,'Serviceprobleme'!$H:$H,"未クローズ")+COUNTIFS('Serviceprobleme'!$A:$A,$A17,'Serviceprobleme'!$H:$H,"対応中")+COUNTIFS('Serviceprobleme'!$A:$A,$A17,'Serviceprobleme'!$H:$H,"顧客確認待ち")&gt;0,"未クローズ異常あり",IF(COUNTIF('Serviceprobleme'!$A:$A,$A17)&gt;0,"クローズ済み・記録あり","異常なし")))</f>
      </c>
      <c r="AE17" s="18" t="n"/>
      <c r="AF17" s="18" t="n"/>
      <c r="AG17" s="17" t="n"/>
      <c r="AH17" s="18" t="n"/>
    </row>
    <row r="18">
      <c r="A18" s="16" t="n"/>
      <c r="B18" s="17" t="n"/>
      <c r="C18" s="18" t="n"/>
      <c r="D18" s="18" t="n"/>
      <c r="E18" s="18" t="n"/>
      <c r="F18" s="18" t="n"/>
      <c r="G18" s="18" t="n"/>
      <c r="H18" s="18" t="n"/>
      <c r="I18" s="18" t="n"/>
      <c r="J18" s="18" t="n"/>
      <c r="K18" s="18" t="n"/>
      <c r="L18" s="18" t="n"/>
      <c r="M18" s="16" t="n"/>
      <c r="N18" s="14">
        <f>IF($A18="","",SUMIFS('Bestellpositionen'!$L:$L,'Bestellpositionen'!$A:$A,$A18))</f>
      </c>
      <c r="O18" s="19" t="n"/>
      <c r="P18" s="14">
        <f>IF($A18="","",SUMIFS('Bestellpositionen'!$M:$M,'Bestellpositionen'!$A:$A,$A18))</f>
      </c>
      <c r="Q18" s="19" t="n"/>
      <c r="R18" s="14">
        <f>IF($A18="","",$N18+$O18+$P18+$Q18)</f>
      </c>
      <c r="S18" s="18" t="n"/>
      <c r="T18" s="14">
        <f>IF($A18="","",SUMIFS('Rechnungsstellung &amp; Inkasso'!$E:$E,'Rechnungsstellung &amp; Inkasso'!$A:$A,$A18))</f>
      </c>
      <c r="U18" s="14">
        <f>IF($A18="","",SUMIFS('Rechnungsstellung &amp; Inkasso'!$I:$I,'Rechnungsstellung &amp; Inkasso'!$A:$A,$A18))</f>
      </c>
      <c r="V18" s="20">
        <f>IF($A18="","",IF($R18=0,"未入金",IF($U18=0,"未入金",IF($U18&lt;$R18,"一部入金","入金済み"))))</f>
      </c>
      <c r="W18" s="17" t="n"/>
      <c r="X18" s="17" t="n"/>
      <c r="Y18" s="17" t="n"/>
      <c r="Z18" s="17" t="n"/>
      <c r="AA18" s="14">
        <f>IF($A18="","",IF($Y18="",0,IF($Z18="",IF(TODAY()&gt;$Y18,TODAY()-$Y18,0),MAX(0,$Z18-$Y18))))</f>
      </c>
      <c r="AB18" s="20">
        <f>IF($A18="","",IF(COUNTIF('Versand &amp; Erfüllung'!$A:$A,$A18)=0,"未出荷",IF(COUNTIFS('Versand &amp; Erfüllung'!$A:$A,$A18,'Versand &amp; Erfüllung'!$K:$K,"受領済み")=COUNTIF('Versand &amp; Erfüllung'!$A:$A,$A18),"納品済み",IF(COUNTIFS('Versand &amp; Erfüllung'!$A:$A,$A18,'Versand &amp; Erfüllung'!$K:$K,"出荷済み")+COUNTIFS('Versand &amp; Erfüllung'!$A:$A,$A18,'Versand &amp; Erfüllung'!$K:$K,"輸送中")+COUNTIFS('Versand &amp; Erfüllung'!$A:$A,$A18,'Versand &amp; Erfüllung'!$K:$K,"一部出荷")+COUNTIFS('Versand &amp; Erfüllung'!$A:$A,$A18,'Versand &amp; Erfüllung'!$K:$K,"異常")&gt;0,"進行中","出荷待ち"))))</f>
      </c>
      <c r="AC18" s="20">
        <f>IF($A18="","",IF($T18=0,"未請求",IF($T18&lt;$R18,"一部請求","請求済み")))</f>
      </c>
      <c r="AD18" s="20">
        <f>IF($A18="","",IF(COUNTIFS('Serviceprobleme'!$A:$A,$A18,'Serviceprobleme'!$H:$H,"未クローズ")+COUNTIFS('Serviceprobleme'!$A:$A,$A18,'Serviceprobleme'!$H:$H,"対応中")+COUNTIFS('Serviceprobleme'!$A:$A,$A18,'Serviceprobleme'!$H:$H,"顧客確認待ち")&gt;0,"未クローズ異常あり",IF(COUNTIF('Serviceprobleme'!$A:$A,$A18)&gt;0,"クローズ済み・記録あり","異常なし")))</f>
      </c>
      <c r="AE18" s="18" t="n"/>
      <c r="AF18" s="18" t="n"/>
      <c r="AG18" s="17" t="n"/>
      <c r="AH18" s="18" t="n"/>
    </row>
    <row r="19">
      <c r="A19" s="16" t="n"/>
      <c r="B19" s="17" t="n"/>
      <c r="C19" s="18" t="n"/>
      <c r="D19" s="18" t="n"/>
      <c r="E19" s="18" t="n"/>
      <c r="F19" s="18" t="n"/>
      <c r="G19" s="18" t="n"/>
      <c r="H19" s="18" t="n"/>
      <c r="I19" s="18" t="n"/>
      <c r="J19" s="18" t="n"/>
      <c r="K19" s="18" t="n"/>
      <c r="L19" s="18" t="n"/>
      <c r="M19" s="16" t="n"/>
      <c r="N19" s="14">
        <f>IF($A19="","",SUMIFS('Bestellpositionen'!$L:$L,'Bestellpositionen'!$A:$A,$A19))</f>
      </c>
      <c r="O19" s="19" t="n"/>
      <c r="P19" s="14">
        <f>IF($A19="","",SUMIFS('Bestellpositionen'!$M:$M,'Bestellpositionen'!$A:$A,$A19))</f>
      </c>
      <c r="Q19" s="19" t="n"/>
      <c r="R19" s="14">
        <f>IF($A19="","",$N19+$O19+$P19+$Q19)</f>
      </c>
      <c r="S19" s="18" t="n"/>
      <c r="T19" s="14">
        <f>IF($A19="","",SUMIFS('Rechnungsstellung &amp; Inkasso'!$E:$E,'Rechnungsstellung &amp; Inkasso'!$A:$A,$A19))</f>
      </c>
      <c r="U19" s="14">
        <f>IF($A19="","",SUMIFS('Rechnungsstellung &amp; Inkasso'!$I:$I,'Rechnungsstellung &amp; Inkasso'!$A:$A,$A19))</f>
      </c>
      <c r="V19" s="20">
        <f>IF($A19="","",IF($R19=0,"未入金",IF($U19=0,"未入金",IF($U19&lt;$R19,"一部入金","入金済み"))))</f>
      </c>
      <c r="W19" s="17" t="n"/>
      <c r="X19" s="17" t="n"/>
      <c r="Y19" s="17" t="n"/>
      <c r="Z19" s="17" t="n"/>
      <c r="AA19" s="14">
        <f>IF($A19="","",IF($Y19="",0,IF($Z19="",IF(TODAY()&gt;$Y19,TODAY()-$Y19,0),MAX(0,$Z19-$Y19))))</f>
      </c>
      <c r="AB19" s="20">
        <f>IF($A19="","",IF(COUNTIF('Versand &amp; Erfüllung'!$A:$A,$A19)=0,"未出荷",IF(COUNTIFS('Versand &amp; Erfüllung'!$A:$A,$A19,'Versand &amp; Erfüllung'!$K:$K,"受領済み")=COUNTIF('Versand &amp; Erfüllung'!$A:$A,$A19),"納品済み",IF(COUNTIFS('Versand &amp; Erfüllung'!$A:$A,$A19,'Versand &amp; Erfüllung'!$K:$K,"出荷済み")+COUNTIFS('Versand &amp; Erfüllung'!$A:$A,$A19,'Versand &amp; Erfüllung'!$K:$K,"輸送中")+COUNTIFS('Versand &amp; Erfüllung'!$A:$A,$A19,'Versand &amp; Erfüllung'!$K:$K,"一部出荷")+COUNTIFS('Versand &amp; Erfüllung'!$A:$A,$A19,'Versand &amp; Erfüllung'!$K:$K,"異常")&gt;0,"進行中","出荷待ち"))))</f>
      </c>
      <c r="AC19" s="20">
        <f>IF($A19="","",IF($T19=0,"未請求",IF($T19&lt;$R19,"一部請求","請求済み")))</f>
      </c>
      <c r="AD19" s="20">
        <f>IF($A19="","",IF(COUNTIFS('Serviceprobleme'!$A:$A,$A19,'Serviceprobleme'!$H:$H,"未クローズ")+COUNTIFS('Serviceprobleme'!$A:$A,$A19,'Serviceprobleme'!$H:$H,"対応中")+COUNTIFS('Serviceprobleme'!$A:$A,$A19,'Serviceprobleme'!$H:$H,"顧客確認待ち")&gt;0,"未クローズ異常あり",IF(COUNTIF('Serviceprobleme'!$A:$A,$A19)&gt;0,"クローズ済み・記録あり","異常なし")))</f>
      </c>
      <c r="AE19" s="18" t="n"/>
      <c r="AF19" s="18" t="n"/>
      <c r="AG19" s="17" t="n"/>
      <c r="AH19" s="18" t="n"/>
    </row>
    <row r="20">
      <c r="A20" s="16" t="n"/>
      <c r="B20" s="17" t="n"/>
      <c r="C20" s="18" t="n"/>
      <c r="D20" s="18" t="n"/>
      <c r="E20" s="18" t="n"/>
      <c r="F20" s="18" t="n"/>
      <c r="G20" s="18" t="n"/>
      <c r="H20" s="18" t="n"/>
      <c r="I20" s="18" t="n"/>
      <c r="J20" s="18" t="n"/>
      <c r="K20" s="18" t="n"/>
      <c r="L20" s="18" t="n"/>
      <c r="M20" s="16" t="n"/>
      <c r="N20" s="14">
        <f>IF($A20="","",SUMIFS('Bestellpositionen'!$L:$L,'Bestellpositionen'!$A:$A,$A20))</f>
      </c>
      <c r="O20" s="19" t="n"/>
      <c r="P20" s="14">
        <f>IF($A20="","",SUMIFS('Bestellpositionen'!$M:$M,'Bestellpositionen'!$A:$A,$A20))</f>
      </c>
      <c r="Q20" s="19" t="n"/>
      <c r="R20" s="14">
        <f>IF($A20="","",$N20+$O20+$P20+$Q20)</f>
      </c>
      <c r="S20" s="18" t="n"/>
      <c r="T20" s="14">
        <f>IF($A20="","",SUMIFS('Rechnungsstellung &amp; Inkasso'!$E:$E,'Rechnungsstellung &amp; Inkasso'!$A:$A,$A20))</f>
      </c>
      <c r="U20" s="14">
        <f>IF($A20="","",SUMIFS('Rechnungsstellung &amp; Inkasso'!$I:$I,'Rechnungsstellung &amp; Inkasso'!$A:$A,$A20))</f>
      </c>
      <c r="V20" s="20">
        <f>IF($A20="","",IF($R20=0,"未入金",IF($U20=0,"未入金",IF($U20&lt;$R20,"一部入金","入金済み"))))</f>
      </c>
      <c r="W20" s="17" t="n"/>
      <c r="X20" s="17" t="n"/>
      <c r="Y20" s="17" t="n"/>
      <c r="Z20" s="17" t="n"/>
      <c r="AA20" s="14">
        <f>IF($A20="","",IF($Y20="",0,IF($Z20="",IF(TODAY()&gt;$Y20,TODAY()-$Y20,0),MAX(0,$Z20-$Y20))))</f>
      </c>
      <c r="AB20" s="20">
        <f>IF($A20="","",IF(COUNTIF('Versand &amp; Erfüllung'!$A:$A,$A20)=0,"未出荷",IF(COUNTIFS('Versand &amp; Erfüllung'!$A:$A,$A20,'Versand &amp; Erfüllung'!$K:$K,"受領済み")=COUNTIF('Versand &amp; Erfüllung'!$A:$A,$A20),"納品済み",IF(COUNTIFS('Versand &amp; Erfüllung'!$A:$A,$A20,'Versand &amp; Erfüllung'!$K:$K,"出荷済み")+COUNTIFS('Versand &amp; Erfüllung'!$A:$A,$A20,'Versand &amp; Erfüllung'!$K:$K,"輸送中")+COUNTIFS('Versand &amp; Erfüllung'!$A:$A,$A20,'Versand &amp; Erfüllung'!$K:$K,"一部出荷")+COUNTIFS('Versand &amp; Erfüllung'!$A:$A,$A20,'Versand &amp; Erfüllung'!$K:$K,"異常")&gt;0,"進行中","出荷待ち"))))</f>
      </c>
      <c r="AC20" s="20">
        <f>IF($A20="","",IF($T20=0,"未請求",IF($T20&lt;$R20,"一部請求","請求済み")))</f>
      </c>
      <c r="AD20" s="20">
        <f>IF($A20="","",IF(COUNTIFS('Serviceprobleme'!$A:$A,$A20,'Serviceprobleme'!$H:$H,"未クローズ")+COUNTIFS('Serviceprobleme'!$A:$A,$A20,'Serviceprobleme'!$H:$H,"対応中")+COUNTIFS('Serviceprobleme'!$A:$A,$A20,'Serviceprobleme'!$H:$H,"顧客確認待ち")&gt;0,"未クローズ異常あり",IF(COUNTIF('Serviceprobleme'!$A:$A,$A20)&gt;0,"クローズ済み・記録あり","異常なし")))</f>
      </c>
      <c r="AE20" s="18" t="n"/>
      <c r="AF20" s="18" t="n"/>
      <c r="AG20" s="17" t="n"/>
      <c r="AH20" s="18" t="n"/>
    </row>
    <row r="21">
      <c r="A21" s="16" t="n"/>
      <c r="B21" s="17" t="n"/>
      <c r="C21" s="18" t="n"/>
      <c r="D21" s="18" t="n"/>
      <c r="E21" s="18" t="n"/>
      <c r="F21" s="18" t="n"/>
      <c r="G21" s="18" t="n"/>
      <c r="H21" s="18" t="n"/>
      <c r="I21" s="18" t="n"/>
      <c r="J21" s="18" t="n"/>
      <c r="K21" s="18" t="n"/>
      <c r="L21" s="18" t="n"/>
      <c r="M21" s="16" t="n"/>
      <c r="N21" s="14">
        <f>IF($A21="","",SUMIFS('Bestellpositionen'!$L:$L,'Bestellpositionen'!$A:$A,$A21))</f>
      </c>
      <c r="O21" s="19" t="n"/>
      <c r="P21" s="14">
        <f>IF($A21="","",SUMIFS('Bestellpositionen'!$M:$M,'Bestellpositionen'!$A:$A,$A21))</f>
      </c>
      <c r="Q21" s="19" t="n"/>
      <c r="R21" s="14">
        <f>IF($A21="","",$N21+$O21+$P21+$Q21)</f>
      </c>
      <c r="S21" s="18" t="n"/>
      <c r="T21" s="14">
        <f>IF($A21="","",SUMIFS('Rechnungsstellung &amp; Inkasso'!$E:$E,'Rechnungsstellung &amp; Inkasso'!$A:$A,$A21))</f>
      </c>
      <c r="U21" s="14">
        <f>IF($A21="","",SUMIFS('Rechnungsstellung &amp; Inkasso'!$I:$I,'Rechnungsstellung &amp; Inkasso'!$A:$A,$A21))</f>
      </c>
      <c r="V21" s="20">
        <f>IF($A21="","",IF($R21=0,"未入金",IF($U21=0,"未入金",IF($U21&lt;$R21,"一部入金","入金済み"))))</f>
      </c>
      <c r="W21" s="17" t="n"/>
      <c r="X21" s="17" t="n"/>
      <c r="Y21" s="17" t="n"/>
      <c r="Z21" s="17" t="n"/>
      <c r="AA21" s="14">
        <f>IF($A21="","",IF($Y21="",0,IF($Z21="",IF(TODAY()&gt;$Y21,TODAY()-$Y21,0),MAX(0,$Z21-$Y21))))</f>
      </c>
      <c r="AB21" s="20">
        <f>IF($A21="","",IF(COUNTIF('Versand &amp; Erfüllung'!$A:$A,$A21)=0,"未出荷",IF(COUNTIFS('Versand &amp; Erfüllung'!$A:$A,$A21,'Versand &amp; Erfüllung'!$K:$K,"受領済み")=COUNTIF('Versand &amp; Erfüllung'!$A:$A,$A21),"納品済み",IF(COUNTIFS('Versand &amp; Erfüllung'!$A:$A,$A21,'Versand &amp; Erfüllung'!$K:$K,"出荷済み")+COUNTIFS('Versand &amp; Erfüllung'!$A:$A,$A21,'Versand &amp; Erfüllung'!$K:$K,"輸送中")+COUNTIFS('Versand &amp; Erfüllung'!$A:$A,$A21,'Versand &amp; Erfüllung'!$K:$K,"一部出荷")+COUNTIFS('Versand &amp; Erfüllung'!$A:$A,$A21,'Versand &amp; Erfüllung'!$K:$K,"異常")&gt;0,"進行中","出荷待ち"))))</f>
      </c>
      <c r="AC21" s="20">
        <f>IF($A21="","",IF($T21=0,"未請求",IF($T21&lt;$R21,"一部請求","請求済み")))</f>
      </c>
      <c r="AD21" s="20">
        <f>IF($A21="","",IF(COUNTIFS('Serviceprobleme'!$A:$A,$A21,'Serviceprobleme'!$H:$H,"未クローズ")+COUNTIFS('Serviceprobleme'!$A:$A,$A21,'Serviceprobleme'!$H:$H,"対応中")+COUNTIFS('Serviceprobleme'!$A:$A,$A21,'Serviceprobleme'!$H:$H,"顧客確認待ち")&gt;0,"未クローズ異常あり",IF(COUNTIF('Serviceprobleme'!$A:$A,$A21)&gt;0,"クローズ済み・記録あり","異常なし")))</f>
      </c>
      <c r="AE21" s="18" t="n"/>
      <c r="AF21" s="18" t="n"/>
      <c r="AG21" s="17" t="n"/>
      <c r="AH21" s="18" t="n"/>
    </row>
    <row r="22">
      <c r="A22" s="16" t="n"/>
      <c r="B22" s="17" t="n"/>
      <c r="C22" s="18" t="n"/>
      <c r="D22" s="18" t="n"/>
      <c r="E22" s="18" t="n"/>
      <c r="F22" s="18" t="n"/>
      <c r="G22" s="18" t="n"/>
      <c r="H22" s="18" t="n"/>
      <c r="I22" s="18" t="n"/>
      <c r="J22" s="18" t="n"/>
      <c r="K22" s="18" t="n"/>
      <c r="L22" s="18" t="n"/>
      <c r="M22" s="16" t="n"/>
      <c r="N22" s="14">
        <f>IF($A22="","",SUMIFS('Bestellpositionen'!$L:$L,'Bestellpositionen'!$A:$A,$A22))</f>
      </c>
      <c r="O22" s="19" t="n"/>
      <c r="P22" s="14">
        <f>IF($A22="","",SUMIFS('Bestellpositionen'!$M:$M,'Bestellpositionen'!$A:$A,$A22))</f>
      </c>
      <c r="Q22" s="19" t="n"/>
      <c r="R22" s="14">
        <f>IF($A22="","",$N22+$O22+$P22+$Q22)</f>
      </c>
      <c r="S22" s="18" t="n"/>
      <c r="T22" s="14">
        <f>IF($A22="","",SUMIFS('Rechnungsstellung &amp; Inkasso'!$E:$E,'Rechnungsstellung &amp; Inkasso'!$A:$A,$A22))</f>
      </c>
      <c r="U22" s="14">
        <f>IF($A22="","",SUMIFS('Rechnungsstellung &amp; Inkasso'!$I:$I,'Rechnungsstellung &amp; Inkasso'!$A:$A,$A22))</f>
      </c>
      <c r="V22" s="20">
        <f>IF($A22="","",IF($R22=0,"未入金",IF($U22=0,"未入金",IF($U22&lt;$R22,"一部入金","入金済み"))))</f>
      </c>
      <c r="W22" s="17" t="n"/>
      <c r="X22" s="17" t="n"/>
      <c r="Y22" s="17" t="n"/>
      <c r="Z22" s="17" t="n"/>
      <c r="AA22" s="14">
        <f>IF($A22="","",IF($Y22="",0,IF($Z22="",IF(TODAY()&gt;$Y22,TODAY()-$Y22,0),MAX(0,$Z22-$Y22))))</f>
      </c>
      <c r="AB22" s="20">
        <f>IF($A22="","",IF(COUNTIF('Versand &amp; Erfüllung'!$A:$A,$A22)=0,"未出荷",IF(COUNTIFS('Versand &amp; Erfüllung'!$A:$A,$A22,'Versand &amp; Erfüllung'!$K:$K,"受領済み")=COUNTIF('Versand &amp; Erfüllung'!$A:$A,$A22),"納品済み",IF(COUNTIFS('Versand &amp; Erfüllung'!$A:$A,$A22,'Versand &amp; Erfüllung'!$K:$K,"出荷済み")+COUNTIFS('Versand &amp; Erfüllung'!$A:$A,$A22,'Versand &amp; Erfüllung'!$K:$K,"輸送中")+COUNTIFS('Versand &amp; Erfüllung'!$A:$A,$A22,'Versand &amp; Erfüllung'!$K:$K,"一部出荷")+COUNTIFS('Versand &amp; Erfüllung'!$A:$A,$A22,'Versand &amp; Erfüllung'!$K:$K,"異常")&gt;0,"進行中","出荷待ち"))))</f>
      </c>
      <c r="AC22" s="20">
        <f>IF($A22="","",IF($T22=0,"未請求",IF($T22&lt;$R22,"一部請求","請求済み")))</f>
      </c>
      <c r="AD22" s="20">
        <f>IF($A22="","",IF(COUNTIFS('Serviceprobleme'!$A:$A,$A22,'Serviceprobleme'!$H:$H,"未クローズ")+COUNTIFS('Serviceprobleme'!$A:$A,$A22,'Serviceprobleme'!$H:$H,"対応中")+COUNTIFS('Serviceprobleme'!$A:$A,$A22,'Serviceprobleme'!$H:$H,"顧客確認待ち")&gt;0,"未クローズ異常あり",IF(COUNTIF('Serviceprobleme'!$A:$A,$A22)&gt;0,"クローズ済み・記録あり","異常なし")))</f>
      </c>
      <c r="AE22" s="18" t="n"/>
      <c r="AF22" s="18" t="n"/>
      <c r="AG22" s="17" t="n"/>
      <c r="AH22" s="18" t="n"/>
    </row>
    <row r="23">
      <c r="A23" s="16" t="n"/>
      <c r="B23" s="17" t="n"/>
      <c r="C23" s="18" t="n"/>
      <c r="D23" s="18" t="n"/>
      <c r="E23" s="18" t="n"/>
      <c r="F23" s="18" t="n"/>
      <c r="G23" s="18" t="n"/>
      <c r="H23" s="18" t="n"/>
      <c r="I23" s="18" t="n"/>
      <c r="J23" s="18" t="n"/>
      <c r="K23" s="18" t="n"/>
      <c r="L23" s="18" t="n"/>
      <c r="M23" s="16" t="n"/>
      <c r="N23" s="14">
        <f>IF($A23="","",SUMIFS('Bestellpositionen'!$L:$L,'Bestellpositionen'!$A:$A,$A23))</f>
      </c>
      <c r="O23" s="19" t="n"/>
      <c r="P23" s="14">
        <f>IF($A23="","",SUMIFS('Bestellpositionen'!$M:$M,'Bestellpositionen'!$A:$A,$A23))</f>
      </c>
      <c r="Q23" s="19" t="n"/>
      <c r="R23" s="14">
        <f>IF($A23="","",$N23+$O23+$P23+$Q23)</f>
      </c>
      <c r="S23" s="18" t="n"/>
      <c r="T23" s="14">
        <f>IF($A23="","",SUMIFS('Rechnungsstellung &amp; Inkasso'!$E:$E,'Rechnungsstellung &amp; Inkasso'!$A:$A,$A23))</f>
      </c>
      <c r="U23" s="14">
        <f>IF($A23="","",SUMIFS('Rechnungsstellung &amp; Inkasso'!$I:$I,'Rechnungsstellung &amp; Inkasso'!$A:$A,$A23))</f>
      </c>
      <c r="V23" s="20">
        <f>IF($A23="","",IF($R23=0,"未入金",IF($U23=0,"未入金",IF($U23&lt;$R23,"一部入金","入金済み"))))</f>
      </c>
      <c r="W23" s="17" t="n"/>
      <c r="X23" s="17" t="n"/>
      <c r="Y23" s="17" t="n"/>
      <c r="Z23" s="17" t="n"/>
      <c r="AA23" s="14">
        <f>IF($A23="","",IF($Y23="",0,IF($Z23="",IF(TODAY()&gt;$Y23,TODAY()-$Y23,0),MAX(0,$Z23-$Y23))))</f>
      </c>
      <c r="AB23" s="20">
        <f>IF($A23="","",IF(COUNTIF('Versand &amp; Erfüllung'!$A:$A,$A23)=0,"未出荷",IF(COUNTIFS('Versand &amp; Erfüllung'!$A:$A,$A23,'Versand &amp; Erfüllung'!$K:$K,"受領済み")=COUNTIF('Versand &amp; Erfüllung'!$A:$A,$A23),"納品済み",IF(COUNTIFS('Versand &amp; Erfüllung'!$A:$A,$A23,'Versand &amp; Erfüllung'!$K:$K,"出荷済み")+COUNTIFS('Versand &amp; Erfüllung'!$A:$A,$A23,'Versand &amp; Erfüllung'!$K:$K,"輸送中")+COUNTIFS('Versand &amp; Erfüllung'!$A:$A,$A23,'Versand &amp; Erfüllung'!$K:$K,"一部出荷")+COUNTIFS('Versand &amp; Erfüllung'!$A:$A,$A23,'Versand &amp; Erfüllung'!$K:$K,"異常")&gt;0,"進行中","出荷待ち"))))</f>
      </c>
      <c r="AC23" s="20">
        <f>IF($A23="","",IF($T23=0,"未請求",IF($T23&lt;$R23,"一部請求","請求済み")))</f>
      </c>
      <c r="AD23" s="20">
        <f>IF($A23="","",IF(COUNTIFS('Serviceprobleme'!$A:$A,$A23,'Serviceprobleme'!$H:$H,"未クローズ")+COUNTIFS('Serviceprobleme'!$A:$A,$A23,'Serviceprobleme'!$H:$H,"対応中")+COUNTIFS('Serviceprobleme'!$A:$A,$A23,'Serviceprobleme'!$H:$H,"顧客確認待ち")&gt;0,"未クローズ異常あり",IF(COUNTIF('Serviceprobleme'!$A:$A,$A23)&gt;0,"クローズ済み・記録あり","異常なし")))</f>
      </c>
      <c r="AE23" s="18" t="n"/>
      <c r="AF23" s="18" t="n"/>
      <c r="AG23" s="17" t="n"/>
      <c r="AH23" s="18" t="n"/>
    </row>
    <row r="24">
      <c r="A24" s="16" t="n"/>
      <c r="B24" s="17" t="n"/>
      <c r="C24" s="18" t="n"/>
      <c r="D24" s="18" t="n"/>
      <c r="E24" s="18" t="n"/>
      <c r="F24" s="18" t="n"/>
      <c r="G24" s="18" t="n"/>
      <c r="H24" s="18" t="n"/>
      <c r="I24" s="18" t="n"/>
      <c r="J24" s="18" t="n"/>
      <c r="K24" s="18" t="n"/>
      <c r="L24" s="18" t="n"/>
      <c r="M24" s="16" t="n"/>
      <c r="N24" s="14">
        <f>IF($A24="","",SUMIFS('Bestellpositionen'!$L:$L,'Bestellpositionen'!$A:$A,$A24))</f>
      </c>
      <c r="O24" s="19" t="n"/>
      <c r="P24" s="14">
        <f>IF($A24="","",SUMIFS('Bestellpositionen'!$M:$M,'Bestellpositionen'!$A:$A,$A24))</f>
      </c>
      <c r="Q24" s="19" t="n"/>
      <c r="R24" s="14">
        <f>IF($A24="","",$N24+$O24+$P24+$Q24)</f>
      </c>
      <c r="S24" s="18" t="n"/>
      <c r="T24" s="14">
        <f>IF($A24="","",SUMIFS('Rechnungsstellung &amp; Inkasso'!$E:$E,'Rechnungsstellung &amp; Inkasso'!$A:$A,$A24))</f>
      </c>
      <c r="U24" s="14">
        <f>IF($A24="","",SUMIFS('Rechnungsstellung &amp; Inkasso'!$I:$I,'Rechnungsstellung &amp; Inkasso'!$A:$A,$A24))</f>
      </c>
      <c r="V24" s="20">
        <f>IF($A24="","",IF($R24=0,"未入金",IF($U24=0,"未入金",IF($U24&lt;$R24,"一部入金","入金済み"))))</f>
      </c>
      <c r="W24" s="17" t="n"/>
      <c r="X24" s="17" t="n"/>
      <c r="Y24" s="17" t="n"/>
      <c r="Z24" s="17" t="n"/>
      <c r="AA24" s="14">
        <f>IF($A24="","",IF($Y24="",0,IF($Z24="",IF(TODAY()&gt;$Y24,TODAY()-$Y24,0),MAX(0,$Z24-$Y24))))</f>
      </c>
      <c r="AB24" s="20">
        <f>IF($A24="","",IF(COUNTIF('Versand &amp; Erfüllung'!$A:$A,$A24)=0,"未出荷",IF(COUNTIFS('Versand &amp; Erfüllung'!$A:$A,$A24,'Versand &amp; Erfüllung'!$K:$K,"受領済み")=COUNTIF('Versand &amp; Erfüllung'!$A:$A,$A24),"納品済み",IF(COUNTIFS('Versand &amp; Erfüllung'!$A:$A,$A24,'Versand &amp; Erfüllung'!$K:$K,"出荷済み")+COUNTIFS('Versand &amp; Erfüllung'!$A:$A,$A24,'Versand &amp; Erfüllung'!$K:$K,"輸送中")+COUNTIFS('Versand &amp; Erfüllung'!$A:$A,$A24,'Versand &amp; Erfüllung'!$K:$K,"一部出荷")+COUNTIFS('Versand &amp; Erfüllung'!$A:$A,$A24,'Versand &amp; Erfüllung'!$K:$K,"異常")&gt;0,"進行中","出荷待ち"))))</f>
      </c>
      <c r="AC24" s="20">
        <f>IF($A24="","",IF($T24=0,"未請求",IF($T24&lt;$R24,"一部請求","請求済み")))</f>
      </c>
      <c r="AD24" s="20">
        <f>IF($A24="","",IF(COUNTIFS('Serviceprobleme'!$A:$A,$A24,'Serviceprobleme'!$H:$H,"未クローズ")+COUNTIFS('Serviceprobleme'!$A:$A,$A24,'Serviceprobleme'!$H:$H,"対応中")+COUNTIFS('Serviceprobleme'!$A:$A,$A24,'Serviceprobleme'!$H:$H,"顧客確認待ち")&gt;0,"未クローズ異常あり",IF(COUNTIF('Serviceprobleme'!$A:$A,$A24)&gt;0,"クローズ済み・記録あり","異常なし")))</f>
      </c>
      <c r="AE24" s="18" t="n"/>
      <c r="AF24" s="18" t="n"/>
      <c r="AG24" s="17" t="n"/>
      <c r="AH24" s="18" t="n"/>
    </row>
    <row r="25">
      <c r="A25" s="16" t="n"/>
      <c r="B25" s="17" t="n"/>
      <c r="C25" s="18" t="n"/>
      <c r="D25" s="18" t="n"/>
      <c r="E25" s="18" t="n"/>
      <c r="F25" s="18" t="n"/>
      <c r="G25" s="18" t="n"/>
      <c r="H25" s="18" t="n"/>
      <c r="I25" s="18" t="n"/>
      <c r="J25" s="18" t="n"/>
      <c r="K25" s="18" t="n"/>
      <c r="L25" s="18" t="n"/>
      <c r="M25" s="16" t="n"/>
      <c r="N25" s="14">
        <f>IF($A25="","",SUMIFS('Bestellpositionen'!$L:$L,'Bestellpositionen'!$A:$A,$A25))</f>
      </c>
      <c r="O25" s="19" t="n"/>
      <c r="P25" s="14">
        <f>IF($A25="","",SUMIFS('Bestellpositionen'!$M:$M,'Bestellpositionen'!$A:$A,$A25))</f>
      </c>
      <c r="Q25" s="19" t="n"/>
      <c r="R25" s="14">
        <f>IF($A25="","",$N25+$O25+$P25+$Q25)</f>
      </c>
      <c r="S25" s="18" t="n"/>
      <c r="T25" s="14">
        <f>IF($A25="","",SUMIFS('Rechnungsstellung &amp; Inkasso'!$E:$E,'Rechnungsstellung &amp; Inkasso'!$A:$A,$A25))</f>
      </c>
      <c r="U25" s="14">
        <f>IF($A25="","",SUMIFS('Rechnungsstellung &amp; Inkasso'!$I:$I,'Rechnungsstellung &amp; Inkasso'!$A:$A,$A25))</f>
      </c>
      <c r="V25" s="20">
        <f>IF($A25="","",IF($R25=0,"未入金",IF($U25=0,"未入金",IF($U25&lt;$R25,"一部入金","入金済み"))))</f>
      </c>
      <c r="W25" s="17" t="n"/>
      <c r="X25" s="17" t="n"/>
      <c r="Y25" s="17" t="n"/>
      <c r="Z25" s="17" t="n"/>
      <c r="AA25" s="14">
        <f>IF($A25="","",IF($Y25="",0,IF($Z25="",IF(TODAY()&gt;$Y25,TODAY()-$Y25,0),MAX(0,$Z25-$Y25))))</f>
      </c>
      <c r="AB25" s="20">
        <f>IF($A25="","",IF(COUNTIF('Versand &amp; Erfüllung'!$A:$A,$A25)=0,"未出荷",IF(COUNTIFS('Versand &amp; Erfüllung'!$A:$A,$A25,'Versand &amp; Erfüllung'!$K:$K,"受領済み")=COUNTIF('Versand &amp; Erfüllung'!$A:$A,$A25),"納品済み",IF(COUNTIFS('Versand &amp; Erfüllung'!$A:$A,$A25,'Versand &amp; Erfüllung'!$K:$K,"出荷済み")+COUNTIFS('Versand &amp; Erfüllung'!$A:$A,$A25,'Versand &amp; Erfüllung'!$K:$K,"輸送中")+COUNTIFS('Versand &amp; Erfüllung'!$A:$A,$A25,'Versand &amp; Erfüllung'!$K:$K,"一部出荷")+COUNTIFS('Versand &amp; Erfüllung'!$A:$A,$A25,'Versand &amp; Erfüllung'!$K:$K,"異常")&gt;0,"進行中","出荷待ち"))))</f>
      </c>
      <c r="AC25" s="20">
        <f>IF($A25="","",IF($T25=0,"未請求",IF($T25&lt;$R25,"一部請求","請求済み")))</f>
      </c>
      <c r="AD25" s="20">
        <f>IF($A25="","",IF(COUNTIFS('Serviceprobleme'!$A:$A,$A25,'Serviceprobleme'!$H:$H,"未クローズ")+COUNTIFS('Serviceprobleme'!$A:$A,$A25,'Serviceprobleme'!$H:$H,"対応中")+COUNTIFS('Serviceprobleme'!$A:$A,$A25,'Serviceprobleme'!$H:$H,"顧客確認待ち")&gt;0,"未クローズ異常あり",IF(COUNTIF('Serviceprobleme'!$A:$A,$A25)&gt;0,"クローズ済み・記録あり","異常なし")))</f>
      </c>
      <c r="AE25" s="18" t="n"/>
      <c r="AF25" s="18" t="n"/>
      <c r="AG25" s="17" t="n"/>
      <c r="AH25" s="18" t="n"/>
    </row>
    <row r="26">
      <c r="A26" s="16" t="n"/>
      <c r="B26" s="17" t="n"/>
      <c r="C26" s="18" t="n"/>
      <c r="D26" s="18" t="n"/>
      <c r="E26" s="18" t="n"/>
      <c r="F26" s="18" t="n"/>
      <c r="G26" s="18" t="n"/>
      <c r="H26" s="18" t="n"/>
      <c r="I26" s="18" t="n"/>
      <c r="J26" s="18" t="n"/>
      <c r="K26" s="18" t="n"/>
      <c r="L26" s="18" t="n"/>
      <c r="M26" s="16" t="n"/>
      <c r="N26" s="14">
        <f>IF($A26="","",SUMIFS('Bestellpositionen'!$L:$L,'Bestellpositionen'!$A:$A,$A26))</f>
      </c>
      <c r="O26" s="19" t="n"/>
      <c r="P26" s="14">
        <f>IF($A26="","",SUMIFS('Bestellpositionen'!$M:$M,'Bestellpositionen'!$A:$A,$A26))</f>
      </c>
      <c r="Q26" s="19" t="n"/>
      <c r="R26" s="14">
        <f>IF($A26="","",$N26+$O26+$P26+$Q26)</f>
      </c>
      <c r="S26" s="18" t="n"/>
      <c r="T26" s="14">
        <f>IF($A26="","",SUMIFS('Rechnungsstellung &amp; Inkasso'!$E:$E,'Rechnungsstellung &amp; Inkasso'!$A:$A,$A26))</f>
      </c>
      <c r="U26" s="14">
        <f>IF($A26="","",SUMIFS('Rechnungsstellung &amp; Inkasso'!$I:$I,'Rechnungsstellung &amp; Inkasso'!$A:$A,$A26))</f>
      </c>
      <c r="V26" s="20">
        <f>IF($A26="","",IF($R26=0,"未入金",IF($U26=0,"未入金",IF($U26&lt;$R26,"一部入金","入金済み"))))</f>
      </c>
      <c r="W26" s="17" t="n"/>
      <c r="X26" s="17" t="n"/>
      <c r="Y26" s="17" t="n"/>
      <c r="Z26" s="17" t="n"/>
      <c r="AA26" s="14">
        <f>IF($A26="","",IF($Y26="",0,IF($Z26="",IF(TODAY()&gt;$Y26,TODAY()-$Y26,0),MAX(0,$Z26-$Y26))))</f>
      </c>
      <c r="AB26" s="20">
        <f>IF($A26="","",IF(COUNTIF('Versand &amp; Erfüllung'!$A:$A,$A26)=0,"未出荷",IF(COUNTIFS('Versand &amp; Erfüllung'!$A:$A,$A26,'Versand &amp; Erfüllung'!$K:$K,"受領済み")=COUNTIF('Versand &amp; Erfüllung'!$A:$A,$A26),"納品済み",IF(COUNTIFS('Versand &amp; Erfüllung'!$A:$A,$A26,'Versand &amp; Erfüllung'!$K:$K,"出荷済み")+COUNTIFS('Versand &amp; Erfüllung'!$A:$A,$A26,'Versand &amp; Erfüllung'!$K:$K,"輸送中")+COUNTIFS('Versand &amp; Erfüllung'!$A:$A,$A26,'Versand &amp; Erfüllung'!$K:$K,"一部出荷")+COUNTIFS('Versand &amp; Erfüllung'!$A:$A,$A26,'Versand &amp; Erfüllung'!$K:$K,"異常")&gt;0,"進行中","出荷待ち"))))</f>
      </c>
      <c r="AC26" s="20">
        <f>IF($A26="","",IF($T26=0,"未請求",IF($T26&lt;$R26,"一部請求","請求済み")))</f>
      </c>
      <c r="AD26" s="20">
        <f>IF($A26="","",IF(COUNTIFS('Serviceprobleme'!$A:$A,$A26,'Serviceprobleme'!$H:$H,"未クローズ")+COUNTIFS('Serviceprobleme'!$A:$A,$A26,'Serviceprobleme'!$H:$H,"対応中")+COUNTIFS('Serviceprobleme'!$A:$A,$A26,'Serviceprobleme'!$H:$H,"顧客確認待ち")&gt;0,"未クローズ異常あり",IF(COUNTIF('Serviceprobleme'!$A:$A,$A26)&gt;0,"クローズ済み・記録あり","異常なし")))</f>
      </c>
      <c r="AE26" s="18" t="n"/>
      <c r="AF26" s="18" t="n"/>
      <c r="AG26" s="17" t="n"/>
      <c r="AH26" s="18" t="n"/>
    </row>
    <row r="27">
      <c r="A27" s="16" t="n"/>
      <c r="B27" s="17" t="n"/>
      <c r="C27" s="18" t="n"/>
      <c r="D27" s="18" t="n"/>
      <c r="E27" s="18" t="n"/>
      <c r="F27" s="18" t="n"/>
      <c r="G27" s="18" t="n"/>
      <c r="H27" s="18" t="n"/>
      <c r="I27" s="18" t="n"/>
      <c r="J27" s="18" t="n"/>
      <c r="K27" s="18" t="n"/>
      <c r="L27" s="18" t="n"/>
      <c r="M27" s="16" t="n"/>
      <c r="N27" s="14">
        <f>IF($A27="","",SUMIFS('Bestellpositionen'!$L:$L,'Bestellpositionen'!$A:$A,$A27))</f>
      </c>
      <c r="O27" s="19" t="n"/>
      <c r="P27" s="14">
        <f>IF($A27="","",SUMIFS('Bestellpositionen'!$M:$M,'Bestellpositionen'!$A:$A,$A27))</f>
      </c>
      <c r="Q27" s="19" t="n"/>
      <c r="R27" s="14">
        <f>IF($A27="","",$N27+$O27+$P27+$Q27)</f>
      </c>
      <c r="S27" s="18" t="n"/>
      <c r="T27" s="14">
        <f>IF($A27="","",SUMIFS('Rechnungsstellung &amp; Inkasso'!$E:$E,'Rechnungsstellung &amp; Inkasso'!$A:$A,$A27))</f>
      </c>
      <c r="U27" s="14">
        <f>IF($A27="","",SUMIFS('Rechnungsstellung &amp; Inkasso'!$I:$I,'Rechnungsstellung &amp; Inkasso'!$A:$A,$A27))</f>
      </c>
      <c r="V27" s="20">
        <f>IF($A27="","",IF($R27=0,"未入金",IF($U27=0,"未入金",IF($U27&lt;$R27,"一部入金","入金済み"))))</f>
      </c>
      <c r="W27" s="17" t="n"/>
      <c r="X27" s="17" t="n"/>
      <c r="Y27" s="17" t="n"/>
      <c r="Z27" s="17" t="n"/>
      <c r="AA27" s="14">
        <f>IF($A27="","",IF($Y27="",0,IF($Z27="",IF(TODAY()&gt;$Y27,TODAY()-$Y27,0),MAX(0,$Z27-$Y27))))</f>
      </c>
      <c r="AB27" s="20">
        <f>IF($A27="","",IF(COUNTIF('Versand &amp; Erfüllung'!$A:$A,$A27)=0,"未出荷",IF(COUNTIFS('Versand &amp; Erfüllung'!$A:$A,$A27,'Versand &amp; Erfüllung'!$K:$K,"受領済み")=COUNTIF('Versand &amp; Erfüllung'!$A:$A,$A27),"納品済み",IF(COUNTIFS('Versand &amp; Erfüllung'!$A:$A,$A27,'Versand &amp; Erfüllung'!$K:$K,"出荷済み")+COUNTIFS('Versand &amp; Erfüllung'!$A:$A,$A27,'Versand &amp; Erfüllung'!$K:$K,"輸送中")+COUNTIFS('Versand &amp; Erfüllung'!$A:$A,$A27,'Versand &amp; Erfüllung'!$K:$K,"一部出荷")+COUNTIFS('Versand &amp; Erfüllung'!$A:$A,$A27,'Versand &amp; Erfüllung'!$K:$K,"異常")&gt;0,"進行中","出荷待ち"))))</f>
      </c>
      <c r="AC27" s="20">
        <f>IF($A27="","",IF($T27=0,"未請求",IF($T27&lt;$R27,"一部請求","請求済み")))</f>
      </c>
      <c r="AD27" s="20">
        <f>IF($A27="","",IF(COUNTIFS('Serviceprobleme'!$A:$A,$A27,'Serviceprobleme'!$H:$H,"未クローズ")+COUNTIFS('Serviceprobleme'!$A:$A,$A27,'Serviceprobleme'!$H:$H,"対応中")+COUNTIFS('Serviceprobleme'!$A:$A,$A27,'Serviceprobleme'!$H:$H,"顧客確認待ち")&gt;0,"未クローズ異常あり",IF(COUNTIF('Serviceprobleme'!$A:$A,$A27)&gt;0,"クローズ済み・記録あり","異常なし")))</f>
      </c>
      <c r="AE27" s="18" t="n"/>
      <c r="AF27" s="18" t="n"/>
      <c r="AG27" s="17" t="n"/>
      <c r="AH27" s="18" t="n"/>
    </row>
    <row r="28">
      <c r="A28" s="16" t="n"/>
      <c r="B28" s="17" t="n"/>
      <c r="C28" s="18" t="n"/>
      <c r="D28" s="18" t="n"/>
      <c r="E28" s="18" t="n"/>
      <c r="F28" s="18" t="n"/>
      <c r="G28" s="18" t="n"/>
      <c r="H28" s="18" t="n"/>
      <c r="I28" s="18" t="n"/>
      <c r="J28" s="18" t="n"/>
      <c r="K28" s="18" t="n"/>
      <c r="L28" s="18" t="n"/>
      <c r="M28" s="16" t="n"/>
      <c r="N28" s="14">
        <f>IF($A28="","",SUMIFS('Bestellpositionen'!$L:$L,'Bestellpositionen'!$A:$A,$A28))</f>
      </c>
      <c r="O28" s="19" t="n"/>
      <c r="P28" s="14">
        <f>IF($A28="","",SUMIFS('Bestellpositionen'!$M:$M,'Bestellpositionen'!$A:$A,$A28))</f>
      </c>
      <c r="Q28" s="19" t="n"/>
      <c r="R28" s="14">
        <f>IF($A28="","",$N28+$O28+$P28+$Q28)</f>
      </c>
      <c r="S28" s="18" t="n"/>
      <c r="T28" s="14">
        <f>IF($A28="","",SUMIFS('Rechnungsstellung &amp; Inkasso'!$E:$E,'Rechnungsstellung &amp; Inkasso'!$A:$A,$A28))</f>
      </c>
      <c r="U28" s="14">
        <f>IF($A28="","",SUMIFS('Rechnungsstellung &amp; Inkasso'!$I:$I,'Rechnungsstellung &amp; Inkasso'!$A:$A,$A28))</f>
      </c>
      <c r="V28" s="20">
        <f>IF($A28="","",IF($R28=0,"未入金",IF($U28=0,"未入金",IF($U28&lt;$R28,"一部入金","入金済み"))))</f>
      </c>
      <c r="W28" s="17" t="n"/>
      <c r="X28" s="17" t="n"/>
      <c r="Y28" s="17" t="n"/>
      <c r="Z28" s="17" t="n"/>
      <c r="AA28" s="14">
        <f>IF($A28="","",IF($Y28="",0,IF($Z28="",IF(TODAY()&gt;$Y28,TODAY()-$Y28,0),MAX(0,$Z28-$Y28))))</f>
      </c>
      <c r="AB28" s="20">
        <f>IF($A28="","",IF(COUNTIF('Versand &amp; Erfüllung'!$A:$A,$A28)=0,"未出荷",IF(COUNTIFS('Versand &amp; Erfüllung'!$A:$A,$A28,'Versand &amp; Erfüllung'!$K:$K,"受領済み")=COUNTIF('Versand &amp; Erfüllung'!$A:$A,$A28),"納品済み",IF(COUNTIFS('Versand &amp; Erfüllung'!$A:$A,$A28,'Versand &amp; Erfüllung'!$K:$K,"出荷済み")+COUNTIFS('Versand &amp; Erfüllung'!$A:$A,$A28,'Versand &amp; Erfüllung'!$K:$K,"輸送中")+COUNTIFS('Versand &amp; Erfüllung'!$A:$A,$A28,'Versand &amp; Erfüllung'!$K:$K,"一部出荷")+COUNTIFS('Versand &amp; Erfüllung'!$A:$A,$A28,'Versand &amp; Erfüllung'!$K:$K,"異常")&gt;0,"進行中","出荷待ち"))))</f>
      </c>
      <c r="AC28" s="20">
        <f>IF($A28="","",IF($T28=0,"未請求",IF($T28&lt;$R28,"一部請求","請求済み")))</f>
      </c>
      <c r="AD28" s="20">
        <f>IF($A28="","",IF(COUNTIFS('Serviceprobleme'!$A:$A,$A28,'Serviceprobleme'!$H:$H,"未クローズ")+COUNTIFS('Serviceprobleme'!$A:$A,$A28,'Serviceprobleme'!$H:$H,"対応中")+COUNTIFS('Serviceprobleme'!$A:$A,$A28,'Serviceprobleme'!$H:$H,"顧客確認待ち")&gt;0,"未クローズ異常あり",IF(COUNTIF('Serviceprobleme'!$A:$A,$A28)&gt;0,"クローズ済み・記録あり","異常なし")))</f>
      </c>
      <c r="AE28" s="18" t="n"/>
      <c r="AF28" s="18" t="n"/>
      <c r="AG28" s="17" t="n"/>
      <c r="AH28" s="18" t="n"/>
    </row>
    <row r="29">
      <c r="A29" s="16" t="n"/>
      <c r="B29" s="17" t="n"/>
      <c r="C29" s="18" t="n"/>
      <c r="D29" s="18" t="n"/>
      <c r="E29" s="18" t="n"/>
      <c r="F29" s="18" t="n"/>
      <c r="G29" s="18" t="n"/>
      <c r="H29" s="18" t="n"/>
      <c r="I29" s="18" t="n"/>
      <c r="J29" s="18" t="n"/>
      <c r="K29" s="18" t="n"/>
      <c r="L29" s="18" t="n"/>
      <c r="M29" s="16" t="n"/>
      <c r="N29" s="14">
        <f>IF($A29="","",SUMIFS('Bestellpositionen'!$L:$L,'Bestellpositionen'!$A:$A,$A29))</f>
      </c>
      <c r="O29" s="19" t="n"/>
      <c r="P29" s="14">
        <f>IF($A29="","",SUMIFS('Bestellpositionen'!$M:$M,'Bestellpositionen'!$A:$A,$A29))</f>
      </c>
      <c r="Q29" s="19" t="n"/>
      <c r="R29" s="14">
        <f>IF($A29="","",$N29+$O29+$P29+$Q29)</f>
      </c>
      <c r="S29" s="18" t="n"/>
      <c r="T29" s="14">
        <f>IF($A29="","",SUMIFS('Rechnungsstellung &amp; Inkasso'!$E:$E,'Rechnungsstellung &amp; Inkasso'!$A:$A,$A29))</f>
      </c>
      <c r="U29" s="14">
        <f>IF($A29="","",SUMIFS('Rechnungsstellung &amp; Inkasso'!$I:$I,'Rechnungsstellung &amp; Inkasso'!$A:$A,$A29))</f>
      </c>
      <c r="V29" s="20">
        <f>IF($A29="","",IF($R29=0,"未入金",IF($U29=0,"未入金",IF($U29&lt;$R29,"一部入金","入金済み"))))</f>
      </c>
      <c r="W29" s="17" t="n"/>
      <c r="X29" s="17" t="n"/>
      <c r="Y29" s="17" t="n"/>
      <c r="Z29" s="17" t="n"/>
      <c r="AA29" s="14">
        <f>IF($A29="","",IF($Y29="",0,IF($Z29="",IF(TODAY()&gt;$Y29,TODAY()-$Y29,0),MAX(0,$Z29-$Y29))))</f>
      </c>
      <c r="AB29" s="20">
        <f>IF($A29="","",IF(COUNTIF('Versand &amp; Erfüllung'!$A:$A,$A29)=0,"未出荷",IF(COUNTIFS('Versand &amp; Erfüllung'!$A:$A,$A29,'Versand &amp; Erfüllung'!$K:$K,"受領済み")=COUNTIF('Versand &amp; Erfüllung'!$A:$A,$A29),"納品済み",IF(COUNTIFS('Versand &amp; Erfüllung'!$A:$A,$A29,'Versand &amp; Erfüllung'!$K:$K,"出荷済み")+COUNTIFS('Versand &amp; Erfüllung'!$A:$A,$A29,'Versand &amp; Erfüllung'!$K:$K,"輸送中")+COUNTIFS('Versand &amp; Erfüllung'!$A:$A,$A29,'Versand &amp; Erfüllung'!$K:$K,"一部出荷")+COUNTIFS('Versand &amp; Erfüllung'!$A:$A,$A29,'Versand &amp; Erfüllung'!$K:$K,"異常")&gt;0,"進行中","出荷待ち"))))</f>
      </c>
      <c r="AC29" s="20">
        <f>IF($A29="","",IF($T29=0,"未請求",IF($T29&lt;$R29,"一部請求","請求済み")))</f>
      </c>
      <c r="AD29" s="20">
        <f>IF($A29="","",IF(COUNTIFS('Serviceprobleme'!$A:$A,$A29,'Serviceprobleme'!$H:$H,"未クローズ")+COUNTIFS('Serviceprobleme'!$A:$A,$A29,'Serviceprobleme'!$H:$H,"対応中")+COUNTIFS('Serviceprobleme'!$A:$A,$A29,'Serviceprobleme'!$H:$H,"顧客確認待ち")&gt;0,"未クローズ異常あり",IF(COUNTIF('Serviceprobleme'!$A:$A,$A29)&gt;0,"クローズ済み・記録あり","異常なし")))</f>
      </c>
      <c r="AE29" s="18" t="n"/>
      <c r="AF29" s="18" t="n"/>
      <c r="AG29" s="17" t="n"/>
      <c r="AH29" s="18" t="n"/>
    </row>
    <row r="30">
      <c r="A30" s="16" t="n"/>
      <c r="B30" s="17" t="n"/>
      <c r="C30" s="18" t="n"/>
      <c r="D30" s="18" t="n"/>
      <c r="E30" s="18" t="n"/>
      <c r="F30" s="18" t="n"/>
      <c r="G30" s="18" t="n"/>
      <c r="H30" s="18" t="n"/>
      <c r="I30" s="18" t="n"/>
      <c r="J30" s="18" t="n"/>
      <c r="K30" s="18" t="n"/>
      <c r="L30" s="18" t="n"/>
      <c r="M30" s="16" t="n"/>
      <c r="N30" s="14">
        <f>IF($A30="","",SUMIFS('Bestellpositionen'!$L:$L,'Bestellpositionen'!$A:$A,$A30))</f>
      </c>
      <c r="O30" s="19" t="n"/>
      <c r="P30" s="14">
        <f>IF($A30="","",SUMIFS('Bestellpositionen'!$M:$M,'Bestellpositionen'!$A:$A,$A30))</f>
      </c>
      <c r="Q30" s="19" t="n"/>
      <c r="R30" s="14">
        <f>IF($A30="","",$N30+$O30+$P30+$Q30)</f>
      </c>
      <c r="S30" s="18" t="n"/>
      <c r="T30" s="14">
        <f>IF($A30="","",SUMIFS('Rechnungsstellung &amp; Inkasso'!$E:$E,'Rechnungsstellung &amp; Inkasso'!$A:$A,$A30))</f>
      </c>
      <c r="U30" s="14">
        <f>IF($A30="","",SUMIFS('Rechnungsstellung &amp; Inkasso'!$I:$I,'Rechnungsstellung &amp; Inkasso'!$A:$A,$A30))</f>
      </c>
      <c r="V30" s="20">
        <f>IF($A30="","",IF($R30=0,"未入金",IF($U30=0,"未入金",IF($U30&lt;$R30,"一部入金","入金済み"))))</f>
      </c>
      <c r="W30" s="17" t="n"/>
      <c r="X30" s="17" t="n"/>
      <c r="Y30" s="17" t="n"/>
      <c r="Z30" s="17" t="n"/>
      <c r="AA30" s="14">
        <f>IF($A30="","",IF($Y30="",0,IF($Z30="",IF(TODAY()&gt;$Y30,TODAY()-$Y30,0),MAX(0,$Z30-$Y30))))</f>
      </c>
      <c r="AB30" s="20">
        <f>IF($A30="","",IF(COUNTIF('Versand &amp; Erfüllung'!$A:$A,$A30)=0,"未出荷",IF(COUNTIFS('Versand &amp; Erfüllung'!$A:$A,$A30,'Versand &amp; Erfüllung'!$K:$K,"受領済み")=COUNTIF('Versand &amp; Erfüllung'!$A:$A,$A30),"納品済み",IF(COUNTIFS('Versand &amp; Erfüllung'!$A:$A,$A30,'Versand &amp; Erfüllung'!$K:$K,"出荷済み")+COUNTIFS('Versand &amp; Erfüllung'!$A:$A,$A30,'Versand &amp; Erfüllung'!$K:$K,"輸送中")+COUNTIFS('Versand &amp; Erfüllung'!$A:$A,$A30,'Versand &amp; Erfüllung'!$K:$K,"一部出荷")+COUNTIFS('Versand &amp; Erfüllung'!$A:$A,$A30,'Versand &amp; Erfüllung'!$K:$K,"異常")&gt;0,"進行中","出荷待ち"))))</f>
      </c>
      <c r="AC30" s="20">
        <f>IF($A30="","",IF($T30=0,"未請求",IF($T30&lt;$R30,"一部請求","請求済み")))</f>
      </c>
      <c r="AD30" s="20">
        <f>IF($A30="","",IF(COUNTIFS('Serviceprobleme'!$A:$A,$A30,'Serviceprobleme'!$H:$H,"未クローズ")+COUNTIFS('Serviceprobleme'!$A:$A,$A30,'Serviceprobleme'!$H:$H,"対応中")+COUNTIFS('Serviceprobleme'!$A:$A,$A30,'Serviceprobleme'!$H:$H,"顧客確認待ち")&gt;0,"未クローズ異常あり",IF(COUNTIF('Serviceprobleme'!$A:$A,$A30)&gt;0,"クローズ済み・記録あり","異常なし")))</f>
      </c>
      <c r="AE30" s="18" t="n"/>
      <c r="AF30" s="18" t="n"/>
      <c r="AG30" s="17" t="n"/>
      <c r="AH30" s="18" t="n"/>
    </row>
    <row r="31">
      <c r="A31" s="16" t="n"/>
      <c r="B31" s="17" t="n"/>
      <c r="C31" s="18" t="n"/>
      <c r="D31" s="18" t="n"/>
      <c r="E31" s="18" t="n"/>
      <c r="F31" s="18" t="n"/>
      <c r="G31" s="18" t="n"/>
      <c r="H31" s="18" t="n"/>
      <c r="I31" s="18" t="n"/>
      <c r="J31" s="18" t="n"/>
      <c r="K31" s="18" t="n"/>
      <c r="L31" s="18" t="n"/>
      <c r="M31" s="16" t="n"/>
      <c r="N31" s="14">
        <f>IF($A31="","",SUMIFS('Bestellpositionen'!$L:$L,'Bestellpositionen'!$A:$A,$A31))</f>
      </c>
      <c r="O31" s="19" t="n"/>
      <c r="P31" s="14">
        <f>IF($A31="","",SUMIFS('Bestellpositionen'!$M:$M,'Bestellpositionen'!$A:$A,$A31))</f>
      </c>
      <c r="Q31" s="19" t="n"/>
      <c r="R31" s="14">
        <f>IF($A31="","",$N31+$O31+$P31+$Q31)</f>
      </c>
      <c r="S31" s="18" t="n"/>
      <c r="T31" s="14">
        <f>IF($A31="","",SUMIFS('Rechnungsstellung &amp; Inkasso'!$E:$E,'Rechnungsstellung &amp; Inkasso'!$A:$A,$A31))</f>
      </c>
      <c r="U31" s="14">
        <f>IF($A31="","",SUMIFS('Rechnungsstellung &amp; Inkasso'!$I:$I,'Rechnungsstellung &amp; Inkasso'!$A:$A,$A31))</f>
      </c>
      <c r="V31" s="20">
        <f>IF($A31="","",IF($R31=0,"未入金",IF($U31=0,"未入金",IF($U31&lt;$R31,"一部入金","入金済み"))))</f>
      </c>
      <c r="W31" s="17" t="n"/>
      <c r="X31" s="17" t="n"/>
      <c r="Y31" s="17" t="n"/>
      <c r="Z31" s="17" t="n"/>
      <c r="AA31" s="14">
        <f>IF($A31="","",IF($Y31="",0,IF($Z31="",IF(TODAY()&gt;$Y31,TODAY()-$Y31,0),MAX(0,$Z31-$Y31))))</f>
      </c>
      <c r="AB31" s="20">
        <f>IF($A31="","",IF(COUNTIF('Versand &amp; Erfüllung'!$A:$A,$A31)=0,"未出荷",IF(COUNTIFS('Versand &amp; Erfüllung'!$A:$A,$A31,'Versand &amp; Erfüllung'!$K:$K,"受領済み")=COUNTIF('Versand &amp; Erfüllung'!$A:$A,$A31),"納品済み",IF(COUNTIFS('Versand &amp; Erfüllung'!$A:$A,$A31,'Versand &amp; Erfüllung'!$K:$K,"出荷済み")+COUNTIFS('Versand &amp; Erfüllung'!$A:$A,$A31,'Versand &amp; Erfüllung'!$K:$K,"輸送中")+COUNTIFS('Versand &amp; Erfüllung'!$A:$A,$A31,'Versand &amp; Erfüllung'!$K:$K,"一部出荷")+COUNTIFS('Versand &amp; Erfüllung'!$A:$A,$A31,'Versand &amp; Erfüllung'!$K:$K,"異常")&gt;0,"進行中","出荷待ち"))))</f>
      </c>
      <c r="AC31" s="20">
        <f>IF($A31="","",IF($T31=0,"未請求",IF($T31&lt;$R31,"一部請求","請求済み")))</f>
      </c>
      <c r="AD31" s="20">
        <f>IF($A31="","",IF(COUNTIFS('Serviceprobleme'!$A:$A,$A31,'Serviceprobleme'!$H:$H,"未クローズ")+COUNTIFS('Serviceprobleme'!$A:$A,$A31,'Serviceprobleme'!$H:$H,"対応中")+COUNTIFS('Serviceprobleme'!$A:$A,$A31,'Serviceprobleme'!$H:$H,"顧客確認待ち")&gt;0,"未クローズ異常あり",IF(COUNTIF('Serviceprobleme'!$A:$A,$A31)&gt;0,"クローズ済み・記録あり","異常なし")))</f>
      </c>
      <c r="AE31" s="18" t="n"/>
      <c r="AF31" s="18" t="n"/>
      <c r="AG31" s="17" t="n"/>
      <c r="AH31" s="18" t="n"/>
    </row>
    <row r="32">
      <c r="A32" s="16" t="n"/>
      <c r="B32" s="17" t="n"/>
      <c r="C32" s="18" t="n"/>
      <c r="D32" s="18" t="n"/>
      <c r="E32" s="18" t="n"/>
      <c r="F32" s="18" t="n"/>
      <c r="G32" s="18" t="n"/>
      <c r="H32" s="18" t="n"/>
      <c r="I32" s="18" t="n"/>
      <c r="J32" s="18" t="n"/>
      <c r="K32" s="18" t="n"/>
      <c r="L32" s="18" t="n"/>
      <c r="M32" s="16" t="n"/>
      <c r="N32" s="14">
        <f>IF($A32="","",SUMIFS('Bestellpositionen'!$L:$L,'Bestellpositionen'!$A:$A,$A32))</f>
      </c>
      <c r="O32" s="19" t="n"/>
      <c r="P32" s="14">
        <f>IF($A32="","",SUMIFS('Bestellpositionen'!$M:$M,'Bestellpositionen'!$A:$A,$A32))</f>
      </c>
      <c r="Q32" s="19" t="n"/>
      <c r="R32" s="14">
        <f>IF($A32="","",$N32+$O32+$P32+$Q32)</f>
      </c>
      <c r="S32" s="18" t="n"/>
      <c r="T32" s="14">
        <f>IF($A32="","",SUMIFS('Rechnungsstellung &amp; Inkasso'!$E:$E,'Rechnungsstellung &amp; Inkasso'!$A:$A,$A32))</f>
      </c>
      <c r="U32" s="14">
        <f>IF($A32="","",SUMIFS('Rechnungsstellung &amp; Inkasso'!$I:$I,'Rechnungsstellung &amp; Inkasso'!$A:$A,$A32))</f>
      </c>
      <c r="V32" s="20">
        <f>IF($A32="","",IF($R32=0,"未入金",IF($U32=0,"未入金",IF($U32&lt;$R32,"一部入金","入金済み"))))</f>
      </c>
      <c r="W32" s="17" t="n"/>
      <c r="X32" s="17" t="n"/>
      <c r="Y32" s="17" t="n"/>
      <c r="Z32" s="17" t="n"/>
      <c r="AA32" s="14">
        <f>IF($A32="","",IF($Y32="",0,IF($Z32="",IF(TODAY()&gt;$Y32,TODAY()-$Y32,0),MAX(0,$Z32-$Y32))))</f>
      </c>
      <c r="AB32" s="20">
        <f>IF($A32="","",IF(COUNTIF('Versand &amp; Erfüllung'!$A:$A,$A32)=0,"未出荷",IF(COUNTIFS('Versand &amp; Erfüllung'!$A:$A,$A32,'Versand &amp; Erfüllung'!$K:$K,"受領済み")=COUNTIF('Versand &amp; Erfüllung'!$A:$A,$A32),"納品済み",IF(COUNTIFS('Versand &amp; Erfüllung'!$A:$A,$A32,'Versand &amp; Erfüllung'!$K:$K,"出荷済み")+COUNTIFS('Versand &amp; Erfüllung'!$A:$A,$A32,'Versand &amp; Erfüllung'!$K:$K,"輸送中")+COUNTIFS('Versand &amp; Erfüllung'!$A:$A,$A32,'Versand &amp; Erfüllung'!$K:$K,"一部出荷")+COUNTIFS('Versand &amp; Erfüllung'!$A:$A,$A32,'Versand &amp; Erfüllung'!$K:$K,"異常")&gt;0,"進行中","出荷待ち"))))</f>
      </c>
      <c r="AC32" s="20">
        <f>IF($A32="","",IF($T32=0,"未請求",IF($T32&lt;$R32,"一部請求","請求済み")))</f>
      </c>
      <c r="AD32" s="20">
        <f>IF($A32="","",IF(COUNTIFS('Serviceprobleme'!$A:$A,$A32,'Serviceprobleme'!$H:$H,"未クローズ")+COUNTIFS('Serviceprobleme'!$A:$A,$A32,'Serviceprobleme'!$H:$H,"対応中")+COUNTIFS('Serviceprobleme'!$A:$A,$A32,'Serviceprobleme'!$H:$H,"顧客確認待ち")&gt;0,"未クローズ異常あり",IF(COUNTIF('Serviceprobleme'!$A:$A,$A32)&gt;0,"クローズ済み・記録あり","異常なし")))</f>
      </c>
      <c r="AE32" s="18" t="n"/>
      <c r="AF32" s="18" t="n"/>
      <c r="AG32" s="17" t="n"/>
      <c r="AH32" s="18" t="n"/>
    </row>
    <row r="33">
      <c r="A33" s="16" t="n"/>
      <c r="B33" s="17" t="n"/>
      <c r="C33" s="18" t="n"/>
      <c r="D33" s="18" t="n"/>
      <c r="E33" s="18" t="n"/>
      <c r="F33" s="18" t="n"/>
      <c r="G33" s="18" t="n"/>
      <c r="H33" s="18" t="n"/>
      <c r="I33" s="18" t="n"/>
      <c r="J33" s="18" t="n"/>
      <c r="K33" s="18" t="n"/>
      <c r="L33" s="18" t="n"/>
      <c r="M33" s="16" t="n"/>
      <c r="N33" s="14">
        <f>IF($A33="","",SUMIFS('Bestellpositionen'!$L:$L,'Bestellpositionen'!$A:$A,$A33))</f>
      </c>
      <c r="O33" s="19" t="n"/>
      <c r="P33" s="14">
        <f>IF($A33="","",SUMIFS('Bestellpositionen'!$M:$M,'Bestellpositionen'!$A:$A,$A33))</f>
      </c>
      <c r="Q33" s="19" t="n"/>
      <c r="R33" s="14">
        <f>IF($A33="","",$N33+$O33+$P33+$Q33)</f>
      </c>
      <c r="S33" s="18" t="n"/>
      <c r="T33" s="14">
        <f>IF($A33="","",SUMIFS('Rechnungsstellung &amp; Inkasso'!$E:$E,'Rechnungsstellung &amp; Inkasso'!$A:$A,$A33))</f>
      </c>
      <c r="U33" s="14">
        <f>IF($A33="","",SUMIFS('Rechnungsstellung &amp; Inkasso'!$I:$I,'Rechnungsstellung &amp; Inkasso'!$A:$A,$A33))</f>
      </c>
      <c r="V33" s="20">
        <f>IF($A33="","",IF($R33=0,"未入金",IF($U33=0,"未入金",IF($U33&lt;$R33,"一部入金","入金済み"))))</f>
      </c>
      <c r="W33" s="17" t="n"/>
      <c r="X33" s="17" t="n"/>
      <c r="Y33" s="17" t="n"/>
      <c r="Z33" s="17" t="n"/>
      <c r="AA33" s="14">
        <f>IF($A33="","",IF($Y33="",0,IF($Z33="",IF(TODAY()&gt;$Y33,TODAY()-$Y33,0),MAX(0,$Z33-$Y33))))</f>
      </c>
      <c r="AB33" s="20">
        <f>IF($A33="","",IF(COUNTIF('Versand &amp; Erfüllung'!$A:$A,$A33)=0,"未出荷",IF(COUNTIFS('Versand &amp; Erfüllung'!$A:$A,$A33,'Versand &amp; Erfüllung'!$K:$K,"受領済み")=COUNTIF('Versand &amp; Erfüllung'!$A:$A,$A33),"納品済み",IF(COUNTIFS('Versand &amp; Erfüllung'!$A:$A,$A33,'Versand &amp; Erfüllung'!$K:$K,"出荷済み")+COUNTIFS('Versand &amp; Erfüllung'!$A:$A,$A33,'Versand &amp; Erfüllung'!$K:$K,"輸送中")+COUNTIFS('Versand &amp; Erfüllung'!$A:$A,$A33,'Versand &amp; Erfüllung'!$K:$K,"一部出荷")+COUNTIFS('Versand &amp; Erfüllung'!$A:$A,$A33,'Versand &amp; Erfüllung'!$K:$K,"異常")&gt;0,"進行中","出荷待ち"))))</f>
      </c>
      <c r="AC33" s="20">
        <f>IF($A33="","",IF($T33=0,"未請求",IF($T33&lt;$R33,"一部請求","請求済み")))</f>
      </c>
      <c r="AD33" s="20">
        <f>IF($A33="","",IF(COUNTIFS('Serviceprobleme'!$A:$A,$A33,'Serviceprobleme'!$H:$H,"未クローズ")+COUNTIFS('Serviceprobleme'!$A:$A,$A33,'Serviceprobleme'!$H:$H,"対応中")+COUNTIFS('Serviceprobleme'!$A:$A,$A33,'Serviceprobleme'!$H:$H,"顧客確認待ち")&gt;0,"未クローズ異常あり",IF(COUNTIF('Serviceprobleme'!$A:$A,$A33)&gt;0,"クローズ済み・記録あり","異常なし")))</f>
      </c>
      <c r="AE33" s="18" t="n"/>
      <c r="AF33" s="18" t="n"/>
      <c r="AG33" s="17" t="n"/>
      <c r="AH33" s="18" t="n"/>
    </row>
    <row r="34">
      <c r="A34" s="16" t="n"/>
      <c r="B34" s="17" t="n"/>
      <c r="C34" s="18" t="n"/>
      <c r="D34" s="18" t="n"/>
      <c r="E34" s="18" t="n"/>
      <c r="F34" s="18" t="n"/>
      <c r="G34" s="18" t="n"/>
      <c r="H34" s="18" t="n"/>
      <c r="I34" s="18" t="n"/>
      <c r="J34" s="18" t="n"/>
      <c r="K34" s="18" t="n"/>
      <c r="L34" s="18" t="n"/>
      <c r="M34" s="16" t="n"/>
      <c r="N34" s="14">
        <f>IF($A34="","",SUMIFS('Bestellpositionen'!$L:$L,'Bestellpositionen'!$A:$A,$A34))</f>
      </c>
      <c r="O34" s="19" t="n"/>
      <c r="P34" s="14">
        <f>IF($A34="","",SUMIFS('Bestellpositionen'!$M:$M,'Bestellpositionen'!$A:$A,$A34))</f>
      </c>
      <c r="Q34" s="19" t="n"/>
      <c r="R34" s="14">
        <f>IF($A34="","",$N34+$O34+$P34+$Q34)</f>
      </c>
      <c r="S34" s="18" t="n"/>
      <c r="T34" s="14">
        <f>IF($A34="","",SUMIFS('Rechnungsstellung &amp; Inkasso'!$E:$E,'Rechnungsstellung &amp; Inkasso'!$A:$A,$A34))</f>
      </c>
      <c r="U34" s="14">
        <f>IF($A34="","",SUMIFS('Rechnungsstellung &amp; Inkasso'!$I:$I,'Rechnungsstellung &amp; Inkasso'!$A:$A,$A34))</f>
      </c>
      <c r="V34" s="20">
        <f>IF($A34="","",IF($R34=0,"未入金",IF($U34=0,"未入金",IF($U34&lt;$R34,"一部入金","入金済み"))))</f>
      </c>
      <c r="W34" s="17" t="n"/>
      <c r="X34" s="17" t="n"/>
      <c r="Y34" s="17" t="n"/>
      <c r="Z34" s="17" t="n"/>
      <c r="AA34" s="14">
        <f>IF($A34="","",IF($Y34="",0,IF($Z34="",IF(TODAY()&gt;$Y34,TODAY()-$Y34,0),MAX(0,$Z34-$Y34))))</f>
      </c>
      <c r="AB34" s="20">
        <f>IF($A34="","",IF(COUNTIF('Versand &amp; Erfüllung'!$A:$A,$A34)=0,"未出荷",IF(COUNTIFS('Versand &amp; Erfüllung'!$A:$A,$A34,'Versand &amp; Erfüllung'!$K:$K,"受領済み")=COUNTIF('Versand &amp; Erfüllung'!$A:$A,$A34),"納品済み",IF(COUNTIFS('Versand &amp; Erfüllung'!$A:$A,$A34,'Versand &amp; Erfüllung'!$K:$K,"出荷済み")+COUNTIFS('Versand &amp; Erfüllung'!$A:$A,$A34,'Versand &amp; Erfüllung'!$K:$K,"輸送中")+COUNTIFS('Versand &amp; Erfüllung'!$A:$A,$A34,'Versand &amp; Erfüllung'!$K:$K,"一部出荷")+COUNTIFS('Versand &amp; Erfüllung'!$A:$A,$A34,'Versand &amp; Erfüllung'!$K:$K,"異常")&gt;0,"進行中","出荷待ち"))))</f>
      </c>
      <c r="AC34" s="20">
        <f>IF($A34="","",IF($T34=0,"未請求",IF($T34&lt;$R34,"一部請求","請求済み")))</f>
      </c>
      <c r="AD34" s="20">
        <f>IF($A34="","",IF(COUNTIFS('Serviceprobleme'!$A:$A,$A34,'Serviceprobleme'!$H:$H,"未クローズ")+COUNTIFS('Serviceprobleme'!$A:$A,$A34,'Serviceprobleme'!$H:$H,"対応中")+COUNTIFS('Serviceprobleme'!$A:$A,$A34,'Serviceprobleme'!$H:$H,"顧客確認待ち")&gt;0,"未クローズ異常あり",IF(COUNTIF('Serviceprobleme'!$A:$A,$A34)&gt;0,"クローズ済み・記録あり","異常なし")))</f>
      </c>
      <c r="AE34" s="18" t="n"/>
      <c r="AF34" s="18" t="n"/>
      <c r="AG34" s="17" t="n"/>
      <c r="AH34" s="18" t="n"/>
    </row>
    <row r="35">
      <c r="A35" s="16" t="n"/>
      <c r="B35" s="17" t="n"/>
      <c r="C35" s="18" t="n"/>
      <c r="D35" s="18" t="n"/>
      <c r="E35" s="18" t="n"/>
      <c r="F35" s="18" t="n"/>
      <c r="G35" s="18" t="n"/>
      <c r="H35" s="18" t="n"/>
      <c r="I35" s="18" t="n"/>
      <c r="J35" s="18" t="n"/>
      <c r="K35" s="18" t="n"/>
      <c r="L35" s="18" t="n"/>
      <c r="M35" s="16" t="n"/>
      <c r="N35" s="14">
        <f>IF($A35="","",SUMIFS('Bestellpositionen'!$L:$L,'Bestellpositionen'!$A:$A,$A35))</f>
      </c>
      <c r="O35" s="19" t="n"/>
      <c r="P35" s="14">
        <f>IF($A35="","",SUMIFS('Bestellpositionen'!$M:$M,'Bestellpositionen'!$A:$A,$A35))</f>
      </c>
      <c r="Q35" s="19" t="n"/>
      <c r="R35" s="14">
        <f>IF($A35="","",$N35+$O35+$P35+$Q35)</f>
      </c>
      <c r="S35" s="18" t="n"/>
      <c r="T35" s="14">
        <f>IF($A35="","",SUMIFS('Rechnungsstellung &amp; Inkasso'!$E:$E,'Rechnungsstellung &amp; Inkasso'!$A:$A,$A35))</f>
      </c>
      <c r="U35" s="14">
        <f>IF($A35="","",SUMIFS('Rechnungsstellung &amp; Inkasso'!$I:$I,'Rechnungsstellung &amp; Inkasso'!$A:$A,$A35))</f>
      </c>
      <c r="V35" s="20">
        <f>IF($A35="","",IF($R35=0,"未入金",IF($U35=0,"未入金",IF($U35&lt;$R35,"一部入金","入金済み"))))</f>
      </c>
      <c r="W35" s="17" t="n"/>
      <c r="X35" s="17" t="n"/>
      <c r="Y35" s="17" t="n"/>
      <c r="Z35" s="17" t="n"/>
      <c r="AA35" s="14">
        <f>IF($A35="","",IF($Y35="",0,IF($Z35="",IF(TODAY()&gt;$Y35,TODAY()-$Y35,0),MAX(0,$Z35-$Y35))))</f>
      </c>
      <c r="AB35" s="20">
        <f>IF($A35="","",IF(COUNTIF('Versand &amp; Erfüllung'!$A:$A,$A35)=0,"未出荷",IF(COUNTIFS('Versand &amp; Erfüllung'!$A:$A,$A35,'Versand &amp; Erfüllung'!$K:$K,"受領済み")=COUNTIF('Versand &amp; Erfüllung'!$A:$A,$A35),"納品済み",IF(COUNTIFS('Versand &amp; Erfüllung'!$A:$A,$A35,'Versand &amp; Erfüllung'!$K:$K,"出荷済み")+COUNTIFS('Versand &amp; Erfüllung'!$A:$A,$A35,'Versand &amp; Erfüllung'!$K:$K,"輸送中")+COUNTIFS('Versand &amp; Erfüllung'!$A:$A,$A35,'Versand &amp; Erfüllung'!$K:$K,"一部出荷")+COUNTIFS('Versand &amp; Erfüllung'!$A:$A,$A35,'Versand &amp; Erfüllung'!$K:$K,"異常")&gt;0,"進行中","出荷待ち"))))</f>
      </c>
      <c r="AC35" s="20">
        <f>IF($A35="","",IF($T35=0,"未請求",IF($T35&lt;$R35,"一部請求","請求済み")))</f>
      </c>
      <c r="AD35" s="20">
        <f>IF($A35="","",IF(COUNTIFS('Serviceprobleme'!$A:$A,$A35,'Serviceprobleme'!$H:$H,"未クローズ")+COUNTIFS('Serviceprobleme'!$A:$A,$A35,'Serviceprobleme'!$H:$H,"対応中")+COUNTIFS('Serviceprobleme'!$A:$A,$A35,'Serviceprobleme'!$H:$H,"顧客確認待ち")&gt;0,"未クローズ異常あり",IF(COUNTIF('Serviceprobleme'!$A:$A,$A35)&gt;0,"クローズ済み・記録あり","異常なし")))</f>
      </c>
      <c r="AE35" s="18" t="n"/>
      <c r="AF35" s="18" t="n"/>
      <c r="AG35" s="17" t="n"/>
      <c r="AH35" s="18" t="n"/>
    </row>
    <row r="36">
      <c r="A36" s="16" t="n"/>
      <c r="B36" s="17" t="n"/>
      <c r="C36" s="18" t="n"/>
      <c r="D36" s="18" t="n"/>
      <c r="E36" s="18" t="n"/>
      <c r="F36" s="18" t="n"/>
      <c r="G36" s="18" t="n"/>
      <c r="H36" s="18" t="n"/>
      <c r="I36" s="18" t="n"/>
      <c r="J36" s="18" t="n"/>
      <c r="K36" s="18" t="n"/>
      <c r="L36" s="18" t="n"/>
      <c r="M36" s="16" t="n"/>
      <c r="N36" s="14">
        <f>IF($A36="","",SUMIFS('Bestellpositionen'!$L:$L,'Bestellpositionen'!$A:$A,$A36))</f>
      </c>
      <c r="O36" s="19" t="n"/>
      <c r="P36" s="14">
        <f>IF($A36="","",SUMIFS('Bestellpositionen'!$M:$M,'Bestellpositionen'!$A:$A,$A36))</f>
      </c>
      <c r="Q36" s="19" t="n"/>
      <c r="R36" s="14">
        <f>IF($A36="","",$N36+$O36+$P36+$Q36)</f>
      </c>
      <c r="S36" s="18" t="n"/>
      <c r="T36" s="14">
        <f>IF($A36="","",SUMIFS('Rechnungsstellung &amp; Inkasso'!$E:$E,'Rechnungsstellung &amp; Inkasso'!$A:$A,$A36))</f>
      </c>
      <c r="U36" s="14">
        <f>IF($A36="","",SUMIFS('Rechnungsstellung &amp; Inkasso'!$I:$I,'Rechnungsstellung &amp; Inkasso'!$A:$A,$A36))</f>
      </c>
      <c r="V36" s="20">
        <f>IF($A36="","",IF($R36=0,"未入金",IF($U36=0,"未入金",IF($U36&lt;$R36,"一部入金","入金済み"))))</f>
      </c>
      <c r="W36" s="17" t="n"/>
      <c r="X36" s="17" t="n"/>
      <c r="Y36" s="17" t="n"/>
      <c r="Z36" s="17" t="n"/>
      <c r="AA36" s="14">
        <f>IF($A36="","",IF($Y36="",0,IF($Z36="",IF(TODAY()&gt;$Y36,TODAY()-$Y36,0),MAX(0,$Z36-$Y36))))</f>
      </c>
      <c r="AB36" s="20">
        <f>IF($A36="","",IF(COUNTIF('Versand &amp; Erfüllung'!$A:$A,$A36)=0,"未出荷",IF(COUNTIFS('Versand &amp; Erfüllung'!$A:$A,$A36,'Versand &amp; Erfüllung'!$K:$K,"受領済み")=COUNTIF('Versand &amp; Erfüllung'!$A:$A,$A36),"納品済み",IF(COUNTIFS('Versand &amp; Erfüllung'!$A:$A,$A36,'Versand &amp; Erfüllung'!$K:$K,"出荷済み")+COUNTIFS('Versand &amp; Erfüllung'!$A:$A,$A36,'Versand &amp; Erfüllung'!$K:$K,"輸送中")+COUNTIFS('Versand &amp; Erfüllung'!$A:$A,$A36,'Versand &amp; Erfüllung'!$K:$K,"一部出荷")+COUNTIFS('Versand &amp; Erfüllung'!$A:$A,$A36,'Versand &amp; Erfüllung'!$K:$K,"異常")&gt;0,"進行中","出荷待ち"))))</f>
      </c>
      <c r="AC36" s="20">
        <f>IF($A36="","",IF($T36=0,"未請求",IF($T36&lt;$R36,"一部請求","請求済み")))</f>
      </c>
      <c r="AD36" s="20">
        <f>IF($A36="","",IF(COUNTIFS('Serviceprobleme'!$A:$A,$A36,'Serviceprobleme'!$H:$H,"未クローズ")+COUNTIFS('Serviceprobleme'!$A:$A,$A36,'Serviceprobleme'!$H:$H,"対応中")+COUNTIFS('Serviceprobleme'!$A:$A,$A36,'Serviceprobleme'!$H:$H,"顧客確認待ち")&gt;0,"未クローズ異常あり",IF(COUNTIF('Serviceprobleme'!$A:$A,$A36)&gt;0,"クローズ済み・記録あり","異常なし")))</f>
      </c>
      <c r="AE36" s="18" t="n"/>
      <c r="AF36" s="18" t="n"/>
      <c r="AG36" s="17" t="n"/>
      <c r="AH36" s="18" t="n"/>
    </row>
    <row r="37">
      <c r="A37" s="16" t="n"/>
      <c r="B37" s="17" t="n"/>
      <c r="C37" s="18" t="n"/>
      <c r="D37" s="18" t="n"/>
      <c r="E37" s="18" t="n"/>
      <c r="F37" s="18" t="n"/>
      <c r="G37" s="18" t="n"/>
      <c r="H37" s="18" t="n"/>
      <c r="I37" s="18" t="n"/>
      <c r="J37" s="18" t="n"/>
      <c r="K37" s="18" t="n"/>
      <c r="L37" s="18" t="n"/>
      <c r="M37" s="16" t="n"/>
      <c r="N37" s="14">
        <f>IF($A37="","",SUMIFS('Bestellpositionen'!$L:$L,'Bestellpositionen'!$A:$A,$A37))</f>
      </c>
      <c r="O37" s="19" t="n"/>
      <c r="P37" s="14">
        <f>IF($A37="","",SUMIFS('Bestellpositionen'!$M:$M,'Bestellpositionen'!$A:$A,$A37))</f>
      </c>
      <c r="Q37" s="19" t="n"/>
      <c r="R37" s="14">
        <f>IF($A37="","",$N37+$O37+$P37+$Q37)</f>
      </c>
      <c r="S37" s="18" t="n"/>
      <c r="T37" s="14">
        <f>IF($A37="","",SUMIFS('Rechnungsstellung &amp; Inkasso'!$E:$E,'Rechnungsstellung &amp; Inkasso'!$A:$A,$A37))</f>
      </c>
      <c r="U37" s="14">
        <f>IF($A37="","",SUMIFS('Rechnungsstellung &amp; Inkasso'!$I:$I,'Rechnungsstellung &amp; Inkasso'!$A:$A,$A37))</f>
      </c>
      <c r="V37" s="20">
        <f>IF($A37="","",IF($R37=0,"未入金",IF($U37=0,"未入金",IF($U37&lt;$R37,"一部入金","入金済み"))))</f>
      </c>
      <c r="W37" s="17" t="n"/>
      <c r="X37" s="17" t="n"/>
      <c r="Y37" s="17" t="n"/>
      <c r="Z37" s="17" t="n"/>
      <c r="AA37" s="14">
        <f>IF($A37="","",IF($Y37="",0,IF($Z37="",IF(TODAY()&gt;$Y37,TODAY()-$Y37,0),MAX(0,$Z37-$Y37))))</f>
      </c>
      <c r="AB37" s="20">
        <f>IF($A37="","",IF(COUNTIF('Versand &amp; Erfüllung'!$A:$A,$A37)=0,"未出荷",IF(COUNTIFS('Versand &amp; Erfüllung'!$A:$A,$A37,'Versand &amp; Erfüllung'!$K:$K,"受領済み")=COUNTIF('Versand &amp; Erfüllung'!$A:$A,$A37),"納品済み",IF(COUNTIFS('Versand &amp; Erfüllung'!$A:$A,$A37,'Versand &amp; Erfüllung'!$K:$K,"出荷済み")+COUNTIFS('Versand &amp; Erfüllung'!$A:$A,$A37,'Versand &amp; Erfüllung'!$K:$K,"輸送中")+COUNTIFS('Versand &amp; Erfüllung'!$A:$A,$A37,'Versand &amp; Erfüllung'!$K:$K,"一部出荷")+COUNTIFS('Versand &amp; Erfüllung'!$A:$A,$A37,'Versand &amp; Erfüllung'!$K:$K,"異常")&gt;0,"進行中","出荷待ち"))))</f>
      </c>
      <c r="AC37" s="20">
        <f>IF($A37="","",IF($T37=0,"未請求",IF($T37&lt;$R37,"一部請求","請求済み")))</f>
      </c>
      <c r="AD37" s="20">
        <f>IF($A37="","",IF(COUNTIFS('Serviceprobleme'!$A:$A,$A37,'Serviceprobleme'!$H:$H,"未クローズ")+COUNTIFS('Serviceprobleme'!$A:$A,$A37,'Serviceprobleme'!$H:$H,"対応中")+COUNTIFS('Serviceprobleme'!$A:$A,$A37,'Serviceprobleme'!$H:$H,"顧客確認待ち")&gt;0,"未クローズ異常あり",IF(COUNTIF('Serviceprobleme'!$A:$A,$A37)&gt;0,"クローズ済み・記録あり","異常なし")))</f>
      </c>
      <c r="AE37" s="18" t="n"/>
      <c r="AF37" s="18" t="n"/>
      <c r="AG37" s="17" t="n"/>
      <c r="AH37" s="18" t="n"/>
    </row>
    <row r="38">
      <c r="A38" s="16" t="n"/>
      <c r="B38" s="17" t="n"/>
      <c r="C38" s="18" t="n"/>
      <c r="D38" s="18" t="n"/>
      <c r="E38" s="18" t="n"/>
      <c r="F38" s="18" t="n"/>
      <c r="G38" s="18" t="n"/>
      <c r="H38" s="18" t="n"/>
      <c r="I38" s="18" t="n"/>
      <c r="J38" s="18" t="n"/>
      <c r="K38" s="18" t="n"/>
      <c r="L38" s="18" t="n"/>
      <c r="M38" s="16" t="n"/>
      <c r="N38" s="14">
        <f>IF($A38="","",SUMIFS('Bestellpositionen'!$L:$L,'Bestellpositionen'!$A:$A,$A38))</f>
      </c>
      <c r="O38" s="19" t="n"/>
      <c r="P38" s="14">
        <f>IF($A38="","",SUMIFS('Bestellpositionen'!$M:$M,'Bestellpositionen'!$A:$A,$A38))</f>
      </c>
      <c r="Q38" s="19" t="n"/>
      <c r="R38" s="14">
        <f>IF($A38="","",$N38+$O38+$P38+$Q38)</f>
      </c>
      <c r="S38" s="18" t="n"/>
      <c r="T38" s="14">
        <f>IF($A38="","",SUMIFS('Rechnungsstellung &amp; Inkasso'!$E:$E,'Rechnungsstellung &amp; Inkasso'!$A:$A,$A38))</f>
      </c>
      <c r="U38" s="14">
        <f>IF($A38="","",SUMIFS('Rechnungsstellung &amp; Inkasso'!$I:$I,'Rechnungsstellung &amp; Inkasso'!$A:$A,$A38))</f>
      </c>
      <c r="V38" s="20">
        <f>IF($A38="","",IF($R38=0,"未入金",IF($U38=0,"未入金",IF($U38&lt;$R38,"一部入金","入金済み"))))</f>
      </c>
      <c r="W38" s="17" t="n"/>
      <c r="X38" s="17" t="n"/>
      <c r="Y38" s="17" t="n"/>
      <c r="Z38" s="17" t="n"/>
      <c r="AA38" s="14">
        <f>IF($A38="","",IF($Y38="",0,IF($Z38="",IF(TODAY()&gt;$Y38,TODAY()-$Y38,0),MAX(0,$Z38-$Y38))))</f>
      </c>
      <c r="AB38" s="20">
        <f>IF($A38="","",IF(COUNTIF('Versand &amp; Erfüllung'!$A:$A,$A38)=0,"未出荷",IF(COUNTIFS('Versand &amp; Erfüllung'!$A:$A,$A38,'Versand &amp; Erfüllung'!$K:$K,"受領済み")=COUNTIF('Versand &amp; Erfüllung'!$A:$A,$A38),"納品済み",IF(COUNTIFS('Versand &amp; Erfüllung'!$A:$A,$A38,'Versand &amp; Erfüllung'!$K:$K,"出荷済み")+COUNTIFS('Versand &amp; Erfüllung'!$A:$A,$A38,'Versand &amp; Erfüllung'!$K:$K,"輸送中")+COUNTIFS('Versand &amp; Erfüllung'!$A:$A,$A38,'Versand &amp; Erfüllung'!$K:$K,"一部出荷")+COUNTIFS('Versand &amp; Erfüllung'!$A:$A,$A38,'Versand &amp; Erfüllung'!$K:$K,"異常")&gt;0,"進行中","出荷待ち"))))</f>
      </c>
      <c r="AC38" s="20">
        <f>IF($A38="","",IF($T38=0,"未請求",IF($T38&lt;$R38,"一部請求","請求済み")))</f>
      </c>
      <c r="AD38" s="20">
        <f>IF($A38="","",IF(COUNTIFS('Serviceprobleme'!$A:$A,$A38,'Serviceprobleme'!$H:$H,"未クローズ")+COUNTIFS('Serviceprobleme'!$A:$A,$A38,'Serviceprobleme'!$H:$H,"対応中")+COUNTIFS('Serviceprobleme'!$A:$A,$A38,'Serviceprobleme'!$H:$H,"顧客確認待ち")&gt;0,"未クローズ異常あり",IF(COUNTIF('Serviceprobleme'!$A:$A,$A38)&gt;0,"クローズ済み・記録あり","異常なし")))</f>
      </c>
      <c r="AE38" s="18" t="n"/>
      <c r="AF38" s="18" t="n"/>
      <c r="AG38" s="17" t="n"/>
      <c r="AH38" s="18" t="n"/>
    </row>
    <row r="39">
      <c r="A39" s="16" t="n"/>
      <c r="B39" s="17" t="n"/>
      <c r="C39" s="18" t="n"/>
      <c r="D39" s="18" t="n"/>
      <c r="E39" s="18" t="n"/>
      <c r="F39" s="18" t="n"/>
      <c r="G39" s="18" t="n"/>
      <c r="H39" s="18" t="n"/>
      <c r="I39" s="18" t="n"/>
      <c r="J39" s="18" t="n"/>
      <c r="K39" s="18" t="n"/>
      <c r="L39" s="18" t="n"/>
      <c r="M39" s="16" t="n"/>
      <c r="N39" s="14">
        <f>IF($A39="","",SUMIFS('Bestellpositionen'!$L:$L,'Bestellpositionen'!$A:$A,$A39))</f>
      </c>
      <c r="O39" s="19" t="n"/>
      <c r="P39" s="14">
        <f>IF($A39="","",SUMIFS('Bestellpositionen'!$M:$M,'Bestellpositionen'!$A:$A,$A39))</f>
      </c>
      <c r="Q39" s="19" t="n"/>
      <c r="R39" s="14">
        <f>IF($A39="","",$N39+$O39+$P39+$Q39)</f>
      </c>
      <c r="S39" s="18" t="n"/>
      <c r="T39" s="14">
        <f>IF($A39="","",SUMIFS('Rechnungsstellung &amp; Inkasso'!$E:$E,'Rechnungsstellung &amp; Inkasso'!$A:$A,$A39))</f>
      </c>
      <c r="U39" s="14">
        <f>IF($A39="","",SUMIFS('Rechnungsstellung &amp; Inkasso'!$I:$I,'Rechnungsstellung &amp; Inkasso'!$A:$A,$A39))</f>
      </c>
      <c r="V39" s="20">
        <f>IF($A39="","",IF($R39=0,"未入金",IF($U39=0,"未入金",IF($U39&lt;$R39,"一部入金","入金済み"))))</f>
      </c>
      <c r="W39" s="17" t="n"/>
      <c r="X39" s="17" t="n"/>
      <c r="Y39" s="17" t="n"/>
      <c r="Z39" s="17" t="n"/>
      <c r="AA39" s="14">
        <f>IF($A39="","",IF($Y39="",0,IF($Z39="",IF(TODAY()&gt;$Y39,TODAY()-$Y39,0),MAX(0,$Z39-$Y39))))</f>
      </c>
      <c r="AB39" s="20">
        <f>IF($A39="","",IF(COUNTIF('Versand &amp; Erfüllung'!$A:$A,$A39)=0,"未出荷",IF(COUNTIFS('Versand &amp; Erfüllung'!$A:$A,$A39,'Versand &amp; Erfüllung'!$K:$K,"受領済み")=COUNTIF('Versand &amp; Erfüllung'!$A:$A,$A39),"納品済み",IF(COUNTIFS('Versand &amp; Erfüllung'!$A:$A,$A39,'Versand &amp; Erfüllung'!$K:$K,"出荷済み")+COUNTIFS('Versand &amp; Erfüllung'!$A:$A,$A39,'Versand &amp; Erfüllung'!$K:$K,"輸送中")+COUNTIFS('Versand &amp; Erfüllung'!$A:$A,$A39,'Versand &amp; Erfüllung'!$K:$K,"一部出荷")+COUNTIFS('Versand &amp; Erfüllung'!$A:$A,$A39,'Versand &amp; Erfüllung'!$K:$K,"異常")&gt;0,"進行中","出荷待ち"))))</f>
      </c>
      <c r="AC39" s="20">
        <f>IF($A39="","",IF($T39=0,"未請求",IF($T39&lt;$R39,"一部請求","請求済み")))</f>
      </c>
      <c r="AD39" s="20">
        <f>IF($A39="","",IF(COUNTIFS('Serviceprobleme'!$A:$A,$A39,'Serviceprobleme'!$H:$H,"未クローズ")+COUNTIFS('Serviceprobleme'!$A:$A,$A39,'Serviceprobleme'!$H:$H,"対応中")+COUNTIFS('Serviceprobleme'!$A:$A,$A39,'Serviceprobleme'!$H:$H,"顧客確認待ち")&gt;0,"未クローズ異常あり",IF(COUNTIF('Serviceprobleme'!$A:$A,$A39)&gt;0,"クローズ済み・記録あり","異常なし")))</f>
      </c>
      <c r="AE39" s="18" t="n"/>
      <c r="AF39" s="18" t="n"/>
      <c r="AG39" s="17" t="n"/>
      <c r="AH39" s="18" t="n"/>
    </row>
    <row r="40">
      <c r="A40" s="16" t="n"/>
      <c r="B40" s="17" t="n"/>
      <c r="C40" s="18" t="n"/>
      <c r="D40" s="18" t="n"/>
      <c r="E40" s="18" t="n"/>
      <c r="F40" s="18" t="n"/>
      <c r="G40" s="18" t="n"/>
      <c r="H40" s="18" t="n"/>
      <c r="I40" s="18" t="n"/>
      <c r="J40" s="18" t="n"/>
      <c r="K40" s="18" t="n"/>
      <c r="L40" s="18" t="n"/>
      <c r="M40" s="16" t="n"/>
      <c r="N40" s="14">
        <f>IF($A40="","",SUMIFS('Bestellpositionen'!$L:$L,'Bestellpositionen'!$A:$A,$A40))</f>
      </c>
      <c r="O40" s="19" t="n"/>
      <c r="P40" s="14">
        <f>IF($A40="","",SUMIFS('Bestellpositionen'!$M:$M,'Bestellpositionen'!$A:$A,$A40))</f>
      </c>
      <c r="Q40" s="19" t="n"/>
      <c r="R40" s="14">
        <f>IF($A40="","",$N40+$O40+$P40+$Q40)</f>
      </c>
      <c r="S40" s="18" t="n"/>
      <c r="T40" s="14">
        <f>IF($A40="","",SUMIFS('Rechnungsstellung &amp; Inkasso'!$E:$E,'Rechnungsstellung &amp; Inkasso'!$A:$A,$A40))</f>
      </c>
      <c r="U40" s="14">
        <f>IF($A40="","",SUMIFS('Rechnungsstellung &amp; Inkasso'!$I:$I,'Rechnungsstellung &amp; Inkasso'!$A:$A,$A40))</f>
      </c>
      <c r="V40" s="20">
        <f>IF($A40="","",IF($R40=0,"未入金",IF($U40=0,"未入金",IF($U40&lt;$R40,"一部入金","入金済み"))))</f>
      </c>
      <c r="W40" s="17" t="n"/>
      <c r="X40" s="17" t="n"/>
      <c r="Y40" s="17" t="n"/>
      <c r="Z40" s="17" t="n"/>
      <c r="AA40" s="14">
        <f>IF($A40="","",IF($Y40="",0,IF($Z40="",IF(TODAY()&gt;$Y40,TODAY()-$Y40,0),MAX(0,$Z40-$Y40))))</f>
      </c>
      <c r="AB40" s="20">
        <f>IF($A40="","",IF(COUNTIF('Versand &amp; Erfüllung'!$A:$A,$A40)=0,"未出荷",IF(COUNTIFS('Versand &amp; Erfüllung'!$A:$A,$A40,'Versand &amp; Erfüllung'!$K:$K,"受領済み")=COUNTIF('Versand &amp; Erfüllung'!$A:$A,$A40),"納品済み",IF(COUNTIFS('Versand &amp; Erfüllung'!$A:$A,$A40,'Versand &amp; Erfüllung'!$K:$K,"出荷済み")+COUNTIFS('Versand &amp; Erfüllung'!$A:$A,$A40,'Versand &amp; Erfüllung'!$K:$K,"輸送中")+COUNTIFS('Versand &amp; Erfüllung'!$A:$A,$A40,'Versand &amp; Erfüllung'!$K:$K,"一部出荷")+COUNTIFS('Versand &amp; Erfüllung'!$A:$A,$A40,'Versand &amp; Erfüllung'!$K:$K,"異常")&gt;0,"進行中","出荷待ち"))))</f>
      </c>
      <c r="AC40" s="20">
        <f>IF($A40="","",IF($T40=0,"未請求",IF($T40&lt;$R40,"一部請求","請求済み")))</f>
      </c>
      <c r="AD40" s="20">
        <f>IF($A40="","",IF(COUNTIFS('Serviceprobleme'!$A:$A,$A40,'Serviceprobleme'!$H:$H,"未クローズ")+COUNTIFS('Serviceprobleme'!$A:$A,$A40,'Serviceprobleme'!$H:$H,"対応中")+COUNTIFS('Serviceprobleme'!$A:$A,$A40,'Serviceprobleme'!$H:$H,"顧客確認待ち")&gt;0,"未クローズ異常あり",IF(COUNTIF('Serviceprobleme'!$A:$A,$A40)&gt;0,"クローズ済み・記録あり","異常なし")))</f>
      </c>
      <c r="AE40" s="18" t="n"/>
      <c r="AF40" s="18" t="n"/>
      <c r="AG40" s="17" t="n"/>
      <c r="AH40" s="18" t="n"/>
    </row>
    <row r="41">
      <c r="A41" s="16" t="n"/>
      <c r="B41" s="17" t="n"/>
      <c r="C41" s="18" t="n"/>
      <c r="D41" s="18" t="n"/>
      <c r="E41" s="18" t="n"/>
      <c r="F41" s="18" t="n"/>
      <c r="G41" s="18" t="n"/>
      <c r="H41" s="18" t="n"/>
      <c r="I41" s="18" t="n"/>
      <c r="J41" s="18" t="n"/>
      <c r="K41" s="18" t="n"/>
      <c r="L41" s="18" t="n"/>
      <c r="M41" s="16" t="n"/>
      <c r="N41" s="14">
        <f>IF($A41="","",SUMIFS('Bestellpositionen'!$L:$L,'Bestellpositionen'!$A:$A,$A41))</f>
      </c>
      <c r="O41" s="19" t="n"/>
      <c r="P41" s="14">
        <f>IF($A41="","",SUMIFS('Bestellpositionen'!$M:$M,'Bestellpositionen'!$A:$A,$A41))</f>
      </c>
      <c r="Q41" s="19" t="n"/>
      <c r="R41" s="14">
        <f>IF($A41="","",$N41+$O41+$P41+$Q41)</f>
      </c>
      <c r="S41" s="18" t="n"/>
      <c r="T41" s="14">
        <f>IF($A41="","",SUMIFS('Rechnungsstellung &amp; Inkasso'!$E:$E,'Rechnungsstellung &amp; Inkasso'!$A:$A,$A41))</f>
      </c>
      <c r="U41" s="14">
        <f>IF($A41="","",SUMIFS('Rechnungsstellung &amp; Inkasso'!$I:$I,'Rechnungsstellung &amp; Inkasso'!$A:$A,$A41))</f>
      </c>
      <c r="V41" s="20">
        <f>IF($A41="","",IF($R41=0,"未入金",IF($U41=0,"未入金",IF($U41&lt;$R41,"一部入金","入金済み"))))</f>
      </c>
      <c r="W41" s="17" t="n"/>
      <c r="X41" s="17" t="n"/>
      <c r="Y41" s="17" t="n"/>
      <c r="Z41" s="17" t="n"/>
      <c r="AA41" s="14">
        <f>IF($A41="","",IF($Y41="",0,IF($Z41="",IF(TODAY()&gt;$Y41,TODAY()-$Y41,0),MAX(0,$Z41-$Y41))))</f>
      </c>
      <c r="AB41" s="20">
        <f>IF($A41="","",IF(COUNTIF('Versand &amp; Erfüllung'!$A:$A,$A41)=0,"未出荷",IF(COUNTIFS('Versand &amp; Erfüllung'!$A:$A,$A41,'Versand &amp; Erfüllung'!$K:$K,"受領済み")=COUNTIF('Versand &amp; Erfüllung'!$A:$A,$A41),"納品済み",IF(COUNTIFS('Versand &amp; Erfüllung'!$A:$A,$A41,'Versand &amp; Erfüllung'!$K:$K,"出荷済み")+COUNTIFS('Versand &amp; Erfüllung'!$A:$A,$A41,'Versand &amp; Erfüllung'!$K:$K,"輸送中")+COUNTIFS('Versand &amp; Erfüllung'!$A:$A,$A41,'Versand &amp; Erfüllung'!$K:$K,"一部出荷")+COUNTIFS('Versand &amp; Erfüllung'!$A:$A,$A41,'Versand &amp; Erfüllung'!$K:$K,"異常")&gt;0,"進行中","出荷待ち"))))</f>
      </c>
      <c r="AC41" s="20">
        <f>IF($A41="","",IF($T41=0,"未請求",IF($T41&lt;$R41,"一部請求","請求済み")))</f>
      </c>
      <c r="AD41" s="20">
        <f>IF($A41="","",IF(COUNTIFS('Serviceprobleme'!$A:$A,$A41,'Serviceprobleme'!$H:$H,"未クローズ")+COUNTIFS('Serviceprobleme'!$A:$A,$A41,'Serviceprobleme'!$H:$H,"対応中")+COUNTIFS('Serviceprobleme'!$A:$A,$A41,'Serviceprobleme'!$H:$H,"顧客確認待ち")&gt;0,"未クローズ異常あり",IF(COUNTIF('Serviceprobleme'!$A:$A,$A41)&gt;0,"クローズ済み・記録あり","異常なし")))</f>
      </c>
      <c r="AE41" s="18" t="n"/>
      <c r="AF41" s="18" t="n"/>
      <c r="AG41" s="17" t="n"/>
      <c r="AH41" s="18" t="n"/>
    </row>
    <row r="42">
      <c r="A42" s="16" t="n"/>
      <c r="B42" s="17" t="n"/>
      <c r="C42" s="18" t="n"/>
      <c r="D42" s="18" t="n"/>
      <c r="E42" s="18" t="n"/>
      <c r="F42" s="18" t="n"/>
      <c r="G42" s="18" t="n"/>
      <c r="H42" s="18" t="n"/>
      <c r="I42" s="18" t="n"/>
      <c r="J42" s="18" t="n"/>
      <c r="K42" s="18" t="n"/>
      <c r="L42" s="18" t="n"/>
      <c r="M42" s="16" t="n"/>
      <c r="N42" s="14">
        <f>IF($A42="","",SUMIFS('Bestellpositionen'!$L:$L,'Bestellpositionen'!$A:$A,$A42))</f>
      </c>
      <c r="O42" s="19" t="n"/>
      <c r="P42" s="14">
        <f>IF($A42="","",SUMIFS('Bestellpositionen'!$M:$M,'Bestellpositionen'!$A:$A,$A42))</f>
      </c>
      <c r="Q42" s="19" t="n"/>
      <c r="R42" s="14">
        <f>IF($A42="","",$N42+$O42+$P42+$Q42)</f>
      </c>
      <c r="S42" s="18" t="n"/>
      <c r="T42" s="14">
        <f>IF($A42="","",SUMIFS('Rechnungsstellung &amp; Inkasso'!$E:$E,'Rechnungsstellung &amp; Inkasso'!$A:$A,$A42))</f>
      </c>
      <c r="U42" s="14">
        <f>IF($A42="","",SUMIFS('Rechnungsstellung &amp; Inkasso'!$I:$I,'Rechnungsstellung &amp; Inkasso'!$A:$A,$A42))</f>
      </c>
      <c r="V42" s="20">
        <f>IF($A42="","",IF($R42=0,"未入金",IF($U42=0,"未入金",IF($U42&lt;$R42,"一部入金","入金済み"))))</f>
      </c>
      <c r="W42" s="17" t="n"/>
      <c r="X42" s="17" t="n"/>
      <c r="Y42" s="17" t="n"/>
      <c r="Z42" s="17" t="n"/>
      <c r="AA42" s="14">
        <f>IF($A42="","",IF($Y42="",0,IF($Z42="",IF(TODAY()&gt;$Y42,TODAY()-$Y42,0),MAX(0,$Z42-$Y42))))</f>
      </c>
      <c r="AB42" s="20">
        <f>IF($A42="","",IF(COUNTIF('Versand &amp; Erfüllung'!$A:$A,$A42)=0,"未出荷",IF(COUNTIFS('Versand &amp; Erfüllung'!$A:$A,$A42,'Versand &amp; Erfüllung'!$K:$K,"受領済み")=COUNTIF('Versand &amp; Erfüllung'!$A:$A,$A42),"納品済み",IF(COUNTIFS('Versand &amp; Erfüllung'!$A:$A,$A42,'Versand &amp; Erfüllung'!$K:$K,"出荷済み")+COUNTIFS('Versand &amp; Erfüllung'!$A:$A,$A42,'Versand &amp; Erfüllung'!$K:$K,"輸送中")+COUNTIFS('Versand &amp; Erfüllung'!$A:$A,$A42,'Versand &amp; Erfüllung'!$K:$K,"一部出荷")+COUNTIFS('Versand &amp; Erfüllung'!$A:$A,$A42,'Versand &amp; Erfüllung'!$K:$K,"異常")&gt;0,"進行中","出荷待ち"))))</f>
      </c>
      <c r="AC42" s="20">
        <f>IF($A42="","",IF($T42=0,"未請求",IF($T42&lt;$R42,"一部請求","請求済み")))</f>
      </c>
      <c r="AD42" s="20">
        <f>IF($A42="","",IF(COUNTIFS('Serviceprobleme'!$A:$A,$A42,'Serviceprobleme'!$H:$H,"未クローズ")+COUNTIFS('Serviceprobleme'!$A:$A,$A42,'Serviceprobleme'!$H:$H,"対応中")+COUNTIFS('Serviceprobleme'!$A:$A,$A42,'Serviceprobleme'!$H:$H,"顧客確認待ち")&gt;0,"未クローズ異常あり",IF(COUNTIF('Serviceprobleme'!$A:$A,$A42)&gt;0,"クローズ済み・記録あり","異常なし")))</f>
      </c>
      <c r="AE42" s="18" t="n"/>
      <c r="AF42" s="18" t="n"/>
      <c r="AG42" s="17" t="n"/>
      <c r="AH42" s="18" t="n"/>
    </row>
    <row r="43">
      <c r="A43" s="16" t="n"/>
      <c r="B43" s="17" t="n"/>
      <c r="C43" s="18" t="n"/>
      <c r="D43" s="18" t="n"/>
      <c r="E43" s="18" t="n"/>
      <c r="F43" s="18" t="n"/>
      <c r="G43" s="18" t="n"/>
      <c r="H43" s="18" t="n"/>
      <c r="I43" s="18" t="n"/>
      <c r="J43" s="18" t="n"/>
      <c r="K43" s="18" t="n"/>
      <c r="L43" s="18" t="n"/>
      <c r="M43" s="16" t="n"/>
      <c r="N43" s="14">
        <f>IF($A43="","",SUMIFS('Bestellpositionen'!$L:$L,'Bestellpositionen'!$A:$A,$A43))</f>
      </c>
      <c r="O43" s="19" t="n"/>
      <c r="P43" s="14">
        <f>IF($A43="","",SUMIFS('Bestellpositionen'!$M:$M,'Bestellpositionen'!$A:$A,$A43))</f>
      </c>
      <c r="Q43" s="19" t="n"/>
      <c r="R43" s="14">
        <f>IF($A43="","",$N43+$O43+$P43+$Q43)</f>
      </c>
      <c r="S43" s="18" t="n"/>
      <c r="T43" s="14">
        <f>IF($A43="","",SUMIFS('Rechnungsstellung &amp; Inkasso'!$E:$E,'Rechnungsstellung &amp; Inkasso'!$A:$A,$A43))</f>
      </c>
      <c r="U43" s="14">
        <f>IF($A43="","",SUMIFS('Rechnungsstellung &amp; Inkasso'!$I:$I,'Rechnungsstellung &amp; Inkasso'!$A:$A,$A43))</f>
      </c>
      <c r="V43" s="20">
        <f>IF($A43="","",IF($R43=0,"未入金",IF($U43=0,"未入金",IF($U43&lt;$R43,"一部入金","入金済み"))))</f>
      </c>
      <c r="W43" s="17" t="n"/>
      <c r="X43" s="17" t="n"/>
      <c r="Y43" s="17" t="n"/>
      <c r="Z43" s="17" t="n"/>
      <c r="AA43" s="14">
        <f>IF($A43="","",IF($Y43="",0,IF($Z43="",IF(TODAY()&gt;$Y43,TODAY()-$Y43,0),MAX(0,$Z43-$Y43))))</f>
      </c>
      <c r="AB43" s="20">
        <f>IF($A43="","",IF(COUNTIF('Versand &amp; Erfüllung'!$A:$A,$A43)=0,"未出荷",IF(COUNTIFS('Versand &amp; Erfüllung'!$A:$A,$A43,'Versand &amp; Erfüllung'!$K:$K,"受領済み")=COUNTIF('Versand &amp; Erfüllung'!$A:$A,$A43),"納品済み",IF(COUNTIFS('Versand &amp; Erfüllung'!$A:$A,$A43,'Versand &amp; Erfüllung'!$K:$K,"出荷済み")+COUNTIFS('Versand &amp; Erfüllung'!$A:$A,$A43,'Versand &amp; Erfüllung'!$K:$K,"輸送中")+COUNTIFS('Versand &amp; Erfüllung'!$A:$A,$A43,'Versand &amp; Erfüllung'!$K:$K,"一部出荷")+COUNTIFS('Versand &amp; Erfüllung'!$A:$A,$A43,'Versand &amp; Erfüllung'!$K:$K,"異常")&gt;0,"進行中","出荷待ち"))))</f>
      </c>
      <c r="AC43" s="20">
        <f>IF($A43="","",IF($T43=0,"未請求",IF($T43&lt;$R43,"一部請求","請求済み")))</f>
      </c>
      <c r="AD43" s="20">
        <f>IF($A43="","",IF(COUNTIFS('Serviceprobleme'!$A:$A,$A43,'Serviceprobleme'!$H:$H,"未クローズ")+COUNTIFS('Serviceprobleme'!$A:$A,$A43,'Serviceprobleme'!$H:$H,"対応中")+COUNTIFS('Serviceprobleme'!$A:$A,$A43,'Serviceprobleme'!$H:$H,"顧客確認待ち")&gt;0,"未クローズ異常あり",IF(COUNTIF('Serviceprobleme'!$A:$A,$A43)&gt;0,"クローズ済み・記録あり","異常なし")))</f>
      </c>
      <c r="AE43" s="18" t="n"/>
      <c r="AF43" s="18" t="n"/>
      <c r="AG43" s="17" t="n"/>
      <c r="AH43" s="18" t="n"/>
    </row>
    <row r="44">
      <c r="A44" s="16" t="n"/>
      <c r="B44" s="17" t="n"/>
      <c r="C44" s="18" t="n"/>
      <c r="D44" s="18" t="n"/>
      <c r="E44" s="18" t="n"/>
      <c r="F44" s="18" t="n"/>
      <c r="G44" s="18" t="n"/>
      <c r="H44" s="18" t="n"/>
      <c r="I44" s="18" t="n"/>
      <c r="J44" s="18" t="n"/>
      <c r="K44" s="18" t="n"/>
      <c r="L44" s="18" t="n"/>
      <c r="M44" s="16" t="n"/>
      <c r="N44" s="14">
        <f>IF($A44="","",SUMIFS('Bestellpositionen'!$L:$L,'Bestellpositionen'!$A:$A,$A44))</f>
      </c>
      <c r="O44" s="19" t="n"/>
      <c r="P44" s="14">
        <f>IF($A44="","",SUMIFS('Bestellpositionen'!$M:$M,'Bestellpositionen'!$A:$A,$A44))</f>
      </c>
      <c r="Q44" s="19" t="n"/>
      <c r="R44" s="14">
        <f>IF($A44="","",$N44+$O44+$P44+$Q44)</f>
      </c>
      <c r="S44" s="18" t="n"/>
      <c r="T44" s="14">
        <f>IF($A44="","",SUMIFS('Rechnungsstellung &amp; Inkasso'!$E:$E,'Rechnungsstellung &amp; Inkasso'!$A:$A,$A44))</f>
      </c>
      <c r="U44" s="14">
        <f>IF($A44="","",SUMIFS('Rechnungsstellung &amp; Inkasso'!$I:$I,'Rechnungsstellung &amp; Inkasso'!$A:$A,$A44))</f>
      </c>
      <c r="V44" s="20">
        <f>IF($A44="","",IF($R44=0,"未入金",IF($U44=0,"未入金",IF($U44&lt;$R44,"一部入金","入金済み"))))</f>
      </c>
      <c r="W44" s="17" t="n"/>
      <c r="X44" s="17" t="n"/>
      <c r="Y44" s="17" t="n"/>
      <c r="Z44" s="17" t="n"/>
      <c r="AA44" s="14">
        <f>IF($A44="","",IF($Y44="",0,IF($Z44="",IF(TODAY()&gt;$Y44,TODAY()-$Y44,0),MAX(0,$Z44-$Y44))))</f>
      </c>
      <c r="AB44" s="20">
        <f>IF($A44="","",IF(COUNTIF('Versand &amp; Erfüllung'!$A:$A,$A44)=0,"未出荷",IF(COUNTIFS('Versand &amp; Erfüllung'!$A:$A,$A44,'Versand &amp; Erfüllung'!$K:$K,"受領済み")=COUNTIF('Versand &amp; Erfüllung'!$A:$A,$A44),"納品済み",IF(COUNTIFS('Versand &amp; Erfüllung'!$A:$A,$A44,'Versand &amp; Erfüllung'!$K:$K,"出荷済み")+COUNTIFS('Versand &amp; Erfüllung'!$A:$A,$A44,'Versand &amp; Erfüllung'!$K:$K,"輸送中")+COUNTIFS('Versand &amp; Erfüllung'!$A:$A,$A44,'Versand &amp; Erfüllung'!$K:$K,"一部出荷")+COUNTIFS('Versand &amp; Erfüllung'!$A:$A,$A44,'Versand &amp; Erfüllung'!$K:$K,"異常")&gt;0,"進行中","出荷待ち"))))</f>
      </c>
      <c r="AC44" s="20">
        <f>IF($A44="","",IF($T44=0,"未請求",IF($T44&lt;$R44,"一部請求","請求済み")))</f>
      </c>
      <c r="AD44" s="20">
        <f>IF($A44="","",IF(COUNTIFS('Serviceprobleme'!$A:$A,$A44,'Serviceprobleme'!$H:$H,"未クローズ")+COUNTIFS('Serviceprobleme'!$A:$A,$A44,'Serviceprobleme'!$H:$H,"対応中")+COUNTIFS('Serviceprobleme'!$A:$A,$A44,'Serviceprobleme'!$H:$H,"顧客確認待ち")&gt;0,"未クローズ異常あり",IF(COUNTIF('Serviceprobleme'!$A:$A,$A44)&gt;0,"クローズ済み・記録あり","異常なし")))</f>
      </c>
      <c r="AE44" s="18" t="n"/>
      <c r="AF44" s="18" t="n"/>
      <c r="AG44" s="17" t="n"/>
      <c r="AH44" s="18" t="n"/>
    </row>
    <row r="45">
      <c r="A45" s="16" t="n"/>
      <c r="B45" s="17" t="n"/>
      <c r="C45" s="18" t="n"/>
      <c r="D45" s="18" t="n"/>
      <c r="E45" s="18" t="n"/>
      <c r="F45" s="18" t="n"/>
      <c r="G45" s="18" t="n"/>
      <c r="H45" s="18" t="n"/>
      <c r="I45" s="18" t="n"/>
      <c r="J45" s="18" t="n"/>
      <c r="K45" s="18" t="n"/>
      <c r="L45" s="18" t="n"/>
      <c r="M45" s="16" t="n"/>
      <c r="N45" s="14">
        <f>IF($A45="","",SUMIFS('Bestellpositionen'!$L:$L,'Bestellpositionen'!$A:$A,$A45))</f>
      </c>
      <c r="O45" s="19" t="n"/>
      <c r="P45" s="14">
        <f>IF($A45="","",SUMIFS('Bestellpositionen'!$M:$M,'Bestellpositionen'!$A:$A,$A45))</f>
      </c>
      <c r="Q45" s="19" t="n"/>
      <c r="R45" s="14">
        <f>IF($A45="","",$N45+$O45+$P45+$Q45)</f>
      </c>
      <c r="S45" s="18" t="n"/>
      <c r="T45" s="14">
        <f>IF($A45="","",SUMIFS('Rechnungsstellung &amp; Inkasso'!$E:$E,'Rechnungsstellung &amp; Inkasso'!$A:$A,$A45))</f>
      </c>
      <c r="U45" s="14">
        <f>IF($A45="","",SUMIFS('Rechnungsstellung &amp; Inkasso'!$I:$I,'Rechnungsstellung &amp; Inkasso'!$A:$A,$A45))</f>
      </c>
      <c r="V45" s="20">
        <f>IF($A45="","",IF($R45=0,"未入金",IF($U45=0,"未入金",IF($U45&lt;$R45,"一部入金","入金済み"))))</f>
      </c>
      <c r="W45" s="17" t="n"/>
      <c r="X45" s="17" t="n"/>
      <c r="Y45" s="17" t="n"/>
      <c r="Z45" s="17" t="n"/>
      <c r="AA45" s="14">
        <f>IF($A45="","",IF($Y45="",0,IF($Z45="",IF(TODAY()&gt;$Y45,TODAY()-$Y45,0),MAX(0,$Z45-$Y45))))</f>
      </c>
      <c r="AB45" s="20">
        <f>IF($A45="","",IF(COUNTIF('Versand &amp; Erfüllung'!$A:$A,$A45)=0,"未出荷",IF(COUNTIFS('Versand &amp; Erfüllung'!$A:$A,$A45,'Versand &amp; Erfüllung'!$K:$K,"受領済み")=COUNTIF('Versand &amp; Erfüllung'!$A:$A,$A45),"納品済み",IF(COUNTIFS('Versand &amp; Erfüllung'!$A:$A,$A45,'Versand &amp; Erfüllung'!$K:$K,"出荷済み")+COUNTIFS('Versand &amp; Erfüllung'!$A:$A,$A45,'Versand &amp; Erfüllung'!$K:$K,"輸送中")+COUNTIFS('Versand &amp; Erfüllung'!$A:$A,$A45,'Versand &amp; Erfüllung'!$K:$K,"一部出荷")+COUNTIFS('Versand &amp; Erfüllung'!$A:$A,$A45,'Versand &amp; Erfüllung'!$K:$K,"異常")&gt;0,"進行中","出荷待ち"))))</f>
      </c>
      <c r="AC45" s="20">
        <f>IF($A45="","",IF($T45=0,"未請求",IF($T45&lt;$R45,"一部請求","請求済み")))</f>
      </c>
      <c r="AD45" s="20">
        <f>IF($A45="","",IF(COUNTIFS('Serviceprobleme'!$A:$A,$A45,'Serviceprobleme'!$H:$H,"未クローズ")+COUNTIFS('Serviceprobleme'!$A:$A,$A45,'Serviceprobleme'!$H:$H,"対応中")+COUNTIFS('Serviceprobleme'!$A:$A,$A45,'Serviceprobleme'!$H:$H,"顧客確認待ち")&gt;0,"未クローズ異常あり",IF(COUNTIF('Serviceprobleme'!$A:$A,$A45)&gt;0,"クローズ済み・記録あり","異常なし")))</f>
      </c>
      <c r="AE45" s="18" t="n"/>
      <c r="AF45" s="18" t="n"/>
      <c r="AG45" s="17" t="n"/>
      <c r="AH45" s="18" t="n"/>
    </row>
    <row r="46">
      <c r="A46" s="16" t="n"/>
      <c r="B46" s="17" t="n"/>
      <c r="C46" s="18" t="n"/>
      <c r="D46" s="18" t="n"/>
      <c r="E46" s="18" t="n"/>
      <c r="F46" s="18" t="n"/>
      <c r="G46" s="18" t="n"/>
      <c r="H46" s="18" t="n"/>
      <c r="I46" s="18" t="n"/>
      <c r="J46" s="18" t="n"/>
      <c r="K46" s="18" t="n"/>
      <c r="L46" s="18" t="n"/>
      <c r="M46" s="16" t="n"/>
      <c r="N46" s="14">
        <f>IF($A46="","",SUMIFS('Bestellpositionen'!$L:$L,'Bestellpositionen'!$A:$A,$A46))</f>
      </c>
      <c r="O46" s="19" t="n"/>
      <c r="P46" s="14">
        <f>IF($A46="","",SUMIFS('Bestellpositionen'!$M:$M,'Bestellpositionen'!$A:$A,$A46))</f>
      </c>
      <c r="Q46" s="19" t="n"/>
      <c r="R46" s="14">
        <f>IF($A46="","",$N46+$O46+$P46+$Q46)</f>
      </c>
      <c r="S46" s="18" t="n"/>
      <c r="T46" s="14">
        <f>IF($A46="","",SUMIFS('Rechnungsstellung &amp; Inkasso'!$E:$E,'Rechnungsstellung &amp; Inkasso'!$A:$A,$A46))</f>
      </c>
      <c r="U46" s="14">
        <f>IF($A46="","",SUMIFS('Rechnungsstellung &amp; Inkasso'!$I:$I,'Rechnungsstellung &amp; Inkasso'!$A:$A,$A46))</f>
      </c>
      <c r="V46" s="20">
        <f>IF($A46="","",IF($R46=0,"未入金",IF($U46=0,"未入金",IF($U46&lt;$R46,"一部入金","入金済み"))))</f>
      </c>
      <c r="W46" s="17" t="n"/>
      <c r="X46" s="17" t="n"/>
      <c r="Y46" s="17" t="n"/>
      <c r="Z46" s="17" t="n"/>
      <c r="AA46" s="14">
        <f>IF($A46="","",IF($Y46="",0,IF($Z46="",IF(TODAY()&gt;$Y46,TODAY()-$Y46,0),MAX(0,$Z46-$Y46))))</f>
      </c>
      <c r="AB46" s="20">
        <f>IF($A46="","",IF(COUNTIF('Versand &amp; Erfüllung'!$A:$A,$A46)=0,"未出荷",IF(COUNTIFS('Versand &amp; Erfüllung'!$A:$A,$A46,'Versand &amp; Erfüllung'!$K:$K,"受領済み")=COUNTIF('Versand &amp; Erfüllung'!$A:$A,$A46),"納品済み",IF(COUNTIFS('Versand &amp; Erfüllung'!$A:$A,$A46,'Versand &amp; Erfüllung'!$K:$K,"出荷済み")+COUNTIFS('Versand &amp; Erfüllung'!$A:$A,$A46,'Versand &amp; Erfüllung'!$K:$K,"輸送中")+COUNTIFS('Versand &amp; Erfüllung'!$A:$A,$A46,'Versand &amp; Erfüllung'!$K:$K,"一部出荷")+COUNTIFS('Versand &amp; Erfüllung'!$A:$A,$A46,'Versand &amp; Erfüllung'!$K:$K,"異常")&gt;0,"進行中","出荷待ち"))))</f>
      </c>
      <c r="AC46" s="20">
        <f>IF($A46="","",IF($T46=0,"未請求",IF($T46&lt;$R46,"一部請求","請求済み")))</f>
      </c>
      <c r="AD46" s="20">
        <f>IF($A46="","",IF(COUNTIFS('Serviceprobleme'!$A:$A,$A46,'Serviceprobleme'!$H:$H,"未クローズ")+COUNTIFS('Serviceprobleme'!$A:$A,$A46,'Serviceprobleme'!$H:$H,"対応中")+COUNTIFS('Serviceprobleme'!$A:$A,$A46,'Serviceprobleme'!$H:$H,"顧客確認待ち")&gt;0,"未クローズ異常あり",IF(COUNTIF('Serviceprobleme'!$A:$A,$A46)&gt;0,"クローズ済み・記録あり","異常なし")))</f>
      </c>
      <c r="AE46" s="18" t="n"/>
      <c r="AF46" s="18" t="n"/>
      <c r="AG46" s="17" t="n"/>
      <c r="AH46" s="18" t="n"/>
    </row>
    <row r="47">
      <c r="A47" s="16" t="n"/>
      <c r="B47" s="17" t="n"/>
      <c r="C47" s="18" t="n"/>
      <c r="D47" s="18" t="n"/>
      <c r="E47" s="18" t="n"/>
      <c r="F47" s="18" t="n"/>
      <c r="G47" s="18" t="n"/>
      <c r="H47" s="18" t="n"/>
      <c r="I47" s="18" t="n"/>
      <c r="J47" s="18" t="n"/>
      <c r="K47" s="18" t="n"/>
      <c r="L47" s="18" t="n"/>
      <c r="M47" s="16" t="n"/>
      <c r="N47" s="14">
        <f>IF($A47="","",SUMIFS('Bestellpositionen'!$L:$L,'Bestellpositionen'!$A:$A,$A47))</f>
      </c>
      <c r="O47" s="19" t="n"/>
      <c r="P47" s="14">
        <f>IF($A47="","",SUMIFS('Bestellpositionen'!$M:$M,'Bestellpositionen'!$A:$A,$A47))</f>
      </c>
      <c r="Q47" s="19" t="n"/>
      <c r="R47" s="14">
        <f>IF($A47="","",$N47+$O47+$P47+$Q47)</f>
      </c>
      <c r="S47" s="18" t="n"/>
      <c r="T47" s="14">
        <f>IF($A47="","",SUMIFS('Rechnungsstellung &amp; Inkasso'!$E:$E,'Rechnungsstellung &amp; Inkasso'!$A:$A,$A47))</f>
      </c>
      <c r="U47" s="14">
        <f>IF($A47="","",SUMIFS('Rechnungsstellung &amp; Inkasso'!$I:$I,'Rechnungsstellung &amp; Inkasso'!$A:$A,$A47))</f>
      </c>
      <c r="V47" s="20">
        <f>IF($A47="","",IF($R47=0,"未入金",IF($U47=0,"未入金",IF($U47&lt;$R47,"一部入金","入金済み"))))</f>
      </c>
      <c r="W47" s="17" t="n"/>
      <c r="X47" s="17" t="n"/>
      <c r="Y47" s="17" t="n"/>
      <c r="Z47" s="17" t="n"/>
      <c r="AA47" s="14">
        <f>IF($A47="","",IF($Y47="",0,IF($Z47="",IF(TODAY()&gt;$Y47,TODAY()-$Y47,0),MAX(0,$Z47-$Y47))))</f>
      </c>
      <c r="AB47" s="20">
        <f>IF($A47="","",IF(COUNTIF('Versand &amp; Erfüllung'!$A:$A,$A47)=0,"未出荷",IF(COUNTIFS('Versand &amp; Erfüllung'!$A:$A,$A47,'Versand &amp; Erfüllung'!$K:$K,"受領済み")=COUNTIF('Versand &amp; Erfüllung'!$A:$A,$A47),"納品済み",IF(COUNTIFS('Versand &amp; Erfüllung'!$A:$A,$A47,'Versand &amp; Erfüllung'!$K:$K,"出荷済み")+COUNTIFS('Versand &amp; Erfüllung'!$A:$A,$A47,'Versand &amp; Erfüllung'!$K:$K,"輸送中")+COUNTIFS('Versand &amp; Erfüllung'!$A:$A,$A47,'Versand &amp; Erfüllung'!$K:$K,"一部出荷")+COUNTIFS('Versand &amp; Erfüllung'!$A:$A,$A47,'Versand &amp; Erfüllung'!$K:$K,"異常")&gt;0,"進行中","出荷待ち"))))</f>
      </c>
      <c r="AC47" s="20">
        <f>IF($A47="","",IF($T47=0,"未請求",IF($T47&lt;$R47,"一部請求","請求済み")))</f>
      </c>
      <c r="AD47" s="20">
        <f>IF($A47="","",IF(COUNTIFS('Serviceprobleme'!$A:$A,$A47,'Serviceprobleme'!$H:$H,"未クローズ")+COUNTIFS('Serviceprobleme'!$A:$A,$A47,'Serviceprobleme'!$H:$H,"対応中")+COUNTIFS('Serviceprobleme'!$A:$A,$A47,'Serviceprobleme'!$H:$H,"顧客確認待ち")&gt;0,"未クローズ異常あり",IF(COUNTIF('Serviceprobleme'!$A:$A,$A47)&gt;0,"クローズ済み・記録あり","異常なし")))</f>
      </c>
      <c r="AE47" s="18" t="n"/>
      <c r="AF47" s="18" t="n"/>
      <c r="AG47" s="17" t="n"/>
      <c r="AH47" s="18" t="n"/>
    </row>
    <row r="48">
      <c r="A48" s="16" t="n"/>
      <c r="B48" s="17" t="n"/>
      <c r="C48" s="18" t="n"/>
      <c r="D48" s="18" t="n"/>
      <c r="E48" s="18" t="n"/>
      <c r="F48" s="18" t="n"/>
      <c r="G48" s="18" t="n"/>
      <c r="H48" s="18" t="n"/>
      <c r="I48" s="18" t="n"/>
      <c r="J48" s="18" t="n"/>
      <c r="K48" s="18" t="n"/>
      <c r="L48" s="18" t="n"/>
      <c r="M48" s="16" t="n"/>
      <c r="N48" s="14">
        <f>IF($A48="","",SUMIFS('Bestellpositionen'!$L:$L,'Bestellpositionen'!$A:$A,$A48))</f>
      </c>
      <c r="O48" s="19" t="n"/>
      <c r="P48" s="14">
        <f>IF($A48="","",SUMIFS('Bestellpositionen'!$M:$M,'Bestellpositionen'!$A:$A,$A48))</f>
      </c>
      <c r="Q48" s="19" t="n"/>
      <c r="R48" s="14">
        <f>IF($A48="","",$N48+$O48+$P48+$Q48)</f>
      </c>
      <c r="S48" s="18" t="n"/>
      <c r="T48" s="14">
        <f>IF($A48="","",SUMIFS('Rechnungsstellung &amp; Inkasso'!$E:$E,'Rechnungsstellung &amp; Inkasso'!$A:$A,$A48))</f>
      </c>
      <c r="U48" s="14">
        <f>IF($A48="","",SUMIFS('Rechnungsstellung &amp; Inkasso'!$I:$I,'Rechnungsstellung &amp; Inkasso'!$A:$A,$A48))</f>
      </c>
      <c r="V48" s="20">
        <f>IF($A48="","",IF($R48=0,"未入金",IF($U48=0,"未入金",IF($U48&lt;$R48,"一部入金","入金済み"))))</f>
      </c>
      <c r="W48" s="17" t="n"/>
      <c r="X48" s="17" t="n"/>
      <c r="Y48" s="17" t="n"/>
      <c r="Z48" s="17" t="n"/>
      <c r="AA48" s="14">
        <f>IF($A48="","",IF($Y48="",0,IF($Z48="",IF(TODAY()&gt;$Y48,TODAY()-$Y48,0),MAX(0,$Z48-$Y48))))</f>
      </c>
      <c r="AB48" s="20">
        <f>IF($A48="","",IF(COUNTIF('Versand &amp; Erfüllung'!$A:$A,$A48)=0,"未出荷",IF(COUNTIFS('Versand &amp; Erfüllung'!$A:$A,$A48,'Versand &amp; Erfüllung'!$K:$K,"受領済み")=COUNTIF('Versand &amp; Erfüllung'!$A:$A,$A48),"納品済み",IF(COUNTIFS('Versand &amp; Erfüllung'!$A:$A,$A48,'Versand &amp; Erfüllung'!$K:$K,"出荷済み")+COUNTIFS('Versand &amp; Erfüllung'!$A:$A,$A48,'Versand &amp; Erfüllung'!$K:$K,"輸送中")+COUNTIFS('Versand &amp; Erfüllung'!$A:$A,$A48,'Versand &amp; Erfüllung'!$K:$K,"一部出荷")+COUNTIFS('Versand &amp; Erfüllung'!$A:$A,$A48,'Versand &amp; Erfüllung'!$K:$K,"異常")&gt;0,"進行中","出荷待ち"))))</f>
      </c>
      <c r="AC48" s="20">
        <f>IF($A48="","",IF($T48=0,"未請求",IF($T48&lt;$R48,"一部請求","請求済み")))</f>
      </c>
      <c r="AD48" s="20">
        <f>IF($A48="","",IF(COUNTIFS('Serviceprobleme'!$A:$A,$A48,'Serviceprobleme'!$H:$H,"未クローズ")+COUNTIFS('Serviceprobleme'!$A:$A,$A48,'Serviceprobleme'!$H:$H,"対応中")+COUNTIFS('Serviceprobleme'!$A:$A,$A48,'Serviceprobleme'!$H:$H,"顧客確認待ち")&gt;0,"未クローズ異常あり",IF(COUNTIF('Serviceprobleme'!$A:$A,$A48)&gt;0,"クローズ済み・記録あり","異常なし")))</f>
      </c>
      <c r="AE48" s="18" t="n"/>
      <c r="AF48" s="18" t="n"/>
      <c r="AG48" s="17" t="n"/>
      <c r="AH48" s="18" t="n"/>
    </row>
    <row r="49">
      <c r="A49" s="16" t="n"/>
      <c r="B49" s="17" t="n"/>
      <c r="C49" s="18" t="n"/>
      <c r="D49" s="18" t="n"/>
      <c r="E49" s="18" t="n"/>
      <c r="F49" s="18" t="n"/>
      <c r="G49" s="18" t="n"/>
      <c r="H49" s="18" t="n"/>
      <c r="I49" s="18" t="n"/>
      <c r="J49" s="18" t="n"/>
      <c r="K49" s="18" t="n"/>
      <c r="L49" s="18" t="n"/>
      <c r="M49" s="16" t="n"/>
      <c r="N49" s="14">
        <f>IF($A49="","",SUMIFS('Bestellpositionen'!$L:$L,'Bestellpositionen'!$A:$A,$A49))</f>
      </c>
      <c r="O49" s="19" t="n"/>
      <c r="P49" s="14">
        <f>IF($A49="","",SUMIFS('Bestellpositionen'!$M:$M,'Bestellpositionen'!$A:$A,$A49))</f>
      </c>
      <c r="Q49" s="19" t="n"/>
      <c r="R49" s="14">
        <f>IF($A49="","",$N49+$O49+$P49+$Q49)</f>
      </c>
      <c r="S49" s="18" t="n"/>
      <c r="T49" s="14">
        <f>IF($A49="","",SUMIFS('Rechnungsstellung &amp; Inkasso'!$E:$E,'Rechnungsstellung &amp; Inkasso'!$A:$A,$A49))</f>
      </c>
      <c r="U49" s="14">
        <f>IF($A49="","",SUMIFS('Rechnungsstellung &amp; Inkasso'!$I:$I,'Rechnungsstellung &amp; Inkasso'!$A:$A,$A49))</f>
      </c>
      <c r="V49" s="20">
        <f>IF($A49="","",IF($R49=0,"未入金",IF($U49=0,"未入金",IF($U49&lt;$R49,"一部入金","入金済み"))))</f>
      </c>
      <c r="W49" s="17" t="n"/>
      <c r="X49" s="17" t="n"/>
      <c r="Y49" s="17" t="n"/>
      <c r="Z49" s="17" t="n"/>
      <c r="AA49" s="14">
        <f>IF($A49="","",IF($Y49="",0,IF($Z49="",IF(TODAY()&gt;$Y49,TODAY()-$Y49,0),MAX(0,$Z49-$Y49))))</f>
      </c>
      <c r="AB49" s="20">
        <f>IF($A49="","",IF(COUNTIF('Versand &amp; Erfüllung'!$A:$A,$A49)=0,"未出荷",IF(COUNTIFS('Versand &amp; Erfüllung'!$A:$A,$A49,'Versand &amp; Erfüllung'!$K:$K,"受領済み")=COUNTIF('Versand &amp; Erfüllung'!$A:$A,$A49),"納品済み",IF(COUNTIFS('Versand &amp; Erfüllung'!$A:$A,$A49,'Versand &amp; Erfüllung'!$K:$K,"出荷済み")+COUNTIFS('Versand &amp; Erfüllung'!$A:$A,$A49,'Versand &amp; Erfüllung'!$K:$K,"輸送中")+COUNTIFS('Versand &amp; Erfüllung'!$A:$A,$A49,'Versand &amp; Erfüllung'!$K:$K,"一部出荷")+COUNTIFS('Versand &amp; Erfüllung'!$A:$A,$A49,'Versand &amp; Erfüllung'!$K:$K,"異常")&gt;0,"進行中","出荷待ち"))))</f>
      </c>
      <c r="AC49" s="20">
        <f>IF($A49="","",IF($T49=0,"未請求",IF($T49&lt;$R49,"一部請求","請求済み")))</f>
      </c>
      <c r="AD49" s="20">
        <f>IF($A49="","",IF(COUNTIFS('Serviceprobleme'!$A:$A,$A49,'Serviceprobleme'!$H:$H,"未クローズ")+COUNTIFS('Serviceprobleme'!$A:$A,$A49,'Serviceprobleme'!$H:$H,"対応中")+COUNTIFS('Serviceprobleme'!$A:$A,$A49,'Serviceprobleme'!$H:$H,"顧客確認待ち")&gt;0,"未クローズ異常あり",IF(COUNTIF('Serviceprobleme'!$A:$A,$A49)&gt;0,"クローズ済み・記録あり","異常なし")))</f>
      </c>
      <c r="AE49" s="18" t="n"/>
      <c r="AF49" s="18" t="n"/>
      <c r="AG49" s="17" t="n"/>
      <c r="AH49" s="18" t="n"/>
    </row>
    <row r="50">
      <c r="A50" s="16" t="n"/>
      <c r="B50" s="17" t="n"/>
      <c r="C50" s="18" t="n"/>
      <c r="D50" s="18" t="n"/>
      <c r="E50" s="18" t="n"/>
      <c r="F50" s="18" t="n"/>
      <c r="G50" s="18" t="n"/>
      <c r="H50" s="18" t="n"/>
      <c r="I50" s="18" t="n"/>
      <c r="J50" s="18" t="n"/>
      <c r="K50" s="18" t="n"/>
      <c r="L50" s="18" t="n"/>
      <c r="M50" s="16" t="n"/>
      <c r="N50" s="14">
        <f>IF($A50="","",SUMIFS('Bestellpositionen'!$L:$L,'Bestellpositionen'!$A:$A,$A50))</f>
      </c>
      <c r="O50" s="19" t="n"/>
      <c r="P50" s="14">
        <f>IF($A50="","",SUMIFS('Bestellpositionen'!$M:$M,'Bestellpositionen'!$A:$A,$A50))</f>
      </c>
      <c r="Q50" s="19" t="n"/>
      <c r="R50" s="14">
        <f>IF($A50="","",$N50+$O50+$P50+$Q50)</f>
      </c>
      <c r="S50" s="18" t="n"/>
      <c r="T50" s="14">
        <f>IF($A50="","",SUMIFS('Rechnungsstellung &amp; Inkasso'!$E:$E,'Rechnungsstellung &amp; Inkasso'!$A:$A,$A50))</f>
      </c>
      <c r="U50" s="14">
        <f>IF($A50="","",SUMIFS('Rechnungsstellung &amp; Inkasso'!$I:$I,'Rechnungsstellung &amp; Inkasso'!$A:$A,$A50))</f>
      </c>
      <c r="V50" s="20">
        <f>IF($A50="","",IF($R50=0,"未入金",IF($U50=0,"未入金",IF($U50&lt;$R50,"一部入金","入金済み"))))</f>
      </c>
      <c r="W50" s="17" t="n"/>
      <c r="X50" s="17" t="n"/>
      <c r="Y50" s="17" t="n"/>
      <c r="Z50" s="17" t="n"/>
      <c r="AA50" s="14">
        <f>IF($A50="","",IF($Y50="",0,IF($Z50="",IF(TODAY()&gt;$Y50,TODAY()-$Y50,0),MAX(0,$Z50-$Y50))))</f>
      </c>
      <c r="AB50" s="20">
        <f>IF($A50="","",IF(COUNTIF('Versand &amp; Erfüllung'!$A:$A,$A50)=0,"未出荷",IF(COUNTIFS('Versand &amp; Erfüllung'!$A:$A,$A50,'Versand &amp; Erfüllung'!$K:$K,"受領済み")=COUNTIF('Versand &amp; Erfüllung'!$A:$A,$A50),"納品済み",IF(COUNTIFS('Versand &amp; Erfüllung'!$A:$A,$A50,'Versand &amp; Erfüllung'!$K:$K,"出荷済み")+COUNTIFS('Versand &amp; Erfüllung'!$A:$A,$A50,'Versand &amp; Erfüllung'!$K:$K,"輸送中")+COUNTIFS('Versand &amp; Erfüllung'!$A:$A,$A50,'Versand &amp; Erfüllung'!$K:$K,"一部出荷")+COUNTIFS('Versand &amp; Erfüllung'!$A:$A,$A50,'Versand &amp; Erfüllung'!$K:$K,"異常")&gt;0,"進行中","出荷待ち"))))</f>
      </c>
      <c r="AC50" s="20">
        <f>IF($A50="","",IF($T50=0,"未請求",IF($T50&lt;$R50,"一部請求","請求済み")))</f>
      </c>
      <c r="AD50" s="20">
        <f>IF($A50="","",IF(COUNTIFS('Serviceprobleme'!$A:$A,$A50,'Serviceprobleme'!$H:$H,"未クローズ")+COUNTIFS('Serviceprobleme'!$A:$A,$A50,'Serviceprobleme'!$H:$H,"対応中")+COUNTIFS('Serviceprobleme'!$A:$A,$A50,'Serviceprobleme'!$H:$H,"顧客確認待ち")&gt;0,"未クローズ異常あり",IF(COUNTIF('Serviceprobleme'!$A:$A,$A50)&gt;0,"クローズ済み・記録あり","異常なし")))</f>
      </c>
      <c r="AE50" s="18" t="n"/>
      <c r="AF50" s="18" t="n"/>
      <c r="AG50" s="17" t="n"/>
      <c r="AH50" s="18" t="n"/>
    </row>
    <row r="51">
      <c r="A51" s="16" t="n"/>
      <c r="B51" s="17" t="n"/>
      <c r="C51" s="18" t="n"/>
      <c r="D51" s="18" t="n"/>
      <c r="E51" s="18" t="n"/>
      <c r="F51" s="18" t="n"/>
      <c r="G51" s="18" t="n"/>
      <c r="H51" s="18" t="n"/>
      <c r="I51" s="18" t="n"/>
      <c r="J51" s="18" t="n"/>
      <c r="K51" s="18" t="n"/>
      <c r="L51" s="18" t="n"/>
      <c r="M51" s="16" t="n"/>
      <c r="N51" s="14">
        <f>IF($A51="","",SUMIFS('Bestellpositionen'!$L:$L,'Bestellpositionen'!$A:$A,$A51))</f>
      </c>
      <c r="O51" s="19" t="n"/>
      <c r="P51" s="14">
        <f>IF($A51="","",SUMIFS('Bestellpositionen'!$M:$M,'Bestellpositionen'!$A:$A,$A51))</f>
      </c>
      <c r="Q51" s="19" t="n"/>
      <c r="R51" s="14">
        <f>IF($A51="","",$N51+$O51+$P51+$Q51)</f>
      </c>
      <c r="S51" s="18" t="n"/>
      <c r="T51" s="14">
        <f>IF($A51="","",SUMIFS('Rechnungsstellung &amp; Inkasso'!$E:$E,'Rechnungsstellung &amp; Inkasso'!$A:$A,$A51))</f>
      </c>
      <c r="U51" s="14">
        <f>IF($A51="","",SUMIFS('Rechnungsstellung &amp; Inkasso'!$I:$I,'Rechnungsstellung &amp; Inkasso'!$A:$A,$A51))</f>
      </c>
      <c r="V51" s="20">
        <f>IF($A51="","",IF($R51=0,"未入金",IF($U51=0,"未入金",IF($U51&lt;$R51,"一部入金","入金済み"))))</f>
      </c>
      <c r="W51" s="17" t="n"/>
      <c r="X51" s="17" t="n"/>
      <c r="Y51" s="17" t="n"/>
      <c r="Z51" s="17" t="n"/>
      <c r="AA51" s="14">
        <f>IF($A51="","",IF($Y51="",0,IF($Z51="",IF(TODAY()&gt;$Y51,TODAY()-$Y51,0),MAX(0,$Z51-$Y51))))</f>
      </c>
      <c r="AB51" s="20">
        <f>IF($A51="","",IF(COUNTIF('Versand &amp; Erfüllung'!$A:$A,$A51)=0,"未出荷",IF(COUNTIFS('Versand &amp; Erfüllung'!$A:$A,$A51,'Versand &amp; Erfüllung'!$K:$K,"受領済み")=COUNTIF('Versand &amp; Erfüllung'!$A:$A,$A51),"納品済み",IF(COUNTIFS('Versand &amp; Erfüllung'!$A:$A,$A51,'Versand &amp; Erfüllung'!$K:$K,"出荷済み")+COUNTIFS('Versand &amp; Erfüllung'!$A:$A,$A51,'Versand &amp; Erfüllung'!$K:$K,"輸送中")+COUNTIFS('Versand &amp; Erfüllung'!$A:$A,$A51,'Versand &amp; Erfüllung'!$K:$K,"一部出荷")+COUNTIFS('Versand &amp; Erfüllung'!$A:$A,$A51,'Versand &amp; Erfüllung'!$K:$K,"異常")&gt;0,"進行中","出荷待ち"))))</f>
      </c>
      <c r="AC51" s="20">
        <f>IF($A51="","",IF($T51=0,"未請求",IF($T51&lt;$R51,"一部請求","請求済み")))</f>
      </c>
      <c r="AD51" s="20">
        <f>IF($A51="","",IF(COUNTIFS('Serviceprobleme'!$A:$A,$A51,'Serviceprobleme'!$H:$H,"未クローズ")+COUNTIFS('Serviceprobleme'!$A:$A,$A51,'Serviceprobleme'!$H:$H,"対応中")+COUNTIFS('Serviceprobleme'!$A:$A,$A51,'Serviceprobleme'!$H:$H,"顧客確認待ち")&gt;0,"未クローズ異常あり",IF(COUNTIF('Serviceprobleme'!$A:$A,$A51)&gt;0,"クローズ済み・記録あり","異常なし")))</f>
      </c>
      <c r="AE51" s="18" t="n"/>
      <c r="AF51" s="18" t="n"/>
      <c r="AG51" s="17" t="n"/>
      <c r="AH51" s="18" t="n"/>
    </row>
    <row r="52">
      <c r="A52" s="16" t="n"/>
      <c r="B52" s="17" t="n"/>
      <c r="C52" s="18" t="n"/>
      <c r="D52" s="18" t="n"/>
      <c r="E52" s="18" t="n"/>
      <c r="F52" s="18" t="n"/>
      <c r="G52" s="18" t="n"/>
      <c r="H52" s="18" t="n"/>
      <c r="I52" s="18" t="n"/>
      <c r="J52" s="18" t="n"/>
      <c r="K52" s="18" t="n"/>
      <c r="L52" s="18" t="n"/>
      <c r="M52" s="16" t="n"/>
      <c r="N52" s="14">
        <f>IF($A52="","",SUMIFS('Bestellpositionen'!$L:$L,'Bestellpositionen'!$A:$A,$A52))</f>
      </c>
      <c r="O52" s="19" t="n"/>
      <c r="P52" s="14">
        <f>IF($A52="","",SUMIFS('Bestellpositionen'!$M:$M,'Bestellpositionen'!$A:$A,$A52))</f>
      </c>
      <c r="Q52" s="19" t="n"/>
      <c r="R52" s="14">
        <f>IF($A52="","",$N52+$O52+$P52+$Q52)</f>
      </c>
      <c r="S52" s="18" t="n"/>
      <c r="T52" s="14">
        <f>IF($A52="","",SUMIFS('Rechnungsstellung &amp; Inkasso'!$E:$E,'Rechnungsstellung &amp; Inkasso'!$A:$A,$A52))</f>
      </c>
      <c r="U52" s="14">
        <f>IF($A52="","",SUMIFS('Rechnungsstellung &amp; Inkasso'!$I:$I,'Rechnungsstellung &amp; Inkasso'!$A:$A,$A52))</f>
      </c>
      <c r="V52" s="20">
        <f>IF($A52="","",IF($R52=0,"未入金",IF($U52=0,"未入金",IF($U52&lt;$R52,"一部入金","入金済み"))))</f>
      </c>
      <c r="W52" s="17" t="n"/>
      <c r="X52" s="17" t="n"/>
      <c r="Y52" s="17" t="n"/>
      <c r="Z52" s="17" t="n"/>
      <c r="AA52" s="14">
        <f>IF($A52="","",IF($Y52="",0,IF($Z52="",IF(TODAY()&gt;$Y52,TODAY()-$Y52,0),MAX(0,$Z52-$Y52))))</f>
      </c>
      <c r="AB52" s="20">
        <f>IF($A52="","",IF(COUNTIF('Versand &amp; Erfüllung'!$A:$A,$A52)=0,"未出荷",IF(COUNTIFS('Versand &amp; Erfüllung'!$A:$A,$A52,'Versand &amp; Erfüllung'!$K:$K,"受領済み")=COUNTIF('Versand &amp; Erfüllung'!$A:$A,$A52),"納品済み",IF(COUNTIFS('Versand &amp; Erfüllung'!$A:$A,$A52,'Versand &amp; Erfüllung'!$K:$K,"出荷済み")+COUNTIFS('Versand &amp; Erfüllung'!$A:$A,$A52,'Versand &amp; Erfüllung'!$K:$K,"輸送中")+COUNTIFS('Versand &amp; Erfüllung'!$A:$A,$A52,'Versand &amp; Erfüllung'!$K:$K,"一部出荷")+COUNTIFS('Versand &amp; Erfüllung'!$A:$A,$A52,'Versand &amp; Erfüllung'!$K:$K,"異常")&gt;0,"進行中","出荷待ち"))))</f>
      </c>
      <c r="AC52" s="20">
        <f>IF($A52="","",IF($T52=0,"未請求",IF($T52&lt;$R52,"一部請求","請求済み")))</f>
      </c>
      <c r="AD52" s="20">
        <f>IF($A52="","",IF(COUNTIFS('Serviceprobleme'!$A:$A,$A52,'Serviceprobleme'!$H:$H,"未クローズ")+COUNTIFS('Serviceprobleme'!$A:$A,$A52,'Serviceprobleme'!$H:$H,"対応中")+COUNTIFS('Serviceprobleme'!$A:$A,$A52,'Serviceprobleme'!$H:$H,"顧客確認待ち")&gt;0,"未クローズ異常あり",IF(COUNTIF('Serviceprobleme'!$A:$A,$A52)&gt;0,"クローズ済み・記録あり","異常なし")))</f>
      </c>
      <c r="AE52" s="18" t="n"/>
      <c r="AF52" s="18" t="n"/>
      <c r="AG52" s="17" t="n"/>
      <c r="AH52" s="18" t="n"/>
    </row>
    <row r="53">
      <c r="A53" s="16" t="n"/>
      <c r="B53" s="17" t="n"/>
      <c r="C53" s="18" t="n"/>
      <c r="D53" s="18" t="n"/>
      <c r="E53" s="18" t="n"/>
      <c r="F53" s="18" t="n"/>
      <c r="G53" s="18" t="n"/>
      <c r="H53" s="18" t="n"/>
      <c r="I53" s="18" t="n"/>
      <c r="J53" s="18" t="n"/>
      <c r="K53" s="18" t="n"/>
      <c r="L53" s="18" t="n"/>
      <c r="M53" s="16" t="n"/>
      <c r="N53" s="14">
        <f>IF($A53="","",SUMIFS('Bestellpositionen'!$L:$L,'Bestellpositionen'!$A:$A,$A53))</f>
      </c>
      <c r="O53" s="19" t="n"/>
      <c r="P53" s="14">
        <f>IF($A53="","",SUMIFS('Bestellpositionen'!$M:$M,'Bestellpositionen'!$A:$A,$A53))</f>
      </c>
      <c r="Q53" s="19" t="n"/>
      <c r="R53" s="14">
        <f>IF($A53="","",$N53+$O53+$P53+$Q53)</f>
      </c>
      <c r="S53" s="18" t="n"/>
      <c r="T53" s="14">
        <f>IF($A53="","",SUMIFS('Rechnungsstellung &amp; Inkasso'!$E:$E,'Rechnungsstellung &amp; Inkasso'!$A:$A,$A53))</f>
      </c>
      <c r="U53" s="14">
        <f>IF($A53="","",SUMIFS('Rechnungsstellung &amp; Inkasso'!$I:$I,'Rechnungsstellung &amp; Inkasso'!$A:$A,$A53))</f>
      </c>
      <c r="V53" s="20">
        <f>IF($A53="","",IF($R53=0,"未入金",IF($U53=0,"未入金",IF($U53&lt;$R53,"一部入金","入金済み"))))</f>
      </c>
      <c r="W53" s="17" t="n"/>
      <c r="X53" s="17" t="n"/>
      <c r="Y53" s="17" t="n"/>
      <c r="Z53" s="17" t="n"/>
      <c r="AA53" s="14">
        <f>IF($A53="","",IF($Y53="",0,IF($Z53="",IF(TODAY()&gt;$Y53,TODAY()-$Y53,0),MAX(0,$Z53-$Y53))))</f>
      </c>
      <c r="AB53" s="20">
        <f>IF($A53="","",IF(COUNTIF('Versand &amp; Erfüllung'!$A:$A,$A53)=0,"未出荷",IF(COUNTIFS('Versand &amp; Erfüllung'!$A:$A,$A53,'Versand &amp; Erfüllung'!$K:$K,"受領済み")=COUNTIF('Versand &amp; Erfüllung'!$A:$A,$A53),"納品済み",IF(COUNTIFS('Versand &amp; Erfüllung'!$A:$A,$A53,'Versand &amp; Erfüllung'!$K:$K,"出荷済み")+COUNTIFS('Versand &amp; Erfüllung'!$A:$A,$A53,'Versand &amp; Erfüllung'!$K:$K,"輸送中")+COUNTIFS('Versand &amp; Erfüllung'!$A:$A,$A53,'Versand &amp; Erfüllung'!$K:$K,"一部出荷")+COUNTIFS('Versand &amp; Erfüllung'!$A:$A,$A53,'Versand &amp; Erfüllung'!$K:$K,"異常")&gt;0,"進行中","出荷待ち"))))</f>
      </c>
      <c r="AC53" s="20">
        <f>IF($A53="","",IF($T53=0,"未請求",IF($T53&lt;$R53,"一部請求","請求済み")))</f>
      </c>
      <c r="AD53" s="20">
        <f>IF($A53="","",IF(COUNTIFS('Serviceprobleme'!$A:$A,$A53,'Serviceprobleme'!$H:$H,"未クローズ")+COUNTIFS('Serviceprobleme'!$A:$A,$A53,'Serviceprobleme'!$H:$H,"対応中")+COUNTIFS('Serviceprobleme'!$A:$A,$A53,'Serviceprobleme'!$H:$H,"顧客確認待ち")&gt;0,"未クローズ異常あり",IF(COUNTIF('Serviceprobleme'!$A:$A,$A53)&gt;0,"クローズ済み・記録あり","異常なし")))</f>
      </c>
      <c r="AE53" s="18" t="n"/>
      <c r="AF53" s="18" t="n"/>
      <c r="AG53" s="17" t="n"/>
      <c r="AH53" s="18" t="n"/>
    </row>
    <row r="54">
      <c r="A54" s="16" t="n"/>
      <c r="B54" s="17" t="n"/>
      <c r="C54" s="18" t="n"/>
      <c r="D54" s="18" t="n"/>
      <c r="E54" s="18" t="n"/>
      <c r="F54" s="18" t="n"/>
      <c r="G54" s="18" t="n"/>
      <c r="H54" s="18" t="n"/>
      <c r="I54" s="18" t="n"/>
      <c r="J54" s="18" t="n"/>
      <c r="K54" s="18" t="n"/>
      <c r="L54" s="18" t="n"/>
      <c r="M54" s="16" t="n"/>
      <c r="N54" s="14">
        <f>IF($A54="","",SUMIFS('Bestellpositionen'!$L:$L,'Bestellpositionen'!$A:$A,$A54))</f>
      </c>
      <c r="O54" s="19" t="n"/>
      <c r="P54" s="14">
        <f>IF($A54="","",SUMIFS('Bestellpositionen'!$M:$M,'Bestellpositionen'!$A:$A,$A54))</f>
      </c>
      <c r="Q54" s="19" t="n"/>
      <c r="R54" s="14">
        <f>IF($A54="","",$N54+$O54+$P54+$Q54)</f>
      </c>
      <c r="S54" s="18" t="n"/>
      <c r="T54" s="14">
        <f>IF($A54="","",SUMIFS('Rechnungsstellung &amp; Inkasso'!$E:$E,'Rechnungsstellung &amp; Inkasso'!$A:$A,$A54))</f>
      </c>
      <c r="U54" s="14">
        <f>IF($A54="","",SUMIFS('Rechnungsstellung &amp; Inkasso'!$I:$I,'Rechnungsstellung &amp; Inkasso'!$A:$A,$A54))</f>
      </c>
      <c r="V54" s="20">
        <f>IF($A54="","",IF($R54=0,"未入金",IF($U54=0,"未入金",IF($U54&lt;$R54,"一部入金","入金済み"))))</f>
      </c>
      <c r="W54" s="17" t="n"/>
      <c r="X54" s="17" t="n"/>
      <c r="Y54" s="17" t="n"/>
      <c r="Z54" s="17" t="n"/>
      <c r="AA54" s="14">
        <f>IF($A54="","",IF($Y54="",0,IF($Z54="",IF(TODAY()&gt;$Y54,TODAY()-$Y54,0),MAX(0,$Z54-$Y54))))</f>
      </c>
      <c r="AB54" s="20">
        <f>IF($A54="","",IF(COUNTIF('Versand &amp; Erfüllung'!$A:$A,$A54)=0,"未出荷",IF(COUNTIFS('Versand &amp; Erfüllung'!$A:$A,$A54,'Versand &amp; Erfüllung'!$K:$K,"受領済み")=COUNTIF('Versand &amp; Erfüllung'!$A:$A,$A54),"納品済み",IF(COUNTIFS('Versand &amp; Erfüllung'!$A:$A,$A54,'Versand &amp; Erfüllung'!$K:$K,"出荷済み")+COUNTIFS('Versand &amp; Erfüllung'!$A:$A,$A54,'Versand &amp; Erfüllung'!$K:$K,"輸送中")+COUNTIFS('Versand &amp; Erfüllung'!$A:$A,$A54,'Versand &amp; Erfüllung'!$K:$K,"一部出荷")+COUNTIFS('Versand &amp; Erfüllung'!$A:$A,$A54,'Versand &amp; Erfüllung'!$K:$K,"異常")&gt;0,"進行中","出荷待ち"))))</f>
      </c>
      <c r="AC54" s="20">
        <f>IF($A54="","",IF($T54=0,"未請求",IF($T54&lt;$R54,"一部請求","請求済み")))</f>
      </c>
      <c r="AD54" s="20">
        <f>IF($A54="","",IF(COUNTIFS('Serviceprobleme'!$A:$A,$A54,'Serviceprobleme'!$H:$H,"未クローズ")+COUNTIFS('Serviceprobleme'!$A:$A,$A54,'Serviceprobleme'!$H:$H,"対応中")+COUNTIFS('Serviceprobleme'!$A:$A,$A54,'Serviceprobleme'!$H:$H,"顧客確認待ち")&gt;0,"未クローズ異常あり",IF(COUNTIF('Serviceprobleme'!$A:$A,$A54)&gt;0,"クローズ済み・記録あり","異常なし")))</f>
      </c>
      <c r="AE54" s="18" t="n"/>
      <c r="AF54" s="18" t="n"/>
      <c r="AG54" s="17" t="n"/>
      <c r="AH54" s="18" t="n"/>
    </row>
    <row r="55">
      <c r="A55" s="16" t="n"/>
      <c r="B55" s="17" t="n"/>
      <c r="C55" s="18" t="n"/>
      <c r="D55" s="18" t="n"/>
      <c r="E55" s="18" t="n"/>
      <c r="F55" s="18" t="n"/>
      <c r="G55" s="18" t="n"/>
      <c r="H55" s="18" t="n"/>
      <c r="I55" s="18" t="n"/>
      <c r="J55" s="18" t="n"/>
      <c r="K55" s="18" t="n"/>
      <c r="L55" s="18" t="n"/>
      <c r="M55" s="16" t="n"/>
      <c r="N55" s="14">
        <f>IF($A55="","",SUMIFS('Bestellpositionen'!$L:$L,'Bestellpositionen'!$A:$A,$A55))</f>
      </c>
      <c r="O55" s="19" t="n"/>
      <c r="P55" s="14">
        <f>IF($A55="","",SUMIFS('Bestellpositionen'!$M:$M,'Bestellpositionen'!$A:$A,$A55))</f>
      </c>
      <c r="Q55" s="19" t="n"/>
      <c r="R55" s="14">
        <f>IF($A55="","",$N55+$O55+$P55+$Q55)</f>
      </c>
      <c r="S55" s="18" t="n"/>
      <c r="T55" s="14">
        <f>IF($A55="","",SUMIFS('Rechnungsstellung &amp; Inkasso'!$E:$E,'Rechnungsstellung &amp; Inkasso'!$A:$A,$A55))</f>
      </c>
      <c r="U55" s="14">
        <f>IF($A55="","",SUMIFS('Rechnungsstellung &amp; Inkasso'!$I:$I,'Rechnungsstellung &amp; Inkasso'!$A:$A,$A55))</f>
      </c>
      <c r="V55" s="20">
        <f>IF($A55="","",IF($R55=0,"未入金",IF($U55=0,"未入金",IF($U55&lt;$R55,"一部入金","入金済み"))))</f>
      </c>
      <c r="W55" s="17" t="n"/>
      <c r="X55" s="17" t="n"/>
      <c r="Y55" s="17" t="n"/>
      <c r="Z55" s="17" t="n"/>
      <c r="AA55" s="14">
        <f>IF($A55="","",IF($Y55="",0,IF($Z55="",IF(TODAY()&gt;$Y55,TODAY()-$Y55,0),MAX(0,$Z55-$Y55))))</f>
      </c>
      <c r="AB55" s="20">
        <f>IF($A55="","",IF(COUNTIF('Versand &amp; Erfüllung'!$A:$A,$A55)=0,"未出荷",IF(COUNTIFS('Versand &amp; Erfüllung'!$A:$A,$A55,'Versand &amp; Erfüllung'!$K:$K,"受領済み")=COUNTIF('Versand &amp; Erfüllung'!$A:$A,$A55),"納品済み",IF(COUNTIFS('Versand &amp; Erfüllung'!$A:$A,$A55,'Versand &amp; Erfüllung'!$K:$K,"出荷済み")+COUNTIFS('Versand &amp; Erfüllung'!$A:$A,$A55,'Versand &amp; Erfüllung'!$K:$K,"輸送中")+COUNTIFS('Versand &amp; Erfüllung'!$A:$A,$A55,'Versand &amp; Erfüllung'!$K:$K,"一部出荷")+COUNTIFS('Versand &amp; Erfüllung'!$A:$A,$A55,'Versand &amp; Erfüllung'!$K:$K,"異常")&gt;0,"進行中","出荷待ち"))))</f>
      </c>
      <c r="AC55" s="20">
        <f>IF($A55="","",IF($T55=0,"未請求",IF($T55&lt;$R55,"一部請求","請求済み")))</f>
      </c>
      <c r="AD55" s="20">
        <f>IF($A55="","",IF(COUNTIFS('Serviceprobleme'!$A:$A,$A55,'Serviceprobleme'!$H:$H,"未クローズ")+COUNTIFS('Serviceprobleme'!$A:$A,$A55,'Serviceprobleme'!$H:$H,"対応中")+COUNTIFS('Serviceprobleme'!$A:$A,$A55,'Serviceprobleme'!$H:$H,"顧客確認待ち")&gt;0,"未クローズ異常あり",IF(COUNTIF('Serviceprobleme'!$A:$A,$A55)&gt;0,"クローズ済み・記録あり","異常なし")))</f>
      </c>
      <c r="AE55" s="18" t="n"/>
      <c r="AF55" s="18" t="n"/>
      <c r="AG55" s="17" t="n"/>
      <c r="AH55" s="18" t="n"/>
    </row>
    <row r="56">
      <c r="A56" s="16" t="n"/>
      <c r="B56" s="17" t="n"/>
      <c r="C56" s="18" t="n"/>
      <c r="D56" s="18" t="n"/>
      <c r="E56" s="18" t="n"/>
      <c r="F56" s="18" t="n"/>
      <c r="G56" s="18" t="n"/>
      <c r="H56" s="18" t="n"/>
      <c r="I56" s="18" t="n"/>
      <c r="J56" s="18" t="n"/>
      <c r="K56" s="18" t="n"/>
      <c r="L56" s="18" t="n"/>
      <c r="M56" s="16" t="n"/>
      <c r="N56" s="14">
        <f>IF($A56="","",SUMIFS('Bestellpositionen'!$L:$L,'Bestellpositionen'!$A:$A,$A56))</f>
      </c>
      <c r="O56" s="19" t="n"/>
      <c r="P56" s="14">
        <f>IF($A56="","",SUMIFS('Bestellpositionen'!$M:$M,'Bestellpositionen'!$A:$A,$A56))</f>
      </c>
      <c r="Q56" s="19" t="n"/>
      <c r="R56" s="14">
        <f>IF($A56="","",$N56+$O56+$P56+$Q56)</f>
      </c>
      <c r="S56" s="18" t="n"/>
      <c r="T56" s="14">
        <f>IF($A56="","",SUMIFS('Rechnungsstellung &amp; Inkasso'!$E:$E,'Rechnungsstellung &amp; Inkasso'!$A:$A,$A56))</f>
      </c>
      <c r="U56" s="14">
        <f>IF($A56="","",SUMIFS('Rechnungsstellung &amp; Inkasso'!$I:$I,'Rechnungsstellung &amp; Inkasso'!$A:$A,$A56))</f>
      </c>
      <c r="V56" s="20">
        <f>IF($A56="","",IF($R56=0,"未入金",IF($U56=0,"未入金",IF($U56&lt;$R56,"一部入金","入金済み"))))</f>
      </c>
      <c r="W56" s="17" t="n"/>
      <c r="X56" s="17" t="n"/>
      <c r="Y56" s="17" t="n"/>
      <c r="Z56" s="17" t="n"/>
      <c r="AA56" s="14">
        <f>IF($A56="","",IF($Y56="",0,IF($Z56="",IF(TODAY()&gt;$Y56,TODAY()-$Y56,0),MAX(0,$Z56-$Y56))))</f>
      </c>
      <c r="AB56" s="20">
        <f>IF($A56="","",IF(COUNTIF('Versand &amp; Erfüllung'!$A:$A,$A56)=0,"未出荷",IF(COUNTIFS('Versand &amp; Erfüllung'!$A:$A,$A56,'Versand &amp; Erfüllung'!$K:$K,"受領済み")=COUNTIF('Versand &amp; Erfüllung'!$A:$A,$A56),"納品済み",IF(COUNTIFS('Versand &amp; Erfüllung'!$A:$A,$A56,'Versand &amp; Erfüllung'!$K:$K,"出荷済み")+COUNTIFS('Versand &amp; Erfüllung'!$A:$A,$A56,'Versand &amp; Erfüllung'!$K:$K,"輸送中")+COUNTIFS('Versand &amp; Erfüllung'!$A:$A,$A56,'Versand &amp; Erfüllung'!$K:$K,"一部出荷")+COUNTIFS('Versand &amp; Erfüllung'!$A:$A,$A56,'Versand &amp; Erfüllung'!$K:$K,"異常")&gt;0,"進行中","出荷待ち"))))</f>
      </c>
      <c r="AC56" s="20">
        <f>IF($A56="","",IF($T56=0,"未請求",IF($T56&lt;$R56,"一部請求","請求済み")))</f>
      </c>
      <c r="AD56" s="20">
        <f>IF($A56="","",IF(COUNTIFS('Serviceprobleme'!$A:$A,$A56,'Serviceprobleme'!$H:$H,"未クローズ")+COUNTIFS('Serviceprobleme'!$A:$A,$A56,'Serviceprobleme'!$H:$H,"対応中")+COUNTIFS('Serviceprobleme'!$A:$A,$A56,'Serviceprobleme'!$H:$H,"顧客確認待ち")&gt;0,"未クローズ異常あり",IF(COUNTIF('Serviceprobleme'!$A:$A,$A56)&gt;0,"クローズ済み・記録あり","異常なし")))</f>
      </c>
      <c r="AE56" s="18" t="n"/>
      <c r="AF56" s="18" t="n"/>
      <c r="AG56" s="17" t="n"/>
      <c r="AH56" s="18" t="n"/>
    </row>
    <row r="57">
      <c r="A57" s="16" t="n"/>
      <c r="B57" s="17" t="n"/>
      <c r="C57" s="18" t="n"/>
      <c r="D57" s="18" t="n"/>
      <c r="E57" s="18" t="n"/>
      <c r="F57" s="18" t="n"/>
      <c r="G57" s="18" t="n"/>
      <c r="H57" s="18" t="n"/>
      <c r="I57" s="18" t="n"/>
      <c r="J57" s="18" t="n"/>
      <c r="K57" s="18" t="n"/>
      <c r="L57" s="18" t="n"/>
      <c r="M57" s="16" t="n"/>
      <c r="N57" s="14">
        <f>IF($A57="","",SUMIFS('Bestellpositionen'!$L:$L,'Bestellpositionen'!$A:$A,$A57))</f>
      </c>
      <c r="O57" s="19" t="n"/>
      <c r="P57" s="14">
        <f>IF($A57="","",SUMIFS('Bestellpositionen'!$M:$M,'Bestellpositionen'!$A:$A,$A57))</f>
      </c>
      <c r="Q57" s="19" t="n"/>
      <c r="R57" s="14">
        <f>IF($A57="","",$N57+$O57+$P57+$Q57)</f>
      </c>
      <c r="S57" s="18" t="n"/>
      <c r="T57" s="14">
        <f>IF($A57="","",SUMIFS('Rechnungsstellung &amp; Inkasso'!$E:$E,'Rechnungsstellung &amp; Inkasso'!$A:$A,$A57))</f>
      </c>
      <c r="U57" s="14">
        <f>IF($A57="","",SUMIFS('Rechnungsstellung &amp; Inkasso'!$I:$I,'Rechnungsstellung &amp; Inkasso'!$A:$A,$A57))</f>
      </c>
      <c r="V57" s="20">
        <f>IF($A57="","",IF($R57=0,"未入金",IF($U57=0,"未入金",IF($U57&lt;$R57,"一部入金","入金済み"))))</f>
      </c>
      <c r="W57" s="17" t="n"/>
      <c r="X57" s="17" t="n"/>
      <c r="Y57" s="17" t="n"/>
      <c r="Z57" s="17" t="n"/>
      <c r="AA57" s="14">
        <f>IF($A57="","",IF($Y57="",0,IF($Z57="",IF(TODAY()&gt;$Y57,TODAY()-$Y57,0),MAX(0,$Z57-$Y57))))</f>
      </c>
      <c r="AB57" s="20">
        <f>IF($A57="","",IF(COUNTIF('Versand &amp; Erfüllung'!$A:$A,$A57)=0,"未出荷",IF(COUNTIFS('Versand &amp; Erfüllung'!$A:$A,$A57,'Versand &amp; Erfüllung'!$K:$K,"受領済み")=COUNTIF('Versand &amp; Erfüllung'!$A:$A,$A57),"納品済み",IF(COUNTIFS('Versand &amp; Erfüllung'!$A:$A,$A57,'Versand &amp; Erfüllung'!$K:$K,"出荷済み")+COUNTIFS('Versand &amp; Erfüllung'!$A:$A,$A57,'Versand &amp; Erfüllung'!$K:$K,"輸送中")+COUNTIFS('Versand &amp; Erfüllung'!$A:$A,$A57,'Versand &amp; Erfüllung'!$K:$K,"一部出荷")+COUNTIFS('Versand &amp; Erfüllung'!$A:$A,$A57,'Versand &amp; Erfüllung'!$K:$K,"異常")&gt;0,"進行中","出荷待ち"))))</f>
      </c>
      <c r="AC57" s="20">
        <f>IF($A57="","",IF($T57=0,"未請求",IF($T57&lt;$R57,"一部請求","請求済み")))</f>
      </c>
      <c r="AD57" s="20">
        <f>IF($A57="","",IF(COUNTIFS('Serviceprobleme'!$A:$A,$A57,'Serviceprobleme'!$H:$H,"未クローズ")+COUNTIFS('Serviceprobleme'!$A:$A,$A57,'Serviceprobleme'!$H:$H,"対応中")+COUNTIFS('Serviceprobleme'!$A:$A,$A57,'Serviceprobleme'!$H:$H,"顧客確認待ち")&gt;0,"未クローズ異常あり",IF(COUNTIF('Serviceprobleme'!$A:$A,$A57)&gt;0,"クローズ済み・記録あり","異常なし")))</f>
      </c>
      <c r="AE57" s="18" t="n"/>
      <c r="AF57" s="18" t="n"/>
      <c r="AG57" s="17" t="n"/>
      <c r="AH57" s="18" t="n"/>
    </row>
    <row r="58">
      <c r="A58" s="16" t="n"/>
      <c r="B58" s="17" t="n"/>
      <c r="C58" s="18" t="n"/>
      <c r="D58" s="18" t="n"/>
      <c r="E58" s="18" t="n"/>
      <c r="F58" s="18" t="n"/>
      <c r="G58" s="18" t="n"/>
      <c r="H58" s="18" t="n"/>
      <c r="I58" s="18" t="n"/>
      <c r="J58" s="18" t="n"/>
      <c r="K58" s="18" t="n"/>
      <c r="L58" s="18" t="n"/>
      <c r="M58" s="16" t="n"/>
      <c r="N58" s="14">
        <f>IF($A58="","",SUMIFS('Bestellpositionen'!$L:$L,'Bestellpositionen'!$A:$A,$A58))</f>
      </c>
      <c r="O58" s="19" t="n"/>
      <c r="P58" s="14">
        <f>IF($A58="","",SUMIFS('Bestellpositionen'!$M:$M,'Bestellpositionen'!$A:$A,$A58))</f>
      </c>
      <c r="Q58" s="19" t="n"/>
      <c r="R58" s="14">
        <f>IF($A58="","",$N58+$O58+$P58+$Q58)</f>
      </c>
      <c r="S58" s="18" t="n"/>
      <c r="T58" s="14">
        <f>IF($A58="","",SUMIFS('Rechnungsstellung &amp; Inkasso'!$E:$E,'Rechnungsstellung &amp; Inkasso'!$A:$A,$A58))</f>
      </c>
      <c r="U58" s="14">
        <f>IF($A58="","",SUMIFS('Rechnungsstellung &amp; Inkasso'!$I:$I,'Rechnungsstellung &amp; Inkasso'!$A:$A,$A58))</f>
      </c>
      <c r="V58" s="20">
        <f>IF($A58="","",IF($R58=0,"未入金",IF($U58=0,"未入金",IF($U58&lt;$R58,"一部入金","入金済み"))))</f>
      </c>
      <c r="W58" s="17" t="n"/>
      <c r="X58" s="17" t="n"/>
      <c r="Y58" s="17" t="n"/>
      <c r="Z58" s="17" t="n"/>
      <c r="AA58" s="14">
        <f>IF($A58="","",IF($Y58="",0,IF($Z58="",IF(TODAY()&gt;$Y58,TODAY()-$Y58,0),MAX(0,$Z58-$Y58))))</f>
      </c>
      <c r="AB58" s="20">
        <f>IF($A58="","",IF(COUNTIF('Versand &amp; Erfüllung'!$A:$A,$A58)=0,"未出荷",IF(COUNTIFS('Versand &amp; Erfüllung'!$A:$A,$A58,'Versand &amp; Erfüllung'!$K:$K,"受領済み")=COUNTIF('Versand &amp; Erfüllung'!$A:$A,$A58),"納品済み",IF(COUNTIFS('Versand &amp; Erfüllung'!$A:$A,$A58,'Versand &amp; Erfüllung'!$K:$K,"出荷済み")+COUNTIFS('Versand &amp; Erfüllung'!$A:$A,$A58,'Versand &amp; Erfüllung'!$K:$K,"輸送中")+COUNTIFS('Versand &amp; Erfüllung'!$A:$A,$A58,'Versand &amp; Erfüllung'!$K:$K,"一部出荷")+COUNTIFS('Versand &amp; Erfüllung'!$A:$A,$A58,'Versand &amp; Erfüllung'!$K:$K,"異常")&gt;0,"進行中","出荷待ち"))))</f>
      </c>
      <c r="AC58" s="20">
        <f>IF($A58="","",IF($T58=0,"未請求",IF($T58&lt;$R58,"一部請求","請求済み")))</f>
      </c>
      <c r="AD58" s="20">
        <f>IF($A58="","",IF(COUNTIFS('Serviceprobleme'!$A:$A,$A58,'Serviceprobleme'!$H:$H,"未クローズ")+COUNTIFS('Serviceprobleme'!$A:$A,$A58,'Serviceprobleme'!$H:$H,"対応中")+COUNTIFS('Serviceprobleme'!$A:$A,$A58,'Serviceprobleme'!$H:$H,"顧客確認待ち")&gt;0,"未クローズ異常あり",IF(COUNTIF('Serviceprobleme'!$A:$A,$A58)&gt;0,"クローズ済み・記録あり","異常なし")))</f>
      </c>
      <c r="AE58" s="18" t="n"/>
      <c r="AF58" s="18" t="n"/>
      <c r="AG58" s="17" t="n"/>
      <c r="AH58" s="18" t="n"/>
    </row>
    <row r="59">
      <c r="A59" s="16" t="n"/>
      <c r="B59" s="17" t="n"/>
      <c r="C59" s="18" t="n"/>
      <c r="D59" s="18" t="n"/>
      <c r="E59" s="18" t="n"/>
      <c r="F59" s="18" t="n"/>
      <c r="G59" s="18" t="n"/>
      <c r="H59" s="18" t="n"/>
      <c r="I59" s="18" t="n"/>
      <c r="J59" s="18" t="n"/>
      <c r="K59" s="18" t="n"/>
      <c r="L59" s="18" t="n"/>
      <c r="M59" s="16" t="n"/>
      <c r="N59" s="14">
        <f>IF($A59="","",SUMIFS('Bestellpositionen'!$L:$L,'Bestellpositionen'!$A:$A,$A59))</f>
      </c>
      <c r="O59" s="19" t="n"/>
      <c r="P59" s="14">
        <f>IF($A59="","",SUMIFS('Bestellpositionen'!$M:$M,'Bestellpositionen'!$A:$A,$A59))</f>
      </c>
      <c r="Q59" s="19" t="n"/>
      <c r="R59" s="14">
        <f>IF($A59="","",$N59+$O59+$P59+$Q59)</f>
      </c>
      <c r="S59" s="18" t="n"/>
      <c r="T59" s="14">
        <f>IF($A59="","",SUMIFS('Rechnungsstellung &amp; Inkasso'!$E:$E,'Rechnungsstellung &amp; Inkasso'!$A:$A,$A59))</f>
      </c>
      <c r="U59" s="14">
        <f>IF($A59="","",SUMIFS('Rechnungsstellung &amp; Inkasso'!$I:$I,'Rechnungsstellung &amp; Inkasso'!$A:$A,$A59))</f>
      </c>
      <c r="V59" s="20">
        <f>IF($A59="","",IF($R59=0,"未入金",IF($U59=0,"未入金",IF($U59&lt;$R59,"一部入金","入金済み"))))</f>
      </c>
      <c r="W59" s="17" t="n"/>
      <c r="X59" s="17" t="n"/>
      <c r="Y59" s="17" t="n"/>
      <c r="Z59" s="17" t="n"/>
      <c r="AA59" s="14">
        <f>IF($A59="","",IF($Y59="",0,IF($Z59="",IF(TODAY()&gt;$Y59,TODAY()-$Y59,0),MAX(0,$Z59-$Y59))))</f>
      </c>
      <c r="AB59" s="20">
        <f>IF($A59="","",IF(COUNTIF('Versand &amp; Erfüllung'!$A:$A,$A59)=0,"未出荷",IF(COUNTIFS('Versand &amp; Erfüllung'!$A:$A,$A59,'Versand &amp; Erfüllung'!$K:$K,"受領済み")=COUNTIF('Versand &amp; Erfüllung'!$A:$A,$A59),"納品済み",IF(COUNTIFS('Versand &amp; Erfüllung'!$A:$A,$A59,'Versand &amp; Erfüllung'!$K:$K,"出荷済み")+COUNTIFS('Versand &amp; Erfüllung'!$A:$A,$A59,'Versand &amp; Erfüllung'!$K:$K,"輸送中")+COUNTIFS('Versand &amp; Erfüllung'!$A:$A,$A59,'Versand &amp; Erfüllung'!$K:$K,"一部出荷")+COUNTIFS('Versand &amp; Erfüllung'!$A:$A,$A59,'Versand &amp; Erfüllung'!$K:$K,"異常")&gt;0,"進行中","出荷待ち"))))</f>
      </c>
      <c r="AC59" s="20">
        <f>IF($A59="","",IF($T59=0,"未請求",IF($T59&lt;$R59,"一部請求","請求済み")))</f>
      </c>
      <c r="AD59" s="20">
        <f>IF($A59="","",IF(COUNTIFS('Serviceprobleme'!$A:$A,$A59,'Serviceprobleme'!$H:$H,"未クローズ")+COUNTIFS('Serviceprobleme'!$A:$A,$A59,'Serviceprobleme'!$H:$H,"対応中")+COUNTIFS('Serviceprobleme'!$A:$A,$A59,'Serviceprobleme'!$H:$H,"顧客確認待ち")&gt;0,"未クローズ異常あり",IF(COUNTIF('Serviceprobleme'!$A:$A,$A59)&gt;0,"クローズ済み・記録あり","異常なし")))</f>
      </c>
      <c r="AE59" s="18" t="n"/>
      <c r="AF59" s="18" t="n"/>
      <c r="AG59" s="17" t="n"/>
      <c r="AH59" s="18" t="n"/>
    </row>
    <row r="60">
      <c r="A60" s="16" t="n"/>
      <c r="B60" s="17" t="n"/>
      <c r="C60" s="18" t="n"/>
      <c r="D60" s="18" t="n"/>
      <c r="E60" s="18" t="n"/>
      <c r="F60" s="18" t="n"/>
      <c r="G60" s="18" t="n"/>
      <c r="H60" s="18" t="n"/>
      <c r="I60" s="18" t="n"/>
      <c r="J60" s="18" t="n"/>
      <c r="K60" s="18" t="n"/>
      <c r="L60" s="18" t="n"/>
      <c r="M60" s="16" t="n"/>
      <c r="N60" s="14">
        <f>IF($A60="","",SUMIFS('Bestellpositionen'!$L:$L,'Bestellpositionen'!$A:$A,$A60))</f>
      </c>
      <c r="O60" s="19" t="n"/>
      <c r="P60" s="14">
        <f>IF($A60="","",SUMIFS('Bestellpositionen'!$M:$M,'Bestellpositionen'!$A:$A,$A60))</f>
      </c>
      <c r="Q60" s="19" t="n"/>
      <c r="R60" s="14">
        <f>IF($A60="","",$N60+$O60+$P60+$Q60)</f>
      </c>
      <c r="S60" s="18" t="n"/>
      <c r="T60" s="14">
        <f>IF($A60="","",SUMIFS('Rechnungsstellung &amp; Inkasso'!$E:$E,'Rechnungsstellung &amp; Inkasso'!$A:$A,$A60))</f>
      </c>
      <c r="U60" s="14">
        <f>IF($A60="","",SUMIFS('Rechnungsstellung &amp; Inkasso'!$I:$I,'Rechnungsstellung &amp; Inkasso'!$A:$A,$A60))</f>
      </c>
      <c r="V60" s="20">
        <f>IF($A60="","",IF($R60=0,"未入金",IF($U60=0,"未入金",IF($U60&lt;$R60,"一部入金","入金済み"))))</f>
      </c>
      <c r="W60" s="17" t="n"/>
      <c r="X60" s="17" t="n"/>
      <c r="Y60" s="17" t="n"/>
      <c r="Z60" s="17" t="n"/>
      <c r="AA60" s="14">
        <f>IF($A60="","",IF($Y60="",0,IF($Z60="",IF(TODAY()&gt;$Y60,TODAY()-$Y60,0),MAX(0,$Z60-$Y60))))</f>
      </c>
      <c r="AB60" s="20">
        <f>IF($A60="","",IF(COUNTIF('Versand &amp; Erfüllung'!$A:$A,$A60)=0,"未出荷",IF(COUNTIFS('Versand &amp; Erfüllung'!$A:$A,$A60,'Versand &amp; Erfüllung'!$K:$K,"受領済み")=COUNTIF('Versand &amp; Erfüllung'!$A:$A,$A60),"納品済み",IF(COUNTIFS('Versand &amp; Erfüllung'!$A:$A,$A60,'Versand &amp; Erfüllung'!$K:$K,"出荷済み")+COUNTIFS('Versand &amp; Erfüllung'!$A:$A,$A60,'Versand &amp; Erfüllung'!$K:$K,"輸送中")+COUNTIFS('Versand &amp; Erfüllung'!$A:$A,$A60,'Versand &amp; Erfüllung'!$K:$K,"一部出荷")+COUNTIFS('Versand &amp; Erfüllung'!$A:$A,$A60,'Versand &amp; Erfüllung'!$K:$K,"異常")&gt;0,"進行中","出荷待ち"))))</f>
      </c>
      <c r="AC60" s="20">
        <f>IF($A60="","",IF($T60=0,"未請求",IF($T60&lt;$R60,"一部請求","請求済み")))</f>
      </c>
      <c r="AD60" s="20">
        <f>IF($A60="","",IF(COUNTIFS('Serviceprobleme'!$A:$A,$A60,'Serviceprobleme'!$H:$H,"未クローズ")+COUNTIFS('Serviceprobleme'!$A:$A,$A60,'Serviceprobleme'!$H:$H,"対応中")+COUNTIFS('Serviceprobleme'!$A:$A,$A60,'Serviceprobleme'!$H:$H,"顧客確認待ち")&gt;0,"未クローズ異常あり",IF(COUNTIF('Serviceprobleme'!$A:$A,$A60)&gt;0,"クローズ済み・記録あり","異常なし")))</f>
      </c>
      <c r="AE60" s="18" t="n"/>
      <c r="AF60" s="18" t="n"/>
      <c r="AG60" s="17" t="n"/>
      <c r="AH60" s="18" t="n"/>
    </row>
    <row r="61">
      <c r="A61" s="16" t="n"/>
      <c r="B61" s="17" t="n"/>
      <c r="C61" s="18" t="n"/>
      <c r="D61" s="18" t="n"/>
      <c r="E61" s="18" t="n"/>
      <c r="F61" s="18" t="n"/>
      <c r="G61" s="18" t="n"/>
      <c r="H61" s="18" t="n"/>
      <c r="I61" s="18" t="n"/>
      <c r="J61" s="18" t="n"/>
      <c r="K61" s="18" t="n"/>
      <c r="L61" s="18" t="n"/>
      <c r="M61" s="16" t="n"/>
      <c r="N61" s="14">
        <f>IF($A61="","",SUMIFS('Bestellpositionen'!$L:$L,'Bestellpositionen'!$A:$A,$A61))</f>
      </c>
      <c r="O61" s="19" t="n"/>
      <c r="P61" s="14">
        <f>IF($A61="","",SUMIFS('Bestellpositionen'!$M:$M,'Bestellpositionen'!$A:$A,$A61))</f>
      </c>
      <c r="Q61" s="19" t="n"/>
      <c r="R61" s="14">
        <f>IF($A61="","",$N61+$O61+$P61+$Q61)</f>
      </c>
      <c r="S61" s="18" t="n"/>
      <c r="T61" s="14">
        <f>IF($A61="","",SUMIFS('Rechnungsstellung &amp; Inkasso'!$E:$E,'Rechnungsstellung &amp; Inkasso'!$A:$A,$A61))</f>
      </c>
      <c r="U61" s="14">
        <f>IF($A61="","",SUMIFS('Rechnungsstellung &amp; Inkasso'!$I:$I,'Rechnungsstellung &amp; Inkasso'!$A:$A,$A61))</f>
      </c>
      <c r="V61" s="20">
        <f>IF($A61="","",IF($R61=0,"未入金",IF($U61=0,"未入金",IF($U61&lt;$R61,"一部入金","入金済み"))))</f>
      </c>
      <c r="W61" s="17" t="n"/>
      <c r="X61" s="17" t="n"/>
      <c r="Y61" s="17" t="n"/>
      <c r="Z61" s="17" t="n"/>
      <c r="AA61" s="14">
        <f>IF($A61="","",IF($Y61="",0,IF($Z61="",IF(TODAY()&gt;$Y61,TODAY()-$Y61,0),MAX(0,$Z61-$Y61))))</f>
      </c>
      <c r="AB61" s="20">
        <f>IF($A61="","",IF(COUNTIF('Versand &amp; Erfüllung'!$A:$A,$A61)=0,"未出荷",IF(COUNTIFS('Versand &amp; Erfüllung'!$A:$A,$A61,'Versand &amp; Erfüllung'!$K:$K,"受領済み")=COUNTIF('Versand &amp; Erfüllung'!$A:$A,$A61),"納品済み",IF(COUNTIFS('Versand &amp; Erfüllung'!$A:$A,$A61,'Versand &amp; Erfüllung'!$K:$K,"出荷済み")+COUNTIFS('Versand &amp; Erfüllung'!$A:$A,$A61,'Versand &amp; Erfüllung'!$K:$K,"輸送中")+COUNTIFS('Versand &amp; Erfüllung'!$A:$A,$A61,'Versand &amp; Erfüllung'!$K:$K,"一部出荷")+COUNTIFS('Versand &amp; Erfüllung'!$A:$A,$A61,'Versand &amp; Erfüllung'!$K:$K,"異常")&gt;0,"進行中","出荷待ち"))))</f>
      </c>
      <c r="AC61" s="20">
        <f>IF($A61="","",IF($T61=0,"未請求",IF($T61&lt;$R61,"一部請求","請求済み")))</f>
      </c>
      <c r="AD61" s="20">
        <f>IF($A61="","",IF(COUNTIFS('Serviceprobleme'!$A:$A,$A61,'Serviceprobleme'!$H:$H,"未クローズ")+COUNTIFS('Serviceprobleme'!$A:$A,$A61,'Serviceprobleme'!$H:$H,"対応中")+COUNTIFS('Serviceprobleme'!$A:$A,$A61,'Serviceprobleme'!$H:$H,"顧客確認待ち")&gt;0,"未クローズ異常あり",IF(COUNTIF('Serviceprobleme'!$A:$A,$A61)&gt;0,"クローズ済み・記録あり","異常なし")))</f>
      </c>
      <c r="AE61" s="18" t="n"/>
      <c r="AF61" s="18" t="n"/>
      <c r="AG61" s="17" t="n"/>
      <c r="AH61" s="18" t="n"/>
    </row>
    <row r="62">
      <c r="A62" s="16" t="n"/>
      <c r="B62" s="17" t="n"/>
      <c r="C62" s="18" t="n"/>
      <c r="D62" s="18" t="n"/>
      <c r="E62" s="18" t="n"/>
      <c r="F62" s="18" t="n"/>
      <c r="G62" s="18" t="n"/>
      <c r="H62" s="18" t="n"/>
      <c r="I62" s="18" t="n"/>
      <c r="J62" s="18" t="n"/>
      <c r="K62" s="18" t="n"/>
      <c r="L62" s="18" t="n"/>
      <c r="M62" s="16" t="n"/>
      <c r="N62" s="14">
        <f>IF($A62="","",SUMIFS('Bestellpositionen'!$L:$L,'Bestellpositionen'!$A:$A,$A62))</f>
      </c>
      <c r="O62" s="19" t="n"/>
      <c r="P62" s="14">
        <f>IF($A62="","",SUMIFS('Bestellpositionen'!$M:$M,'Bestellpositionen'!$A:$A,$A62))</f>
      </c>
      <c r="Q62" s="19" t="n"/>
      <c r="R62" s="14">
        <f>IF($A62="","",$N62+$O62+$P62+$Q62)</f>
      </c>
      <c r="S62" s="18" t="n"/>
      <c r="T62" s="14">
        <f>IF($A62="","",SUMIFS('Rechnungsstellung &amp; Inkasso'!$E:$E,'Rechnungsstellung &amp; Inkasso'!$A:$A,$A62))</f>
      </c>
      <c r="U62" s="14">
        <f>IF($A62="","",SUMIFS('Rechnungsstellung &amp; Inkasso'!$I:$I,'Rechnungsstellung &amp; Inkasso'!$A:$A,$A62))</f>
      </c>
      <c r="V62" s="20">
        <f>IF($A62="","",IF($R62=0,"未入金",IF($U62=0,"未入金",IF($U62&lt;$R62,"一部入金","入金済み"))))</f>
      </c>
      <c r="W62" s="17" t="n"/>
      <c r="X62" s="17" t="n"/>
      <c r="Y62" s="17" t="n"/>
      <c r="Z62" s="17" t="n"/>
      <c r="AA62" s="14">
        <f>IF($A62="","",IF($Y62="",0,IF($Z62="",IF(TODAY()&gt;$Y62,TODAY()-$Y62,0),MAX(0,$Z62-$Y62))))</f>
      </c>
      <c r="AB62" s="20">
        <f>IF($A62="","",IF(COUNTIF('Versand &amp; Erfüllung'!$A:$A,$A62)=0,"未出荷",IF(COUNTIFS('Versand &amp; Erfüllung'!$A:$A,$A62,'Versand &amp; Erfüllung'!$K:$K,"受領済み")=COUNTIF('Versand &amp; Erfüllung'!$A:$A,$A62),"納品済み",IF(COUNTIFS('Versand &amp; Erfüllung'!$A:$A,$A62,'Versand &amp; Erfüllung'!$K:$K,"出荷済み")+COUNTIFS('Versand &amp; Erfüllung'!$A:$A,$A62,'Versand &amp; Erfüllung'!$K:$K,"輸送中")+COUNTIFS('Versand &amp; Erfüllung'!$A:$A,$A62,'Versand &amp; Erfüllung'!$K:$K,"一部出荷")+COUNTIFS('Versand &amp; Erfüllung'!$A:$A,$A62,'Versand &amp; Erfüllung'!$K:$K,"異常")&gt;0,"進行中","出荷待ち"))))</f>
      </c>
      <c r="AC62" s="20">
        <f>IF($A62="","",IF($T62=0,"未請求",IF($T62&lt;$R62,"一部請求","請求済み")))</f>
      </c>
      <c r="AD62" s="20">
        <f>IF($A62="","",IF(COUNTIFS('Serviceprobleme'!$A:$A,$A62,'Serviceprobleme'!$H:$H,"未クローズ")+COUNTIFS('Serviceprobleme'!$A:$A,$A62,'Serviceprobleme'!$H:$H,"対応中")+COUNTIFS('Serviceprobleme'!$A:$A,$A62,'Serviceprobleme'!$H:$H,"顧客確認待ち")&gt;0,"未クローズ異常あり",IF(COUNTIF('Serviceprobleme'!$A:$A,$A62)&gt;0,"クローズ済み・記録あり","異常なし")))</f>
      </c>
      <c r="AE62" s="18" t="n"/>
      <c r="AF62" s="18" t="n"/>
      <c r="AG62" s="17" t="n"/>
      <c r="AH62" s="18" t="n"/>
    </row>
    <row r="63">
      <c r="A63" s="16" t="n"/>
      <c r="B63" s="17" t="n"/>
      <c r="C63" s="18" t="n"/>
      <c r="D63" s="18" t="n"/>
      <c r="E63" s="18" t="n"/>
      <c r="F63" s="18" t="n"/>
      <c r="G63" s="18" t="n"/>
      <c r="H63" s="18" t="n"/>
      <c r="I63" s="18" t="n"/>
      <c r="J63" s="18" t="n"/>
      <c r="K63" s="18" t="n"/>
      <c r="L63" s="18" t="n"/>
      <c r="M63" s="16" t="n"/>
      <c r="N63" s="14">
        <f>IF($A63="","",SUMIFS('Bestellpositionen'!$L:$L,'Bestellpositionen'!$A:$A,$A63))</f>
      </c>
      <c r="O63" s="19" t="n"/>
      <c r="P63" s="14">
        <f>IF($A63="","",SUMIFS('Bestellpositionen'!$M:$M,'Bestellpositionen'!$A:$A,$A63))</f>
      </c>
      <c r="Q63" s="19" t="n"/>
      <c r="R63" s="14">
        <f>IF($A63="","",$N63+$O63+$P63+$Q63)</f>
      </c>
      <c r="S63" s="18" t="n"/>
      <c r="T63" s="14">
        <f>IF($A63="","",SUMIFS('Rechnungsstellung &amp; Inkasso'!$E:$E,'Rechnungsstellung &amp; Inkasso'!$A:$A,$A63))</f>
      </c>
      <c r="U63" s="14">
        <f>IF($A63="","",SUMIFS('Rechnungsstellung &amp; Inkasso'!$I:$I,'Rechnungsstellung &amp; Inkasso'!$A:$A,$A63))</f>
      </c>
      <c r="V63" s="20">
        <f>IF($A63="","",IF($R63=0,"未入金",IF($U63=0,"未入金",IF($U63&lt;$R63,"一部入金","入金済み"))))</f>
      </c>
      <c r="W63" s="17" t="n"/>
      <c r="X63" s="17" t="n"/>
      <c r="Y63" s="17" t="n"/>
      <c r="Z63" s="17" t="n"/>
      <c r="AA63" s="14">
        <f>IF($A63="","",IF($Y63="",0,IF($Z63="",IF(TODAY()&gt;$Y63,TODAY()-$Y63,0),MAX(0,$Z63-$Y63))))</f>
      </c>
      <c r="AB63" s="20">
        <f>IF($A63="","",IF(COUNTIF('Versand &amp; Erfüllung'!$A:$A,$A63)=0,"未出荷",IF(COUNTIFS('Versand &amp; Erfüllung'!$A:$A,$A63,'Versand &amp; Erfüllung'!$K:$K,"受領済み")=COUNTIF('Versand &amp; Erfüllung'!$A:$A,$A63),"納品済み",IF(COUNTIFS('Versand &amp; Erfüllung'!$A:$A,$A63,'Versand &amp; Erfüllung'!$K:$K,"出荷済み")+COUNTIFS('Versand &amp; Erfüllung'!$A:$A,$A63,'Versand &amp; Erfüllung'!$K:$K,"輸送中")+COUNTIFS('Versand &amp; Erfüllung'!$A:$A,$A63,'Versand &amp; Erfüllung'!$K:$K,"一部出荷")+COUNTIFS('Versand &amp; Erfüllung'!$A:$A,$A63,'Versand &amp; Erfüllung'!$K:$K,"異常")&gt;0,"進行中","出荷待ち"))))</f>
      </c>
      <c r="AC63" s="20">
        <f>IF($A63="","",IF($T63=0,"未請求",IF($T63&lt;$R63,"一部請求","請求済み")))</f>
      </c>
      <c r="AD63" s="20">
        <f>IF($A63="","",IF(COUNTIFS('Serviceprobleme'!$A:$A,$A63,'Serviceprobleme'!$H:$H,"未クローズ")+COUNTIFS('Serviceprobleme'!$A:$A,$A63,'Serviceprobleme'!$H:$H,"対応中")+COUNTIFS('Serviceprobleme'!$A:$A,$A63,'Serviceprobleme'!$H:$H,"顧客確認待ち")&gt;0,"未クローズ異常あり",IF(COUNTIF('Serviceprobleme'!$A:$A,$A63)&gt;0,"クローズ済み・記録あり","異常なし")))</f>
      </c>
      <c r="AE63" s="18" t="n"/>
      <c r="AF63" s="18" t="n"/>
      <c r="AG63" s="17" t="n"/>
      <c r="AH63" s="18" t="n"/>
    </row>
    <row r="64">
      <c r="A64" s="16" t="n"/>
      <c r="B64" s="17" t="n"/>
      <c r="C64" s="18" t="n"/>
      <c r="D64" s="18" t="n"/>
      <c r="E64" s="18" t="n"/>
      <c r="F64" s="18" t="n"/>
      <c r="G64" s="18" t="n"/>
      <c r="H64" s="18" t="n"/>
      <c r="I64" s="18" t="n"/>
      <c r="J64" s="18" t="n"/>
      <c r="K64" s="18" t="n"/>
      <c r="L64" s="18" t="n"/>
      <c r="M64" s="16" t="n"/>
      <c r="N64" s="14">
        <f>IF($A64="","",SUMIFS('Bestellpositionen'!$L:$L,'Bestellpositionen'!$A:$A,$A64))</f>
      </c>
      <c r="O64" s="19" t="n"/>
      <c r="P64" s="14">
        <f>IF($A64="","",SUMIFS('Bestellpositionen'!$M:$M,'Bestellpositionen'!$A:$A,$A64))</f>
      </c>
      <c r="Q64" s="19" t="n"/>
      <c r="R64" s="14">
        <f>IF($A64="","",$N64+$O64+$P64+$Q64)</f>
      </c>
      <c r="S64" s="18" t="n"/>
      <c r="T64" s="14">
        <f>IF($A64="","",SUMIFS('Rechnungsstellung &amp; Inkasso'!$E:$E,'Rechnungsstellung &amp; Inkasso'!$A:$A,$A64))</f>
      </c>
      <c r="U64" s="14">
        <f>IF($A64="","",SUMIFS('Rechnungsstellung &amp; Inkasso'!$I:$I,'Rechnungsstellung &amp; Inkasso'!$A:$A,$A64))</f>
      </c>
      <c r="V64" s="20">
        <f>IF($A64="","",IF($R64=0,"未入金",IF($U64=0,"未入金",IF($U64&lt;$R64,"一部入金","入金済み"))))</f>
      </c>
      <c r="W64" s="17" t="n"/>
      <c r="X64" s="17" t="n"/>
      <c r="Y64" s="17" t="n"/>
      <c r="Z64" s="17" t="n"/>
      <c r="AA64" s="14">
        <f>IF($A64="","",IF($Y64="",0,IF($Z64="",IF(TODAY()&gt;$Y64,TODAY()-$Y64,0),MAX(0,$Z64-$Y64))))</f>
      </c>
      <c r="AB64" s="20">
        <f>IF($A64="","",IF(COUNTIF('Versand &amp; Erfüllung'!$A:$A,$A64)=0,"未出荷",IF(COUNTIFS('Versand &amp; Erfüllung'!$A:$A,$A64,'Versand &amp; Erfüllung'!$K:$K,"受領済み")=COUNTIF('Versand &amp; Erfüllung'!$A:$A,$A64),"納品済み",IF(COUNTIFS('Versand &amp; Erfüllung'!$A:$A,$A64,'Versand &amp; Erfüllung'!$K:$K,"出荷済み")+COUNTIFS('Versand &amp; Erfüllung'!$A:$A,$A64,'Versand &amp; Erfüllung'!$K:$K,"輸送中")+COUNTIFS('Versand &amp; Erfüllung'!$A:$A,$A64,'Versand &amp; Erfüllung'!$K:$K,"一部出荷")+COUNTIFS('Versand &amp; Erfüllung'!$A:$A,$A64,'Versand &amp; Erfüllung'!$K:$K,"異常")&gt;0,"進行中","出荷待ち"))))</f>
      </c>
      <c r="AC64" s="20">
        <f>IF($A64="","",IF($T64=0,"未請求",IF($T64&lt;$R64,"一部請求","請求済み")))</f>
      </c>
      <c r="AD64" s="20">
        <f>IF($A64="","",IF(COUNTIFS('Serviceprobleme'!$A:$A,$A64,'Serviceprobleme'!$H:$H,"未クローズ")+COUNTIFS('Serviceprobleme'!$A:$A,$A64,'Serviceprobleme'!$H:$H,"対応中")+COUNTIFS('Serviceprobleme'!$A:$A,$A64,'Serviceprobleme'!$H:$H,"顧客確認待ち")&gt;0,"未クローズ異常あり",IF(COUNTIF('Serviceprobleme'!$A:$A,$A64)&gt;0,"クローズ済み・記録あり","異常なし")))</f>
      </c>
      <c r="AE64" s="18" t="n"/>
      <c r="AF64" s="18" t="n"/>
      <c r="AG64" s="17" t="n"/>
      <c r="AH64" s="18" t="n"/>
    </row>
    <row r="65">
      <c r="A65" s="16" t="n"/>
      <c r="B65" s="17" t="n"/>
      <c r="C65" s="18" t="n"/>
      <c r="D65" s="18" t="n"/>
      <c r="E65" s="18" t="n"/>
      <c r="F65" s="18" t="n"/>
      <c r="G65" s="18" t="n"/>
      <c r="H65" s="18" t="n"/>
      <c r="I65" s="18" t="n"/>
      <c r="J65" s="18" t="n"/>
      <c r="K65" s="18" t="n"/>
      <c r="L65" s="18" t="n"/>
      <c r="M65" s="16" t="n"/>
      <c r="N65" s="14">
        <f>IF($A65="","",SUMIFS('Bestellpositionen'!$L:$L,'Bestellpositionen'!$A:$A,$A65))</f>
      </c>
      <c r="O65" s="19" t="n"/>
      <c r="P65" s="14">
        <f>IF($A65="","",SUMIFS('Bestellpositionen'!$M:$M,'Bestellpositionen'!$A:$A,$A65))</f>
      </c>
      <c r="Q65" s="19" t="n"/>
      <c r="R65" s="14">
        <f>IF($A65="","",$N65+$O65+$P65+$Q65)</f>
      </c>
      <c r="S65" s="18" t="n"/>
      <c r="T65" s="14">
        <f>IF($A65="","",SUMIFS('Rechnungsstellung &amp; Inkasso'!$E:$E,'Rechnungsstellung &amp; Inkasso'!$A:$A,$A65))</f>
      </c>
      <c r="U65" s="14">
        <f>IF($A65="","",SUMIFS('Rechnungsstellung &amp; Inkasso'!$I:$I,'Rechnungsstellung &amp; Inkasso'!$A:$A,$A65))</f>
      </c>
      <c r="V65" s="20">
        <f>IF($A65="","",IF($R65=0,"未入金",IF($U65=0,"未入金",IF($U65&lt;$R65,"一部入金","入金済み"))))</f>
      </c>
      <c r="W65" s="17" t="n"/>
      <c r="X65" s="17" t="n"/>
      <c r="Y65" s="17" t="n"/>
      <c r="Z65" s="17" t="n"/>
      <c r="AA65" s="14">
        <f>IF($A65="","",IF($Y65="",0,IF($Z65="",IF(TODAY()&gt;$Y65,TODAY()-$Y65,0),MAX(0,$Z65-$Y65))))</f>
      </c>
      <c r="AB65" s="20">
        <f>IF($A65="","",IF(COUNTIF('Versand &amp; Erfüllung'!$A:$A,$A65)=0,"未出荷",IF(COUNTIFS('Versand &amp; Erfüllung'!$A:$A,$A65,'Versand &amp; Erfüllung'!$K:$K,"受領済み")=COUNTIF('Versand &amp; Erfüllung'!$A:$A,$A65),"納品済み",IF(COUNTIFS('Versand &amp; Erfüllung'!$A:$A,$A65,'Versand &amp; Erfüllung'!$K:$K,"出荷済み")+COUNTIFS('Versand &amp; Erfüllung'!$A:$A,$A65,'Versand &amp; Erfüllung'!$K:$K,"輸送中")+COUNTIFS('Versand &amp; Erfüllung'!$A:$A,$A65,'Versand &amp; Erfüllung'!$K:$K,"一部出荷")+COUNTIFS('Versand &amp; Erfüllung'!$A:$A,$A65,'Versand &amp; Erfüllung'!$K:$K,"異常")&gt;0,"進行中","出荷待ち"))))</f>
      </c>
      <c r="AC65" s="20">
        <f>IF($A65="","",IF($T65=0,"未請求",IF($T65&lt;$R65,"一部請求","請求済み")))</f>
      </c>
      <c r="AD65" s="20">
        <f>IF($A65="","",IF(COUNTIFS('Serviceprobleme'!$A:$A,$A65,'Serviceprobleme'!$H:$H,"未クローズ")+COUNTIFS('Serviceprobleme'!$A:$A,$A65,'Serviceprobleme'!$H:$H,"対応中")+COUNTIFS('Serviceprobleme'!$A:$A,$A65,'Serviceprobleme'!$H:$H,"顧客確認待ち")&gt;0,"未クローズ異常あり",IF(COUNTIF('Serviceprobleme'!$A:$A,$A65)&gt;0,"クローズ済み・記録あり","異常なし")))</f>
      </c>
      <c r="AE65" s="18" t="n"/>
      <c r="AF65" s="18" t="n"/>
      <c r="AG65" s="17" t="n"/>
      <c r="AH65" s="18" t="n"/>
    </row>
    <row r="66">
      <c r="A66" s="16" t="n"/>
      <c r="B66" s="17" t="n"/>
      <c r="C66" s="18" t="n"/>
      <c r="D66" s="18" t="n"/>
      <c r="E66" s="18" t="n"/>
      <c r="F66" s="18" t="n"/>
      <c r="G66" s="18" t="n"/>
      <c r="H66" s="18" t="n"/>
      <c r="I66" s="18" t="n"/>
      <c r="J66" s="18" t="n"/>
      <c r="K66" s="18" t="n"/>
      <c r="L66" s="18" t="n"/>
      <c r="M66" s="16" t="n"/>
      <c r="N66" s="14">
        <f>IF($A66="","",SUMIFS('Bestellpositionen'!$L:$L,'Bestellpositionen'!$A:$A,$A66))</f>
      </c>
      <c r="O66" s="19" t="n"/>
      <c r="P66" s="14">
        <f>IF($A66="","",SUMIFS('Bestellpositionen'!$M:$M,'Bestellpositionen'!$A:$A,$A66))</f>
      </c>
      <c r="Q66" s="19" t="n"/>
      <c r="R66" s="14">
        <f>IF($A66="","",$N66+$O66+$P66+$Q66)</f>
      </c>
      <c r="S66" s="18" t="n"/>
      <c r="T66" s="14">
        <f>IF($A66="","",SUMIFS('Rechnungsstellung &amp; Inkasso'!$E:$E,'Rechnungsstellung &amp; Inkasso'!$A:$A,$A66))</f>
      </c>
      <c r="U66" s="14">
        <f>IF($A66="","",SUMIFS('Rechnungsstellung &amp; Inkasso'!$I:$I,'Rechnungsstellung &amp; Inkasso'!$A:$A,$A66))</f>
      </c>
      <c r="V66" s="20">
        <f>IF($A66="","",IF($R66=0,"未入金",IF($U66=0,"未入金",IF($U66&lt;$R66,"一部入金","入金済み"))))</f>
      </c>
      <c r="W66" s="17" t="n"/>
      <c r="X66" s="17" t="n"/>
      <c r="Y66" s="17" t="n"/>
      <c r="Z66" s="17" t="n"/>
      <c r="AA66" s="14">
        <f>IF($A66="","",IF($Y66="",0,IF($Z66="",IF(TODAY()&gt;$Y66,TODAY()-$Y66,0),MAX(0,$Z66-$Y66))))</f>
      </c>
      <c r="AB66" s="20">
        <f>IF($A66="","",IF(COUNTIF('Versand &amp; Erfüllung'!$A:$A,$A66)=0,"未出荷",IF(COUNTIFS('Versand &amp; Erfüllung'!$A:$A,$A66,'Versand &amp; Erfüllung'!$K:$K,"受領済み")=COUNTIF('Versand &amp; Erfüllung'!$A:$A,$A66),"納品済み",IF(COUNTIFS('Versand &amp; Erfüllung'!$A:$A,$A66,'Versand &amp; Erfüllung'!$K:$K,"出荷済み")+COUNTIFS('Versand &amp; Erfüllung'!$A:$A,$A66,'Versand &amp; Erfüllung'!$K:$K,"輸送中")+COUNTIFS('Versand &amp; Erfüllung'!$A:$A,$A66,'Versand &amp; Erfüllung'!$K:$K,"一部出荷")+COUNTIFS('Versand &amp; Erfüllung'!$A:$A,$A66,'Versand &amp; Erfüllung'!$K:$K,"異常")&gt;0,"進行中","出荷待ち"))))</f>
      </c>
      <c r="AC66" s="20">
        <f>IF($A66="","",IF($T66=0,"未請求",IF($T66&lt;$R66,"一部請求","請求済み")))</f>
      </c>
      <c r="AD66" s="20">
        <f>IF($A66="","",IF(COUNTIFS('Serviceprobleme'!$A:$A,$A66,'Serviceprobleme'!$H:$H,"未クローズ")+COUNTIFS('Serviceprobleme'!$A:$A,$A66,'Serviceprobleme'!$H:$H,"対応中")+COUNTIFS('Serviceprobleme'!$A:$A,$A66,'Serviceprobleme'!$H:$H,"顧客確認待ち")&gt;0,"未クローズ異常あり",IF(COUNTIF('Serviceprobleme'!$A:$A,$A66)&gt;0,"クローズ済み・記録あり","異常なし")))</f>
      </c>
      <c r="AE66" s="18" t="n"/>
      <c r="AF66" s="18" t="n"/>
      <c r="AG66" s="17" t="n"/>
      <c r="AH66" s="18" t="n"/>
    </row>
    <row r="67">
      <c r="A67" s="16" t="n"/>
      <c r="B67" s="17" t="n"/>
      <c r="C67" s="18" t="n"/>
      <c r="D67" s="18" t="n"/>
      <c r="E67" s="18" t="n"/>
      <c r="F67" s="18" t="n"/>
      <c r="G67" s="18" t="n"/>
      <c r="H67" s="18" t="n"/>
      <c r="I67" s="18" t="n"/>
      <c r="J67" s="18" t="n"/>
      <c r="K67" s="18" t="n"/>
      <c r="L67" s="18" t="n"/>
      <c r="M67" s="16" t="n"/>
      <c r="N67" s="14">
        <f>IF($A67="","",SUMIFS('Bestellpositionen'!$L:$L,'Bestellpositionen'!$A:$A,$A67))</f>
      </c>
      <c r="O67" s="19" t="n"/>
      <c r="P67" s="14">
        <f>IF($A67="","",SUMIFS('Bestellpositionen'!$M:$M,'Bestellpositionen'!$A:$A,$A67))</f>
      </c>
      <c r="Q67" s="19" t="n"/>
      <c r="R67" s="14">
        <f>IF($A67="","",$N67+$O67+$P67+$Q67)</f>
      </c>
      <c r="S67" s="18" t="n"/>
      <c r="T67" s="14">
        <f>IF($A67="","",SUMIFS('Rechnungsstellung &amp; Inkasso'!$E:$E,'Rechnungsstellung &amp; Inkasso'!$A:$A,$A67))</f>
      </c>
      <c r="U67" s="14">
        <f>IF($A67="","",SUMIFS('Rechnungsstellung &amp; Inkasso'!$I:$I,'Rechnungsstellung &amp; Inkasso'!$A:$A,$A67))</f>
      </c>
      <c r="V67" s="20">
        <f>IF($A67="","",IF($R67=0,"未入金",IF($U67=0,"未入金",IF($U67&lt;$R67,"一部入金","入金済み"))))</f>
      </c>
      <c r="W67" s="17" t="n"/>
      <c r="X67" s="17" t="n"/>
      <c r="Y67" s="17" t="n"/>
      <c r="Z67" s="17" t="n"/>
      <c r="AA67" s="14">
        <f>IF($A67="","",IF($Y67="",0,IF($Z67="",IF(TODAY()&gt;$Y67,TODAY()-$Y67,0),MAX(0,$Z67-$Y67))))</f>
      </c>
      <c r="AB67" s="20">
        <f>IF($A67="","",IF(COUNTIF('Versand &amp; Erfüllung'!$A:$A,$A67)=0,"未出荷",IF(COUNTIFS('Versand &amp; Erfüllung'!$A:$A,$A67,'Versand &amp; Erfüllung'!$K:$K,"受領済み")=COUNTIF('Versand &amp; Erfüllung'!$A:$A,$A67),"納品済み",IF(COUNTIFS('Versand &amp; Erfüllung'!$A:$A,$A67,'Versand &amp; Erfüllung'!$K:$K,"出荷済み")+COUNTIFS('Versand &amp; Erfüllung'!$A:$A,$A67,'Versand &amp; Erfüllung'!$K:$K,"輸送中")+COUNTIFS('Versand &amp; Erfüllung'!$A:$A,$A67,'Versand &amp; Erfüllung'!$K:$K,"一部出荷")+COUNTIFS('Versand &amp; Erfüllung'!$A:$A,$A67,'Versand &amp; Erfüllung'!$K:$K,"異常")&gt;0,"進行中","出荷待ち"))))</f>
      </c>
      <c r="AC67" s="20">
        <f>IF($A67="","",IF($T67=0,"未請求",IF($T67&lt;$R67,"一部請求","請求済み")))</f>
      </c>
      <c r="AD67" s="20">
        <f>IF($A67="","",IF(COUNTIFS('Serviceprobleme'!$A:$A,$A67,'Serviceprobleme'!$H:$H,"未クローズ")+COUNTIFS('Serviceprobleme'!$A:$A,$A67,'Serviceprobleme'!$H:$H,"対応中")+COUNTIFS('Serviceprobleme'!$A:$A,$A67,'Serviceprobleme'!$H:$H,"顧客確認待ち")&gt;0,"未クローズ異常あり",IF(COUNTIF('Serviceprobleme'!$A:$A,$A67)&gt;0,"クローズ済み・記録あり","異常なし")))</f>
      </c>
      <c r="AE67" s="18" t="n"/>
      <c r="AF67" s="18" t="n"/>
      <c r="AG67" s="17" t="n"/>
      <c r="AH67" s="18" t="n"/>
    </row>
    <row r="68">
      <c r="A68" s="16" t="n"/>
      <c r="B68" s="17" t="n"/>
      <c r="C68" s="18" t="n"/>
      <c r="D68" s="18" t="n"/>
      <c r="E68" s="18" t="n"/>
      <c r="F68" s="18" t="n"/>
      <c r="G68" s="18" t="n"/>
      <c r="H68" s="18" t="n"/>
      <c r="I68" s="18" t="n"/>
      <c r="J68" s="18" t="n"/>
      <c r="K68" s="18" t="n"/>
      <c r="L68" s="18" t="n"/>
      <c r="M68" s="16" t="n"/>
      <c r="N68" s="14">
        <f>IF($A68="","",SUMIFS('Bestellpositionen'!$L:$L,'Bestellpositionen'!$A:$A,$A68))</f>
      </c>
      <c r="O68" s="19" t="n"/>
      <c r="P68" s="14">
        <f>IF($A68="","",SUMIFS('Bestellpositionen'!$M:$M,'Bestellpositionen'!$A:$A,$A68))</f>
      </c>
      <c r="Q68" s="19" t="n"/>
      <c r="R68" s="14">
        <f>IF($A68="","",$N68+$O68+$P68+$Q68)</f>
      </c>
      <c r="S68" s="18" t="n"/>
      <c r="T68" s="14">
        <f>IF($A68="","",SUMIFS('Rechnungsstellung &amp; Inkasso'!$E:$E,'Rechnungsstellung &amp; Inkasso'!$A:$A,$A68))</f>
      </c>
      <c r="U68" s="14">
        <f>IF($A68="","",SUMIFS('Rechnungsstellung &amp; Inkasso'!$I:$I,'Rechnungsstellung &amp; Inkasso'!$A:$A,$A68))</f>
      </c>
      <c r="V68" s="20">
        <f>IF($A68="","",IF($R68=0,"未入金",IF($U68=0,"未入金",IF($U68&lt;$R68,"一部入金","入金済み"))))</f>
      </c>
      <c r="W68" s="17" t="n"/>
      <c r="X68" s="17" t="n"/>
      <c r="Y68" s="17" t="n"/>
      <c r="Z68" s="17" t="n"/>
      <c r="AA68" s="14">
        <f>IF($A68="","",IF($Y68="",0,IF($Z68="",IF(TODAY()&gt;$Y68,TODAY()-$Y68,0),MAX(0,$Z68-$Y68))))</f>
      </c>
      <c r="AB68" s="20">
        <f>IF($A68="","",IF(COUNTIF('Versand &amp; Erfüllung'!$A:$A,$A68)=0,"未出荷",IF(COUNTIFS('Versand &amp; Erfüllung'!$A:$A,$A68,'Versand &amp; Erfüllung'!$K:$K,"受領済み")=COUNTIF('Versand &amp; Erfüllung'!$A:$A,$A68),"納品済み",IF(COUNTIFS('Versand &amp; Erfüllung'!$A:$A,$A68,'Versand &amp; Erfüllung'!$K:$K,"出荷済み")+COUNTIFS('Versand &amp; Erfüllung'!$A:$A,$A68,'Versand &amp; Erfüllung'!$K:$K,"輸送中")+COUNTIFS('Versand &amp; Erfüllung'!$A:$A,$A68,'Versand &amp; Erfüllung'!$K:$K,"一部出荷")+COUNTIFS('Versand &amp; Erfüllung'!$A:$A,$A68,'Versand &amp; Erfüllung'!$K:$K,"異常")&gt;0,"進行中","出荷待ち"))))</f>
      </c>
      <c r="AC68" s="20">
        <f>IF($A68="","",IF($T68=0,"未請求",IF($T68&lt;$R68,"一部請求","請求済み")))</f>
      </c>
      <c r="AD68" s="20">
        <f>IF($A68="","",IF(COUNTIFS('Serviceprobleme'!$A:$A,$A68,'Serviceprobleme'!$H:$H,"未クローズ")+COUNTIFS('Serviceprobleme'!$A:$A,$A68,'Serviceprobleme'!$H:$H,"対応中")+COUNTIFS('Serviceprobleme'!$A:$A,$A68,'Serviceprobleme'!$H:$H,"顧客確認待ち")&gt;0,"未クローズ異常あり",IF(COUNTIF('Serviceprobleme'!$A:$A,$A68)&gt;0,"クローズ済み・記録あり","異常なし")))</f>
      </c>
      <c r="AE68" s="18" t="n"/>
      <c r="AF68" s="18" t="n"/>
      <c r="AG68" s="17" t="n"/>
      <c r="AH68" s="18" t="n"/>
    </row>
    <row r="69">
      <c r="A69" s="16" t="n"/>
      <c r="B69" s="17" t="n"/>
      <c r="C69" s="18" t="n"/>
      <c r="D69" s="18" t="n"/>
      <c r="E69" s="18" t="n"/>
      <c r="F69" s="18" t="n"/>
      <c r="G69" s="18" t="n"/>
      <c r="H69" s="18" t="n"/>
      <c r="I69" s="18" t="n"/>
      <c r="J69" s="18" t="n"/>
      <c r="K69" s="18" t="n"/>
      <c r="L69" s="18" t="n"/>
      <c r="M69" s="16" t="n"/>
      <c r="N69" s="14">
        <f>IF($A69="","",SUMIFS('Bestellpositionen'!$L:$L,'Bestellpositionen'!$A:$A,$A69))</f>
      </c>
      <c r="O69" s="19" t="n"/>
      <c r="P69" s="14">
        <f>IF($A69="","",SUMIFS('Bestellpositionen'!$M:$M,'Bestellpositionen'!$A:$A,$A69))</f>
      </c>
      <c r="Q69" s="19" t="n"/>
      <c r="R69" s="14">
        <f>IF($A69="","",$N69+$O69+$P69+$Q69)</f>
      </c>
      <c r="S69" s="18" t="n"/>
      <c r="T69" s="14">
        <f>IF($A69="","",SUMIFS('Rechnungsstellung &amp; Inkasso'!$E:$E,'Rechnungsstellung &amp; Inkasso'!$A:$A,$A69))</f>
      </c>
      <c r="U69" s="14">
        <f>IF($A69="","",SUMIFS('Rechnungsstellung &amp; Inkasso'!$I:$I,'Rechnungsstellung &amp; Inkasso'!$A:$A,$A69))</f>
      </c>
      <c r="V69" s="20">
        <f>IF($A69="","",IF($R69=0,"未入金",IF($U69=0,"未入金",IF($U69&lt;$R69,"一部入金","入金済み"))))</f>
      </c>
      <c r="W69" s="17" t="n"/>
      <c r="X69" s="17" t="n"/>
      <c r="Y69" s="17" t="n"/>
      <c r="Z69" s="17" t="n"/>
      <c r="AA69" s="14">
        <f>IF($A69="","",IF($Y69="",0,IF($Z69="",IF(TODAY()&gt;$Y69,TODAY()-$Y69,0),MAX(0,$Z69-$Y69))))</f>
      </c>
      <c r="AB69" s="20">
        <f>IF($A69="","",IF(COUNTIF('Versand &amp; Erfüllung'!$A:$A,$A69)=0,"未出荷",IF(COUNTIFS('Versand &amp; Erfüllung'!$A:$A,$A69,'Versand &amp; Erfüllung'!$K:$K,"受領済み")=COUNTIF('Versand &amp; Erfüllung'!$A:$A,$A69),"納品済み",IF(COUNTIFS('Versand &amp; Erfüllung'!$A:$A,$A69,'Versand &amp; Erfüllung'!$K:$K,"出荷済み")+COUNTIFS('Versand &amp; Erfüllung'!$A:$A,$A69,'Versand &amp; Erfüllung'!$K:$K,"輸送中")+COUNTIFS('Versand &amp; Erfüllung'!$A:$A,$A69,'Versand &amp; Erfüllung'!$K:$K,"一部出荷")+COUNTIFS('Versand &amp; Erfüllung'!$A:$A,$A69,'Versand &amp; Erfüllung'!$K:$K,"異常")&gt;0,"進行中","出荷待ち"))))</f>
      </c>
      <c r="AC69" s="20">
        <f>IF($A69="","",IF($T69=0,"未請求",IF($T69&lt;$R69,"一部請求","請求済み")))</f>
      </c>
      <c r="AD69" s="20">
        <f>IF($A69="","",IF(COUNTIFS('Serviceprobleme'!$A:$A,$A69,'Serviceprobleme'!$H:$H,"未クローズ")+COUNTIFS('Serviceprobleme'!$A:$A,$A69,'Serviceprobleme'!$H:$H,"対応中")+COUNTIFS('Serviceprobleme'!$A:$A,$A69,'Serviceprobleme'!$H:$H,"顧客確認待ち")&gt;0,"未クローズ異常あり",IF(COUNTIF('Serviceprobleme'!$A:$A,$A69)&gt;0,"クローズ済み・記録あり","異常なし")))</f>
      </c>
      <c r="AE69" s="18" t="n"/>
      <c r="AF69" s="18" t="n"/>
      <c r="AG69" s="17" t="n"/>
      <c r="AH69" s="18" t="n"/>
    </row>
    <row r="70">
      <c r="A70" s="16" t="n"/>
      <c r="B70" s="17" t="n"/>
      <c r="C70" s="18" t="n"/>
      <c r="D70" s="18" t="n"/>
      <c r="E70" s="18" t="n"/>
      <c r="F70" s="18" t="n"/>
      <c r="G70" s="18" t="n"/>
      <c r="H70" s="18" t="n"/>
      <c r="I70" s="18" t="n"/>
      <c r="J70" s="18" t="n"/>
      <c r="K70" s="18" t="n"/>
      <c r="L70" s="18" t="n"/>
      <c r="M70" s="16" t="n"/>
      <c r="N70" s="14">
        <f>IF($A70="","",SUMIFS('Bestellpositionen'!$L:$L,'Bestellpositionen'!$A:$A,$A70))</f>
      </c>
      <c r="O70" s="19" t="n"/>
      <c r="P70" s="14">
        <f>IF($A70="","",SUMIFS('Bestellpositionen'!$M:$M,'Bestellpositionen'!$A:$A,$A70))</f>
      </c>
      <c r="Q70" s="19" t="n"/>
      <c r="R70" s="14">
        <f>IF($A70="","",$N70+$O70+$P70+$Q70)</f>
      </c>
      <c r="S70" s="18" t="n"/>
      <c r="T70" s="14">
        <f>IF($A70="","",SUMIFS('Rechnungsstellung &amp; Inkasso'!$E:$E,'Rechnungsstellung &amp; Inkasso'!$A:$A,$A70))</f>
      </c>
      <c r="U70" s="14">
        <f>IF($A70="","",SUMIFS('Rechnungsstellung &amp; Inkasso'!$I:$I,'Rechnungsstellung &amp; Inkasso'!$A:$A,$A70))</f>
      </c>
      <c r="V70" s="20">
        <f>IF($A70="","",IF($R70=0,"未入金",IF($U70=0,"未入金",IF($U70&lt;$R70,"一部入金","入金済み"))))</f>
      </c>
      <c r="W70" s="17" t="n"/>
      <c r="X70" s="17" t="n"/>
      <c r="Y70" s="17" t="n"/>
      <c r="Z70" s="17" t="n"/>
      <c r="AA70" s="14">
        <f>IF($A70="","",IF($Y70="",0,IF($Z70="",IF(TODAY()&gt;$Y70,TODAY()-$Y70,0),MAX(0,$Z70-$Y70))))</f>
      </c>
      <c r="AB70" s="20">
        <f>IF($A70="","",IF(COUNTIF('Versand &amp; Erfüllung'!$A:$A,$A70)=0,"未出荷",IF(COUNTIFS('Versand &amp; Erfüllung'!$A:$A,$A70,'Versand &amp; Erfüllung'!$K:$K,"受領済み")=COUNTIF('Versand &amp; Erfüllung'!$A:$A,$A70),"納品済み",IF(COUNTIFS('Versand &amp; Erfüllung'!$A:$A,$A70,'Versand &amp; Erfüllung'!$K:$K,"出荷済み")+COUNTIFS('Versand &amp; Erfüllung'!$A:$A,$A70,'Versand &amp; Erfüllung'!$K:$K,"輸送中")+COUNTIFS('Versand &amp; Erfüllung'!$A:$A,$A70,'Versand &amp; Erfüllung'!$K:$K,"一部出荷")+COUNTIFS('Versand &amp; Erfüllung'!$A:$A,$A70,'Versand &amp; Erfüllung'!$K:$K,"異常")&gt;0,"進行中","出荷待ち"))))</f>
      </c>
      <c r="AC70" s="20">
        <f>IF($A70="","",IF($T70=0,"未請求",IF($T70&lt;$R70,"一部請求","請求済み")))</f>
      </c>
      <c r="AD70" s="20">
        <f>IF($A70="","",IF(COUNTIFS('Serviceprobleme'!$A:$A,$A70,'Serviceprobleme'!$H:$H,"未クローズ")+COUNTIFS('Serviceprobleme'!$A:$A,$A70,'Serviceprobleme'!$H:$H,"対応中")+COUNTIFS('Serviceprobleme'!$A:$A,$A70,'Serviceprobleme'!$H:$H,"顧客確認待ち")&gt;0,"未クローズ異常あり",IF(COUNTIF('Serviceprobleme'!$A:$A,$A70)&gt;0,"クローズ済み・記録あり","異常なし")))</f>
      </c>
      <c r="AE70" s="18" t="n"/>
      <c r="AF70" s="18" t="n"/>
      <c r="AG70" s="17" t="n"/>
      <c r="AH70" s="18" t="n"/>
    </row>
    <row r="71">
      <c r="A71" s="16" t="n"/>
      <c r="B71" s="17" t="n"/>
      <c r="C71" s="18" t="n"/>
      <c r="D71" s="18" t="n"/>
      <c r="E71" s="18" t="n"/>
      <c r="F71" s="18" t="n"/>
      <c r="G71" s="18" t="n"/>
      <c r="H71" s="18" t="n"/>
      <c r="I71" s="18" t="n"/>
      <c r="J71" s="18" t="n"/>
      <c r="K71" s="18" t="n"/>
      <c r="L71" s="18" t="n"/>
      <c r="M71" s="16" t="n"/>
      <c r="N71" s="14">
        <f>IF($A71="","",SUMIFS('Bestellpositionen'!$L:$L,'Bestellpositionen'!$A:$A,$A71))</f>
      </c>
      <c r="O71" s="19" t="n"/>
      <c r="P71" s="14">
        <f>IF($A71="","",SUMIFS('Bestellpositionen'!$M:$M,'Bestellpositionen'!$A:$A,$A71))</f>
      </c>
      <c r="Q71" s="19" t="n"/>
      <c r="R71" s="14">
        <f>IF($A71="","",$N71+$O71+$P71+$Q71)</f>
      </c>
      <c r="S71" s="18" t="n"/>
      <c r="T71" s="14">
        <f>IF($A71="","",SUMIFS('Rechnungsstellung &amp; Inkasso'!$E:$E,'Rechnungsstellung &amp; Inkasso'!$A:$A,$A71))</f>
      </c>
      <c r="U71" s="14">
        <f>IF($A71="","",SUMIFS('Rechnungsstellung &amp; Inkasso'!$I:$I,'Rechnungsstellung &amp; Inkasso'!$A:$A,$A71))</f>
      </c>
      <c r="V71" s="20">
        <f>IF($A71="","",IF($R71=0,"未入金",IF($U71=0,"未入金",IF($U71&lt;$R71,"一部入金","入金済み"))))</f>
      </c>
      <c r="W71" s="17" t="n"/>
      <c r="X71" s="17" t="n"/>
      <c r="Y71" s="17" t="n"/>
      <c r="Z71" s="17" t="n"/>
      <c r="AA71" s="14">
        <f>IF($A71="","",IF($Y71="",0,IF($Z71="",IF(TODAY()&gt;$Y71,TODAY()-$Y71,0),MAX(0,$Z71-$Y71))))</f>
      </c>
      <c r="AB71" s="20">
        <f>IF($A71="","",IF(COUNTIF('Versand &amp; Erfüllung'!$A:$A,$A71)=0,"未出荷",IF(COUNTIFS('Versand &amp; Erfüllung'!$A:$A,$A71,'Versand &amp; Erfüllung'!$K:$K,"受領済み")=COUNTIF('Versand &amp; Erfüllung'!$A:$A,$A71),"納品済み",IF(COUNTIFS('Versand &amp; Erfüllung'!$A:$A,$A71,'Versand &amp; Erfüllung'!$K:$K,"出荷済み")+COUNTIFS('Versand &amp; Erfüllung'!$A:$A,$A71,'Versand &amp; Erfüllung'!$K:$K,"輸送中")+COUNTIFS('Versand &amp; Erfüllung'!$A:$A,$A71,'Versand &amp; Erfüllung'!$K:$K,"一部出荷")+COUNTIFS('Versand &amp; Erfüllung'!$A:$A,$A71,'Versand &amp; Erfüllung'!$K:$K,"異常")&gt;0,"進行中","出荷待ち"))))</f>
      </c>
      <c r="AC71" s="20">
        <f>IF($A71="","",IF($T71=0,"未請求",IF($T71&lt;$R71,"一部請求","請求済み")))</f>
      </c>
      <c r="AD71" s="20">
        <f>IF($A71="","",IF(COUNTIFS('Serviceprobleme'!$A:$A,$A71,'Serviceprobleme'!$H:$H,"未クローズ")+COUNTIFS('Serviceprobleme'!$A:$A,$A71,'Serviceprobleme'!$H:$H,"対応中")+COUNTIFS('Serviceprobleme'!$A:$A,$A71,'Serviceprobleme'!$H:$H,"顧客確認待ち")&gt;0,"未クローズ異常あり",IF(COUNTIF('Serviceprobleme'!$A:$A,$A71)&gt;0,"クローズ済み・記録あり","異常なし")))</f>
      </c>
      <c r="AE71" s="18" t="n"/>
      <c r="AF71" s="18" t="n"/>
      <c r="AG71" s="17" t="n"/>
      <c r="AH71" s="18" t="n"/>
    </row>
    <row r="72">
      <c r="A72" s="16" t="n"/>
      <c r="B72" s="17" t="n"/>
      <c r="C72" s="18" t="n"/>
      <c r="D72" s="18" t="n"/>
      <c r="E72" s="18" t="n"/>
      <c r="F72" s="18" t="n"/>
      <c r="G72" s="18" t="n"/>
      <c r="H72" s="18" t="n"/>
      <c r="I72" s="18" t="n"/>
      <c r="J72" s="18" t="n"/>
      <c r="K72" s="18" t="n"/>
      <c r="L72" s="18" t="n"/>
      <c r="M72" s="16" t="n"/>
      <c r="N72" s="14">
        <f>IF($A72="","",SUMIFS('Bestellpositionen'!$L:$L,'Bestellpositionen'!$A:$A,$A72))</f>
      </c>
      <c r="O72" s="19" t="n"/>
      <c r="P72" s="14">
        <f>IF($A72="","",SUMIFS('Bestellpositionen'!$M:$M,'Bestellpositionen'!$A:$A,$A72))</f>
      </c>
      <c r="Q72" s="19" t="n"/>
      <c r="R72" s="14">
        <f>IF($A72="","",$N72+$O72+$P72+$Q72)</f>
      </c>
      <c r="S72" s="18" t="n"/>
      <c r="T72" s="14">
        <f>IF($A72="","",SUMIFS('Rechnungsstellung &amp; Inkasso'!$E:$E,'Rechnungsstellung &amp; Inkasso'!$A:$A,$A72))</f>
      </c>
      <c r="U72" s="14">
        <f>IF($A72="","",SUMIFS('Rechnungsstellung &amp; Inkasso'!$I:$I,'Rechnungsstellung &amp; Inkasso'!$A:$A,$A72))</f>
      </c>
      <c r="V72" s="20">
        <f>IF($A72="","",IF($R72=0,"未入金",IF($U72=0,"未入金",IF($U72&lt;$R72,"一部入金","入金済み"))))</f>
      </c>
      <c r="W72" s="17" t="n"/>
      <c r="X72" s="17" t="n"/>
      <c r="Y72" s="17" t="n"/>
      <c r="Z72" s="17" t="n"/>
      <c r="AA72" s="14">
        <f>IF($A72="","",IF($Y72="",0,IF($Z72="",IF(TODAY()&gt;$Y72,TODAY()-$Y72,0),MAX(0,$Z72-$Y72))))</f>
      </c>
      <c r="AB72" s="20">
        <f>IF($A72="","",IF(COUNTIF('Versand &amp; Erfüllung'!$A:$A,$A72)=0,"未出荷",IF(COUNTIFS('Versand &amp; Erfüllung'!$A:$A,$A72,'Versand &amp; Erfüllung'!$K:$K,"受領済み")=COUNTIF('Versand &amp; Erfüllung'!$A:$A,$A72),"納品済み",IF(COUNTIFS('Versand &amp; Erfüllung'!$A:$A,$A72,'Versand &amp; Erfüllung'!$K:$K,"出荷済み")+COUNTIFS('Versand &amp; Erfüllung'!$A:$A,$A72,'Versand &amp; Erfüllung'!$K:$K,"輸送中")+COUNTIFS('Versand &amp; Erfüllung'!$A:$A,$A72,'Versand &amp; Erfüllung'!$K:$K,"一部出荷")+COUNTIFS('Versand &amp; Erfüllung'!$A:$A,$A72,'Versand &amp; Erfüllung'!$K:$K,"異常")&gt;0,"進行中","出荷待ち"))))</f>
      </c>
      <c r="AC72" s="20">
        <f>IF($A72="","",IF($T72=0,"未請求",IF($T72&lt;$R72,"一部請求","請求済み")))</f>
      </c>
      <c r="AD72" s="20">
        <f>IF($A72="","",IF(COUNTIFS('Serviceprobleme'!$A:$A,$A72,'Serviceprobleme'!$H:$H,"未クローズ")+COUNTIFS('Serviceprobleme'!$A:$A,$A72,'Serviceprobleme'!$H:$H,"対応中")+COUNTIFS('Serviceprobleme'!$A:$A,$A72,'Serviceprobleme'!$H:$H,"顧客確認待ち")&gt;0,"未クローズ異常あり",IF(COUNTIF('Serviceprobleme'!$A:$A,$A72)&gt;0,"クローズ済み・記録あり","異常なし")))</f>
      </c>
      <c r="AE72" s="18" t="n"/>
      <c r="AF72" s="18" t="n"/>
      <c r="AG72" s="17" t="n"/>
      <c r="AH72" s="18" t="n"/>
    </row>
    <row r="73">
      <c r="A73" s="16" t="n"/>
      <c r="B73" s="17" t="n"/>
      <c r="C73" s="18" t="n"/>
      <c r="D73" s="18" t="n"/>
      <c r="E73" s="18" t="n"/>
      <c r="F73" s="18" t="n"/>
      <c r="G73" s="18" t="n"/>
      <c r="H73" s="18" t="n"/>
      <c r="I73" s="18" t="n"/>
      <c r="J73" s="18" t="n"/>
      <c r="K73" s="18" t="n"/>
      <c r="L73" s="18" t="n"/>
      <c r="M73" s="16" t="n"/>
      <c r="N73" s="14">
        <f>IF($A73="","",SUMIFS('Bestellpositionen'!$L:$L,'Bestellpositionen'!$A:$A,$A73))</f>
      </c>
      <c r="O73" s="19" t="n"/>
      <c r="P73" s="14">
        <f>IF($A73="","",SUMIFS('Bestellpositionen'!$M:$M,'Bestellpositionen'!$A:$A,$A73))</f>
      </c>
      <c r="Q73" s="19" t="n"/>
      <c r="R73" s="14">
        <f>IF($A73="","",$N73+$O73+$P73+$Q73)</f>
      </c>
      <c r="S73" s="18" t="n"/>
      <c r="T73" s="14">
        <f>IF($A73="","",SUMIFS('Rechnungsstellung &amp; Inkasso'!$E:$E,'Rechnungsstellung &amp; Inkasso'!$A:$A,$A73))</f>
      </c>
      <c r="U73" s="14">
        <f>IF($A73="","",SUMIFS('Rechnungsstellung &amp; Inkasso'!$I:$I,'Rechnungsstellung &amp; Inkasso'!$A:$A,$A73))</f>
      </c>
      <c r="V73" s="20">
        <f>IF($A73="","",IF($R73=0,"未入金",IF($U73=0,"未入金",IF($U73&lt;$R73,"一部入金","入金済み"))))</f>
      </c>
      <c r="W73" s="17" t="n"/>
      <c r="X73" s="17" t="n"/>
      <c r="Y73" s="17" t="n"/>
      <c r="Z73" s="17" t="n"/>
      <c r="AA73" s="14">
        <f>IF($A73="","",IF($Y73="",0,IF($Z73="",IF(TODAY()&gt;$Y73,TODAY()-$Y73,0),MAX(0,$Z73-$Y73))))</f>
      </c>
      <c r="AB73" s="20">
        <f>IF($A73="","",IF(COUNTIF('Versand &amp; Erfüllung'!$A:$A,$A73)=0,"未出荷",IF(COUNTIFS('Versand &amp; Erfüllung'!$A:$A,$A73,'Versand &amp; Erfüllung'!$K:$K,"受領済み")=COUNTIF('Versand &amp; Erfüllung'!$A:$A,$A73),"納品済み",IF(COUNTIFS('Versand &amp; Erfüllung'!$A:$A,$A73,'Versand &amp; Erfüllung'!$K:$K,"出荷済み")+COUNTIFS('Versand &amp; Erfüllung'!$A:$A,$A73,'Versand &amp; Erfüllung'!$K:$K,"輸送中")+COUNTIFS('Versand &amp; Erfüllung'!$A:$A,$A73,'Versand &amp; Erfüllung'!$K:$K,"一部出荷")+COUNTIFS('Versand &amp; Erfüllung'!$A:$A,$A73,'Versand &amp; Erfüllung'!$K:$K,"異常")&gt;0,"進行中","出荷待ち"))))</f>
      </c>
      <c r="AC73" s="20">
        <f>IF($A73="","",IF($T73=0,"未請求",IF($T73&lt;$R73,"一部請求","請求済み")))</f>
      </c>
      <c r="AD73" s="20">
        <f>IF($A73="","",IF(COUNTIFS('Serviceprobleme'!$A:$A,$A73,'Serviceprobleme'!$H:$H,"未クローズ")+COUNTIFS('Serviceprobleme'!$A:$A,$A73,'Serviceprobleme'!$H:$H,"対応中")+COUNTIFS('Serviceprobleme'!$A:$A,$A73,'Serviceprobleme'!$H:$H,"顧客確認待ち")&gt;0,"未クローズ異常あり",IF(COUNTIF('Serviceprobleme'!$A:$A,$A73)&gt;0,"クローズ済み・記録あり","異常なし")))</f>
      </c>
      <c r="AE73" s="18" t="n"/>
      <c r="AF73" s="18" t="n"/>
      <c r="AG73" s="17" t="n"/>
      <c r="AH73" s="18" t="n"/>
    </row>
    <row r="74">
      <c r="A74" s="16" t="n"/>
      <c r="B74" s="17" t="n"/>
      <c r="C74" s="18" t="n"/>
      <c r="D74" s="18" t="n"/>
      <c r="E74" s="18" t="n"/>
      <c r="F74" s="18" t="n"/>
      <c r="G74" s="18" t="n"/>
      <c r="H74" s="18" t="n"/>
      <c r="I74" s="18" t="n"/>
      <c r="J74" s="18" t="n"/>
      <c r="K74" s="18" t="n"/>
      <c r="L74" s="18" t="n"/>
      <c r="M74" s="16" t="n"/>
      <c r="N74" s="14">
        <f>IF($A74="","",SUMIFS('Bestellpositionen'!$L:$L,'Bestellpositionen'!$A:$A,$A74))</f>
      </c>
      <c r="O74" s="19" t="n"/>
      <c r="P74" s="14">
        <f>IF($A74="","",SUMIFS('Bestellpositionen'!$M:$M,'Bestellpositionen'!$A:$A,$A74))</f>
      </c>
      <c r="Q74" s="19" t="n"/>
      <c r="R74" s="14">
        <f>IF($A74="","",$N74+$O74+$P74+$Q74)</f>
      </c>
      <c r="S74" s="18" t="n"/>
      <c r="T74" s="14">
        <f>IF($A74="","",SUMIFS('Rechnungsstellung &amp; Inkasso'!$E:$E,'Rechnungsstellung &amp; Inkasso'!$A:$A,$A74))</f>
      </c>
      <c r="U74" s="14">
        <f>IF($A74="","",SUMIFS('Rechnungsstellung &amp; Inkasso'!$I:$I,'Rechnungsstellung &amp; Inkasso'!$A:$A,$A74))</f>
      </c>
      <c r="V74" s="20">
        <f>IF($A74="","",IF($R74=0,"未入金",IF($U74=0,"未入金",IF($U74&lt;$R74,"一部入金","入金済み"))))</f>
      </c>
      <c r="W74" s="17" t="n"/>
      <c r="X74" s="17" t="n"/>
      <c r="Y74" s="17" t="n"/>
      <c r="Z74" s="17" t="n"/>
      <c r="AA74" s="14">
        <f>IF($A74="","",IF($Y74="",0,IF($Z74="",IF(TODAY()&gt;$Y74,TODAY()-$Y74,0),MAX(0,$Z74-$Y74))))</f>
      </c>
      <c r="AB74" s="20">
        <f>IF($A74="","",IF(COUNTIF('Versand &amp; Erfüllung'!$A:$A,$A74)=0,"未出荷",IF(COUNTIFS('Versand &amp; Erfüllung'!$A:$A,$A74,'Versand &amp; Erfüllung'!$K:$K,"受領済み")=COUNTIF('Versand &amp; Erfüllung'!$A:$A,$A74),"納品済み",IF(COUNTIFS('Versand &amp; Erfüllung'!$A:$A,$A74,'Versand &amp; Erfüllung'!$K:$K,"出荷済み")+COUNTIFS('Versand &amp; Erfüllung'!$A:$A,$A74,'Versand &amp; Erfüllung'!$K:$K,"輸送中")+COUNTIFS('Versand &amp; Erfüllung'!$A:$A,$A74,'Versand &amp; Erfüllung'!$K:$K,"一部出荷")+COUNTIFS('Versand &amp; Erfüllung'!$A:$A,$A74,'Versand &amp; Erfüllung'!$K:$K,"異常")&gt;0,"進行中","出荷待ち"))))</f>
      </c>
      <c r="AC74" s="20">
        <f>IF($A74="","",IF($T74=0,"未請求",IF($T74&lt;$R74,"一部請求","請求済み")))</f>
      </c>
      <c r="AD74" s="20">
        <f>IF($A74="","",IF(COUNTIFS('Serviceprobleme'!$A:$A,$A74,'Serviceprobleme'!$H:$H,"未クローズ")+COUNTIFS('Serviceprobleme'!$A:$A,$A74,'Serviceprobleme'!$H:$H,"対応中")+COUNTIFS('Serviceprobleme'!$A:$A,$A74,'Serviceprobleme'!$H:$H,"顧客確認待ち")&gt;0,"未クローズ異常あり",IF(COUNTIF('Serviceprobleme'!$A:$A,$A74)&gt;0,"クローズ済み・記録あり","異常なし")))</f>
      </c>
      <c r="AE74" s="18" t="n"/>
      <c r="AF74" s="18" t="n"/>
      <c r="AG74" s="17" t="n"/>
      <c r="AH74" s="18" t="n"/>
    </row>
    <row r="75">
      <c r="A75" s="16" t="n"/>
      <c r="B75" s="17" t="n"/>
      <c r="C75" s="18" t="n"/>
      <c r="D75" s="18" t="n"/>
      <c r="E75" s="18" t="n"/>
      <c r="F75" s="18" t="n"/>
      <c r="G75" s="18" t="n"/>
      <c r="H75" s="18" t="n"/>
      <c r="I75" s="18" t="n"/>
      <c r="J75" s="18" t="n"/>
      <c r="K75" s="18" t="n"/>
      <c r="L75" s="18" t="n"/>
      <c r="M75" s="16" t="n"/>
      <c r="N75" s="14">
        <f>IF($A75="","",SUMIFS('Bestellpositionen'!$L:$L,'Bestellpositionen'!$A:$A,$A75))</f>
      </c>
      <c r="O75" s="19" t="n"/>
      <c r="P75" s="14">
        <f>IF($A75="","",SUMIFS('Bestellpositionen'!$M:$M,'Bestellpositionen'!$A:$A,$A75))</f>
      </c>
      <c r="Q75" s="19" t="n"/>
      <c r="R75" s="14">
        <f>IF($A75="","",$N75+$O75+$P75+$Q75)</f>
      </c>
      <c r="S75" s="18" t="n"/>
      <c r="T75" s="14">
        <f>IF($A75="","",SUMIFS('Rechnungsstellung &amp; Inkasso'!$E:$E,'Rechnungsstellung &amp; Inkasso'!$A:$A,$A75))</f>
      </c>
      <c r="U75" s="14">
        <f>IF($A75="","",SUMIFS('Rechnungsstellung &amp; Inkasso'!$I:$I,'Rechnungsstellung &amp; Inkasso'!$A:$A,$A75))</f>
      </c>
      <c r="V75" s="20">
        <f>IF($A75="","",IF($R75=0,"未入金",IF($U75=0,"未入金",IF($U75&lt;$R75,"一部入金","入金済み"))))</f>
      </c>
      <c r="W75" s="17" t="n"/>
      <c r="X75" s="17" t="n"/>
      <c r="Y75" s="17" t="n"/>
      <c r="Z75" s="17" t="n"/>
      <c r="AA75" s="14">
        <f>IF($A75="","",IF($Y75="",0,IF($Z75="",IF(TODAY()&gt;$Y75,TODAY()-$Y75,0),MAX(0,$Z75-$Y75))))</f>
      </c>
      <c r="AB75" s="20">
        <f>IF($A75="","",IF(COUNTIF('Versand &amp; Erfüllung'!$A:$A,$A75)=0,"未出荷",IF(COUNTIFS('Versand &amp; Erfüllung'!$A:$A,$A75,'Versand &amp; Erfüllung'!$K:$K,"受領済み")=COUNTIF('Versand &amp; Erfüllung'!$A:$A,$A75),"納品済み",IF(COUNTIFS('Versand &amp; Erfüllung'!$A:$A,$A75,'Versand &amp; Erfüllung'!$K:$K,"出荷済み")+COUNTIFS('Versand &amp; Erfüllung'!$A:$A,$A75,'Versand &amp; Erfüllung'!$K:$K,"輸送中")+COUNTIFS('Versand &amp; Erfüllung'!$A:$A,$A75,'Versand &amp; Erfüllung'!$K:$K,"一部出荷")+COUNTIFS('Versand &amp; Erfüllung'!$A:$A,$A75,'Versand &amp; Erfüllung'!$K:$K,"異常")&gt;0,"進行中","出荷待ち"))))</f>
      </c>
      <c r="AC75" s="20">
        <f>IF($A75="","",IF($T75=0,"未請求",IF($T75&lt;$R75,"一部請求","請求済み")))</f>
      </c>
      <c r="AD75" s="20">
        <f>IF($A75="","",IF(COUNTIFS('Serviceprobleme'!$A:$A,$A75,'Serviceprobleme'!$H:$H,"未クローズ")+COUNTIFS('Serviceprobleme'!$A:$A,$A75,'Serviceprobleme'!$H:$H,"対応中")+COUNTIFS('Serviceprobleme'!$A:$A,$A75,'Serviceprobleme'!$H:$H,"顧客確認待ち")&gt;0,"未クローズ異常あり",IF(COUNTIF('Serviceprobleme'!$A:$A,$A75)&gt;0,"クローズ済み・記録あり","異常なし")))</f>
      </c>
      <c r="AE75" s="18" t="n"/>
      <c r="AF75" s="18" t="n"/>
      <c r="AG75" s="17" t="n"/>
      <c r="AH75" s="18" t="n"/>
    </row>
    <row r="76">
      <c r="A76" s="16" t="n"/>
      <c r="B76" s="17" t="n"/>
      <c r="C76" s="18" t="n"/>
      <c r="D76" s="18" t="n"/>
      <c r="E76" s="18" t="n"/>
      <c r="F76" s="18" t="n"/>
      <c r="G76" s="18" t="n"/>
      <c r="H76" s="18" t="n"/>
      <c r="I76" s="18" t="n"/>
      <c r="J76" s="18" t="n"/>
      <c r="K76" s="18" t="n"/>
      <c r="L76" s="18" t="n"/>
      <c r="M76" s="16" t="n"/>
      <c r="N76" s="14">
        <f>IF($A76="","",SUMIFS('Bestellpositionen'!$L:$L,'Bestellpositionen'!$A:$A,$A76))</f>
      </c>
      <c r="O76" s="19" t="n"/>
      <c r="P76" s="14">
        <f>IF($A76="","",SUMIFS('Bestellpositionen'!$M:$M,'Bestellpositionen'!$A:$A,$A76))</f>
      </c>
      <c r="Q76" s="19" t="n"/>
      <c r="R76" s="14">
        <f>IF($A76="","",$N76+$O76+$P76+$Q76)</f>
      </c>
      <c r="S76" s="18" t="n"/>
      <c r="T76" s="14">
        <f>IF($A76="","",SUMIFS('Rechnungsstellung &amp; Inkasso'!$E:$E,'Rechnungsstellung &amp; Inkasso'!$A:$A,$A76))</f>
      </c>
      <c r="U76" s="14">
        <f>IF($A76="","",SUMIFS('Rechnungsstellung &amp; Inkasso'!$I:$I,'Rechnungsstellung &amp; Inkasso'!$A:$A,$A76))</f>
      </c>
      <c r="V76" s="20">
        <f>IF($A76="","",IF($R76=0,"未入金",IF($U76=0,"未入金",IF($U76&lt;$R76,"一部入金","入金済み"))))</f>
      </c>
      <c r="W76" s="17" t="n"/>
      <c r="X76" s="17" t="n"/>
      <c r="Y76" s="17" t="n"/>
      <c r="Z76" s="17" t="n"/>
      <c r="AA76" s="14">
        <f>IF($A76="","",IF($Y76="",0,IF($Z76="",IF(TODAY()&gt;$Y76,TODAY()-$Y76,0),MAX(0,$Z76-$Y76))))</f>
      </c>
      <c r="AB76" s="20">
        <f>IF($A76="","",IF(COUNTIF('Versand &amp; Erfüllung'!$A:$A,$A76)=0,"未出荷",IF(COUNTIFS('Versand &amp; Erfüllung'!$A:$A,$A76,'Versand &amp; Erfüllung'!$K:$K,"受領済み")=COUNTIF('Versand &amp; Erfüllung'!$A:$A,$A76),"納品済み",IF(COUNTIFS('Versand &amp; Erfüllung'!$A:$A,$A76,'Versand &amp; Erfüllung'!$K:$K,"出荷済み")+COUNTIFS('Versand &amp; Erfüllung'!$A:$A,$A76,'Versand &amp; Erfüllung'!$K:$K,"輸送中")+COUNTIFS('Versand &amp; Erfüllung'!$A:$A,$A76,'Versand &amp; Erfüllung'!$K:$K,"一部出荷")+COUNTIFS('Versand &amp; Erfüllung'!$A:$A,$A76,'Versand &amp; Erfüllung'!$K:$K,"異常")&gt;0,"進行中","出荷待ち"))))</f>
      </c>
      <c r="AC76" s="20">
        <f>IF($A76="","",IF($T76=0,"未請求",IF($T76&lt;$R76,"一部請求","請求済み")))</f>
      </c>
      <c r="AD76" s="20">
        <f>IF($A76="","",IF(COUNTIFS('Serviceprobleme'!$A:$A,$A76,'Serviceprobleme'!$H:$H,"未クローズ")+COUNTIFS('Serviceprobleme'!$A:$A,$A76,'Serviceprobleme'!$H:$H,"対応中")+COUNTIFS('Serviceprobleme'!$A:$A,$A76,'Serviceprobleme'!$H:$H,"顧客確認待ち")&gt;0,"未クローズ異常あり",IF(COUNTIF('Serviceprobleme'!$A:$A,$A76)&gt;0,"クローズ済み・記録あり","異常なし")))</f>
      </c>
      <c r="AE76" s="18" t="n"/>
      <c r="AF76" s="18" t="n"/>
      <c r="AG76" s="17" t="n"/>
      <c r="AH76" s="18" t="n"/>
    </row>
    <row r="77">
      <c r="A77" s="16" t="n"/>
      <c r="B77" s="17" t="n"/>
      <c r="C77" s="18" t="n"/>
      <c r="D77" s="18" t="n"/>
      <c r="E77" s="18" t="n"/>
      <c r="F77" s="18" t="n"/>
      <c r="G77" s="18" t="n"/>
      <c r="H77" s="18" t="n"/>
      <c r="I77" s="18" t="n"/>
      <c r="J77" s="18" t="n"/>
      <c r="K77" s="18" t="n"/>
      <c r="L77" s="18" t="n"/>
      <c r="M77" s="16" t="n"/>
      <c r="N77" s="14">
        <f>IF($A77="","",SUMIFS('Bestellpositionen'!$L:$L,'Bestellpositionen'!$A:$A,$A77))</f>
      </c>
      <c r="O77" s="19" t="n"/>
      <c r="P77" s="14">
        <f>IF($A77="","",SUMIFS('Bestellpositionen'!$M:$M,'Bestellpositionen'!$A:$A,$A77))</f>
      </c>
      <c r="Q77" s="19" t="n"/>
      <c r="R77" s="14">
        <f>IF($A77="","",$N77+$O77+$P77+$Q77)</f>
      </c>
      <c r="S77" s="18" t="n"/>
      <c r="T77" s="14">
        <f>IF($A77="","",SUMIFS('Rechnungsstellung &amp; Inkasso'!$E:$E,'Rechnungsstellung &amp; Inkasso'!$A:$A,$A77))</f>
      </c>
      <c r="U77" s="14">
        <f>IF($A77="","",SUMIFS('Rechnungsstellung &amp; Inkasso'!$I:$I,'Rechnungsstellung &amp; Inkasso'!$A:$A,$A77))</f>
      </c>
      <c r="V77" s="20">
        <f>IF($A77="","",IF($R77=0,"未入金",IF($U77=0,"未入金",IF($U77&lt;$R77,"一部入金","入金済み"))))</f>
      </c>
      <c r="W77" s="17" t="n"/>
      <c r="X77" s="17" t="n"/>
      <c r="Y77" s="17" t="n"/>
      <c r="Z77" s="17" t="n"/>
      <c r="AA77" s="14">
        <f>IF($A77="","",IF($Y77="",0,IF($Z77="",IF(TODAY()&gt;$Y77,TODAY()-$Y77,0),MAX(0,$Z77-$Y77))))</f>
      </c>
      <c r="AB77" s="20">
        <f>IF($A77="","",IF(COUNTIF('Versand &amp; Erfüllung'!$A:$A,$A77)=0,"未出荷",IF(COUNTIFS('Versand &amp; Erfüllung'!$A:$A,$A77,'Versand &amp; Erfüllung'!$K:$K,"受領済み")=COUNTIF('Versand &amp; Erfüllung'!$A:$A,$A77),"納品済み",IF(COUNTIFS('Versand &amp; Erfüllung'!$A:$A,$A77,'Versand &amp; Erfüllung'!$K:$K,"出荷済み")+COUNTIFS('Versand &amp; Erfüllung'!$A:$A,$A77,'Versand &amp; Erfüllung'!$K:$K,"輸送中")+COUNTIFS('Versand &amp; Erfüllung'!$A:$A,$A77,'Versand &amp; Erfüllung'!$K:$K,"一部出荷")+COUNTIFS('Versand &amp; Erfüllung'!$A:$A,$A77,'Versand &amp; Erfüllung'!$K:$K,"異常")&gt;0,"進行中","出荷待ち"))))</f>
      </c>
      <c r="AC77" s="20">
        <f>IF($A77="","",IF($T77=0,"未請求",IF($T77&lt;$R77,"一部請求","請求済み")))</f>
      </c>
      <c r="AD77" s="20">
        <f>IF($A77="","",IF(COUNTIFS('Serviceprobleme'!$A:$A,$A77,'Serviceprobleme'!$H:$H,"未クローズ")+COUNTIFS('Serviceprobleme'!$A:$A,$A77,'Serviceprobleme'!$H:$H,"対応中")+COUNTIFS('Serviceprobleme'!$A:$A,$A77,'Serviceprobleme'!$H:$H,"顧客確認待ち")&gt;0,"未クローズ異常あり",IF(COUNTIF('Serviceprobleme'!$A:$A,$A77)&gt;0,"クローズ済み・記録あり","異常なし")))</f>
      </c>
      <c r="AE77" s="18" t="n"/>
      <c r="AF77" s="18" t="n"/>
      <c r="AG77" s="17" t="n"/>
      <c r="AH77" s="18" t="n"/>
    </row>
    <row r="78">
      <c r="A78" s="16" t="n"/>
      <c r="B78" s="17" t="n"/>
      <c r="C78" s="18" t="n"/>
      <c r="D78" s="18" t="n"/>
      <c r="E78" s="18" t="n"/>
      <c r="F78" s="18" t="n"/>
      <c r="G78" s="18" t="n"/>
      <c r="H78" s="18" t="n"/>
      <c r="I78" s="18" t="n"/>
      <c r="J78" s="18" t="n"/>
      <c r="K78" s="18" t="n"/>
      <c r="L78" s="18" t="n"/>
      <c r="M78" s="16" t="n"/>
      <c r="N78" s="14">
        <f>IF($A78="","",SUMIFS('Bestellpositionen'!$L:$L,'Bestellpositionen'!$A:$A,$A78))</f>
      </c>
      <c r="O78" s="19" t="n"/>
      <c r="P78" s="14">
        <f>IF($A78="","",SUMIFS('Bestellpositionen'!$M:$M,'Bestellpositionen'!$A:$A,$A78))</f>
      </c>
      <c r="Q78" s="19" t="n"/>
      <c r="R78" s="14">
        <f>IF($A78="","",$N78+$O78+$P78+$Q78)</f>
      </c>
      <c r="S78" s="18" t="n"/>
      <c r="T78" s="14">
        <f>IF($A78="","",SUMIFS('Rechnungsstellung &amp; Inkasso'!$E:$E,'Rechnungsstellung &amp; Inkasso'!$A:$A,$A78))</f>
      </c>
      <c r="U78" s="14">
        <f>IF($A78="","",SUMIFS('Rechnungsstellung &amp; Inkasso'!$I:$I,'Rechnungsstellung &amp; Inkasso'!$A:$A,$A78))</f>
      </c>
      <c r="V78" s="20">
        <f>IF($A78="","",IF($R78=0,"未入金",IF($U78=0,"未入金",IF($U78&lt;$R78,"一部入金","入金済み"))))</f>
      </c>
      <c r="W78" s="17" t="n"/>
      <c r="X78" s="17" t="n"/>
      <c r="Y78" s="17" t="n"/>
      <c r="Z78" s="17" t="n"/>
      <c r="AA78" s="14">
        <f>IF($A78="","",IF($Y78="",0,IF($Z78="",IF(TODAY()&gt;$Y78,TODAY()-$Y78,0),MAX(0,$Z78-$Y78))))</f>
      </c>
      <c r="AB78" s="20">
        <f>IF($A78="","",IF(COUNTIF('Versand &amp; Erfüllung'!$A:$A,$A78)=0,"未出荷",IF(COUNTIFS('Versand &amp; Erfüllung'!$A:$A,$A78,'Versand &amp; Erfüllung'!$K:$K,"受領済み")=COUNTIF('Versand &amp; Erfüllung'!$A:$A,$A78),"納品済み",IF(COUNTIFS('Versand &amp; Erfüllung'!$A:$A,$A78,'Versand &amp; Erfüllung'!$K:$K,"出荷済み")+COUNTIFS('Versand &amp; Erfüllung'!$A:$A,$A78,'Versand &amp; Erfüllung'!$K:$K,"輸送中")+COUNTIFS('Versand &amp; Erfüllung'!$A:$A,$A78,'Versand &amp; Erfüllung'!$K:$K,"一部出荷")+COUNTIFS('Versand &amp; Erfüllung'!$A:$A,$A78,'Versand &amp; Erfüllung'!$K:$K,"異常")&gt;0,"進行中","出荷待ち"))))</f>
      </c>
      <c r="AC78" s="20">
        <f>IF($A78="","",IF($T78=0,"未請求",IF($T78&lt;$R78,"一部請求","請求済み")))</f>
      </c>
      <c r="AD78" s="20">
        <f>IF($A78="","",IF(COUNTIFS('Serviceprobleme'!$A:$A,$A78,'Serviceprobleme'!$H:$H,"未クローズ")+COUNTIFS('Serviceprobleme'!$A:$A,$A78,'Serviceprobleme'!$H:$H,"対応中")+COUNTIFS('Serviceprobleme'!$A:$A,$A78,'Serviceprobleme'!$H:$H,"顧客確認待ち")&gt;0,"未クローズ異常あり",IF(COUNTIF('Serviceprobleme'!$A:$A,$A78)&gt;0,"クローズ済み・記録あり","異常なし")))</f>
      </c>
      <c r="AE78" s="18" t="n"/>
      <c r="AF78" s="18" t="n"/>
      <c r="AG78" s="17" t="n"/>
      <c r="AH78" s="18" t="n"/>
    </row>
    <row r="79">
      <c r="A79" s="16" t="n"/>
      <c r="B79" s="17" t="n"/>
      <c r="C79" s="18" t="n"/>
      <c r="D79" s="18" t="n"/>
      <c r="E79" s="18" t="n"/>
      <c r="F79" s="18" t="n"/>
      <c r="G79" s="18" t="n"/>
      <c r="H79" s="18" t="n"/>
      <c r="I79" s="18" t="n"/>
      <c r="J79" s="18" t="n"/>
      <c r="K79" s="18" t="n"/>
      <c r="L79" s="18" t="n"/>
      <c r="M79" s="16" t="n"/>
      <c r="N79" s="14">
        <f>IF($A79="","",SUMIFS('Bestellpositionen'!$L:$L,'Bestellpositionen'!$A:$A,$A79))</f>
      </c>
      <c r="O79" s="19" t="n"/>
      <c r="P79" s="14">
        <f>IF($A79="","",SUMIFS('Bestellpositionen'!$M:$M,'Bestellpositionen'!$A:$A,$A79))</f>
      </c>
      <c r="Q79" s="19" t="n"/>
      <c r="R79" s="14">
        <f>IF($A79="","",$N79+$O79+$P79+$Q79)</f>
      </c>
      <c r="S79" s="18" t="n"/>
      <c r="T79" s="14">
        <f>IF($A79="","",SUMIFS('Rechnungsstellung &amp; Inkasso'!$E:$E,'Rechnungsstellung &amp; Inkasso'!$A:$A,$A79))</f>
      </c>
      <c r="U79" s="14">
        <f>IF($A79="","",SUMIFS('Rechnungsstellung &amp; Inkasso'!$I:$I,'Rechnungsstellung &amp; Inkasso'!$A:$A,$A79))</f>
      </c>
      <c r="V79" s="20">
        <f>IF($A79="","",IF($R79=0,"未入金",IF($U79=0,"未入金",IF($U79&lt;$R79,"一部入金","入金済み"))))</f>
      </c>
      <c r="W79" s="17" t="n"/>
      <c r="X79" s="17" t="n"/>
      <c r="Y79" s="17" t="n"/>
      <c r="Z79" s="17" t="n"/>
      <c r="AA79" s="14">
        <f>IF($A79="","",IF($Y79="",0,IF($Z79="",IF(TODAY()&gt;$Y79,TODAY()-$Y79,0),MAX(0,$Z79-$Y79))))</f>
      </c>
      <c r="AB79" s="20">
        <f>IF($A79="","",IF(COUNTIF('Versand &amp; Erfüllung'!$A:$A,$A79)=0,"未出荷",IF(COUNTIFS('Versand &amp; Erfüllung'!$A:$A,$A79,'Versand &amp; Erfüllung'!$K:$K,"受領済み")=COUNTIF('Versand &amp; Erfüllung'!$A:$A,$A79),"納品済み",IF(COUNTIFS('Versand &amp; Erfüllung'!$A:$A,$A79,'Versand &amp; Erfüllung'!$K:$K,"出荷済み")+COUNTIFS('Versand &amp; Erfüllung'!$A:$A,$A79,'Versand &amp; Erfüllung'!$K:$K,"輸送中")+COUNTIFS('Versand &amp; Erfüllung'!$A:$A,$A79,'Versand &amp; Erfüllung'!$K:$K,"一部出荷")+COUNTIFS('Versand &amp; Erfüllung'!$A:$A,$A79,'Versand &amp; Erfüllung'!$K:$K,"異常")&gt;0,"進行中","出荷待ち"))))</f>
      </c>
      <c r="AC79" s="20">
        <f>IF($A79="","",IF($T79=0,"未請求",IF($T79&lt;$R79,"一部請求","請求済み")))</f>
      </c>
      <c r="AD79" s="20">
        <f>IF($A79="","",IF(COUNTIFS('Serviceprobleme'!$A:$A,$A79,'Serviceprobleme'!$H:$H,"未クローズ")+COUNTIFS('Serviceprobleme'!$A:$A,$A79,'Serviceprobleme'!$H:$H,"対応中")+COUNTIFS('Serviceprobleme'!$A:$A,$A79,'Serviceprobleme'!$H:$H,"顧客確認待ち")&gt;0,"未クローズ異常あり",IF(COUNTIF('Serviceprobleme'!$A:$A,$A79)&gt;0,"クローズ済み・記録あり","異常なし")))</f>
      </c>
      <c r="AE79" s="18" t="n"/>
      <c r="AF79" s="18" t="n"/>
      <c r="AG79" s="17" t="n"/>
      <c r="AH79" s="18" t="n"/>
    </row>
    <row r="80">
      <c r="A80" s="16" t="n"/>
      <c r="B80" s="17" t="n"/>
      <c r="C80" s="18" t="n"/>
      <c r="D80" s="18" t="n"/>
      <c r="E80" s="18" t="n"/>
      <c r="F80" s="18" t="n"/>
      <c r="G80" s="18" t="n"/>
      <c r="H80" s="18" t="n"/>
      <c r="I80" s="18" t="n"/>
      <c r="J80" s="18" t="n"/>
      <c r="K80" s="18" t="n"/>
      <c r="L80" s="18" t="n"/>
      <c r="M80" s="16" t="n"/>
      <c r="N80" s="14">
        <f>IF($A80="","",SUMIFS('Bestellpositionen'!$L:$L,'Bestellpositionen'!$A:$A,$A80))</f>
      </c>
      <c r="O80" s="19" t="n"/>
      <c r="P80" s="14">
        <f>IF($A80="","",SUMIFS('Bestellpositionen'!$M:$M,'Bestellpositionen'!$A:$A,$A80))</f>
      </c>
      <c r="Q80" s="19" t="n"/>
      <c r="R80" s="14">
        <f>IF($A80="","",$N80+$O80+$P80+$Q80)</f>
      </c>
      <c r="S80" s="18" t="n"/>
      <c r="T80" s="14">
        <f>IF($A80="","",SUMIFS('Rechnungsstellung &amp; Inkasso'!$E:$E,'Rechnungsstellung &amp; Inkasso'!$A:$A,$A80))</f>
      </c>
      <c r="U80" s="14">
        <f>IF($A80="","",SUMIFS('Rechnungsstellung &amp; Inkasso'!$I:$I,'Rechnungsstellung &amp; Inkasso'!$A:$A,$A80))</f>
      </c>
      <c r="V80" s="20">
        <f>IF($A80="","",IF($R80=0,"未入金",IF($U80=0,"未入金",IF($U80&lt;$R80,"一部入金","入金済み"))))</f>
      </c>
      <c r="W80" s="17" t="n"/>
      <c r="X80" s="17" t="n"/>
      <c r="Y80" s="17" t="n"/>
      <c r="Z80" s="17" t="n"/>
      <c r="AA80" s="14">
        <f>IF($A80="","",IF($Y80="",0,IF($Z80="",IF(TODAY()&gt;$Y80,TODAY()-$Y80,0),MAX(0,$Z80-$Y80))))</f>
      </c>
      <c r="AB80" s="20">
        <f>IF($A80="","",IF(COUNTIF('Versand &amp; Erfüllung'!$A:$A,$A80)=0,"未出荷",IF(COUNTIFS('Versand &amp; Erfüllung'!$A:$A,$A80,'Versand &amp; Erfüllung'!$K:$K,"受領済み")=COUNTIF('Versand &amp; Erfüllung'!$A:$A,$A80),"納品済み",IF(COUNTIFS('Versand &amp; Erfüllung'!$A:$A,$A80,'Versand &amp; Erfüllung'!$K:$K,"出荷済み")+COUNTIFS('Versand &amp; Erfüllung'!$A:$A,$A80,'Versand &amp; Erfüllung'!$K:$K,"輸送中")+COUNTIFS('Versand &amp; Erfüllung'!$A:$A,$A80,'Versand &amp; Erfüllung'!$K:$K,"一部出荷")+COUNTIFS('Versand &amp; Erfüllung'!$A:$A,$A80,'Versand &amp; Erfüllung'!$K:$K,"異常")&gt;0,"進行中","出荷待ち"))))</f>
      </c>
      <c r="AC80" s="20">
        <f>IF($A80="","",IF($T80=0,"未請求",IF($T80&lt;$R80,"一部請求","請求済み")))</f>
      </c>
      <c r="AD80" s="20">
        <f>IF($A80="","",IF(COUNTIFS('Serviceprobleme'!$A:$A,$A80,'Serviceprobleme'!$H:$H,"未クローズ")+COUNTIFS('Serviceprobleme'!$A:$A,$A80,'Serviceprobleme'!$H:$H,"対応中")+COUNTIFS('Serviceprobleme'!$A:$A,$A80,'Serviceprobleme'!$H:$H,"顧客確認待ち")&gt;0,"未クローズ異常あり",IF(COUNTIF('Serviceprobleme'!$A:$A,$A80)&gt;0,"クローズ済み・記録あり","異常なし")))</f>
      </c>
      <c r="AE80" s="18" t="n"/>
      <c r="AF80" s="18" t="n"/>
      <c r="AG80" s="17" t="n"/>
      <c r="AH80" s="18" t="n"/>
    </row>
    <row r="81">
      <c r="A81" s="16" t="n"/>
      <c r="B81" s="17" t="n"/>
      <c r="C81" s="18" t="n"/>
      <c r="D81" s="18" t="n"/>
      <c r="E81" s="18" t="n"/>
      <c r="F81" s="18" t="n"/>
      <c r="G81" s="18" t="n"/>
      <c r="H81" s="18" t="n"/>
      <c r="I81" s="18" t="n"/>
      <c r="J81" s="18" t="n"/>
      <c r="K81" s="18" t="n"/>
      <c r="L81" s="18" t="n"/>
      <c r="M81" s="16" t="n"/>
      <c r="N81" s="14">
        <f>IF($A81="","",SUMIFS('Bestellpositionen'!$L:$L,'Bestellpositionen'!$A:$A,$A81))</f>
      </c>
      <c r="O81" s="19" t="n"/>
      <c r="P81" s="14">
        <f>IF($A81="","",SUMIFS('Bestellpositionen'!$M:$M,'Bestellpositionen'!$A:$A,$A81))</f>
      </c>
      <c r="Q81" s="19" t="n"/>
      <c r="R81" s="14">
        <f>IF($A81="","",$N81+$O81+$P81+$Q81)</f>
      </c>
      <c r="S81" s="18" t="n"/>
      <c r="T81" s="14">
        <f>IF($A81="","",SUMIFS('Rechnungsstellung &amp; Inkasso'!$E:$E,'Rechnungsstellung &amp; Inkasso'!$A:$A,$A81))</f>
      </c>
      <c r="U81" s="14">
        <f>IF($A81="","",SUMIFS('Rechnungsstellung &amp; Inkasso'!$I:$I,'Rechnungsstellung &amp; Inkasso'!$A:$A,$A81))</f>
      </c>
      <c r="V81" s="20">
        <f>IF($A81="","",IF($R81=0,"未入金",IF($U81=0,"未入金",IF($U81&lt;$R81,"一部入金","入金済み"))))</f>
      </c>
      <c r="W81" s="17" t="n"/>
      <c r="X81" s="17" t="n"/>
      <c r="Y81" s="17" t="n"/>
      <c r="Z81" s="17" t="n"/>
      <c r="AA81" s="14">
        <f>IF($A81="","",IF($Y81="",0,IF($Z81="",IF(TODAY()&gt;$Y81,TODAY()-$Y81,0),MAX(0,$Z81-$Y81))))</f>
      </c>
      <c r="AB81" s="20">
        <f>IF($A81="","",IF(COUNTIF('Versand &amp; Erfüllung'!$A:$A,$A81)=0,"未出荷",IF(COUNTIFS('Versand &amp; Erfüllung'!$A:$A,$A81,'Versand &amp; Erfüllung'!$K:$K,"受領済み")=COUNTIF('Versand &amp; Erfüllung'!$A:$A,$A81),"納品済み",IF(COUNTIFS('Versand &amp; Erfüllung'!$A:$A,$A81,'Versand &amp; Erfüllung'!$K:$K,"出荷済み")+COUNTIFS('Versand &amp; Erfüllung'!$A:$A,$A81,'Versand &amp; Erfüllung'!$K:$K,"輸送中")+COUNTIFS('Versand &amp; Erfüllung'!$A:$A,$A81,'Versand &amp; Erfüllung'!$K:$K,"一部出荷")+COUNTIFS('Versand &amp; Erfüllung'!$A:$A,$A81,'Versand &amp; Erfüllung'!$K:$K,"異常")&gt;0,"進行中","出荷待ち"))))</f>
      </c>
      <c r="AC81" s="20">
        <f>IF($A81="","",IF($T81=0,"未請求",IF($T81&lt;$R81,"一部請求","請求済み")))</f>
      </c>
      <c r="AD81" s="20">
        <f>IF($A81="","",IF(COUNTIFS('Serviceprobleme'!$A:$A,$A81,'Serviceprobleme'!$H:$H,"未クローズ")+COUNTIFS('Serviceprobleme'!$A:$A,$A81,'Serviceprobleme'!$H:$H,"対応中")+COUNTIFS('Serviceprobleme'!$A:$A,$A81,'Serviceprobleme'!$H:$H,"顧客確認待ち")&gt;0,"未クローズ異常あり",IF(COUNTIF('Serviceprobleme'!$A:$A,$A81)&gt;0,"クローズ済み・記録あり","異常なし")))</f>
      </c>
      <c r="AE81" s="18" t="n"/>
      <c r="AF81" s="18" t="n"/>
      <c r="AG81" s="17" t="n"/>
      <c r="AH81" s="18" t="n"/>
    </row>
    <row r="82">
      <c r="A82" s="16" t="n"/>
      <c r="B82" s="17" t="n"/>
      <c r="C82" s="18" t="n"/>
      <c r="D82" s="18" t="n"/>
      <c r="E82" s="18" t="n"/>
      <c r="F82" s="18" t="n"/>
      <c r="G82" s="18" t="n"/>
      <c r="H82" s="18" t="n"/>
      <c r="I82" s="18" t="n"/>
      <c r="J82" s="18" t="n"/>
      <c r="K82" s="18" t="n"/>
      <c r="L82" s="18" t="n"/>
      <c r="M82" s="16" t="n"/>
      <c r="N82" s="14">
        <f>IF($A82="","",SUMIFS('Bestellpositionen'!$L:$L,'Bestellpositionen'!$A:$A,$A82))</f>
      </c>
      <c r="O82" s="19" t="n"/>
      <c r="P82" s="14">
        <f>IF($A82="","",SUMIFS('Bestellpositionen'!$M:$M,'Bestellpositionen'!$A:$A,$A82))</f>
      </c>
      <c r="Q82" s="19" t="n"/>
      <c r="R82" s="14">
        <f>IF($A82="","",$N82+$O82+$P82+$Q82)</f>
      </c>
      <c r="S82" s="18" t="n"/>
      <c r="T82" s="14">
        <f>IF($A82="","",SUMIFS('Rechnungsstellung &amp; Inkasso'!$E:$E,'Rechnungsstellung &amp; Inkasso'!$A:$A,$A82))</f>
      </c>
      <c r="U82" s="14">
        <f>IF($A82="","",SUMIFS('Rechnungsstellung &amp; Inkasso'!$I:$I,'Rechnungsstellung &amp; Inkasso'!$A:$A,$A82))</f>
      </c>
      <c r="V82" s="20">
        <f>IF($A82="","",IF($R82=0,"未入金",IF($U82=0,"未入金",IF($U82&lt;$R82,"一部入金","入金済み"))))</f>
      </c>
      <c r="W82" s="17" t="n"/>
      <c r="X82" s="17" t="n"/>
      <c r="Y82" s="17" t="n"/>
      <c r="Z82" s="17" t="n"/>
      <c r="AA82" s="14">
        <f>IF($A82="","",IF($Y82="",0,IF($Z82="",IF(TODAY()&gt;$Y82,TODAY()-$Y82,0),MAX(0,$Z82-$Y82))))</f>
      </c>
      <c r="AB82" s="20">
        <f>IF($A82="","",IF(COUNTIF('Versand &amp; Erfüllung'!$A:$A,$A82)=0,"未出荷",IF(COUNTIFS('Versand &amp; Erfüllung'!$A:$A,$A82,'Versand &amp; Erfüllung'!$K:$K,"受領済み")=COUNTIF('Versand &amp; Erfüllung'!$A:$A,$A82),"納品済み",IF(COUNTIFS('Versand &amp; Erfüllung'!$A:$A,$A82,'Versand &amp; Erfüllung'!$K:$K,"出荷済み")+COUNTIFS('Versand &amp; Erfüllung'!$A:$A,$A82,'Versand &amp; Erfüllung'!$K:$K,"輸送中")+COUNTIFS('Versand &amp; Erfüllung'!$A:$A,$A82,'Versand &amp; Erfüllung'!$K:$K,"一部出荷")+COUNTIFS('Versand &amp; Erfüllung'!$A:$A,$A82,'Versand &amp; Erfüllung'!$K:$K,"異常")&gt;0,"進行中","出荷待ち"))))</f>
      </c>
      <c r="AC82" s="20">
        <f>IF($A82="","",IF($T82=0,"未請求",IF($T82&lt;$R82,"一部請求","請求済み")))</f>
      </c>
      <c r="AD82" s="20">
        <f>IF($A82="","",IF(COUNTIFS('Serviceprobleme'!$A:$A,$A82,'Serviceprobleme'!$H:$H,"未クローズ")+COUNTIFS('Serviceprobleme'!$A:$A,$A82,'Serviceprobleme'!$H:$H,"対応中")+COUNTIFS('Serviceprobleme'!$A:$A,$A82,'Serviceprobleme'!$H:$H,"顧客確認待ち")&gt;0,"未クローズ異常あり",IF(COUNTIF('Serviceprobleme'!$A:$A,$A82)&gt;0,"クローズ済み・記録あり","異常なし")))</f>
      </c>
      <c r="AE82" s="18" t="n"/>
      <c r="AF82" s="18" t="n"/>
      <c r="AG82" s="17" t="n"/>
      <c r="AH82" s="18" t="n"/>
    </row>
    <row r="83">
      <c r="A83" s="16" t="n"/>
      <c r="B83" s="17" t="n"/>
      <c r="C83" s="18" t="n"/>
      <c r="D83" s="18" t="n"/>
      <c r="E83" s="18" t="n"/>
      <c r="F83" s="18" t="n"/>
      <c r="G83" s="18" t="n"/>
      <c r="H83" s="18" t="n"/>
      <c r="I83" s="18" t="n"/>
      <c r="J83" s="18" t="n"/>
      <c r="K83" s="18" t="n"/>
      <c r="L83" s="18" t="n"/>
      <c r="M83" s="16" t="n"/>
      <c r="N83" s="14">
        <f>IF($A83="","",SUMIFS('Bestellpositionen'!$L:$L,'Bestellpositionen'!$A:$A,$A83))</f>
      </c>
      <c r="O83" s="19" t="n"/>
      <c r="P83" s="14">
        <f>IF($A83="","",SUMIFS('Bestellpositionen'!$M:$M,'Bestellpositionen'!$A:$A,$A83))</f>
      </c>
      <c r="Q83" s="19" t="n"/>
      <c r="R83" s="14">
        <f>IF($A83="","",$N83+$O83+$P83+$Q83)</f>
      </c>
      <c r="S83" s="18" t="n"/>
      <c r="T83" s="14">
        <f>IF($A83="","",SUMIFS('Rechnungsstellung &amp; Inkasso'!$E:$E,'Rechnungsstellung &amp; Inkasso'!$A:$A,$A83))</f>
      </c>
      <c r="U83" s="14">
        <f>IF($A83="","",SUMIFS('Rechnungsstellung &amp; Inkasso'!$I:$I,'Rechnungsstellung &amp; Inkasso'!$A:$A,$A83))</f>
      </c>
      <c r="V83" s="20">
        <f>IF($A83="","",IF($R83=0,"未入金",IF($U83=0,"未入金",IF($U83&lt;$R83,"一部入金","入金済み"))))</f>
      </c>
      <c r="W83" s="17" t="n"/>
      <c r="X83" s="17" t="n"/>
      <c r="Y83" s="17" t="n"/>
      <c r="Z83" s="17" t="n"/>
      <c r="AA83" s="14">
        <f>IF($A83="","",IF($Y83="",0,IF($Z83="",IF(TODAY()&gt;$Y83,TODAY()-$Y83,0),MAX(0,$Z83-$Y83))))</f>
      </c>
      <c r="AB83" s="20">
        <f>IF($A83="","",IF(COUNTIF('Versand &amp; Erfüllung'!$A:$A,$A83)=0,"未出荷",IF(COUNTIFS('Versand &amp; Erfüllung'!$A:$A,$A83,'Versand &amp; Erfüllung'!$K:$K,"受領済み")=COUNTIF('Versand &amp; Erfüllung'!$A:$A,$A83),"納品済み",IF(COUNTIFS('Versand &amp; Erfüllung'!$A:$A,$A83,'Versand &amp; Erfüllung'!$K:$K,"出荷済み")+COUNTIFS('Versand &amp; Erfüllung'!$A:$A,$A83,'Versand &amp; Erfüllung'!$K:$K,"輸送中")+COUNTIFS('Versand &amp; Erfüllung'!$A:$A,$A83,'Versand &amp; Erfüllung'!$K:$K,"一部出荷")+COUNTIFS('Versand &amp; Erfüllung'!$A:$A,$A83,'Versand &amp; Erfüllung'!$K:$K,"異常")&gt;0,"進行中","出荷待ち"))))</f>
      </c>
      <c r="AC83" s="20">
        <f>IF($A83="","",IF($T83=0,"未請求",IF($T83&lt;$R83,"一部請求","請求済み")))</f>
      </c>
      <c r="AD83" s="20">
        <f>IF($A83="","",IF(COUNTIFS('Serviceprobleme'!$A:$A,$A83,'Serviceprobleme'!$H:$H,"未クローズ")+COUNTIFS('Serviceprobleme'!$A:$A,$A83,'Serviceprobleme'!$H:$H,"対応中")+COUNTIFS('Serviceprobleme'!$A:$A,$A83,'Serviceprobleme'!$H:$H,"顧客確認待ち")&gt;0,"未クローズ異常あり",IF(COUNTIF('Serviceprobleme'!$A:$A,$A83)&gt;0,"クローズ済み・記録あり","異常なし")))</f>
      </c>
      <c r="AE83" s="18" t="n"/>
      <c r="AF83" s="18" t="n"/>
      <c r="AG83" s="17" t="n"/>
      <c r="AH83" s="18" t="n"/>
    </row>
    <row r="84">
      <c r="A84" s="16" t="n"/>
      <c r="B84" s="17" t="n"/>
      <c r="C84" s="18" t="n"/>
      <c r="D84" s="18" t="n"/>
      <c r="E84" s="18" t="n"/>
      <c r="F84" s="18" t="n"/>
      <c r="G84" s="18" t="n"/>
      <c r="H84" s="18" t="n"/>
      <c r="I84" s="18" t="n"/>
      <c r="J84" s="18" t="n"/>
      <c r="K84" s="18" t="n"/>
      <c r="L84" s="18" t="n"/>
      <c r="M84" s="16" t="n"/>
      <c r="N84" s="14">
        <f>IF($A84="","",SUMIFS('Bestellpositionen'!$L:$L,'Bestellpositionen'!$A:$A,$A84))</f>
      </c>
      <c r="O84" s="19" t="n"/>
      <c r="P84" s="14">
        <f>IF($A84="","",SUMIFS('Bestellpositionen'!$M:$M,'Bestellpositionen'!$A:$A,$A84))</f>
      </c>
      <c r="Q84" s="19" t="n"/>
      <c r="R84" s="14">
        <f>IF($A84="","",$N84+$O84+$P84+$Q84)</f>
      </c>
      <c r="S84" s="18" t="n"/>
      <c r="T84" s="14">
        <f>IF($A84="","",SUMIFS('Rechnungsstellung &amp; Inkasso'!$E:$E,'Rechnungsstellung &amp; Inkasso'!$A:$A,$A84))</f>
      </c>
      <c r="U84" s="14">
        <f>IF($A84="","",SUMIFS('Rechnungsstellung &amp; Inkasso'!$I:$I,'Rechnungsstellung &amp; Inkasso'!$A:$A,$A84))</f>
      </c>
      <c r="V84" s="20">
        <f>IF($A84="","",IF($R84=0,"未入金",IF($U84=0,"未入金",IF($U84&lt;$R84,"一部入金","入金済み"))))</f>
      </c>
      <c r="W84" s="17" t="n"/>
      <c r="X84" s="17" t="n"/>
      <c r="Y84" s="17" t="n"/>
      <c r="Z84" s="17" t="n"/>
      <c r="AA84" s="14">
        <f>IF($A84="","",IF($Y84="",0,IF($Z84="",IF(TODAY()&gt;$Y84,TODAY()-$Y84,0),MAX(0,$Z84-$Y84))))</f>
      </c>
      <c r="AB84" s="20">
        <f>IF($A84="","",IF(COUNTIF('Versand &amp; Erfüllung'!$A:$A,$A84)=0,"未出荷",IF(COUNTIFS('Versand &amp; Erfüllung'!$A:$A,$A84,'Versand &amp; Erfüllung'!$K:$K,"受領済み")=COUNTIF('Versand &amp; Erfüllung'!$A:$A,$A84),"納品済み",IF(COUNTIFS('Versand &amp; Erfüllung'!$A:$A,$A84,'Versand &amp; Erfüllung'!$K:$K,"出荷済み")+COUNTIFS('Versand &amp; Erfüllung'!$A:$A,$A84,'Versand &amp; Erfüllung'!$K:$K,"輸送中")+COUNTIFS('Versand &amp; Erfüllung'!$A:$A,$A84,'Versand &amp; Erfüllung'!$K:$K,"一部出荷")+COUNTIFS('Versand &amp; Erfüllung'!$A:$A,$A84,'Versand &amp; Erfüllung'!$K:$K,"異常")&gt;0,"進行中","出荷待ち"))))</f>
      </c>
      <c r="AC84" s="20">
        <f>IF($A84="","",IF($T84=0,"未請求",IF($T84&lt;$R84,"一部請求","請求済み")))</f>
      </c>
      <c r="AD84" s="20">
        <f>IF($A84="","",IF(COUNTIFS('Serviceprobleme'!$A:$A,$A84,'Serviceprobleme'!$H:$H,"未クローズ")+COUNTIFS('Serviceprobleme'!$A:$A,$A84,'Serviceprobleme'!$H:$H,"対応中")+COUNTIFS('Serviceprobleme'!$A:$A,$A84,'Serviceprobleme'!$H:$H,"顧客確認待ち")&gt;0,"未クローズ異常あり",IF(COUNTIF('Serviceprobleme'!$A:$A,$A84)&gt;0,"クローズ済み・記録あり","異常なし")))</f>
      </c>
      <c r="AE84" s="18" t="n"/>
      <c r="AF84" s="18" t="n"/>
      <c r="AG84" s="17" t="n"/>
      <c r="AH84" s="18" t="n"/>
    </row>
    <row r="85">
      <c r="A85" s="16" t="n"/>
      <c r="B85" s="17" t="n"/>
      <c r="C85" s="18" t="n"/>
      <c r="D85" s="18" t="n"/>
      <c r="E85" s="18" t="n"/>
      <c r="F85" s="18" t="n"/>
      <c r="G85" s="18" t="n"/>
      <c r="H85" s="18" t="n"/>
      <c r="I85" s="18" t="n"/>
      <c r="J85" s="18" t="n"/>
      <c r="K85" s="18" t="n"/>
      <c r="L85" s="18" t="n"/>
      <c r="M85" s="16" t="n"/>
      <c r="N85" s="14">
        <f>IF($A85="","",SUMIFS('Bestellpositionen'!$L:$L,'Bestellpositionen'!$A:$A,$A85))</f>
      </c>
      <c r="O85" s="19" t="n"/>
      <c r="P85" s="14">
        <f>IF($A85="","",SUMIFS('Bestellpositionen'!$M:$M,'Bestellpositionen'!$A:$A,$A85))</f>
      </c>
      <c r="Q85" s="19" t="n"/>
      <c r="R85" s="14">
        <f>IF($A85="","",$N85+$O85+$P85+$Q85)</f>
      </c>
      <c r="S85" s="18" t="n"/>
      <c r="T85" s="14">
        <f>IF($A85="","",SUMIFS('Rechnungsstellung &amp; Inkasso'!$E:$E,'Rechnungsstellung &amp; Inkasso'!$A:$A,$A85))</f>
      </c>
      <c r="U85" s="14">
        <f>IF($A85="","",SUMIFS('Rechnungsstellung &amp; Inkasso'!$I:$I,'Rechnungsstellung &amp; Inkasso'!$A:$A,$A85))</f>
      </c>
      <c r="V85" s="20">
        <f>IF($A85="","",IF($R85=0,"未入金",IF($U85=0,"未入金",IF($U85&lt;$R85,"一部入金","入金済み"))))</f>
      </c>
      <c r="W85" s="17" t="n"/>
      <c r="X85" s="17" t="n"/>
      <c r="Y85" s="17" t="n"/>
      <c r="Z85" s="17" t="n"/>
      <c r="AA85" s="14">
        <f>IF($A85="","",IF($Y85="",0,IF($Z85="",IF(TODAY()&gt;$Y85,TODAY()-$Y85,0),MAX(0,$Z85-$Y85))))</f>
      </c>
      <c r="AB85" s="20">
        <f>IF($A85="","",IF(COUNTIF('Versand &amp; Erfüllung'!$A:$A,$A85)=0,"未出荷",IF(COUNTIFS('Versand &amp; Erfüllung'!$A:$A,$A85,'Versand &amp; Erfüllung'!$K:$K,"受領済み")=COUNTIF('Versand &amp; Erfüllung'!$A:$A,$A85),"納品済み",IF(COUNTIFS('Versand &amp; Erfüllung'!$A:$A,$A85,'Versand &amp; Erfüllung'!$K:$K,"出荷済み")+COUNTIFS('Versand &amp; Erfüllung'!$A:$A,$A85,'Versand &amp; Erfüllung'!$K:$K,"輸送中")+COUNTIFS('Versand &amp; Erfüllung'!$A:$A,$A85,'Versand &amp; Erfüllung'!$K:$K,"一部出荷")+COUNTIFS('Versand &amp; Erfüllung'!$A:$A,$A85,'Versand &amp; Erfüllung'!$K:$K,"異常")&gt;0,"進行中","出荷待ち"))))</f>
      </c>
      <c r="AC85" s="20">
        <f>IF($A85="","",IF($T85=0,"未請求",IF($T85&lt;$R85,"一部請求","請求済み")))</f>
      </c>
      <c r="AD85" s="20">
        <f>IF($A85="","",IF(COUNTIFS('Serviceprobleme'!$A:$A,$A85,'Serviceprobleme'!$H:$H,"未クローズ")+COUNTIFS('Serviceprobleme'!$A:$A,$A85,'Serviceprobleme'!$H:$H,"対応中")+COUNTIFS('Serviceprobleme'!$A:$A,$A85,'Serviceprobleme'!$H:$H,"顧客確認待ち")&gt;0,"未クローズ異常あり",IF(COUNTIF('Serviceprobleme'!$A:$A,$A85)&gt;0,"クローズ済み・記録あり","異常なし")))</f>
      </c>
      <c r="AE85" s="18" t="n"/>
      <c r="AF85" s="18" t="n"/>
      <c r="AG85" s="17" t="n"/>
      <c r="AH85" s="18" t="n"/>
    </row>
    <row r="86">
      <c r="A86" s="16" t="n"/>
      <c r="B86" s="17" t="n"/>
      <c r="C86" s="18" t="n"/>
      <c r="D86" s="18" t="n"/>
      <c r="E86" s="18" t="n"/>
      <c r="F86" s="18" t="n"/>
      <c r="G86" s="18" t="n"/>
      <c r="H86" s="18" t="n"/>
      <c r="I86" s="18" t="n"/>
      <c r="J86" s="18" t="n"/>
      <c r="K86" s="18" t="n"/>
      <c r="L86" s="18" t="n"/>
      <c r="M86" s="16" t="n"/>
      <c r="N86" s="14">
        <f>IF($A86="","",SUMIFS('Bestellpositionen'!$L:$L,'Bestellpositionen'!$A:$A,$A86))</f>
      </c>
      <c r="O86" s="19" t="n"/>
      <c r="P86" s="14">
        <f>IF($A86="","",SUMIFS('Bestellpositionen'!$M:$M,'Bestellpositionen'!$A:$A,$A86))</f>
      </c>
      <c r="Q86" s="19" t="n"/>
      <c r="R86" s="14">
        <f>IF($A86="","",$N86+$O86+$P86+$Q86)</f>
      </c>
      <c r="S86" s="18" t="n"/>
      <c r="T86" s="14">
        <f>IF($A86="","",SUMIFS('Rechnungsstellung &amp; Inkasso'!$E:$E,'Rechnungsstellung &amp; Inkasso'!$A:$A,$A86))</f>
      </c>
      <c r="U86" s="14">
        <f>IF($A86="","",SUMIFS('Rechnungsstellung &amp; Inkasso'!$I:$I,'Rechnungsstellung &amp; Inkasso'!$A:$A,$A86))</f>
      </c>
      <c r="V86" s="20">
        <f>IF($A86="","",IF($R86=0,"未入金",IF($U86=0,"未入金",IF($U86&lt;$R86,"一部入金","入金済み"))))</f>
      </c>
      <c r="W86" s="17" t="n"/>
      <c r="X86" s="17" t="n"/>
      <c r="Y86" s="17" t="n"/>
      <c r="Z86" s="17" t="n"/>
      <c r="AA86" s="14">
        <f>IF($A86="","",IF($Y86="",0,IF($Z86="",IF(TODAY()&gt;$Y86,TODAY()-$Y86,0),MAX(0,$Z86-$Y86))))</f>
      </c>
      <c r="AB86" s="20">
        <f>IF($A86="","",IF(COUNTIF('Versand &amp; Erfüllung'!$A:$A,$A86)=0,"未出荷",IF(COUNTIFS('Versand &amp; Erfüllung'!$A:$A,$A86,'Versand &amp; Erfüllung'!$K:$K,"受領済み")=COUNTIF('Versand &amp; Erfüllung'!$A:$A,$A86),"納品済み",IF(COUNTIFS('Versand &amp; Erfüllung'!$A:$A,$A86,'Versand &amp; Erfüllung'!$K:$K,"出荷済み")+COUNTIFS('Versand &amp; Erfüllung'!$A:$A,$A86,'Versand &amp; Erfüllung'!$K:$K,"輸送中")+COUNTIFS('Versand &amp; Erfüllung'!$A:$A,$A86,'Versand &amp; Erfüllung'!$K:$K,"一部出荷")+COUNTIFS('Versand &amp; Erfüllung'!$A:$A,$A86,'Versand &amp; Erfüllung'!$K:$K,"異常")&gt;0,"進行中","出荷待ち"))))</f>
      </c>
      <c r="AC86" s="20">
        <f>IF($A86="","",IF($T86=0,"未請求",IF($T86&lt;$R86,"一部請求","請求済み")))</f>
      </c>
      <c r="AD86" s="20">
        <f>IF($A86="","",IF(COUNTIFS('Serviceprobleme'!$A:$A,$A86,'Serviceprobleme'!$H:$H,"未クローズ")+COUNTIFS('Serviceprobleme'!$A:$A,$A86,'Serviceprobleme'!$H:$H,"対応中")+COUNTIFS('Serviceprobleme'!$A:$A,$A86,'Serviceprobleme'!$H:$H,"顧客確認待ち")&gt;0,"未クローズ異常あり",IF(COUNTIF('Serviceprobleme'!$A:$A,$A86)&gt;0,"クローズ済み・記録あり","異常なし")))</f>
      </c>
      <c r="AE86" s="18" t="n"/>
      <c r="AF86" s="18" t="n"/>
      <c r="AG86" s="17" t="n"/>
      <c r="AH86" s="18" t="n"/>
    </row>
    <row r="87">
      <c r="A87" s="16" t="n"/>
      <c r="B87" s="17" t="n"/>
      <c r="C87" s="18" t="n"/>
      <c r="D87" s="18" t="n"/>
      <c r="E87" s="18" t="n"/>
      <c r="F87" s="18" t="n"/>
      <c r="G87" s="18" t="n"/>
      <c r="H87" s="18" t="n"/>
      <c r="I87" s="18" t="n"/>
      <c r="J87" s="18" t="n"/>
      <c r="K87" s="18" t="n"/>
      <c r="L87" s="18" t="n"/>
      <c r="M87" s="16" t="n"/>
      <c r="N87" s="14">
        <f>IF($A87="","",SUMIFS('Bestellpositionen'!$L:$L,'Bestellpositionen'!$A:$A,$A87))</f>
      </c>
      <c r="O87" s="19" t="n"/>
      <c r="P87" s="14">
        <f>IF($A87="","",SUMIFS('Bestellpositionen'!$M:$M,'Bestellpositionen'!$A:$A,$A87))</f>
      </c>
      <c r="Q87" s="19" t="n"/>
      <c r="R87" s="14">
        <f>IF($A87="","",$N87+$O87+$P87+$Q87)</f>
      </c>
      <c r="S87" s="18" t="n"/>
      <c r="T87" s="14">
        <f>IF($A87="","",SUMIFS('Rechnungsstellung &amp; Inkasso'!$E:$E,'Rechnungsstellung &amp; Inkasso'!$A:$A,$A87))</f>
      </c>
      <c r="U87" s="14">
        <f>IF($A87="","",SUMIFS('Rechnungsstellung &amp; Inkasso'!$I:$I,'Rechnungsstellung &amp; Inkasso'!$A:$A,$A87))</f>
      </c>
      <c r="V87" s="20">
        <f>IF($A87="","",IF($R87=0,"未入金",IF($U87=0,"未入金",IF($U87&lt;$R87,"一部入金","入金済み"))))</f>
      </c>
      <c r="W87" s="17" t="n"/>
      <c r="X87" s="17" t="n"/>
      <c r="Y87" s="17" t="n"/>
      <c r="Z87" s="17" t="n"/>
      <c r="AA87" s="14">
        <f>IF($A87="","",IF($Y87="",0,IF($Z87="",IF(TODAY()&gt;$Y87,TODAY()-$Y87,0),MAX(0,$Z87-$Y87))))</f>
      </c>
      <c r="AB87" s="20">
        <f>IF($A87="","",IF(COUNTIF('Versand &amp; Erfüllung'!$A:$A,$A87)=0,"未出荷",IF(COUNTIFS('Versand &amp; Erfüllung'!$A:$A,$A87,'Versand &amp; Erfüllung'!$K:$K,"受領済み")=COUNTIF('Versand &amp; Erfüllung'!$A:$A,$A87),"納品済み",IF(COUNTIFS('Versand &amp; Erfüllung'!$A:$A,$A87,'Versand &amp; Erfüllung'!$K:$K,"出荷済み")+COUNTIFS('Versand &amp; Erfüllung'!$A:$A,$A87,'Versand &amp; Erfüllung'!$K:$K,"輸送中")+COUNTIFS('Versand &amp; Erfüllung'!$A:$A,$A87,'Versand &amp; Erfüllung'!$K:$K,"一部出荷")+COUNTIFS('Versand &amp; Erfüllung'!$A:$A,$A87,'Versand &amp; Erfüllung'!$K:$K,"異常")&gt;0,"進行中","出荷待ち"))))</f>
      </c>
      <c r="AC87" s="20">
        <f>IF($A87="","",IF($T87=0,"未請求",IF($T87&lt;$R87,"一部請求","請求済み")))</f>
      </c>
      <c r="AD87" s="20">
        <f>IF($A87="","",IF(COUNTIFS('Serviceprobleme'!$A:$A,$A87,'Serviceprobleme'!$H:$H,"未クローズ")+COUNTIFS('Serviceprobleme'!$A:$A,$A87,'Serviceprobleme'!$H:$H,"対応中")+COUNTIFS('Serviceprobleme'!$A:$A,$A87,'Serviceprobleme'!$H:$H,"顧客確認待ち")&gt;0,"未クローズ異常あり",IF(COUNTIF('Serviceprobleme'!$A:$A,$A87)&gt;0,"クローズ済み・記録あり","異常なし")))</f>
      </c>
      <c r="AE87" s="18" t="n"/>
      <c r="AF87" s="18" t="n"/>
      <c r="AG87" s="17" t="n"/>
      <c r="AH87" s="18" t="n"/>
    </row>
    <row r="88">
      <c r="A88" s="16" t="n"/>
      <c r="B88" s="17" t="n"/>
      <c r="C88" s="18" t="n"/>
      <c r="D88" s="18" t="n"/>
      <c r="E88" s="18" t="n"/>
      <c r="F88" s="18" t="n"/>
      <c r="G88" s="18" t="n"/>
      <c r="H88" s="18" t="n"/>
      <c r="I88" s="18" t="n"/>
      <c r="J88" s="18" t="n"/>
      <c r="K88" s="18" t="n"/>
      <c r="L88" s="18" t="n"/>
      <c r="M88" s="16" t="n"/>
      <c r="N88" s="14">
        <f>IF($A88="","",SUMIFS('Bestellpositionen'!$L:$L,'Bestellpositionen'!$A:$A,$A88))</f>
      </c>
      <c r="O88" s="19" t="n"/>
      <c r="P88" s="14">
        <f>IF($A88="","",SUMIFS('Bestellpositionen'!$M:$M,'Bestellpositionen'!$A:$A,$A88))</f>
      </c>
      <c r="Q88" s="19" t="n"/>
      <c r="R88" s="14">
        <f>IF($A88="","",$N88+$O88+$P88+$Q88)</f>
      </c>
      <c r="S88" s="18" t="n"/>
      <c r="T88" s="14">
        <f>IF($A88="","",SUMIFS('Rechnungsstellung &amp; Inkasso'!$E:$E,'Rechnungsstellung &amp; Inkasso'!$A:$A,$A88))</f>
      </c>
      <c r="U88" s="14">
        <f>IF($A88="","",SUMIFS('Rechnungsstellung &amp; Inkasso'!$I:$I,'Rechnungsstellung &amp; Inkasso'!$A:$A,$A88))</f>
      </c>
      <c r="V88" s="20">
        <f>IF($A88="","",IF($R88=0,"未入金",IF($U88=0,"未入金",IF($U88&lt;$R88,"一部入金","入金済み"))))</f>
      </c>
      <c r="W88" s="17" t="n"/>
      <c r="X88" s="17" t="n"/>
      <c r="Y88" s="17" t="n"/>
      <c r="Z88" s="17" t="n"/>
      <c r="AA88" s="14">
        <f>IF($A88="","",IF($Y88="",0,IF($Z88="",IF(TODAY()&gt;$Y88,TODAY()-$Y88,0),MAX(0,$Z88-$Y88))))</f>
      </c>
      <c r="AB88" s="20">
        <f>IF($A88="","",IF(COUNTIF('Versand &amp; Erfüllung'!$A:$A,$A88)=0,"未出荷",IF(COUNTIFS('Versand &amp; Erfüllung'!$A:$A,$A88,'Versand &amp; Erfüllung'!$K:$K,"受領済み")=COUNTIF('Versand &amp; Erfüllung'!$A:$A,$A88),"納品済み",IF(COUNTIFS('Versand &amp; Erfüllung'!$A:$A,$A88,'Versand &amp; Erfüllung'!$K:$K,"出荷済み")+COUNTIFS('Versand &amp; Erfüllung'!$A:$A,$A88,'Versand &amp; Erfüllung'!$K:$K,"輸送中")+COUNTIFS('Versand &amp; Erfüllung'!$A:$A,$A88,'Versand &amp; Erfüllung'!$K:$K,"一部出荷")+COUNTIFS('Versand &amp; Erfüllung'!$A:$A,$A88,'Versand &amp; Erfüllung'!$K:$K,"異常")&gt;0,"進行中","出荷待ち"))))</f>
      </c>
      <c r="AC88" s="20">
        <f>IF($A88="","",IF($T88=0,"未請求",IF($T88&lt;$R88,"一部請求","請求済み")))</f>
      </c>
      <c r="AD88" s="20">
        <f>IF($A88="","",IF(COUNTIFS('Serviceprobleme'!$A:$A,$A88,'Serviceprobleme'!$H:$H,"未クローズ")+COUNTIFS('Serviceprobleme'!$A:$A,$A88,'Serviceprobleme'!$H:$H,"対応中")+COUNTIFS('Serviceprobleme'!$A:$A,$A88,'Serviceprobleme'!$H:$H,"顧客確認待ち")&gt;0,"未クローズ異常あり",IF(COUNTIF('Serviceprobleme'!$A:$A,$A88)&gt;0,"クローズ済み・記録あり","異常なし")))</f>
      </c>
      <c r="AE88" s="18" t="n"/>
      <c r="AF88" s="18" t="n"/>
      <c r="AG88" s="17" t="n"/>
      <c r="AH88" s="18" t="n"/>
    </row>
    <row r="89">
      <c r="A89" s="16" t="n"/>
      <c r="B89" s="17" t="n"/>
      <c r="C89" s="18" t="n"/>
      <c r="D89" s="18" t="n"/>
      <c r="E89" s="18" t="n"/>
      <c r="F89" s="18" t="n"/>
      <c r="G89" s="18" t="n"/>
      <c r="H89" s="18" t="n"/>
      <c r="I89" s="18" t="n"/>
      <c r="J89" s="18" t="n"/>
      <c r="K89" s="18" t="n"/>
      <c r="L89" s="18" t="n"/>
      <c r="M89" s="16" t="n"/>
      <c r="N89" s="14">
        <f>IF($A89="","",SUMIFS('Bestellpositionen'!$L:$L,'Bestellpositionen'!$A:$A,$A89))</f>
      </c>
      <c r="O89" s="19" t="n"/>
      <c r="P89" s="14">
        <f>IF($A89="","",SUMIFS('Bestellpositionen'!$M:$M,'Bestellpositionen'!$A:$A,$A89))</f>
      </c>
      <c r="Q89" s="19" t="n"/>
      <c r="R89" s="14">
        <f>IF($A89="","",$N89+$O89+$P89+$Q89)</f>
      </c>
      <c r="S89" s="18" t="n"/>
      <c r="T89" s="14">
        <f>IF($A89="","",SUMIFS('Rechnungsstellung &amp; Inkasso'!$E:$E,'Rechnungsstellung &amp; Inkasso'!$A:$A,$A89))</f>
      </c>
      <c r="U89" s="14">
        <f>IF($A89="","",SUMIFS('Rechnungsstellung &amp; Inkasso'!$I:$I,'Rechnungsstellung &amp; Inkasso'!$A:$A,$A89))</f>
      </c>
      <c r="V89" s="20">
        <f>IF($A89="","",IF($R89=0,"未入金",IF($U89=0,"未入金",IF($U89&lt;$R89,"一部入金","入金済み"))))</f>
      </c>
      <c r="W89" s="17" t="n"/>
      <c r="X89" s="17" t="n"/>
      <c r="Y89" s="17" t="n"/>
      <c r="Z89" s="17" t="n"/>
      <c r="AA89" s="14">
        <f>IF($A89="","",IF($Y89="",0,IF($Z89="",IF(TODAY()&gt;$Y89,TODAY()-$Y89,0),MAX(0,$Z89-$Y89))))</f>
      </c>
      <c r="AB89" s="20">
        <f>IF($A89="","",IF(COUNTIF('Versand &amp; Erfüllung'!$A:$A,$A89)=0,"未出荷",IF(COUNTIFS('Versand &amp; Erfüllung'!$A:$A,$A89,'Versand &amp; Erfüllung'!$K:$K,"受領済み")=COUNTIF('Versand &amp; Erfüllung'!$A:$A,$A89),"納品済み",IF(COUNTIFS('Versand &amp; Erfüllung'!$A:$A,$A89,'Versand &amp; Erfüllung'!$K:$K,"出荷済み")+COUNTIFS('Versand &amp; Erfüllung'!$A:$A,$A89,'Versand &amp; Erfüllung'!$K:$K,"輸送中")+COUNTIFS('Versand &amp; Erfüllung'!$A:$A,$A89,'Versand &amp; Erfüllung'!$K:$K,"一部出荷")+COUNTIFS('Versand &amp; Erfüllung'!$A:$A,$A89,'Versand &amp; Erfüllung'!$K:$K,"異常")&gt;0,"進行中","出荷待ち"))))</f>
      </c>
      <c r="AC89" s="20">
        <f>IF($A89="","",IF($T89=0,"未請求",IF($T89&lt;$R89,"一部請求","請求済み")))</f>
      </c>
      <c r="AD89" s="20">
        <f>IF($A89="","",IF(COUNTIFS('Serviceprobleme'!$A:$A,$A89,'Serviceprobleme'!$H:$H,"未クローズ")+COUNTIFS('Serviceprobleme'!$A:$A,$A89,'Serviceprobleme'!$H:$H,"対応中")+COUNTIFS('Serviceprobleme'!$A:$A,$A89,'Serviceprobleme'!$H:$H,"顧客確認待ち")&gt;0,"未クローズ異常あり",IF(COUNTIF('Serviceprobleme'!$A:$A,$A89)&gt;0,"クローズ済み・記録あり","異常なし")))</f>
      </c>
      <c r="AE89" s="18" t="n"/>
      <c r="AF89" s="18" t="n"/>
      <c r="AG89" s="17" t="n"/>
      <c r="AH89" s="18" t="n"/>
    </row>
    <row r="90">
      <c r="A90" s="16" t="n"/>
      <c r="B90" s="17" t="n"/>
      <c r="C90" s="18" t="n"/>
      <c r="D90" s="18" t="n"/>
      <c r="E90" s="18" t="n"/>
      <c r="F90" s="18" t="n"/>
      <c r="G90" s="18" t="n"/>
      <c r="H90" s="18" t="n"/>
      <c r="I90" s="18" t="n"/>
      <c r="J90" s="18" t="n"/>
      <c r="K90" s="18" t="n"/>
      <c r="L90" s="18" t="n"/>
      <c r="M90" s="16" t="n"/>
      <c r="N90" s="14">
        <f>IF($A90="","",SUMIFS('Bestellpositionen'!$L:$L,'Bestellpositionen'!$A:$A,$A90))</f>
      </c>
      <c r="O90" s="19" t="n"/>
      <c r="P90" s="14">
        <f>IF($A90="","",SUMIFS('Bestellpositionen'!$M:$M,'Bestellpositionen'!$A:$A,$A90))</f>
      </c>
      <c r="Q90" s="19" t="n"/>
      <c r="R90" s="14">
        <f>IF($A90="","",$N90+$O90+$P90+$Q90)</f>
      </c>
      <c r="S90" s="18" t="n"/>
      <c r="T90" s="14">
        <f>IF($A90="","",SUMIFS('Rechnungsstellung &amp; Inkasso'!$E:$E,'Rechnungsstellung &amp; Inkasso'!$A:$A,$A90))</f>
      </c>
      <c r="U90" s="14">
        <f>IF($A90="","",SUMIFS('Rechnungsstellung &amp; Inkasso'!$I:$I,'Rechnungsstellung &amp; Inkasso'!$A:$A,$A90))</f>
      </c>
      <c r="V90" s="20">
        <f>IF($A90="","",IF($R90=0,"未入金",IF($U90=0,"未入金",IF($U90&lt;$R90,"一部入金","入金済み"))))</f>
      </c>
      <c r="W90" s="17" t="n"/>
      <c r="X90" s="17" t="n"/>
      <c r="Y90" s="17" t="n"/>
      <c r="Z90" s="17" t="n"/>
      <c r="AA90" s="14">
        <f>IF($A90="","",IF($Y90="",0,IF($Z90="",IF(TODAY()&gt;$Y90,TODAY()-$Y90,0),MAX(0,$Z90-$Y90))))</f>
      </c>
      <c r="AB90" s="20">
        <f>IF($A90="","",IF(COUNTIF('Versand &amp; Erfüllung'!$A:$A,$A90)=0,"未出荷",IF(COUNTIFS('Versand &amp; Erfüllung'!$A:$A,$A90,'Versand &amp; Erfüllung'!$K:$K,"受領済み")=COUNTIF('Versand &amp; Erfüllung'!$A:$A,$A90),"納品済み",IF(COUNTIFS('Versand &amp; Erfüllung'!$A:$A,$A90,'Versand &amp; Erfüllung'!$K:$K,"出荷済み")+COUNTIFS('Versand &amp; Erfüllung'!$A:$A,$A90,'Versand &amp; Erfüllung'!$K:$K,"輸送中")+COUNTIFS('Versand &amp; Erfüllung'!$A:$A,$A90,'Versand &amp; Erfüllung'!$K:$K,"一部出荷")+COUNTIFS('Versand &amp; Erfüllung'!$A:$A,$A90,'Versand &amp; Erfüllung'!$K:$K,"異常")&gt;0,"進行中","出荷待ち"))))</f>
      </c>
      <c r="AC90" s="20">
        <f>IF($A90="","",IF($T90=0,"未請求",IF($T90&lt;$R90,"一部請求","請求済み")))</f>
      </c>
      <c r="AD90" s="20">
        <f>IF($A90="","",IF(COUNTIFS('Serviceprobleme'!$A:$A,$A90,'Serviceprobleme'!$H:$H,"未クローズ")+COUNTIFS('Serviceprobleme'!$A:$A,$A90,'Serviceprobleme'!$H:$H,"対応中")+COUNTIFS('Serviceprobleme'!$A:$A,$A90,'Serviceprobleme'!$H:$H,"顧客確認待ち")&gt;0,"未クローズ異常あり",IF(COUNTIF('Serviceprobleme'!$A:$A,$A90)&gt;0,"クローズ済み・記録あり","異常なし")))</f>
      </c>
      <c r="AE90" s="18" t="n"/>
      <c r="AF90" s="18" t="n"/>
      <c r="AG90" s="17" t="n"/>
      <c r="AH90" s="18" t="n"/>
    </row>
    <row r="91">
      <c r="A91" s="16" t="n"/>
      <c r="B91" s="17" t="n"/>
      <c r="C91" s="18" t="n"/>
      <c r="D91" s="18" t="n"/>
      <c r="E91" s="18" t="n"/>
      <c r="F91" s="18" t="n"/>
      <c r="G91" s="18" t="n"/>
      <c r="H91" s="18" t="n"/>
      <c r="I91" s="18" t="n"/>
      <c r="J91" s="18" t="n"/>
      <c r="K91" s="18" t="n"/>
      <c r="L91" s="18" t="n"/>
      <c r="M91" s="16" t="n"/>
      <c r="N91" s="14">
        <f>IF($A91="","",SUMIFS('Bestellpositionen'!$L:$L,'Bestellpositionen'!$A:$A,$A91))</f>
      </c>
      <c r="O91" s="19" t="n"/>
      <c r="P91" s="14">
        <f>IF($A91="","",SUMIFS('Bestellpositionen'!$M:$M,'Bestellpositionen'!$A:$A,$A91))</f>
      </c>
      <c r="Q91" s="19" t="n"/>
      <c r="R91" s="14">
        <f>IF($A91="","",$N91+$O91+$P91+$Q91)</f>
      </c>
      <c r="S91" s="18" t="n"/>
      <c r="T91" s="14">
        <f>IF($A91="","",SUMIFS('Rechnungsstellung &amp; Inkasso'!$E:$E,'Rechnungsstellung &amp; Inkasso'!$A:$A,$A91))</f>
      </c>
      <c r="U91" s="14">
        <f>IF($A91="","",SUMIFS('Rechnungsstellung &amp; Inkasso'!$I:$I,'Rechnungsstellung &amp; Inkasso'!$A:$A,$A91))</f>
      </c>
      <c r="V91" s="20">
        <f>IF($A91="","",IF($R91=0,"未入金",IF($U91=0,"未入金",IF($U91&lt;$R91,"一部入金","入金済み"))))</f>
      </c>
      <c r="W91" s="17" t="n"/>
      <c r="X91" s="17" t="n"/>
      <c r="Y91" s="17" t="n"/>
      <c r="Z91" s="17" t="n"/>
      <c r="AA91" s="14">
        <f>IF($A91="","",IF($Y91="",0,IF($Z91="",IF(TODAY()&gt;$Y91,TODAY()-$Y91,0),MAX(0,$Z91-$Y91))))</f>
      </c>
      <c r="AB91" s="20">
        <f>IF($A91="","",IF(COUNTIF('Versand &amp; Erfüllung'!$A:$A,$A91)=0,"未出荷",IF(COUNTIFS('Versand &amp; Erfüllung'!$A:$A,$A91,'Versand &amp; Erfüllung'!$K:$K,"受領済み")=COUNTIF('Versand &amp; Erfüllung'!$A:$A,$A91),"納品済み",IF(COUNTIFS('Versand &amp; Erfüllung'!$A:$A,$A91,'Versand &amp; Erfüllung'!$K:$K,"出荷済み")+COUNTIFS('Versand &amp; Erfüllung'!$A:$A,$A91,'Versand &amp; Erfüllung'!$K:$K,"輸送中")+COUNTIFS('Versand &amp; Erfüllung'!$A:$A,$A91,'Versand &amp; Erfüllung'!$K:$K,"一部出荷")+COUNTIFS('Versand &amp; Erfüllung'!$A:$A,$A91,'Versand &amp; Erfüllung'!$K:$K,"異常")&gt;0,"進行中","出荷待ち"))))</f>
      </c>
      <c r="AC91" s="20">
        <f>IF($A91="","",IF($T91=0,"未請求",IF($T91&lt;$R91,"一部請求","請求済み")))</f>
      </c>
      <c r="AD91" s="20">
        <f>IF($A91="","",IF(COUNTIFS('Serviceprobleme'!$A:$A,$A91,'Serviceprobleme'!$H:$H,"未クローズ")+COUNTIFS('Serviceprobleme'!$A:$A,$A91,'Serviceprobleme'!$H:$H,"対応中")+COUNTIFS('Serviceprobleme'!$A:$A,$A91,'Serviceprobleme'!$H:$H,"顧客確認待ち")&gt;0,"未クローズ異常あり",IF(COUNTIF('Serviceprobleme'!$A:$A,$A91)&gt;0,"クローズ済み・記録あり","異常なし")))</f>
      </c>
      <c r="AE91" s="18" t="n"/>
      <c r="AF91" s="18" t="n"/>
      <c r="AG91" s="17" t="n"/>
      <c r="AH91" s="18" t="n"/>
    </row>
    <row r="92">
      <c r="A92" s="16" t="n"/>
      <c r="B92" s="17" t="n"/>
      <c r="C92" s="18" t="n"/>
      <c r="D92" s="18" t="n"/>
      <c r="E92" s="18" t="n"/>
      <c r="F92" s="18" t="n"/>
      <c r="G92" s="18" t="n"/>
      <c r="H92" s="18" t="n"/>
      <c r="I92" s="18" t="n"/>
      <c r="J92" s="18" t="n"/>
      <c r="K92" s="18" t="n"/>
      <c r="L92" s="18" t="n"/>
      <c r="M92" s="16" t="n"/>
      <c r="N92" s="14">
        <f>IF($A92="","",SUMIFS('Bestellpositionen'!$L:$L,'Bestellpositionen'!$A:$A,$A92))</f>
      </c>
      <c r="O92" s="19" t="n"/>
      <c r="P92" s="14">
        <f>IF($A92="","",SUMIFS('Bestellpositionen'!$M:$M,'Bestellpositionen'!$A:$A,$A92))</f>
      </c>
      <c r="Q92" s="19" t="n"/>
      <c r="R92" s="14">
        <f>IF($A92="","",$N92+$O92+$P92+$Q92)</f>
      </c>
      <c r="S92" s="18" t="n"/>
      <c r="T92" s="14">
        <f>IF($A92="","",SUMIFS('Rechnungsstellung &amp; Inkasso'!$E:$E,'Rechnungsstellung &amp; Inkasso'!$A:$A,$A92))</f>
      </c>
      <c r="U92" s="14">
        <f>IF($A92="","",SUMIFS('Rechnungsstellung &amp; Inkasso'!$I:$I,'Rechnungsstellung &amp; Inkasso'!$A:$A,$A92))</f>
      </c>
      <c r="V92" s="20">
        <f>IF($A92="","",IF($R92=0,"未入金",IF($U92=0,"未入金",IF($U92&lt;$R92,"一部入金","入金済み"))))</f>
      </c>
      <c r="W92" s="17" t="n"/>
      <c r="X92" s="17" t="n"/>
      <c r="Y92" s="17" t="n"/>
      <c r="Z92" s="17" t="n"/>
      <c r="AA92" s="14">
        <f>IF($A92="","",IF($Y92="",0,IF($Z92="",IF(TODAY()&gt;$Y92,TODAY()-$Y92,0),MAX(0,$Z92-$Y92))))</f>
      </c>
      <c r="AB92" s="20">
        <f>IF($A92="","",IF(COUNTIF('Versand &amp; Erfüllung'!$A:$A,$A92)=0,"未出荷",IF(COUNTIFS('Versand &amp; Erfüllung'!$A:$A,$A92,'Versand &amp; Erfüllung'!$K:$K,"受領済み")=COUNTIF('Versand &amp; Erfüllung'!$A:$A,$A92),"納品済み",IF(COUNTIFS('Versand &amp; Erfüllung'!$A:$A,$A92,'Versand &amp; Erfüllung'!$K:$K,"出荷済み")+COUNTIFS('Versand &amp; Erfüllung'!$A:$A,$A92,'Versand &amp; Erfüllung'!$K:$K,"輸送中")+COUNTIFS('Versand &amp; Erfüllung'!$A:$A,$A92,'Versand &amp; Erfüllung'!$K:$K,"一部出荷")+COUNTIFS('Versand &amp; Erfüllung'!$A:$A,$A92,'Versand &amp; Erfüllung'!$K:$K,"異常")&gt;0,"進行中","出荷待ち"))))</f>
      </c>
      <c r="AC92" s="20">
        <f>IF($A92="","",IF($T92=0,"未請求",IF($T92&lt;$R92,"一部請求","請求済み")))</f>
      </c>
      <c r="AD92" s="20">
        <f>IF($A92="","",IF(COUNTIFS('Serviceprobleme'!$A:$A,$A92,'Serviceprobleme'!$H:$H,"未クローズ")+COUNTIFS('Serviceprobleme'!$A:$A,$A92,'Serviceprobleme'!$H:$H,"対応中")+COUNTIFS('Serviceprobleme'!$A:$A,$A92,'Serviceprobleme'!$H:$H,"顧客確認待ち")&gt;0,"未クローズ異常あり",IF(COUNTIF('Serviceprobleme'!$A:$A,$A92)&gt;0,"クローズ済み・記録あり","異常なし")))</f>
      </c>
      <c r="AE92" s="18" t="n"/>
      <c r="AF92" s="18" t="n"/>
      <c r="AG92" s="17" t="n"/>
      <c r="AH92" s="18" t="n"/>
    </row>
    <row r="93">
      <c r="A93" s="16" t="n"/>
      <c r="B93" s="17" t="n"/>
      <c r="C93" s="18" t="n"/>
      <c r="D93" s="18" t="n"/>
      <c r="E93" s="18" t="n"/>
      <c r="F93" s="18" t="n"/>
      <c r="G93" s="18" t="n"/>
      <c r="H93" s="18" t="n"/>
      <c r="I93" s="18" t="n"/>
      <c r="J93" s="18" t="n"/>
      <c r="K93" s="18" t="n"/>
      <c r="L93" s="18" t="n"/>
      <c r="M93" s="16" t="n"/>
      <c r="N93" s="14">
        <f>IF($A93="","",SUMIFS('Bestellpositionen'!$L:$L,'Bestellpositionen'!$A:$A,$A93))</f>
      </c>
      <c r="O93" s="19" t="n"/>
      <c r="P93" s="14">
        <f>IF($A93="","",SUMIFS('Bestellpositionen'!$M:$M,'Bestellpositionen'!$A:$A,$A93))</f>
      </c>
      <c r="Q93" s="19" t="n"/>
      <c r="R93" s="14">
        <f>IF($A93="","",$N93+$O93+$P93+$Q93)</f>
      </c>
      <c r="S93" s="18" t="n"/>
      <c r="T93" s="14">
        <f>IF($A93="","",SUMIFS('Rechnungsstellung &amp; Inkasso'!$E:$E,'Rechnungsstellung &amp; Inkasso'!$A:$A,$A93))</f>
      </c>
      <c r="U93" s="14">
        <f>IF($A93="","",SUMIFS('Rechnungsstellung &amp; Inkasso'!$I:$I,'Rechnungsstellung &amp; Inkasso'!$A:$A,$A93))</f>
      </c>
      <c r="V93" s="20">
        <f>IF($A93="","",IF($R93=0,"未入金",IF($U93=0,"未入金",IF($U93&lt;$R93,"一部入金","入金済み"))))</f>
      </c>
      <c r="W93" s="17" t="n"/>
      <c r="X93" s="17" t="n"/>
      <c r="Y93" s="17" t="n"/>
      <c r="Z93" s="17" t="n"/>
      <c r="AA93" s="14">
        <f>IF($A93="","",IF($Y93="",0,IF($Z93="",IF(TODAY()&gt;$Y93,TODAY()-$Y93,0),MAX(0,$Z93-$Y93))))</f>
      </c>
      <c r="AB93" s="20">
        <f>IF($A93="","",IF(COUNTIF('Versand &amp; Erfüllung'!$A:$A,$A93)=0,"未出荷",IF(COUNTIFS('Versand &amp; Erfüllung'!$A:$A,$A93,'Versand &amp; Erfüllung'!$K:$K,"受領済み")=COUNTIF('Versand &amp; Erfüllung'!$A:$A,$A93),"納品済み",IF(COUNTIFS('Versand &amp; Erfüllung'!$A:$A,$A93,'Versand &amp; Erfüllung'!$K:$K,"出荷済み")+COUNTIFS('Versand &amp; Erfüllung'!$A:$A,$A93,'Versand &amp; Erfüllung'!$K:$K,"輸送中")+COUNTIFS('Versand &amp; Erfüllung'!$A:$A,$A93,'Versand &amp; Erfüllung'!$K:$K,"一部出荷")+COUNTIFS('Versand &amp; Erfüllung'!$A:$A,$A93,'Versand &amp; Erfüllung'!$K:$K,"異常")&gt;0,"進行中","出荷待ち"))))</f>
      </c>
      <c r="AC93" s="20">
        <f>IF($A93="","",IF($T93=0,"未請求",IF($T93&lt;$R93,"一部請求","請求済み")))</f>
      </c>
      <c r="AD93" s="20">
        <f>IF($A93="","",IF(COUNTIFS('Serviceprobleme'!$A:$A,$A93,'Serviceprobleme'!$H:$H,"未クローズ")+COUNTIFS('Serviceprobleme'!$A:$A,$A93,'Serviceprobleme'!$H:$H,"対応中")+COUNTIFS('Serviceprobleme'!$A:$A,$A93,'Serviceprobleme'!$H:$H,"顧客確認待ち")&gt;0,"未クローズ異常あり",IF(COUNTIF('Serviceprobleme'!$A:$A,$A93)&gt;0,"クローズ済み・記録あり","異常なし")))</f>
      </c>
      <c r="AE93" s="18" t="n"/>
      <c r="AF93" s="18" t="n"/>
      <c r="AG93" s="17" t="n"/>
      <c r="AH93" s="18" t="n"/>
    </row>
    <row r="94">
      <c r="A94" s="16" t="n"/>
      <c r="B94" s="17" t="n"/>
      <c r="C94" s="18" t="n"/>
      <c r="D94" s="18" t="n"/>
      <c r="E94" s="18" t="n"/>
      <c r="F94" s="18" t="n"/>
      <c r="G94" s="18" t="n"/>
      <c r="H94" s="18" t="n"/>
      <c r="I94" s="18" t="n"/>
      <c r="J94" s="18" t="n"/>
      <c r="K94" s="18" t="n"/>
      <c r="L94" s="18" t="n"/>
      <c r="M94" s="16" t="n"/>
      <c r="N94" s="14">
        <f>IF($A94="","",SUMIFS('Bestellpositionen'!$L:$L,'Bestellpositionen'!$A:$A,$A94))</f>
      </c>
      <c r="O94" s="19" t="n"/>
      <c r="P94" s="14">
        <f>IF($A94="","",SUMIFS('Bestellpositionen'!$M:$M,'Bestellpositionen'!$A:$A,$A94))</f>
      </c>
      <c r="Q94" s="19" t="n"/>
      <c r="R94" s="14">
        <f>IF($A94="","",$N94+$O94+$P94+$Q94)</f>
      </c>
      <c r="S94" s="18" t="n"/>
      <c r="T94" s="14">
        <f>IF($A94="","",SUMIFS('Rechnungsstellung &amp; Inkasso'!$E:$E,'Rechnungsstellung &amp; Inkasso'!$A:$A,$A94))</f>
      </c>
      <c r="U94" s="14">
        <f>IF($A94="","",SUMIFS('Rechnungsstellung &amp; Inkasso'!$I:$I,'Rechnungsstellung &amp; Inkasso'!$A:$A,$A94))</f>
      </c>
      <c r="V94" s="20">
        <f>IF($A94="","",IF($R94=0,"未入金",IF($U94=0,"未入金",IF($U94&lt;$R94,"一部入金","入金済み"))))</f>
      </c>
      <c r="W94" s="17" t="n"/>
      <c r="X94" s="17" t="n"/>
      <c r="Y94" s="17" t="n"/>
      <c r="Z94" s="17" t="n"/>
      <c r="AA94" s="14">
        <f>IF($A94="","",IF($Y94="",0,IF($Z94="",IF(TODAY()&gt;$Y94,TODAY()-$Y94,0),MAX(0,$Z94-$Y94))))</f>
      </c>
      <c r="AB94" s="20">
        <f>IF($A94="","",IF(COUNTIF('Versand &amp; Erfüllung'!$A:$A,$A94)=0,"未出荷",IF(COUNTIFS('Versand &amp; Erfüllung'!$A:$A,$A94,'Versand &amp; Erfüllung'!$K:$K,"受領済み")=COUNTIF('Versand &amp; Erfüllung'!$A:$A,$A94),"納品済み",IF(COUNTIFS('Versand &amp; Erfüllung'!$A:$A,$A94,'Versand &amp; Erfüllung'!$K:$K,"出荷済み")+COUNTIFS('Versand &amp; Erfüllung'!$A:$A,$A94,'Versand &amp; Erfüllung'!$K:$K,"輸送中")+COUNTIFS('Versand &amp; Erfüllung'!$A:$A,$A94,'Versand &amp; Erfüllung'!$K:$K,"一部出荷")+COUNTIFS('Versand &amp; Erfüllung'!$A:$A,$A94,'Versand &amp; Erfüllung'!$K:$K,"異常")&gt;0,"進行中","出荷待ち"))))</f>
      </c>
      <c r="AC94" s="20">
        <f>IF($A94="","",IF($T94=0,"未請求",IF($T94&lt;$R94,"一部請求","請求済み")))</f>
      </c>
      <c r="AD94" s="20">
        <f>IF($A94="","",IF(COUNTIFS('Serviceprobleme'!$A:$A,$A94,'Serviceprobleme'!$H:$H,"未クローズ")+COUNTIFS('Serviceprobleme'!$A:$A,$A94,'Serviceprobleme'!$H:$H,"対応中")+COUNTIFS('Serviceprobleme'!$A:$A,$A94,'Serviceprobleme'!$H:$H,"顧客確認待ち")&gt;0,"未クローズ異常あり",IF(COUNTIF('Serviceprobleme'!$A:$A,$A94)&gt;0,"クローズ済み・記録あり","異常なし")))</f>
      </c>
      <c r="AE94" s="18" t="n"/>
      <c r="AF94" s="18" t="n"/>
      <c r="AG94" s="17" t="n"/>
      <c r="AH94" s="18" t="n"/>
    </row>
    <row r="95">
      <c r="A95" s="16" t="n"/>
      <c r="B95" s="17" t="n"/>
      <c r="C95" s="18" t="n"/>
      <c r="D95" s="18" t="n"/>
      <c r="E95" s="18" t="n"/>
      <c r="F95" s="18" t="n"/>
      <c r="G95" s="18" t="n"/>
      <c r="H95" s="18" t="n"/>
      <c r="I95" s="18" t="n"/>
      <c r="J95" s="18" t="n"/>
      <c r="K95" s="18" t="n"/>
      <c r="L95" s="18" t="n"/>
      <c r="M95" s="16" t="n"/>
      <c r="N95" s="14">
        <f>IF($A95="","",SUMIFS('Bestellpositionen'!$L:$L,'Bestellpositionen'!$A:$A,$A95))</f>
      </c>
      <c r="O95" s="19" t="n"/>
      <c r="P95" s="14">
        <f>IF($A95="","",SUMIFS('Bestellpositionen'!$M:$M,'Bestellpositionen'!$A:$A,$A95))</f>
      </c>
      <c r="Q95" s="19" t="n"/>
      <c r="R95" s="14">
        <f>IF($A95="","",$N95+$O95+$P95+$Q95)</f>
      </c>
      <c r="S95" s="18" t="n"/>
      <c r="T95" s="14">
        <f>IF($A95="","",SUMIFS('Rechnungsstellung &amp; Inkasso'!$E:$E,'Rechnungsstellung &amp; Inkasso'!$A:$A,$A95))</f>
      </c>
      <c r="U95" s="14">
        <f>IF($A95="","",SUMIFS('Rechnungsstellung &amp; Inkasso'!$I:$I,'Rechnungsstellung &amp; Inkasso'!$A:$A,$A95))</f>
      </c>
      <c r="V95" s="20">
        <f>IF($A95="","",IF($R95=0,"未入金",IF($U95=0,"未入金",IF($U95&lt;$R95,"一部入金","入金済み"))))</f>
      </c>
      <c r="W95" s="17" t="n"/>
      <c r="X95" s="17" t="n"/>
      <c r="Y95" s="17" t="n"/>
      <c r="Z95" s="17" t="n"/>
      <c r="AA95" s="14">
        <f>IF($A95="","",IF($Y95="",0,IF($Z95="",IF(TODAY()&gt;$Y95,TODAY()-$Y95,0),MAX(0,$Z95-$Y95))))</f>
      </c>
      <c r="AB95" s="20">
        <f>IF($A95="","",IF(COUNTIF('Versand &amp; Erfüllung'!$A:$A,$A95)=0,"未出荷",IF(COUNTIFS('Versand &amp; Erfüllung'!$A:$A,$A95,'Versand &amp; Erfüllung'!$K:$K,"受領済み")=COUNTIF('Versand &amp; Erfüllung'!$A:$A,$A95),"納品済み",IF(COUNTIFS('Versand &amp; Erfüllung'!$A:$A,$A95,'Versand &amp; Erfüllung'!$K:$K,"出荷済み")+COUNTIFS('Versand &amp; Erfüllung'!$A:$A,$A95,'Versand &amp; Erfüllung'!$K:$K,"輸送中")+COUNTIFS('Versand &amp; Erfüllung'!$A:$A,$A95,'Versand &amp; Erfüllung'!$K:$K,"一部出荷")+COUNTIFS('Versand &amp; Erfüllung'!$A:$A,$A95,'Versand &amp; Erfüllung'!$K:$K,"異常")&gt;0,"進行中","出荷待ち"))))</f>
      </c>
      <c r="AC95" s="20">
        <f>IF($A95="","",IF($T95=0,"未請求",IF($T95&lt;$R95,"一部請求","請求済み")))</f>
      </c>
      <c r="AD95" s="20">
        <f>IF($A95="","",IF(COUNTIFS('Serviceprobleme'!$A:$A,$A95,'Serviceprobleme'!$H:$H,"未クローズ")+COUNTIFS('Serviceprobleme'!$A:$A,$A95,'Serviceprobleme'!$H:$H,"対応中")+COUNTIFS('Serviceprobleme'!$A:$A,$A95,'Serviceprobleme'!$H:$H,"顧客確認待ち")&gt;0,"未クローズ異常あり",IF(COUNTIF('Serviceprobleme'!$A:$A,$A95)&gt;0,"クローズ済み・記録あり","異常なし")))</f>
      </c>
      <c r="AE95" s="18" t="n"/>
      <c r="AF95" s="18" t="n"/>
      <c r="AG95" s="17" t="n"/>
      <c r="AH95" s="18" t="n"/>
    </row>
    <row r="96">
      <c r="A96" s="16" t="n"/>
      <c r="B96" s="17" t="n"/>
      <c r="C96" s="18" t="n"/>
      <c r="D96" s="18" t="n"/>
      <c r="E96" s="18" t="n"/>
      <c r="F96" s="18" t="n"/>
      <c r="G96" s="18" t="n"/>
      <c r="H96" s="18" t="n"/>
      <c r="I96" s="18" t="n"/>
      <c r="J96" s="18" t="n"/>
      <c r="K96" s="18" t="n"/>
      <c r="L96" s="18" t="n"/>
      <c r="M96" s="16" t="n"/>
      <c r="N96" s="14">
        <f>IF($A96="","",SUMIFS('Bestellpositionen'!$L:$L,'Bestellpositionen'!$A:$A,$A96))</f>
      </c>
      <c r="O96" s="19" t="n"/>
      <c r="P96" s="14">
        <f>IF($A96="","",SUMIFS('Bestellpositionen'!$M:$M,'Bestellpositionen'!$A:$A,$A96))</f>
      </c>
      <c r="Q96" s="19" t="n"/>
      <c r="R96" s="14">
        <f>IF($A96="","",$N96+$O96+$P96+$Q96)</f>
      </c>
      <c r="S96" s="18" t="n"/>
      <c r="T96" s="14">
        <f>IF($A96="","",SUMIFS('Rechnungsstellung &amp; Inkasso'!$E:$E,'Rechnungsstellung &amp; Inkasso'!$A:$A,$A96))</f>
      </c>
      <c r="U96" s="14">
        <f>IF($A96="","",SUMIFS('Rechnungsstellung &amp; Inkasso'!$I:$I,'Rechnungsstellung &amp; Inkasso'!$A:$A,$A96))</f>
      </c>
      <c r="V96" s="20">
        <f>IF($A96="","",IF($R96=0,"未入金",IF($U96=0,"未入金",IF($U96&lt;$R96,"一部入金","入金済み"))))</f>
      </c>
      <c r="W96" s="17" t="n"/>
      <c r="X96" s="17" t="n"/>
      <c r="Y96" s="17" t="n"/>
      <c r="Z96" s="17" t="n"/>
      <c r="AA96" s="14">
        <f>IF($A96="","",IF($Y96="",0,IF($Z96="",IF(TODAY()&gt;$Y96,TODAY()-$Y96,0),MAX(0,$Z96-$Y96))))</f>
      </c>
      <c r="AB96" s="20">
        <f>IF($A96="","",IF(COUNTIF('Versand &amp; Erfüllung'!$A:$A,$A96)=0,"未出荷",IF(COUNTIFS('Versand &amp; Erfüllung'!$A:$A,$A96,'Versand &amp; Erfüllung'!$K:$K,"受領済み")=COUNTIF('Versand &amp; Erfüllung'!$A:$A,$A96),"納品済み",IF(COUNTIFS('Versand &amp; Erfüllung'!$A:$A,$A96,'Versand &amp; Erfüllung'!$K:$K,"出荷済み")+COUNTIFS('Versand &amp; Erfüllung'!$A:$A,$A96,'Versand &amp; Erfüllung'!$K:$K,"輸送中")+COUNTIFS('Versand &amp; Erfüllung'!$A:$A,$A96,'Versand &amp; Erfüllung'!$K:$K,"一部出荷")+COUNTIFS('Versand &amp; Erfüllung'!$A:$A,$A96,'Versand &amp; Erfüllung'!$K:$K,"異常")&gt;0,"進行中","出荷待ち"))))</f>
      </c>
      <c r="AC96" s="20">
        <f>IF($A96="","",IF($T96=0,"未請求",IF($T96&lt;$R96,"一部請求","請求済み")))</f>
      </c>
      <c r="AD96" s="20">
        <f>IF($A96="","",IF(COUNTIFS('Serviceprobleme'!$A:$A,$A96,'Serviceprobleme'!$H:$H,"未クローズ")+COUNTIFS('Serviceprobleme'!$A:$A,$A96,'Serviceprobleme'!$H:$H,"対応中")+COUNTIFS('Serviceprobleme'!$A:$A,$A96,'Serviceprobleme'!$H:$H,"顧客確認待ち")&gt;0,"未クローズ異常あり",IF(COUNTIF('Serviceprobleme'!$A:$A,$A96)&gt;0,"クローズ済み・記録あり","異常なし")))</f>
      </c>
      <c r="AE96" s="18" t="n"/>
      <c r="AF96" s="18" t="n"/>
      <c r="AG96" s="17" t="n"/>
      <c r="AH96" s="18" t="n"/>
    </row>
    <row r="97">
      <c r="A97" s="16" t="n"/>
      <c r="B97" s="17" t="n"/>
      <c r="C97" s="18" t="n"/>
      <c r="D97" s="18" t="n"/>
      <c r="E97" s="18" t="n"/>
      <c r="F97" s="18" t="n"/>
      <c r="G97" s="18" t="n"/>
      <c r="H97" s="18" t="n"/>
      <c r="I97" s="18" t="n"/>
      <c r="J97" s="18" t="n"/>
      <c r="K97" s="18" t="n"/>
      <c r="L97" s="18" t="n"/>
      <c r="M97" s="16" t="n"/>
      <c r="N97" s="14">
        <f>IF($A97="","",SUMIFS('Bestellpositionen'!$L:$L,'Bestellpositionen'!$A:$A,$A97))</f>
      </c>
      <c r="O97" s="19" t="n"/>
      <c r="P97" s="14">
        <f>IF($A97="","",SUMIFS('Bestellpositionen'!$M:$M,'Bestellpositionen'!$A:$A,$A97))</f>
      </c>
      <c r="Q97" s="19" t="n"/>
      <c r="R97" s="14">
        <f>IF($A97="","",$N97+$O97+$P97+$Q97)</f>
      </c>
      <c r="S97" s="18" t="n"/>
      <c r="T97" s="14">
        <f>IF($A97="","",SUMIFS('Rechnungsstellung &amp; Inkasso'!$E:$E,'Rechnungsstellung &amp; Inkasso'!$A:$A,$A97))</f>
      </c>
      <c r="U97" s="14">
        <f>IF($A97="","",SUMIFS('Rechnungsstellung &amp; Inkasso'!$I:$I,'Rechnungsstellung &amp; Inkasso'!$A:$A,$A97))</f>
      </c>
      <c r="V97" s="20">
        <f>IF($A97="","",IF($R97=0,"未入金",IF($U97=0,"未入金",IF($U97&lt;$R97,"一部入金","入金済み"))))</f>
      </c>
      <c r="W97" s="17" t="n"/>
      <c r="X97" s="17" t="n"/>
      <c r="Y97" s="17" t="n"/>
      <c r="Z97" s="17" t="n"/>
      <c r="AA97" s="14">
        <f>IF($A97="","",IF($Y97="",0,IF($Z97="",IF(TODAY()&gt;$Y97,TODAY()-$Y97,0),MAX(0,$Z97-$Y97))))</f>
      </c>
      <c r="AB97" s="20">
        <f>IF($A97="","",IF(COUNTIF('Versand &amp; Erfüllung'!$A:$A,$A97)=0,"未出荷",IF(COUNTIFS('Versand &amp; Erfüllung'!$A:$A,$A97,'Versand &amp; Erfüllung'!$K:$K,"受領済み")=COUNTIF('Versand &amp; Erfüllung'!$A:$A,$A97),"納品済み",IF(COUNTIFS('Versand &amp; Erfüllung'!$A:$A,$A97,'Versand &amp; Erfüllung'!$K:$K,"出荷済み")+COUNTIFS('Versand &amp; Erfüllung'!$A:$A,$A97,'Versand &amp; Erfüllung'!$K:$K,"輸送中")+COUNTIFS('Versand &amp; Erfüllung'!$A:$A,$A97,'Versand &amp; Erfüllung'!$K:$K,"一部出荷")+COUNTIFS('Versand &amp; Erfüllung'!$A:$A,$A97,'Versand &amp; Erfüllung'!$K:$K,"異常")&gt;0,"進行中","出荷待ち"))))</f>
      </c>
      <c r="AC97" s="20">
        <f>IF($A97="","",IF($T97=0,"未請求",IF($T97&lt;$R97,"一部請求","請求済み")))</f>
      </c>
      <c r="AD97" s="20">
        <f>IF($A97="","",IF(COUNTIFS('Serviceprobleme'!$A:$A,$A97,'Serviceprobleme'!$H:$H,"未クローズ")+COUNTIFS('Serviceprobleme'!$A:$A,$A97,'Serviceprobleme'!$H:$H,"対応中")+COUNTIFS('Serviceprobleme'!$A:$A,$A97,'Serviceprobleme'!$H:$H,"顧客確認待ち")&gt;0,"未クローズ異常あり",IF(COUNTIF('Serviceprobleme'!$A:$A,$A97)&gt;0,"クローズ済み・記録あり","異常なし")))</f>
      </c>
      <c r="AE97" s="18" t="n"/>
      <c r="AF97" s="18" t="n"/>
      <c r="AG97" s="17" t="n"/>
      <c r="AH97" s="18" t="n"/>
    </row>
    <row r="98">
      <c r="A98" s="16" t="n"/>
      <c r="B98" s="17" t="n"/>
      <c r="C98" s="18" t="n"/>
      <c r="D98" s="18" t="n"/>
      <c r="E98" s="18" t="n"/>
      <c r="F98" s="18" t="n"/>
      <c r="G98" s="18" t="n"/>
      <c r="H98" s="18" t="n"/>
      <c r="I98" s="18" t="n"/>
      <c r="J98" s="18" t="n"/>
      <c r="K98" s="18" t="n"/>
      <c r="L98" s="18" t="n"/>
      <c r="M98" s="16" t="n"/>
      <c r="N98" s="14">
        <f>IF($A98="","",SUMIFS('Bestellpositionen'!$L:$L,'Bestellpositionen'!$A:$A,$A98))</f>
      </c>
      <c r="O98" s="19" t="n"/>
      <c r="P98" s="14">
        <f>IF($A98="","",SUMIFS('Bestellpositionen'!$M:$M,'Bestellpositionen'!$A:$A,$A98))</f>
      </c>
      <c r="Q98" s="19" t="n"/>
      <c r="R98" s="14">
        <f>IF($A98="","",$N98+$O98+$P98+$Q98)</f>
      </c>
      <c r="S98" s="18" t="n"/>
      <c r="T98" s="14">
        <f>IF($A98="","",SUMIFS('Rechnungsstellung &amp; Inkasso'!$E:$E,'Rechnungsstellung &amp; Inkasso'!$A:$A,$A98))</f>
      </c>
      <c r="U98" s="14">
        <f>IF($A98="","",SUMIFS('Rechnungsstellung &amp; Inkasso'!$I:$I,'Rechnungsstellung &amp; Inkasso'!$A:$A,$A98))</f>
      </c>
      <c r="V98" s="20">
        <f>IF($A98="","",IF($R98=0,"未入金",IF($U98=0,"未入金",IF($U98&lt;$R98,"一部入金","入金済み"))))</f>
      </c>
      <c r="W98" s="17" t="n"/>
      <c r="X98" s="17" t="n"/>
      <c r="Y98" s="17" t="n"/>
      <c r="Z98" s="17" t="n"/>
      <c r="AA98" s="14">
        <f>IF($A98="","",IF($Y98="",0,IF($Z98="",IF(TODAY()&gt;$Y98,TODAY()-$Y98,0),MAX(0,$Z98-$Y98))))</f>
      </c>
      <c r="AB98" s="20">
        <f>IF($A98="","",IF(COUNTIF('Versand &amp; Erfüllung'!$A:$A,$A98)=0,"未出荷",IF(COUNTIFS('Versand &amp; Erfüllung'!$A:$A,$A98,'Versand &amp; Erfüllung'!$K:$K,"受領済み")=COUNTIF('Versand &amp; Erfüllung'!$A:$A,$A98),"納品済み",IF(COUNTIFS('Versand &amp; Erfüllung'!$A:$A,$A98,'Versand &amp; Erfüllung'!$K:$K,"出荷済み")+COUNTIFS('Versand &amp; Erfüllung'!$A:$A,$A98,'Versand &amp; Erfüllung'!$K:$K,"輸送中")+COUNTIFS('Versand &amp; Erfüllung'!$A:$A,$A98,'Versand &amp; Erfüllung'!$K:$K,"一部出荷")+COUNTIFS('Versand &amp; Erfüllung'!$A:$A,$A98,'Versand &amp; Erfüllung'!$K:$K,"異常")&gt;0,"進行中","出荷待ち"))))</f>
      </c>
      <c r="AC98" s="20">
        <f>IF($A98="","",IF($T98=0,"未請求",IF($T98&lt;$R98,"一部請求","請求済み")))</f>
      </c>
      <c r="AD98" s="20">
        <f>IF($A98="","",IF(COUNTIFS('Serviceprobleme'!$A:$A,$A98,'Serviceprobleme'!$H:$H,"未クローズ")+COUNTIFS('Serviceprobleme'!$A:$A,$A98,'Serviceprobleme'!$H:$H,"対応中")+COUNTIFS('Serviceprobleme'!$A:$A,$A98,'Serviceprobleme'!$H:$H,"顧客確認待ち")&gt;0,"未クローズ異常あり",IF(COUNTIF('Serviceprobleme'!$A:$A,$A98)&gt;0,"クローズ済み・記録あり","異常なし")))</f>
      </c>
      <c r="AE98" s="18" t="n"/>
      <c r="AF98" s="18" t="n"/>
      <c r="AG98" s="17" t="n"/>
      <c r="AH98" s="18" t="n"/>
    </row>
    <row r="99">
      <c r="A99" s="16" t="n"/>
      <c r="B99" s="17" t="n"/>
      <c r="C99" s="18" t="n"/>
      <c r="D99" s="18" t="n"/>
      <c r="E99" s="18" t="n"/>
      <c r="F99" s="18" t="n"/>
      <c r="G99" s="18" t="n"/>
      <c r="H99" s="18" t="n"/>
      <c r="I99" s="18" t="n"/>
      <c r="J99" s="18" t="n"/>
      <c r="K99" s="18" t="n"/>
      <c r="L99" s="18" t="n"/>
      <c r="M99" s="16" t="n"/>
      <c r="N99" s="14">
        <f>IF($A99="","",SUMIFS('Bestellpositionen'!$L:$L,'Bestellpositionen'!$A:$A,$A99))</f>
      </c>
      <c r="O99" s="19" t="n"/>
      <c r="P99" s="14">
        <f>IF($A99="","",SUMIFS('Bestellpositionen'!$M:$M,'Bestellpositionen'!$A:$A,$A99))</f>
      </c>
      <c r="Q99" s="19" t="n"/>
      <c r="R99" s="14">
        <f>IF($A99="","",$N99+$O99+$P99+$Q99)</f>
      </c>
      <c r="S99" s="18" t="n"/>
      <c r="T99" s="14">
        <f>IF($A99="","",SUMIFS('Rechnungsstellung &amp; Inkasso'!$E:$E,'Rechnungsstellung &amp; Inkasso'!$A:$A,$A99))</f>
      </c>
      <c r="U99" s="14">
        <f>IF($A99="","",SUMIFS('Rechnungsstellung &amp; Inkasso'!$I:$I,'Rechnungsstellung &amp; Inkasso'!$A:$A,$A99))</f>
      </c>
      <c r="V99" s="20">
        <f>IF($A99="","",IF($R99=0,"未入金",IF($U99=0,"未入金",IF($U99&lt;$R99,"一部入金","入金済み"))))</f>
      </c>
      <c r="W99" s="17" t="n"/>
      <c r="X99" s="17" t="n"/>
      <c r="Y99" s="17" t="n"/>
      <c r="Z99" s="17" t="n"/>
      <c r="AA99" s="14">
        <f>IF($A99="","",IF($Y99="",0,IF($Z99="",IF(TODAY()&gt;$Y99,TODAY()-$Y99,0),MAX(0,$Z99-$Y99))))</f>
      </c>
      <c r="AB99" s="20">
        <f>IF($A99="","",IF(COUNTIF('Versand &amp; Erfüllung'!$A:$A,$A99)=0,"未出荷",IF(COUNTIFS('Versand &amp; Erfüllung'!$A:$A,$A99,'Versand &amp; Erfüllung'!$K:$K,"受領済み")=COUNTIF('Versand &amp; Erfüllung'!$A:$A,$A99),"納品済み",IF(COUNTIFS('Versand &amp; Erfüllung'!$A:$A,$A99,'Versand &amp; Erfüllung'!$K:$K,"出荷済み")+COUNTIFS('Versand &amp; Erfüllung'!$A:$A,$A99,'Versand &amp; Erfüllung'!$K:$K,"輸送中")+COUNTIFS('Versand &amp; Erfüllung'!$A:$A,$A99,'Versand &amp; Erfüllung'!$K:$K,"一部出荷")+COUNTIFS('Versand &amp; Erfüllung'!$A:$A,$A99,'Versand &amp; Erfüllung'!$K:$K,"異常")&gt;0,"進行中","出荷待ち"))))</f>
      </c>
      <c r="AC99" s="20">
        <f>IF($A99="","",IF($T99=0,"未請求",IF($T99&lt;$R99,"一部請求","請求済み")))</f>
      </c>
      <c r="AD99" s="20">
        <f>IF($A99="","",IF(COUNTIFS('Serviceprobleme'!$A:$A,$A99,'Serviceprobleme'!$H:$H,"未クローズ")+COUNTIFS('Serviceprobleme'!$A:$A,$A99,'Serviceprobleme'!$H:$H,"対応中")+COUNTIFS('Serviceprobleme'!$A:$A,$A99,'Serviceprobleme'!$H:$H,"顧客確認待ち")&gt;0,"未クローズ異常あり",IF(COUNTIF('Serviceprobleme'!$A:$A,$A99)&gt;0,"クローズ済み・記録あり","異常なし")))</f>
      </c>
      <c r="AE99" s="18" t="n"/>
      <c r="AF99" s="18" t="n"/>
      <c r="AG99" s="17" t="n"/>
      <c r="AH99" s="18" t="n"/>
    </row>
    <row r="100">
      <c r="A100" s="16" t="n"/>
      <c r="B100" s="17" t="n"/>
      <c r="C100" s="18" t="n"/>
      <c r="D100" s="18" t="n"/>
      <c r="E100" s="18" t="n"/>
      <c r="F100" s="18" t="n"/>
      <c r="G100" s="18" t="n"/>
      <c r="H100" s="18" t="n"/>
      <c r="I100" s="18" t="n"/>
      <c r="J100" s="18" t="n"/>
      <c r="K100" s="18" t="n"/>
      <c r="L100" s="18" t="n"/>
      <c r="M100" s="16" t="n"/>
      <c r="N100" s="14">
        <f>IF($A100="","",SUMIFS('Bestellpositionen'!$L:$L,'Bestellpositionen'!$A:$A,$A100))</f>
      </c>
      <c r="O100" s="19" t="n"/>
      <c r="P100" s="14">
        <f>IF($A100="","",SUMIFS('Bestellpositionen'!$M:$M,'Bestellpositionen'!$A:$A,$A100))</f>
      </c>
      <c r="Q100" s="19" t="n"/>
      <c r="R100" s="14">
        <f>IF($A100="","",$N100+$O100+$P100+$Q100)</f>
      </c>
      <c r="S100" s="18" t="n"/>
      <c r="T100" s="14">
        <f>IF($A100="","",SUMIFS('Rechnungsstellung &amp; Inkasso'!$E:$E,'Rechnungsstellung &amp; Inkasso'!$A:$A,$A100))</f>
      </c>
      <c r="U100" s="14">
        <f>IF($A100="","",SUMIFS('Rechnungsstellung &amp; Inkasso'!$I:$I,'Rechnungsstellung &amp; Inkasso'!$A:$A,$A100))</f>
      </c>
      <c r="V100" s="20">
        <f>IF($A100="","",IF($R100=0,"未入金",IF($U100=0,"未入金",IF($U100&lt;$R100,"一部入金","入金済み"))))</f>
      </c>
      <c r="W100" s="17" t="n"/>
      <c r="X100" s="17" t="n"/>
      <c r="Y100" s="17" t="n"/>
      <c r="Z100" s="17" t="n"/>
      <c r="AA100" s="14">
        <f>IF($A100="","",IF($Y100="",0,IF($Z100="",IF(TODAY()&gt;$Y100,TODAY()-$Y100,0),MAX(0,$Z100-$Y100))))</f>
      </c>
      <c r="AB100" s="20">
        <f>IF($A100="","",IF(COUNTIF('Versand &amp; Erfüllung'!$A:$A,$A100)=0,"未出荷",IF(COUNTIFS('Versand &amp; Erfüllung'!$A:$A,$A100,'Versand &amp; Erfüllung'!$K:$K,"受領済み")=COUNTIF('Versand &amp; Erfüllung'!$A:$A,$A100),"納品済み",IF(COUNTIFS('Versand &amp; Erfüllung'!$A:$A,$A100,'Versand &amp; Erfüllung'!$K:$K,"出荷済み")+COUNTIFS('Versand &amp; Erfüllung'!$A:$A,$A100,'Versand &amp; Erfüllung'!$K:$K,"輸送中")+COUNTIFS('Versand &amp; Erfüllung'!$A:$A,$A100,'Versand &amp; Erfüllung'!$K:$K,"一部出荷")+COUNTIFS('Versand &amp; Erfüllung'!$A:$A,$A100,'Versand &amp; Erfüllung'!$K:$K,"異常")&gt;0,"進行中","出荷待ち"))))</f>
      </c>
      <c r="AC100" s="20">
        <f>IF($A100="","",IF($T100=0,"未請求",IF($T100&lt;$R100,"一部請求","請求済み")))</f>
      </c>
      <c r="AD100" s="20">
        <f>IF($A100="","",IF(COUNTIFS('Serviceprobleme'!$A:$A,$A100,'Serviceprobleme'!$H:$H,"未クローズ")+COUNTIFS('Serviceprobleme'!$A:$A,$A100,'Serviceprobleme'!$H:$H,"対応中")+COUNTIFS('Serviceprobleme'!$A:$A,$A100,'Serviceprobleme'!$H:$H,"顧客確認待ち")&gt;0,"未クローズ異常あり",IF(COUNTIF('Serviceprobleme'!$A:$A,$A100)&gt;0,"クローズ済み・記録あり","異常なし")))</f>
      </c>
      <c r="AE100" s="18" t="n"/>
      <c r="AF100" s="18" t="n"/>
      <c r="AG100" s="17" t="n"/>
      <c r="AH100" s="18" t="n"/>
    </row>
    <row r="101">
      <c r="A101" s="16" t="n"/>
      <c r="B101" s="17" t="n"/>
      <c r="C101" s="18" t="n"/>
      <c r="D101" s="18" t="n"/>
      <c r="E101" s="18" t="n"/>
      <c r="F101" s="18" t="n"/>
      <c r="G101" s="18" t="n"/>
      <c r="H101" s="18" t="n"/>
      <c r="I101" s="18" t="n"/>
      <c r="J101" s="18" t="n"/>
      <c r="K101" s="18" t="n"/>
      <c r="L101" s="18" t="n"/>
      <c r="M101" s="16" t="n"/>
      <c r="N101" s="14">
        <f>IF($A101="","",SUMIFS('Bestellpositionen'!$L:$L,'Bestellpositionen'!$A:$A,$A101))</f>
      </c>
      <c r="O101" s="19" t="n"/>
      <c r="P101" s="14">
        <f>IF($A101="","",SUMIFS('Bestellpositionen'!$M:$M,'Bestellpositionen'!$A:$A,$A101))</f>
      </c>
      <c r="Q101" s="19" t="n"/>
      <c r="R101" s="14">
        <f>IF($A101="","",$N101+$O101+$P101+$Q101)</f>
      </c>
      <c r="S101" s="18" t="n"/>
      <c r="T101" s="14">
        <f>IF($A101="","",SUMIFS('Rechnungsstellung &amp; Inkasso'!$E:$E,'Rechnungsstellung &amp; Inkasso'!$A:$A,$A101))</f>
      </c>
      <c r="U101" s="14">
        <f>IF($A101="","",SUMIFS('Rechnungsstellung &amp; Inkasso'!$I:$I,'Rechnungsstellung &amp; Inkasso'!$A:$A,$A101))</f>
      </c>
      <c r="V101" s="20">
        <f>IF($A101="","",IF($R101=0,"未入金",IF($U101=0,"未入金",IF($U101&lt;$R101,"一部入金","入金済み"))))</f>
      </c>
      <c r="W101" s="17" t="n"/>
      <c r="X101" s="17" t="n"/>
      <c r="Y101" s="17" t="n"/>
      <c r="Z101" s="17" t="n"/>
      <c r="AA101" s="14">
        <f>IF($A101="","",IF($Y101="",0,IF($Z101="",IF(TODAY()&gt;$Y101,TODAY()-$Y101,0),MAX(0,$Z101-$Y101))))</f>
      </c>
      <c r="AB101" s="20">
        <f>IF($A101="","",IF(COUNTIF('Versand &amp; Erfüllung'!$A:$A,$A101)=0,"未出荷",IF(COUNTIFS('Versand &amp; Erfüllung'!$A:$A,$A101,'Versand &amp; Erfüllung'!$K:$K,"受領済み")=COUNTIF('Versand &amp; Erfüllung'!$A:$A,$A101),"納品済み",IF(COUNTIFS('Versand &amp; Erfüllung'!$A:$A,$A101,'Versand &amp; Erfüllung'!$K:$K,"出荷済み")+COUNTIFS('Versand &amp; Erfüllung'!$A:$A,$A101,'Versand &amp; Erfüllung'!$K:$K,"輸送中")+COUNTIFS('Versand &amp; Erfüllung'!$A:$A,$A101,'Versand &amp; Erfüllung'!$K:$K,"一部出荷")+COUNTIFS('Versand &amp; Erfüllung'!$A:$A,$A101,'Versand &amp; Erfüllung'!$K:$K,"異常")&gt;0,"進行中","出荷待ち"))))</f>
      </c>
      <c r="AC101" s="20">
        <f>IF($A101="","",IF($T101=0,"未請求",IF($T101&lt;$R101,"一部請求","請求済み")))</f>
      </c>
      <c r="AD101" s="20">
        <f>IF($A101="","",IF(COUNTIFS('Serviceprobleme'!$A:$A,$A101,'Serviceprobleme'!$H:$H,"未クローズ")+COUNTIFS('Serviceprobleme'!$A:$A,$A101,'Serviceprobleme'!$H:$H,"対応中")+COUNTIFS('Serviceprobleme'!$A:$A,$A101,'Serviceprobleme'!$H:$H,"顧客確認待ち")&gt;0,"未クローズ異常あり",IF(COUNTIF('Serviceprobleme'!$A:$A,$A101)&gt;0,"クローズ済み・記録あり","異常なし")))</f>
      </c>
      <c r="AE101" s="18" t="n"/>
      <c r="AF101" s="18" t="n"/>
      <c r="AG101" s="17" t="n"/>
      <c r="AH101" s="18" t="n"/>
    </row>
  </sheetData>
  <autoFilter ref="A1:AH101"/>
  <conditionalFormatting sqref="AA2:AA101">
    <cfRule type="cellIs" dxfId="0" priority="1" operator="greaterThan">
      <formula>0</formula>
    </cfRule>
  </conditionalFormatting>
  <conditionalFormatting sqref="V2:V101">
    <cfRule type="expression" dxfId="1" priority="2">
      <formula>ISNUMBER(SEARCH("未入金",$V2))</formula>
    </cfRule>
  </conditionalFormatting>
  <conditionalFormatting sqref="AB2:AB101">
    <cfRule type="expression" dxfId="1" priority="3">
      <formula>ISNUMBER(SEARCH("進行中",$AB2))</formula>
    </cfRule>
  </conditionalFormatting>
  <conditionalFormatting sqref="AD2:AD101">
    <cfRule type="expression" dxfId="0" priority="4">
      <formula>ISNUMBER(SEARCH("未クローズ",$AD2))</formula>
    </cfRule>
  </conditionalFormatting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dataValidations count="12">
    <dataValidation allowBlank="true" error="顧客区分はStammdaten-Einstellungenシートの選択肢から選んでください。" errorTitle="入力値を確認してください" prompt="ドロップダウンから選択できます。" promptTitle="顧客区分" showErrorMessage="true" showInputMessage="true" sqref="D2:D101" type="list">
      <formula1>='Stammdaten-Einstellungen'!$A$4:$A$8</formula1>
    </dataValidation>
    <dataValidation allowBlank="true" error="業務シーンはStammdaten-Einstellungenシートの選択肢から選んでください。" errorTitle="入力値を確認してください" prompt="ドロップダウンから選択できます。" promptTitle="業務シーン" showErrorMessage="true" showInputMessage="true" sqref="E2:E101" type="list">
      <formula1>='Stammdaten-Einstellungen'!$B$4:$B$11</formula1>
    </dataValidation>
    <dataValidation allowBlank="true" error="販売チャネルはStammdaten-Einstellungenシートの選択肢から選んでください。" errorTitle="入力値を確認してください" prompt="ドロップダウンから選択できます。" promptTitle="販売チャネル" showErrorMessage="true" showInputMessage="true" sqref="F2:F101" type="list">
      <formula1>='Stammdaten-Einstellungen'!$C$4:$C$9</formula1>
    </dataValidation>
    <dataValidation allowBlank="true" error="地域はStammdaten-Einstellungenシートの選択肢から選んでください。" errorTitle="入力値を確認してください" prompt="ドロップダウンから選択できます。" promptTitle="地域" showErrorMessage="true" showInputMessage="true" sqref="G2:G101" type="list">
      <formula1>='Stammdaten-Einstellungen'!$D$4:$D$10</formula1>
    </dataValidation>
    <dataValidation allowBlank="true" error="営業担当はStammdaten-Einstellungenシートの選択肢から選んでください。" errorTitle="入力値を確認してください" prompt="ドロップダウンから選択できます。" promptTitle="営業担当" showErrorMessage="true" showInputMessage="true" sqref="H2:H101" type="list">
      <formula1>='Stammdaten-Einstellungen'!$E$4:$E$9</formula1>
    </dataValidation>
    <dataValidation allowBlank="true" error="優先度はStammdaten-Einstellungenシートの選択肢から選んでください。" errorTitle="入力値を確認してください" prompt="ドロップダウンから選択できます。" promptTitle="優先度" showErrorMessage="true" showInputMessage="true" sqref="I2:I101" type="list">
      <formula1>='Stammdaten-Einstellungen'!$F$4:$F$7</formula1>
    </dataValidation>
    <dataValidation allowBlank="true" error="受注状態はStammdaten-Einstellungenシートの選択肢から選んでください。" errorTitle="入力値を確認してください" prompt="ドロップダウンから選択できます。" promptTitle="受注状態" showErrorMessage="true" showInputMessage="true" sqref="J2:J101" type="list">
      <formula1>='Stammdaten-Einstellungen'!$G$4:$G$11</formula1>
    </dataValidation>
    <dataValidation allowBlank="true" error="ErfüllungsmethodeはStammdaten-Einstellungenシートの選択肢から選んでください。" errorTitle="入力値を確認してください" prompt="ドロップダウンから選択できます。" promptTitle="Erfüllungsmethode" showErrorMessage="true" showInputMessage="true" sqref="K2:K101" type="list">
      <formula1>='Stammdaten-Einstellungen'!$H$4:$H$9</formula1>
    </dataValidation>
    <dataValidation allowBlank="true" error="ProduktlinieはStammdaten-Einstellungenシートの選択肢から選んでください。" errorTitle="入力値を確認してください" prompt="ドロップダウンから選択できます。" promptTitle="Produktlinie" showErrorMessage="true" showInputMessage="true" sqref="L2:L101" type="list">
      <formula1>='Stammdaten-Einstellungen'!$I$4:$I$9</formula1>
    </dataValidation>
    <dataValidation allowBlank="true" error="通貨はStammdaten-Einstellungenシートの選択肢から選んでください。" errorTitle="入力値を確認してください" prompt="ドロップダウンから選択できます。" promptTitle="通貨" showErrorMessage="true" showInputMessage="true" sqref="M2:M101" type="list">
      <formula1>='Stammdaten-Einstellungen'!$J$4:$J$7</formula1>
    </dataValidation>
    <dataValidation allowBlank="true" error="支払条件はStammdaten-Einstellungenシートの選択肢から選んでください。" errorTitle="入力値を確認してください" prompt="ドロップダウンから選択できます。" promptTitle="支払条件" showErrorMessage="true" showInputMessage="true" sqref="S2:S101" type="list">
      <formula1>='Stammdaten-Einstellungen'!$K$4:$K$9</formula1>
    </dataValidation>
    <dataValidation allowBlank="true" error="フォロー担当はStammdaten-Einstellungenシートの選択肢から選んでください。" errorTitle="入力値を確認してください" prompt="ドロップダウンから選択できます。" promptTitle="フォロー担当" showErrorMessage="true" showInputMessage="true" sqref="AF2:AF101" type="list">
      <formula1>='Stammdaten-Einstellungen'!$E$4:$E$9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0070AD47"/>
    <outlinePr summaryBelow="true" summaryRight="true"/>
    <pageSetUpPr/>
  </sheetPr>
  <dimension ref="A1:Q101"/>
  <sheetViews>
    <sheetView showGridLines="true" workbookViewId="0">
      <pane activePane="bottomLeft" state="frozen" topLeftCell="A2" ySplit="1"/>
      <selection activeCell="A1" pane="bottomLeft" sqref="A1"/>
    </sheetView>
  </sheetViews>
  <sheetFormatPr baseColWidth="8" defaultRowHeight="15"/>
  <cols>
    <col customWidth="true" max="1" min="1" width="15"/>
    <col customWidth="true" max="2" min="2" width="8"/>
    <col customWidth="true" max="3" min="3" width="18"/>
    <col customWidth="true" max="4" min="4" width="28"/>
    <col customWidth="true" max="5" min="5" width="16"/>
    <col customWidth="true" max="6" min="6" width="24"/>
    <col customWidth="true" max="9" min="7" width="8"/>
    <col customWidth="true" max="10" min="10" width="9"/>
    <col customWidth="true" max="11" min="11" width="8"/>
    <col customWidth="true" max="14" min="12" width="18"/>
    <col customWidth="true" max="15" min="15" width="9"/>
    <col customWidth="true" max="16" min="16" width="12"/>
    <col customWidth="true" max="17" min="17" width="28"/>
  </cols>
  <sheetData>
    <row r="1" ht="34" customHeight="true">
      <c r="A1" s="11" t="s">
        <v>41</v>
      </c>
      <c r="B1" s="11" t="s">
        <v>226</v>
      </c>
      <c r="C1" s="11" t="s">
        <v>77</v>
      </c>
      <c r="D1" s="11" t="s">
        <v>227</v>
      </c>
      <c r="E1" s="11" t="s">
        <v>78</v>
      </c>
      <c r="F1" s="11" t="s">
        <v>228</v>
      </c>
      <c r="G1" s="11" t="s">
        <v>163</v>
      </c>
      <c r="H1" s="11" t="s">
        <v>229</v>
      </c>
      <c r="I1" s="11" t="s">
        <v>230</v>
      </c>
      <c r="J1" s="11" t="s">
        <v>79</v>
      </c>
      <c r="K1" s="11" t="s">
        <v>80</v>
      </c>
      <c r="L1" s="11" t="s">
        <v>81</v>
      </c>
      <c r="M1" s="11" t="s">
        <v>231</v>
      </c>
      <c r="N1" s="11" t="s">
        <v>232</v>
      </c>
      <c r="O1" s="11" t="s">
        <v>82</v>
      </c>
      <c r="P1" s="11" t="s">
        <v>83</v>
      </c>
      <c r="Q1" s="11" t="s">
        <v>181</v>
      </c>
    </row>
    <row r="2">
      <c r="A2" s="16" t="s">
        <v>182</v>
      </c>
      <c r="B2" s="19" t="n">
        <v>1</v>
      </c>
      <c r="C2" s="16" t="s">
        <v>233</v>
      </c>
      <c r="D2" s="18" t="s">
        <v>84</v>
      </c>
      <c r="E2" s="18" t="s">
        <v>190</v>
      </c>
      <c r="F2" s="18" t="s">
        <v>137</v>
      </c>
      <c r="G2" s="19" t="n">
        <v>3</v>
      </c>
      <c r="H2" s="18" t="s">
        <v>234</v>
      </c>
      <c r="I2" s="19" t="s">
        <v>235</v>
      </c>
      <c r="J2" s="21" t="s">
        <v>236</v>
      </c>
      <c r="K2" s="21" t="s">
        <v>237</v>
      </c>
      <c r="L2" s="14">
        <f>IF($A2="","",$G2*$I2*(1-$J2))</f>
      </c>
      <c r="M2" s="14">
        <f>IF($A2="","",$L2*$K2)</f>
      </c>
      <c r="N2" s="14">
        <f>IF($A2="","",$L2+$M2)</f>
      </c>
      <c r="O2" s="21" t="s">
        <v>238</v>
      </c>
      <c r="P2" s="17" t="s">
        <v>195</v>
      </c>
      <c r="Q2" s="18" t="s">
        <v>85</v>
      </c>
    </row>
    <row r="3">
      <c r="A3" s="16" t="s">
        <v>182</v>
      </c>
      <c r="B3" s="19" t="n">
        <v>2</v>
      </c>
      <c r="C3" s="16" t="s">
        <v>239</v>
      </c>
      <c r="D3" s="18" t="s">
        <v>86</v>
      </c>
      <c r="E3" s="18" t="s">
        <v>240</v>
      </c>
      <c r="F3" s="18" t="s">
        <v>137</v>
      </c>
      <c r="G3" s="19" t="n">
        <v>1</v>
      </c>
      <c r="H3" s="18" t="s">
        <v>241</v>
      </c>
      <c r="I3" s="19" t="s">
        <v>242</v>
      </c>
      <c r="J3" s="21" t="s">
        <v>243</v>
      </c>
      <c r="K3" s="21" t="s">
        <v>237</v>
      </c>
      <c r="L3" s="14">
        <f>IF($A3="","",$G3*$I3*(1-$J3))</f>
      </c>
      <c r="M3" s="14">
        <f>IF($A3="","",$L3*$K3)</f>
      </c>
      <c r="N3" s="14">
        <f>IF($A3="","",$L3+$M3)</f>
      </c>
      <c r="O3" s="21" t="s">
        <v>244</v>
      </c>
      <c r="P3" s="17" t="s">
        <v>195</v>
      </c>
      <c r="Q3" s="18" t="s">
        <v>87</v>
      </c>
    </row>
    <row r="4">
      <c r="A4" s="16" t="s">
        <v>197</v>
      </c>
      <c r="B4" s="19" t="n">
        <v>1</v>
      </c>
      <c r="C4" s="16" t="s">
        <v>245</v>
      </c>
      <c r="D4" s="18" t="s">
        <v>88</v>
      </c>
      <c r="E4" s="18" t="s">
        <v>61</v>
      </c>
      <c r="F4" s="18" t="s">
        <v>138</v>
      </c>
      <c r="G4" s="19" t="n">
        <v>2</v>
      </c>
      <c r="H4" s="18" t="s">
        <v>213</v>
      </c>
      <c r="I4" s="19" t="s">
        <v>246</v>
      </c>
      <c r="J4" s="21" t="s">
        <v>247</v>
      </c>
      <c r="K4" s="21" t="s">
        <v>237</v>
      </c>
      <c r="L4" s="14">
        <f>IF($A4="","",$G4*$I4*(1-$J4))</f>
      </c>
      <c r="M4" s="14">
        <f>IF($A4="","",$L4*$K4)</f>
      </c>
      <c r="N4" s="14">
        <f>IF($A4="","",$L4+$M4)</f>
      </c>
      <c r="O4" s="21" t="s">
        <v>248</v>
      </c>
      <c r="P4" s="17" t="s">
        <v>208</v>
      </c>
      <c r="Q4" s="18" t="s">
        <v>89</v>
      </c>
    </row>
    <row r="5">
      <c r="A5" s="16" t="s">
        <v>197</v>
      </c>
      <c r="B5" s="19" t="n">
        <v>2</v>
      </c>
      <c r="C5" s="16" t="s">
        <v>249</v>
      </c>
      <c r="D5" s="18" t="s">
        <v>90</v>
      </c>
      <c r="E5" s="18" t="s">
        <v>73</v>
      </c>
      <c r="F5" s="18" t="s">
        <v>141</v>
      </c>
      <c r="G5" s="19" t="n">
        <v>1</v>
      </c>
      <c r="H5" s="18" t="s">
        <v>241</v>
      </c>
      <c r="I5" s="19" t="s">
        <v>250</v>
      </c>
      <c r="J5" s="21" t="s">
        <v>243</v>
      </c>
      <c r="K5" s="21" t="s">
        <v>237</v>
      </c>
      <c r="L5" s="14">
        <f>IF($A5="","",$G5*$I5*(1-$J5))</f>
      </c>
      <c r="M5" s="14">
        <f>IF($A5="","",$L5*$K5)</f>
      </c>
      <c r="N5" s="14">
        <f>IF($A5="","",$L5+$M5)</f>
      </c>
      <c r="O5" s="21" t="s">
        <v>251</v>
      </c>
      <c r="P5" s="17" t="s">
        <v>252</v>
      </c>
      <c r="Q5" s="18" t="s">
        <v>91</v>
      </c>
    </row>
    <row r="6">
      <c r="A6" s="16" t="s">
        <v>210</v>
      </c>
      <c r="B6" s="19" t="n">
        <v>1</v>
      </c>
      <c r="C6" s="16" t="s">
        <v>253</v>
      </c>
      <c r="D6" s="18" t="s">
        <v>92</v>
      </c>
      <c r="E6" s="18" t="s">
        <v>68</v>
      </c>
      <c r="F6" s="18" t="s">
        <v>140</v>
      </c>
      <c r="G6" s="19" t="n">
        <v>1</v>
      </c>
      <c r="H6" s="18" t="s">
        <v>254</v>
      </c>
      <c r="I6" s="19" t="s">
        <v>255</v>
      </c>
      <c r="J6" s="21" t="s">
        <v>243</v>
      </c>
      <c r="K6" s="21" t="s">
        <v>237</v>
      </c>
      <c r="L6" s="14">
        <f>IF($A6="","",$G6*$I6*(1-$J6))</f>
      </c>
      <c r="M6" s="14">
        <f>IF($A6="","",$L6*$K6)</f>
      </c>
      <c r="N6" s="14">
        <f>IF($A6="","",$L6+$M6)</f>
      </c>
      <c r="O6" s="21" t="s">
        <v>256</v>
      </c>
      <c r="P6" s="17" t="s">
        <v>217</v>
      </c>
      <c r="Q6" s="18" t="s">
        <v>93</v>
      </c>
    </row>
    <row r="7">
      <c r="A7" s="16" t="s">
        <v>219</v>
      </c>
      <c r="B7" s="19" t="n">
        <v>1</v>
      </c>
      <c r="C7" s="16" t="s">
        <v>257</v>
      </c>
      <c r="D7" s="18" t="s">
        <v>94</v>
      </c>
      <c r="E7" s="18" t="s">
        <v>73</v>
      </c>
      <c r="F7" s="18" t="s">
        <v>160</v>
      </c>
      <c r="G7" s="19" t="n">
        <v>1</v>
      </c>
      <c r="H7" s="18" t="s">
        <v>234</v>
      </c>
      <c r="I7" s="19" t="s">
        <v>258</v>
      </c>
      <c r="J7" s="21" t="s">
        <v>243</v>
      </c>
      <c r="K7" s="21" t="s">
        <v>237</v>
      </c>
      <c r="L7" s="14">
        <f>IF($A7="","",$G7*$I7*(1-$J7))</f>
      </c>
      <c r="M7" s="14">
        <f>IF($A7="","",$L7*$K7)</f>
      </c>
      <c r="N7" s="14">
        <f>IF($A7="","",$L7+$M7)</f>
      </c>
      <c r="O7" s="21" t="s">
        <v>259</v>
      </c>
      <c r="P7" s="17" t="s">
        <v>216</v>
      </c>
      <c r="Q7" s="18" t="s">
        <v>260</v>
      </c>
    </row>
    <row r="8">
      <c r="A8" s="16" t="n"/>
      <c r="B8" s="19" t="n"/>
      <c r="C8" s="16" t="n"/>
      <c r="D8" s="18" t="n"/>
      <c r="E8" s="18" t="n"/>
      <c r="F8" s="18" t="n"/>
      <c r="G8" s="19" t="n"/>
      <c r="H8" s="18" t="n"/>
      <c r="I8" s="19" t="n"/>
      <c r="J8" s="21" t="n"/>
      <c r="K8" s="21" t="n"/>
      <c r="L8" s="14">
        <f>IF($A8="","",$G8*$I8*(1-$J8))</f>
      </c>
      <c r="M8" s="14">
        <f>IF($A8="","",$L8*$K8)</f>
      </c>
      <c r="N8" s="14">
        <f>IF($A8="","",$L8+$M8)</f>
      </c>
      <c r="O8" s="21" t="n"/>
      <c r="P8" s="17" t="n"/>
      <c r="Q8" s="18" t="n"/>
    </row>
    <row r="9">
      <c r="A9" s="16" t="n"/>
      <c r="B9" s="19" t="n"/>
      <c r="C9" s="16" t="n"/>
      <c r="D9" s="18" t="n"/>
      <c r="E9" s="18" t="n"/>
      <c r="F9" s="18" t="n"/>
      <c r="G9" s="19" t="n"/>
      <c r="H9" s="18" t="n"/>
      <c r="I9" s="19" t="n"/>
      <c r="J9" s="21" t="n"/>
      <c r="K9" s="21" t="n"/>
      <c r="L9" s="14">
        <f>IF($A9="","",$G9*$I9*(1-$J9))</f>
      </c>
      <c r="M9" s="14">
        <f>IF($A9="","",$L9*$K9)</f>
      </c>
      <c r="N9" s="14">
        <f>IF($A9="","",$L9+$M9)</f>
      </c>
      <c r="O9" s="21" t="n"/>
      <c r="P9" s="17" t="n"/>
      <c r="Q9" s="18" t="n"/>
    </row>
    <row r="10">
      <c r="A10" s="16" t="n"/>
      <c r="B10" s="19" t="n"/>
      <c r="C10" s="16" t="n"/>
      <c r="D10" s="18" t="n"/>
      <c r="E10" s="18" t="n"/>
      <c r="F10" s="18" t="n"/>
      <c r="G10" s="19" t="n"/>
      <c r="H10" s="18" t="n"/>
      <c r="I10" s="19" t="n"/>
      <c r="J10" s="21" t="n"/>
      <c r="K10" s="21" t="n"/>
      <c r="L10" s="14">
        <f>IF($A10="","",$G10*$I10*(1-$J10))</f>
      </c>
      <c r="M10" s="14">
        <f>IF($A10="","",$L10*$K10)</f>
      </c>
      <c r="N10" s="14">
        <f>IF($A10="","",$L10+$M10)</f>
      </c>
      <c r="O10" s="21" t="n"/>
      <c r="P10" s="17" t="n"/>
      <c r="Q10" s="18" t="n"/>
    </row>
    <row r="11">
      <c r="A11" s="16" t="n"/>
      <c r="B11" s="19" t="n"/>
      <c r="C11" s="16" t="n"/>
      <c r="D11" s="18" t="n"/>
      <c r="E11" s="18" t="n"/>
      <c r="F11" s="18" t="n"/>
      <c r="G11" s="19" t="n"/>
      <c r="H11" s="18" t="n"/>
      <c r="I11" s="19" t="n"/>
      <c r="J11" s="21" t="n"/>
      <c r="K11" s="21" t="n"/>
      <c r="L11" s="14">
        <f>IF($A11="","",$G11*$I11*(1-$J11))</f>
      </c>
      <c r="M11" s="14">
        <f>IF($A11="","",$L11*$K11)</f>
      </c>
      <c r="N11" s="14">
        <f>IF($A11="","",$L11+$M11)</f>
      </c>
      <c r="O11" s="21" t="n"/>
      <c r="P11" s="17" t="n"/>
      <c r="Q11" s="18" t="n"/>
    </row>
    <row r="12">
      <c r="A12" s="16" t="n"/>
      <c r="B12" s="19" t="n"/>
      <c r="C12" s="16" t="n"/>
      <c r="D12" s="18" t="n"/>
      <c r="E12" s="18" t="n"/>
      <c r="F12" s="18" t="n"/>
      <c r="G12" s="19" t="n"/>
      <c r="H12" s="18" t="n"/>
      <c r="I12" s="19" t="n"/>
      <c r="J12" s="21" t="n"/>
      <c r="K12" s="21" t="n"/>
      <c r="L12" s="14">
        <f>IF($A12="","",$G12*$I12*(1-$J12))</f>
      </c>
      <c r="M12" s="14">
        <f>IF($A12="","",$L12*$K12)</f>
      </c>
      <c r="N12" s="14">
        <f>IF($A12="","",$L12+$M12)</f>
      </c>
      <c r="O12" s="21" t="n"/>
      <c r="P12" s="17" t="n"/>
      <c r="Q12" s="18" t="n"/>
    </row>
    <row r="13">
      <c r="A13" s="16" t="n"/>
      <c r="B13" s="19" t="n"/>
      <c r="C13" s="16" t="n"/>
      <c r="D13" s="18" t="n"/>
      <c r="E13" s="18" t="n"/>
      <c r="F13" s="18" t="n"/>
      <c r="G13" s="19" t="n"/>
      <c r="H13" s="18" t="n"/>
      <c r="I13" s="19" t="n"/>
      <c r="J13" s="21" t="n"/>
      <c r="K13" s="21" t="n"/>
      <c r="L13" s="14">
        <f>IF($A13="","",$G13*$I13*(1-$J13))</f>
      </c>
      <c r="M13" s="14">
        <f>IF($A13="","",$L13*$K13)</f>
      </c>
      <c r="N13" s="14">
        <f>IF($A13="","",$L13+$M13)</f>
      </c>
      <c r="O13" s="21" t="n"/>
      <c r="P13" s="17" t="n"/>
      <c r="Q13" s="18" t="n"/>
    </row>
    <row r="14">
      <c r="A14" s="16" t="n"/>
      <c r="B14" s="19" t="n"/>
      <c r="C14" s="16" t="n"/>
      <c r="D14" s="18" t="n"/>
      <c r="E14" s="18" t="n"/>
      <c r="F14" s="18" t="n"/>
      <c r="G14" s="19" t="n"/>
      <c r="H14" s="18" t="n"/>
      <c r="I14" s="19" t="n"/>
      <c r="J14" s="21" t="n"/>
      <c r="K14" s="21" t="n"/>
      <c r="L14" s="14">
        <f>IF($A14="","",$G14*$I14*(1-$J14))</f>
      </c>
      <c r="M14" s="14">
        <f>IF($A14="","",$L14*$K14)</f>
      </c>
      <c r="N14" s="14">
        <f>IF($A14="","",$L14+$M14)</f>
      </c>
      <c r="O14" s="21" t="n"/>
      <c r="P14" s="17" t="n"/>
      <c r="Q14" s="18" t="n"/>
    </row>
    <row r="15">
      <c r="A15" s="16" t="n"/>
      <c r="B15" s="19" t="n"/>
      <c r="C15" s="16" t="n"/>
      <c r="D15" s="18" t="n"/>
      <c r="E15" s="18" t="n"/>
      <c r="F15" s="18" t="n"/>
      <c r="G15" s="19" t="n"/>
      <c r="H15" s="18" t="n"/>
      <c r="I15" s="19" t="n"/>
      <c r="J15" s="21" t="n"/>
      <c r="K15" s="21" t="n"/>
      <c r="L15" s="14">
        <f>IF($A15="","",$G15*$I15*(1-$J15))</f>
      </c>
      <c r="M15" s="14">
        <f>IF($A15="","",$L15*$K15)</f>
      </c>
      <c r="N15" s="14">
        <f>IF($A15="","",$L15+$M15)</f>
      </c>
      <c r="O15" s="21" t="n"/>
      <c r="P15" s="17" t="n"/>
      <c r="Q15" s="18" t="n"/>
    </row>
    <row r="16">
      <c r="A16" s="16" t="n"/>
      <c r="B16" s="19" t="n"/>
      <c r="C16" s="16" t="n"/>
      <c r="D16" s="18" t="n"/>
      <c r="E16" s="18" t="n"/>
      <c r="F16" s="18" t="n"/>
      <c r="G16" s="19" t="n"/>
      <c r="H16" s="18" t="n"/>
      <c r="I16" s="19" t="n"/>
      <c r="J16" s="21" t="n"/>
      <c r="K16" s="21" t="n"/>
      <c r="L16" s="14">
        <f>IF($A16="","",$G16*$I16*(1-$J16))</f>
      </c>
      <c r="M16" s="14">
        <f>IF($A16="","",$L16*$K16)</f>
      </c>
      <c r="N16" s="14">
        <f>IF($A16="","",$L16+$M16)</f>
      </c>
      <c r="O16" s="21" t="n"/>
      <c r="P16" s="17" t="n"/>
      <c r="Q16" s="18" t="n"/>
    </row>
    <row r="17">
      <c r="A17" s="16" t="n"/>
      <c r="B17" s="19" t="n"/>
      <c r="C17" s="16" t="n"/>
      <c r="D17" s="18" t="n"/>
      <c r="E17" s="18" t="n"/>
      <c r="F17" s="18" t="n"/>
      <c r="G17" s="19" t="n"/>
      <c r="H17" s="18" t="n"/>
      <c r="I17" s="19" t="n"/>
      <c r="J17" s="21" t="n"/>
      <c r="K17" s="21" t="n"/>
      <c r="L17" s="14">
        <f>IF($A17="","",$G17*$I17*(1-$J17))</f>
      </c>
      <c r="M17" s="14">
        <f>IF($A17="","",$L17*$K17)</f>
      </c>
      <c r="N17" s="14">
        <f>IF($A17="","",$L17+$M17)</f>
      </c>
      <c r="O17" s="21" t="n"/>
      <c r="P17" s="17" t="n"/>
      <c r="Q17" s="18" t="n"/>
    </row>
    <row r="18">
      <c r="A18" s="16" t="n"/>
      <c r="B18" s="19" t="n"/>
      <c r="C18" s="16" t="n"/>
      <c r="D18" s="18" t="n"/>
      <c r="E18" s="18" t="n"/>
      <c r="F18" s="18" t="n"/>
      <c r="G18" s="19" t="n"/>
      <c r="H18" s="18" t="n"/>
      <c r="I18" s="19" t="n"/>
      <c r="J18" s="21" t="n"/>
      <c r="K18" s="21" t="n"/>
      <c r="L18" s="14">
        <f>IF($A18="","",$G18*$I18*(1-$J18))</f>
      </c>
      <c r="M18" s="14">
        <f>IF($A18="","",$L18*$K18)</f>
      </c>
      <c r="N18" s="14">
        <f>IF($A18="","",$L18+$M18)</f>
      </c>
      <c r="O18" s="21" t="n"/>
      <c r="P18" s="17" t="n"/>
      <c r="Q18" s="18" t="n"/>
    </row>
    <row r="19">
      <c r="A19" s="16" t="n"/>
      <c r="B19" s="19" t="n"/>
      <c r="C19" s="16" t="n"/>
      <c r="D19" s="18" t="n"/>
      <c r="E19" s="18" t="n"/>
      <c r="F19" s="18" t="n"/>
      <c r="G19" s="19" t="n"/>
      <c r="H19" s="18" t="n"/>
      <c r="I19" s="19" t="n"/>
      <c r="J19" s="21" t="n"/>
      <c r="K19" s="21" t="n"/>
      <c r="L19" s="14">
        <f>IF($A19="","",$G19*$I19*(1-$J19))</f>
      </c>
      <c r="M19" s="14">
        <f>IF($A19="","",$L19*$K19)</f>
      </c>
      <c r="N19" s="14">
        <f>IF($A19="","",$L19+$M19)</f>
      </c>
      <c r="O19" s="21" t="n"/>
      <c r="P19" s="17" t="n"/>
      <c r="Q19" s="18" t="n"/>
    </row>
    <row r="20">
      <c r="A20" s="16" t="n"/>
      <c r="B20" s="19" t="n"/>
      <c r="C20" s="16" t="n"/>
      <c r="D20" s="18" t="n"/>
      <c r="E20" s="18" t="n"/>
      <c r="F20" s="18" t="n"/>
      <c r="G20" s="19" t="n"/>
      <c r="H20" s="18" t="n"/>
      <c r="I20" s="19" t="n"/>
      <c r="J20" s="21" t="n"/>
      <c r="K20" s="21" t="n"/>
      <c r="L20" s="14">
        <f>IF($A20="","",$G20*$I20*(1-$J20))</f>
      </c>
      <c r="M20" s="14">
        <f>IF($A20="","",$L20*$K20)</f>
      </c>
      <c r="N20" s="14">
        <f>IF($A20="","",$L20+$M20)</f>
      </c>
      <c r="O20" s="21" t="n"/>
      <c r="P20" s="17" t="n"/>
      <c r="Q20" s="18" t="n"/>
    </row>
    <row r="21">
      <c r="A21" s="16" t="n"/>
      <c r="B21" s="19" t="n"/>
      <c r="C21" s="16" t="n"/>
      <c r="D21" s="18" t="n"/>
      <c r="E21" s="18" t="n"/>
      <c r="F21" s="18" t="n"/>
      <c r="G21" s="19" t="n"/>
      <c r="H21" s="18" t="n"/>
      <c r="I21" s="19" t="n"/>
      <c r="J21" s="21" t="n"/>
      <c r="K21" s="21" t="n"/>
      <c r="L21" s="14">
        <f>IF($A21="","",$G21*$I21*(1-$J21))</f>
      </c>
      <c r="M21" s="14">
        <f>IF($A21="","",$L21*$K21)</f>
      </c>
      <c r="N21" s="14">
        <f>IF($A21="","",$L21+$M21)</f>
      </c>
      <c r="O21" s="21" t="n"/>
      <c r="P21" s="17" t="n"/>
      <c r="Q21" s="18" t="n"/>
    </row>
    <row r="22">
      <c r="A22" s="16" t="n"/>
      <c r="B22" s="19" t="n"/>
      <c r="C22" s="16" t="n"/>
      <c r="D22" s="18" t="n"/>
      <c r="E22" s="18" t="n"/>
      <c r="F22" s="18" t="n"/>
      <c r="G22" s="19" t="n"/>
      <c r="H22" s="18" t="n"/>
      <c r="I22" s="19" t="n"/>
      <c r="J22" s="21" t="n"/>
      <c r="K22" s="21" t="n"/>
      <c r="L22" s="14">
        <f>IF($A22="","",$G22*$I22*(1-$J22))</f>
      </c>
      <c r="M22" s="14">
        <f>IF($A22="","",$L22*$K22)</f>
      </c>
      <c r="N22" s="14">
        <f>IF($A22="","",$L22+$M22)</f>
      </c>
      <c r="O22" s="21" t="n"/>
      <c r="P22" s="17" t="n"/>
      <c r="Q22" s="18" t="n"/>
    </row>
    <row r="23">
      <c r="A23" s="16" t="n"/>
      <c r="B23" s="19" t="n"/>
      <c r="C23" s="16" t="n"/>
      <c r="D23" s="18" t="n"/>
      <c r="E23" s="18" t="n"/>
      <c r="F23" s="18" t="n"/>
      <c r="G23" s="19" t="n"/>
      <c r="H23" s="18" t="n"/>
      <c r="I23" s="19" t="n"/>
      <c r="J23" s="21" t="n"/>
      <c r="K23" s="21" t="n"/>
      <c r="L23" s="14">
        <f>IF($A23="","",$G23*$I23*(1-$J23))</f>
      </c>
      <c r="M23" s="14">
        <f>IF($A23="","",$L23*$K23)</f>
      </c>
      <c r="N23" s="14">
        <f>IF($A23="","",$L23+$M23)</f>
      </c>
      <c r="O23" s="21" t="n"/>
      <c r="P23" s="17" t="n"/>
      <c r="Q23" s="18" t="n"/>
    </row>
    <row r="24">
      <c r="A24" s="16" t="n"/>
      <c r="B24" s="19" t="n"/>
      <c r="C24" s="16" t="n"/>
      <c r="D24" s="18" t="n"/>
      <c r="E24" s="18" t="n"/>
      <c r="F24" s="18" t="n"/>
      <c r="G24" s="19" t="n"/>
      <c r="H24" s="18" t="n"/>
      <c r="I24" s="19" t="n"/>
      <c r="J24" s="21" t="n"/>
      <c r="K24" s="21" t="n"/>
      <c r="L24" s="14">
        <f>IF($A24="","",$G24*$I24*(1-$J24))</f>
      </c>
      <c r="M24" s="14">
        <f>IF($A24="","",$L24*$K24)</f>
      </c>
      <c r="N24" s="14">
        <f>IF($A24="","",$L24+$M24)</f>
      </c>
      <c r="O24" s="21" t="n"/>
      <c r="P24" s="17" t="n"/>
      <c r="Q24" s="18" t="n"/>
    </row>
    <row r="25">
      <c r="A25" s="16" t="n"/>
      <c r="B25" s="19" t="n"/>
      <c r="C25" s="16" t="n"/>
      <c r="D25" s="18" t="n"/>
      <c r="E25" s="18" t="n"/>
      <c r="F25" s="18" t="n"/>
      <c r="G25" s="19" t="n"/>
      <c r="H25" s="18" t="n"/>
      <c r="I25" s="19" t="n"/>
      <c r="J25" s="21" t="n"/>
      <c r="K25" s="21" t="n"/>
      <c r="L25" s="14">
        <f>IF($A25="","",$G25*$I25*(1-$J25))</f>
      </c>
      <c r="M25" s="14">
        <f>IF($A25="","",$L25*$K25)</f>
      </c>
      <c r="N25" s="14">
        <f>IF($A25="","",$L25+$M25)</f>
      </c>
      <c r="O25" s="21" t="n"/>
      <c r="P25" s="17" t="n"/>
      <c r="Q25" s="18" t="n"/>
    </row>
    <row r="26">
      <c r="A26" s="16" t="n"/>
      <c r="B26" s="19" t="n"/>
      <c r="C26" s="16" t="n"/>
      <c r="D26" s="18" t="n"/>
      <c r="E26" s="18" t="n"/>
      <c r="F26" s="18" t="n"/>
      <c r="G26" s="19" t="n"/>
      <c r="H26" s="18" t="n"/>
      <c r="I26" s="19" t="n"/>
      <c r="J26" s="21" t="n"/>
      <c r="K26" s="21" t="n"/>
      <c r="L26" s="14">
        <f>IF($A26="","",$G26*$I26*(1-$J26))</f>
      </c>
      <c r="M26" s="14">
        <f>IF($A26="","",$L26*$K26)</f>
      </c>
      <c r="N26" s="14">
        <f>IF($A26="","",$L26+$M26)</f>
      </c>
      <c r="O26" s="21" t="n"/>
      <c r="P26" s="17" t="n"/>
      <c r="Q26" s="18" t="n"/>
    </row>
    <row r="27">
      <c r="A27" s="16" t="n"/>
      <c r="B27" s="19" t="n"/>
      <c r="C27" s="16" t="n"/>
      <c r="D27" s="18" t="n"/>
      <c r="E27" s="18" t="n"/>
      <c r="F27" s="18" t="n"/>
      <c r="G27" s="19" t="n"/>
      <c r="H27" s="18" t="n"/>
      <c r="I27" s="19" t="n"/>
      <c r="J27" s="21" t="n"/>
      <c r="K27" s="21" t="n"/>
      <c r="L27" s="14">
        <f>IF($A27="","",$G27*$I27*(1-$J27))</f>
      </c>
      <c r="M27" s="14">
        <f>IF($A27="","",$L27*$K27)</f>
      </c>
      <c r="N27" s="14">
        <f>IF($A27="","",$L27+$M27)</f>
      </c>
      <c r="O27" s="21" t="n"/>
      <c r="P27" s="17" t="n"/>
      <c r="Q27" s="18" t="n"/>
    </row>
    <row r="28">
      <c r="A28" s="16" t="n"/>
      <c r="B28" s="19" t="n"/>
      <c r="C28" s="16" t="n"/>
      <c r="D28" s="18" t="n"/>
      <c r="E28" s="18" t="n"/>
      <c r="F28" s="18" t="n"/>
      <c r="G28" s="19" t="n"/>
      <c r="H28" s="18" t="n"/>
      <c r="I28" s="19" t="n"/>
      <c r="J28" s="21" t="n"/>
      <c r="K28" s="21" t="n"/>
      <c r="L28" s="14">
        <f>IF($A28="","",$G28*$I28*(1-$J28))</f>
      </c>
      <c r="M28" s="14">
        <f>IF($A28="","",$L28*$K28)</f>
      </c>
      <c r="N28" s="14">
        <f>IF($A28="","",$L28+$M28)</f>
      </c>
      <c r="O28" s="21" t="n"/>
      <c r="P28" s="17" t="n"/>
      <c r="Q28" s="18" t="n"/>
    </row>
    <row r="29">
      <c r="A29" s="16" t="n"/>
      <c r="B29" s="19" t="n"/>
      <c r="C29" s="16" t="n"/>
      <c r="D29" s="18" t="n"/>
      <c r="E29" s="18" t="n"/>
      <c r="F29" s="18" t="n"/>
      <c r="G29" s="19" t="n"/>
      <c r="H29" s="18" t="n"/>
      <c r="I29" s="19" t="n"/>
      <c r="J29" s="21" t="n"/>
      <c r="K29" s="21" t="n"/>
      <c r="L29" s="14">
        <f>IF($A29="","",$G29*$I29*(1-$J29))</f>
      </c>
      <c r="M29" s="14">
        <f>IF($A29="","",$L29*$K29)</f>
      </c>
      <c r="N29" s="14">
        <f>IF($A29="","",$L29+$M29)</f>
      </c>
      <c r="O29" s="21" t="n"/>
      <c r="P29" s="17" t="n"/>
      <c r="Q29" s="18" t="n"/>
    </row>
    <row r="30">
      <c r="A30" s="16" t="n"/>
      <c r="B30" s="19" t="n"/>
      <c r="C30" s="16" t="n"/>
      <c r="D30" s="18" t="n"/>
      <c r="E30" s="18" t="n"/>
      <c r="F30" s="18" t="n"/>
      <c r="G30" s="19" t="n"/>
      <c r="H30" s="18" t="n"/>
      <c r="I30" s="19" t="n"/>
      <c r="J30" s="21" t="n"/>
      <c r="K30" s="21" t="n"/>
      <c r="L30" s="14">
        <f>IF($A30="","",$G30*$I30*(1-$J30))</f>
      </c>
      <c r="M30" s="14">
        <f>IF($A30="","",$L30*$K30)</f>
      </c>
      <c r="N30" s="14">
        <f>IF($A30="","",$L30+$M30)</f>
      </c>
      <c r="O30" s="21" t="n"/>
      <c r="P30" s="17" t="n"/>
      <c r="Q30" s="18" t="n"/>
    </row>
    <row r="31">
      <c r="A31" s="16" t="n"/>
      <c r="B31" s="19" t="n"/>
      <c r="C31" s="16" t="n"/>
      <c r="D31" s="18" t="n"/>
      <c r="E31" s="18" t="n"/>
      <c r="F31" s="18" t="n"/>
      <c r="G31" s="19" t="n"/>
      <c r="H31" s="18" t="n"/>
      <c r="I31" s="19" t="n"/>
      <c r="J31" s="21" t="n"/>
      <c r="K31" s="21" t="n"/>
      <c r="L31" s="14">
        <f>IF($A31="","",$G31*$I31*(1-$J31))</f>
      </c>
      <c r="M31" s="14">
        <f>IF($A31="","",$L31*$K31)</f>
      </c>
      <c r="N31" s="14">
        <f>IF($A31="","",$L31+$M31)</f>
      </c>
      <c r="O31" s="21" t="n"/>
      <c r="P31" s="17" t="n"/>
      <c r="Q31" s="18" t="n"/>
    </row>
    <row r="32">
      <c r="A32" s="16" t="n"/>
      <c r="B32" s="19" t="n"/>
      <c r="C32" s="16" t="n"/>
      <c r="D32" s="18" t="n"/>
      <c r="E32" s="18" t="n"/>
      <c r="F32" s="18" t="n"/>
      <c r="G32" s="19" t="n"/>
      <c r="H32" s="18" t="n"/>
      <c r="I32" s="19" t="n"/>
      <c r="J32" s="21" t="n"/>
      <c r="K32" s="21" t="n"/>
      <c r="L32" s="14">
        <f>IF($A32="","",$G32*$I32*(1-$J32))</f>
      </c>
      <c r="M32" s="14">
        <f>IF($A32="","",$L32*$K32)</f>
      </c>
      <c r="N32" s="14">
        <f>IF($A32="","",$L32+$M32)</f>
      </c>
      <c r="O32" s="21" t="n"/>
      <c r="P32" s="17" t="n"/>
      <c r="Q32" s="18" t="n"/>
    </row>
    <row r="33">
      <c r="A33" s="16" t="n"/>
      <c r="B33" s="19" t="n"/>
      <c r="C33" s="16" t="n"/>
      <c r="D33" s="18" t="n"/>
      <c r="E33" s="18" t="n"/>
      <c r="F33" s="18" t="n"/>
      <c r="G33" s="19" t="n"/>
      <c r="H33" s="18" t="n"/>
      <c r="I33" s="19" t="n"/>
      <c r="J33" s="21" t="n"/>
      <c r="K33" s="21" t="n"/>
      <c r="L33" s="14">
        <f>IF($A33="","",$G33*$I33*(1-$J33))</f>
      </c>
      <c r="M33" s="14">
        <f>IF($A33="","",$L33*$K33)</f>
      </c>
      <c r="N33" s="14">
        <f>IF($A33="","",$L33+$M33)</f>
      </c>
      <c r="O33" s="21" t="n"/>
      <c r="P33" s="17" t="n"/>
      <c r="Q33" s="18" t="n"/>
    </row>
    <row r="34">
      <c r="A34" s="16" t="n"/>
      <c r="B34" s="19" t="n"/>
      <c r="C34" s="16" t="n"/>
      <c r="D34" s="18" t="n"/>
      <c r="E34" s="18" t="n"/>
      <c r="F34" s="18" t="n"/>
      <c r="G34" s="19" t="n"/>
      <c r="H34" s="18" t="n"/>
      <c r="I34" s="19" t="n"/>
      <c r="J34" s="21" t="n"/>
      <c r="K34" s="21" t="n"/>
      <c r="L34" s="14">
        <f>IF($A34="","",$G34*$I34*(1-$J34))</f>
      </c>
      <c r="M34" s="14">
        <f>IF($A34="","",$L34*$K34)</f>
      </c>
      <c r="N34" s="14">
        <f>IF($A34="","",$L34+$M34)</f>
      </c>
      <c r="O34" s="21" t="n"/>
      <c r="P34" s="17" t="n"/>
      <c r="Q34" s="18" t="n"/>
    </row>
    <row r="35">
      <c r="A35" s="16" t="n"/>
      <c r="B35" s="19" t="n"/>
      <c r="C35" s="16" t="n"/>
      <c r="D35" s="18" t="n"/>
      <c r="E35" s="18" t="n"/>
      <c r="F35" s="18" t="n"/>
      <c r="G35" s="19" t="n"/>
      <c r="H35" s="18" t="n"/>
      <c r="I35" s="19" t="n"/>
      <c r="J35" s="21" t="n"/>
      <c r="K35" s="21" t="n"/>
      <c r="L35" s="14">
        <f>IF($A35="","",$G35*$I35*(1-$J35))</f>
      </c>
      <c r="M35" s="14">
        <f>IF($A35="","",$L35*$K35)</f>
      </c>
      <c r="N35" s="14">
        <f>IF($A35="","",$L35+$M35)</f>
      </c>
      <c r="O35" s="21" t="n"/>
      <c r="P35" s="17" t="n"/>
      <c r="Q35" s="18" t="n"/>
    </row>
    <row r="36">
      <c r="A36" s="16" t="n"/>
      <c r="B36" s="19" t="n"/>
      <c r="C36" s="16" t="n"/>
      <c r="D36" s="18" t="n"/>
      <c r="E36" s="18" t="n"/>
      <c r="F36" s="18" t="n"/>
      <c r="G36" s="19" t="n"/>
      <c r="H36" s="18" t="n"/>
      <c r="I36" s="19" t="n"/>
      <c r="J36" s="21" t="n"/>
      <c r="K36" s="21" t="n"/>
      <c r="L36" s="14">
        <f>IF($A36="","",$G36*$I36*(1-$J36))</f>
      </c>
      <c r="M36" s="14">
        <f>IF($A36="","",$L36*$K36)</f>
      </c>
      <c r="N36" s="14">
        <f>IF($A36="","",$L36+$M36)</f>
      </c>
      <c r="O36" s="21" t="n"/>
      <c r="P36" s="17" t="n"/>
      <c r="Q36" s="18" t="n"/>
    </row>
    <row r="37">
      <c r="A37" s="16" t="n"/>
      <c r="B37" s="19" t="n"/>
      <c r="C37" s="16" t="n"/>
      <c r="D37" s="18" t="n"/>
      <c r="E37" s="18" t="n"/>
      <c r="F37" s="18" t="n"/>
      <c r="G37" s="19" t="n"/>
      <c r="H37" s="18" t="n"/>
      <c r="I37" s="19" t="n"/>
      <c r="J37" s="21" t="n"/>
      <c r="K37" s="21" t="n"/>
      <c r="L37" s="14">
        <f>IF($A37="","",$G37*$I37*(1-$J37))</f>
      </c>
      <c r="M37" s="14">
        <f>IF($A37="","",$L37*$K37)</f>
      </c>
      <c r="N37" s="14">
        <f>IF($A37="","",$L37+$M37)</f>
      </c>
      <c r="O37" s="21" t="n"/>
      <c r="P37" s="17" t="n"/>
      <c r="Q37" s="18" t="n"/>
    </row>
    <row r="38">
      <c r="A38" s="16" t="n"/>
      <c r="B38" s="19" t="n"/>
      <c r="C38" s="16" t="n"/>
      <c r="D38" s="18" t="n"/>
      <c r="E38" s="18" t="n"/>
      <c r="F38" s="18" t="n"/>
      <c r="G38" s="19" t="n"/>
      <c r="H38" s="18" t="n"/>
      <c r="I38" s="19" t="n"/>
      <c r="J38" s="21" t="n"/>
      <c r="K38" s="21" t="n"/>
      <c r="L38" s="14">
        <f>IF($A38="","",$G38*$I38*(1-$J38))</f>
      </c>
      <c r="M38" s="14">
        <f>IF($A38="","",$L38*$K38)</f>
      </c>
      <c r="N38" s="14">
        <f>IF($A38="","",$L38+$M38)</f>
      </c>
      <c r="O38" s="21" t="n"/>
      <c r="P38" s="17" t="n"/>
      <c r="Q38" s="18" t="n"/>
    </row>
    <row r="39">
      <c r="A39" s="16" t="n"/>
      <c r="B39" s="19" t="n"/>
      <c r="C39" s="16" t="n"/>
      <c r="D39" s="18" t="n"/>
      <c r="E39" s="18" t="n"/>
      <c r="F39" s="18" t="n"/>
      <c r="G39" s="19" t="n"/>
      <c r="H39" s="18" t="n"/>
      <c r="I39" s="19" t="n"/>
      <c r="J39" s="21" t="n"/>
      <c r="K39" s="21" t="n"/>
      <c r="L39" s="14">
        <f>IF($A39="","",$G39*$I39*(1-$J39))</f>
      </c>
      <c r="M39" s="14">
        <f>IF($A39="","",$L39*$K39)</f>
      </c>
      <c r="N39" s="14">
        <f>IF($A39="","",$L39+$M39)</f>
      </c>
      <c r="O39" s="21" t="n"/>
      <c r="P39" s="17" t="n"/>
      <c r="Q39" s="18" t="n"/>
    </row>
    <row r="40">
      <c r="A40" s="16" t="n"/>
      <c r="B40" s="19" t="n"/>
      <c r="C40" s="16" t="n"/>
      <c r="D40" s="18" t="n"/>
      <c r="E40" s="18" t="n"/>
      <c r="F40" s="18" t="n"/>
      <c r="G40" s="19" t="n"/>
      <c r="H40" s="18" t="n"/>
      <c r="I40" s="19" t="n"/>
      <c r="J40" s="21" t="n"/>
      <c r="K40" s="21" t="n"/>
      <c r="L40" s="14">
        <f>IF($A40="","",$G40*$I40*(1-$J40))</f>
      </c>
      <c r="M40" s="14">
        <f>IF($A40="","",$L40*$K40)</f>
      </c>
      <c r="N40" s="14">
        <f>IF($A40="","",$L40+$M40)</f>
      </c>
      <c r="O40" s="21" t="n"/>
      <c r="P40" s="17" t="n"/>
      <c r="Q40" s="18" t="n"/>
    </row>
    <row r="41">
      <c r="A41" s="16" t="n"/>
      <c r="B41" s="19" t="n"/>
      <c r="C41" s="16" t="n"/>
      <c r="D41" s="18" t="n"/>
      <c r="E41" s="18" t="n"/>
      <c r="F41" s="18" t="n"/>
      <c r="G41" s="19" t="n"/>
      <c r="H41" s="18" t="n"/>
      <c r="I41" s="19" t="n"/>
      <c r="J41" s="21" t="n"/>
      <c r="K41" s="21" t="n"/>
      <c r="L41" s="14">
        <f>IF($A41="","",$G41*$I41*(1-$J41))</f>
      </c>
      <c r="M41" s="14">
        <f>IF($A41="","",$L41*$K41)</f>
      </c>
      <c r="N41" s="14">
        <f>IF($A41="","",$L41+$M41)</f>
      </c>
      <c r="O41" s="21" t="n"/>
      <c r="P41" s="17" t="n"/>
      <c r="Q41" s="18" t="n"/>
    </row>
    <row r="42">
      <c r="A42" s="16" t="n"/>
      <c r="B42" s="19" t="n"/>
      <c r="C42" s="16" t="n"/>
      <c r="D42" s="18" t="n"/>
      <c r="E42" s="18" t="n"/>
      <c r="F42" s="18" t="n"/>
      <c r="G42" s="19" t="n"/>
      <c r="H42" s="18" t="n"/>
      <c r="I42" s="19" t="n"/>
      <c r="J42" s="21" t="n"/>
      <c r="K42" s="21" t="n"/>
      <c r="L42" s="14">
        <f>IF($A42="","",$G42*$I42*(1-$J42))</f>
      </c>
      <c r="M42" s="14">
        <f>IF($A42="","",$L42*$K42)</f>
      </c>
      <c r="N42" s="14">
        <f>IF($A42="","",$L42+$M42)</f>
      </c>
      <c r="O42" s="21" t="n"/>
      <c r="P42" s="17" t="n"/>
      <c r="Q42" s="18" t="n"/>
    </row>
    <row r="43">
      <c r="A43" s="16" t="n"/>
      <c r="B43" s="19" t="n"/>
      <c r="C43" s="16" t="n"/>
      <c r="D43" s="18" t="n"/>
      <c r="E43" s="18" t="n"/>
      <c r="F43" s="18" t="n"/>
      <c r="G43" s="19" t="n"/>
      <c r="H43" s="18" t="n"/>
      <c r="I43" s="19" t="n"/>
      <c r="J43" s="21" t="n"/>
      <c r="K43" s="21" t="n"/>
      <c r="L43" s="14">
        <f>IF($A43="","",$G43*$I43*(1-$J43))</f>
      </c>
      <c r="M43" s="14">
        <f>IF($A43="","",$L43*$K43)</f>
      </c>
      <c r="N43" s="14">
        <f>IF($A43="","",$L43+$M43)</f>
      </c>
      <c r="O43" s="21" t="n"/>
      <c r="P43" s="17" t="n"/>
      <c r="Q43" s="18" t="n"/>
    </row>
    <row r="44">
      <c r="A44" s="16" t="n"/>
      <c r="B44" s="19" t="n"/>
      <c r="C44" s="16" t="n"/>
      <c r="D44" s="18" t="n"/>
      <c r="E44" s="18" t="n"/>
      <c r="F44" s="18" t="n"/>
      <c r="G44" s="19" t="n"/>
      <c r="H44" s="18" t="n"/>
      <c r="I44" s="19" t="n"/>
      <c r="J44" s="21" t="n"/>
      <c r="K44" s="21" t="n"/>
      <c r="L44" s="14">
        <f>IF($A44="","",$G44*$I44*(1-$J44))</f>
      </c>
      <c r="M44" s="14">
        <f>IF($A44="","",$L44*$K44)</f>
      </c>
      <c r="N44" s="14">
        <f>IF($A44="","",$L44+$M44)</f>
      </c>
      <c r="O44" s="21" t="n"/>
      <c r="P44" s="17" t="n"/>
      <c r="Q44" s="18" t="n"/>
    </row>
    <row r="45">
      <c r="A45" s="16" t="n"/>
      <c r="B45" s="19" t="n"/>
      <c r="C45" s="16" t="n"/>
      <c r="D45" s="18" t="n"/>
      <c r="E45" s="18" t="n"/>
      <c r="F45" s="18" t="n"/>
      <c r="G45" s="19" t="n"/>
      <c r="H45" s="18" t="n"/>
      <c r="I45" s="19" t="n"/>
      <c r="J45" s="21" t="n"/>
      <c r="K45" s="21" t="n"/>
      <c r="L45" s="14">
        <f>IF($A45="","",$G45*$I45*(1-$J45))</f>
      </c>
      <c r="M45" s="14">
        <f>IF($A45="","",$L45*$K45)</f>
      </c>
      <c r="N45" s="14">
        <f>IF($A45="","",$L45+$M45)</f>
      </c>
      <c r="O45" s="21" t="n"/>
      <c r="P45" s="17" t="n"/>
      <c r="Q45" s="18" t="n"/>
    </row>
    <row r="46">
      <c r="A46" s="16" t="n"/>
      <c r="B46" s="19" t="n"/>
      <c r="C46" s="16" t="n"/>
      <c r="D46" s="18" t="n"/>
      <c r="E46" s="18" t="n"/>
      <c r="F46" s="18" t="n"/>
      <c r="G46" s="19" t="n"/>
      <c r="H46" s="18" t="n"/>
      <c r="I46" s="19" t="n"/>
      <c r="J46" s="21" t="n"/>
      <c r="K46" s="21" t="n"/>
      <c r="L46" s="14">
        <f>IF($A46="","",$G46*$I46*(1-$J46))</f>
      </c>
      <c r="M46" s="14">
        <f>IF($A46="","",$L46*$K46)</f>
      </c>
      <c r="N46" s="14">
        <f>IF($A46="","",$L46+$M46)</f>
      </c>
      <c r="O46" s="21" t="n"/>
      <c r="P46" s="17" t="n"/>
      <c r="Q46" s="18" t="n"/>
    </row>
    <row r="47">
      <c r="A47" s="16" t="n"/>
      <c r="B47" s="19" t="n"/>
      <c r="C47" s="16" t="n"/>
      <c r="D47" s="18" t="n"/>
      <c r="E47" s="18" t="n"/>
      <c r="F47" s="18" t="n"/>
      <c r="G47" s="19" t="n"/>
      <c r="H47" s="18" t="n"/>
      <c r="I47" s="19" t="n"/>
      <c r="J47" s="21" t="n"/>
      <c r="K47" s="21" t="n"/>
      <c r="L47" s="14">
        <f>IF($A47="","",$G47*$I47*(1-$J47))</f>
      </c>
      <c r="M47" s="14">
        <f>IF($A47="","",$L47*$K47)</f>
      </c>
      <c r="N47" s="14">
        <f>IF($A47="","",$L47+$M47)</f>
      </c>
      <c r="O47" s="21" t="n"/>
      <c r="P47" s="17" t="n"/>
      <c r="Q47" s="18" t="n"/>
    </row>
    <row r="48">
      <c r="A48" s="16" t="n"/>
      <c r="B48" s="19" t="n"/>
      <c r="C48" s="16" t="n"/>
      <c r="D48" s="18" t="n"/>
      <c r="E48" s="18" t="n"/>
      <c r="F48" s="18" t="n"/>
      <c r="G48" s="19" t="n"/>
      <c r="H48" s="18" t="n"/>
      <c r="I48" s="19" t="n"/>
      <c r="J48" s="21" t="n"/>
      <c r="K48" s="21" t="n"/>
      <c r="L48" s="14">
        <f>IF($A48="","",$G48*$I48*(1-$J48))</f>
      </c>
      <c r="M48" s="14">
        <f>IF($A48="","",$L48*$K48)</f>
      </c>
      <c r="N48" s="14">
        <f>IF($A48="","",$L48+$M48)</f>
      </c>
      <c r="O48" s="21" t="n"/>
      <c r="P48" s="17" t="n"/>
      <c r="Q48" s="18" t="n"/>
    </row>
    <row r="49">
      <c r="A49" s="16" t="n"/>
      <c r="B49" s="19" t="n"/>
      <c r="C49" s="16" t="n"/>
      <c r="D49" s="18" t="n"/>
      <c r="E49" s="18" t="n"/>
      <c r="F49" s="18" t="n"/>
      <c r="G49" s="19" t="n"/>
      <c r="H49" s="18" t="n"/>
      <c r="I49" s="19" t="n"/>
      <c r="J49" s="21" t="n"/>
      <c r="K49" s="21" t="n"/>
      <c r="L49" s="14">
        <f>IF($A49="","",$G49*$I49*(1-$J49))</f>
      </c>
      <c r="M49" s="14">
        <f>IF($A49="","",$L49*$K49)</f>
      </c>
      <c r="N49" s="14">
        <f>IF($A49="","",$L49+$M49)</f>
      </c>
      <c r="O49" s="21" t="n"/>
      <c r="P49" s="17" t="n"/>
      <c r="Q49" s="18" t="n"/>
    </row>
    <row r="50">
      <c r="A50" s="16" t="n"/>
      <c r="B50" s="19" t="n"/>
      <c r="C50" s="16" t="n"/>
      <c r="D50" s="18" t="n"/>
      <c r="E50" s="18" t="n"/>
      <c r="F50" s="18" t="n"/>
      <c r="G50" s="19" t="n"/>
      <c r="H50" s="18" t="n"/>
      <c r="I50" s="19" t="n"/>
      <c r="J50" s="21" t="n"/>
      <c r="K50" s="21" t="n"/>
      <c r="L50" s="14">
        <f>IF($A50="","",$G50*$I50*(1-$J50))</f>
      </c>
      <c r="M50" s="14">
        <f>IF($A50="","",$L50*$K50)</f>
      </c>
      <c r="N50" s="14">
        <f>IF($A50="","",$L50+$M50)</f>
      </c>
      <c r="O50" s="21" t="n"/>
      <c r="P50" s="17" t="n"/>
      <c r="Q50" s="18" t="n"/>
    </row>
    <row r="51">
      <c r="A51" s="16" t="n"/>
      <c r="B51" s="19" t="n"/>
      <c r="C51" s="16" t="n"/>
      <c r="D51" s="18" t="n"/>
      <c r="E51" s="18" t="n"/>
      <c r="F51" s="18" t="n"/>
      <c r="G51" s="19" t="n"/>
      <c r="H51" s="18" t="n"/>
      <c r="I51" s="19" t="n"/>
      <c r="J51" s="21" t="n"/>
      <c r="K51" s="21" t="n"/>
      <c r="L51" s="14">
        <f>IF($A51="","",$G51*$I51*(1-$J51))</f>
      </c>
      <c r="M51" s="14">
        <f>IF($A51="","",$L51*$K51)</f>
      </c>
      <c r="N51" s="14">
        <f>IF($A51="","",$L51+$M51)</f>
      </c>
      <c r="O51" s="21" t="n"/>
      <c r="P51" s="17" t="n"/>
      <c r="Q51" s="18" t="n"/>
    </row>
    <row r="52">
      <c r="A52" s="16" t="n"/>
      <c r="B52" s="19" t="n"/>
      <c r="C52" s="16" t="n"/>
      <c r="D52" s="18" t="n"/>
      <c r="E52" s="18" t="n"/>
      <c r="F52" s="18" t="n"/>
      <c r="G52" s="19" t="n"/>
      <c r="H52" s="18" t="n"/>
      <c r="I52" s="19" t="n"/>
      <c r="J52" s="21" t="n"/>
      <c r="K52" s="21" t="n"/>
      <c r="L52" s="14">
        <f>IF($A52="","",$G52*$I52*(1-$J52))</f>
      </c>
      <c r="M52" s="14">
        <f>IF($A52="","",$L52*$K52)</f>
      </c>
      <c r="N52" s="14">
        <f>IF($A52="","",$L52+$M52)</f>
      </c>
      <c r="O52" s="21" t="n"/>
      <c r="P52" s="17" t="n"/>
      <c r="Q52" s="18" t="n"/>
    </row>
    <row r="53">
      <c r="A53" s="16" t="n"/>
      <c r="B53" s="19" t="n"/>
      <c r="C53" s="16" t="n"/>
      <c r="D53" s="18" t="n"/>
      <c r="E53" s="18" t="n"/>
      <c r="F53" s="18" t="n"/>
      <c r="G53" s="19" t="n"/>
      <c r="H53" s="18" t="n"/>
      <c r="I53" s="19" t="n"/>
      <c r="J53" s="21" t="n"/>
      <c r="K53" s="21" t="n"/>
      <c r="L53" s="14">
        <f>IF($A53="","",$G53*$I53*(1-$J53))</f>
      </c>
      <c r="M53" s="14">
        <f>IF($A53="","",$L53*$K53)</f>
      </c>
      <c r="N53" s="14">
        <f>IF($A53="","",$L53+$M53)</f>
      </c>
      <c r="O53" s="21" t="n"/>
      <c r="P53" s="17" t="n"/>
      <c r="Q53" s="18" t="n"/>
    </row>
    <row r="54">
      <c r="A54" s="16" t="n"/>
      <c r="B54" s="19" t="n"/>
      <c r="C54" s="16" t="n"/>
      <c r="D54" s="18" t="n"/>
      <c r="E54" s="18" t="n"/>
      <c r="F54" s="18" t="n"/>
      <c r="G54" s="19" t="n"/>
      <c r="H54" s="18" t="n"/>
      <c r="I54" s="19" t="n"/>
      <c r="J54" s="21" t="n"/>
      <c r="K54" s="21" t="n"/>
      <c r="L54" s="14">
        <f>IF($A54="","",$G54*$I54*(1-$J54))</f>
      </c>
      <c r="M54" s="14">
        <f>IF($A54="","",$L54*$K54)</f>
      </c>
      <c r="N54" s="14">
        <f>IF($A54="","",$L54+$M54)</f>
      </c>
      <c r="O54" s="21" t="n"/>
      <c r="P54" s="17" t="n"/>
      <c r="Q54" s="18" t="n"/>
    </row>
    <row r="55">
      <c r="A55" s="16" t="n"/>
      <c r="B55" s="19" t="n"/>
      <c r="C55" s="16" t="n"/>
      <c r="D55" s="18" t="n"/>
      <c r="E55" s="18" t="n"/>
      <c r="F55" s="18" t="n"/>
      <c r="G55" s="19" t="n"/>
      <c r="H55" s="18" t="n"/>
      <c r="I55" s="19" t="n"/>
      <c r="J55" s="21" t="n"/>
      <c r="K55" s="21" t="n"/>
      <c r="L55" s="14">
        <f>IF($A55="","",$G55*$I55*(1-$J55))</f>
      </c>
      <c r="M55" s="14">
        <f>IF($A55="","",$L55*$K55)</f>
      </c>
      <c r="N55" s="14">
        <f>IF($A55="","",$L55+$M55)</f>
      </c>
      <c r="O55" s="21" t="n"/>
      <c r="P55" s="17" t="n"/>
      <c r="Q55" s="18" t="n"/>
    </row>
    <row r="56">
      <c r="A56" s="16" t="n"/>
      <c r="B56" s="19" t="n"/>
      <c r="C56" s="16" t="n"/>
      <c r="D56" s="18" t="n"/>
      <c r="E56" s="18" t="n"/>
      <c r="F56" s="18" t="n"/>
      <c r="G56" s="19" t="n"/>
      <c r="H56" s="18" t="n"/>
      <c r="I56" s="19" t="n"/>
      <c r="J56" s="21" t="n"/>
      <c r="K56" s="21" t="n"/>
      <c r="L56" s="14">
        <f>IF($A56="","",$G56*$I56*(1-$J56))</f>
      </c>
      <c r="M56" s="14">
        <f>IF($A56="","",$L56*$K56)</f>
      </c>
      <c r="N56" s="14">
        <f>IF($A56="","",$L56+$M56)</f>
      </c>
      <c r="O56" s="21" t="n"/>
      <c r="P56" s="17" t="n"/>
      <c r="Q56" s="18" t="n"/>
    </row>
    <row r="57">
      <c r="A57" s="16" t="n"/>
      <c r="B57" s="19" t="n"/>
      <c r="C57" s="16" t="n"/>
      <c r="D57" s="18" t="n"/>
      <c r="E57" s="18" t="n"/>
      <c r="F57" s="18" t="n"/>
      <c r="G57" s="19" t="n"/>
      <c r="H57" s="18" t="n"/>
      <c r="I57" s="19" t="n"/>
      <c r="J57" s="21" t="n"/>
      <c r="K57" s="21" t="n"/>
      <c r="L57" s="14">
        <f>IF($A57="","",$G57*$I57*(1-$J57))</f>
      </c>
      <c r="M57" s="14">
        <f>IF($A57="","",$L57*$K57)</f>
      </c>
      <c r="N57" s="14">
        <f>IF($A57="","",$L57+$M57)</f>
      </c>
      <c r="O57" s="21" t="n"/>
      <c r="P57" s="17" t="n"/>
      <c r="Q57" s="18" t="n"/>
    </row>
    <row r="58">
      <c r="A58" s="16" t="n"/>
      <c r="B58" s="19" t="n"/>
      <c r="C58" s="16" t="n"/>
      <c r="D58" s="18" t="n"/>
      <c r="E58" s="18" t="n"/>
      <c r="F58" s="18" t="n"/>
      <c r="G58" s="19" t="n"/>
      <c r="H58" s="18" t="n"/>
      <c r="I58" s="19" t="n"/>
      <c r="J58" s="21" t="n"/>
      <c r="K58" s="21" t="n"/>
      <c r="L58" s="14">
        <f>IF($A58="","",$G58*$I58*(1-$J58))</f>
      </c>
      <c r="M58" s="14">
        <f>IF($A58="","",$L58*$K58)</f>
      </c>
      <c r="N58" s="14">
        <f>IF($A58="","",$L58+$M58)</f>
      </c>
      <c r="O58" s="21" t="n"/>
      <c r="P58" s="17" t="n"/>
      <c r="Q58" s="18" t="n"/>
    </row>
    <row r="59">
      <c r="A59" s="16" t="n"/>
      <c r="B59" s="19" t="n"/>
      <c r="C59" s="16" t="n"/>
      <c r="D59" s="18" t="n"/>
      <c r="E59" s="18" t="n"/>
      <c r="F59" s="18" t="n"/>
      <c r="G59" s="19" t="n"/>
      <c r="H59" s="18" t="n"/>
      <c r="I59" s="19" t="n"/>
      <c r="J59" s="21" t="n"/>
      <c r="K59" s="21" t="n"/>
      <c r="L59" s="14">
        <f>IF($A59="","",$G59*$I59*(1-$J59))</f>
      </c>
      <c r="M59" s="14">
        <f>IF($A59="","",$L59*$K59)</f>
      </c>
      <c r="N59" s="14">
        <f>IF($A59="","",$L59+$M59)</f>
      </c>
      <c r="O59" s="21" t="n"/>
      <c r="P59" s="17" t="n"/>
      <c r="Q59" s="18" t="n"/>
    </row>
    <row r="60">
      <c r="A60" s="16" t="n"/>
      <c r="B60" s="19" t="n"/>
      <c r="C60" s="16" t="n"/>
      <c r="D60" s="18" t="n"/>
      <c r="E60" s="18" t="n"/>
      <c r="F60" s="18" t="n"/>
      <c r="G60" s="19" t="n"/>
      <c r="H60" s="18" t="n"/>
      <c r="I60" s="19" t="n"/>
      <c r="J60" s="21" t="n"/>
      <c r="K60" s="21" t="n"/>
      <c r="L60" s="14">
        <f>IF($A60="","",$G60*$I60*(1-$J60))</f>
      </c>
      <c r="M60" s="14">
        <f>IF($A60="","",$L60*$K60)</f>
      </c>
      <c r="N60" s="14">
        <f>IF($A60="","",$L60+$M60)</f>
      </c>
      <c r="O60" s="21" t="n"/>
      <c r="P60" s="17" t="n"/>
      <c r="Q60" s="18" t="n"/>
    </row>
    <row r="61">
      <c r="A61" s="16" t="n"/>
      <c r="B61" s="19" t="n"/>
      <c r="C61" s="16" t="n"/>
      <c r="D61" s="18" t="n"/>
      <c r="E61" s="18" t="n"/>
      <c r="F61" s="18" t="n"/>
      <c r="G61" s="19" t="n"/>
      <c r="H61" s="18" t="n"/>
      <c r="I61" s="19" t="n"/>
      <c r="J61" s="21" t="n"/>
      <c r="K61" s="21" t="n"/>
      <c r="L61" s="14">
        <f>IF($A61="","",$G61*$I61*(1-$J61))</f>
      </c>
      <c r="M61" s="14">
        <f>IF($A61="","",$L61*$K61)</f>
      </c>
      <c r="N61" s="14">
        <f>IF($A61="","",$L61+$M61)</f>
      </c>
      <c r="O61" s="21" t="n"/>
      <c r="P61" s="17" t="n"/>
      <c r="Q61" s="18" t="n"/>
    </row>
    <row r="62">
      <c r="A62" s="16" t="n"/>
      <c r="B62" s="19" t="n"/>
      <c r="C62" s="16" t="n"/>
      <c r="D62" s="18" t="n"/>
      <c r="E62" s="18" t="n"/>
      <c r="F62" s="18" t="n"/>
      <c r="G62" s="19" t="n"/>
      <c r="H62" s="18" t="n"/>
      <c r="I62" s="19" t="n"/>
      <c r="J62" s="21" t="n"/>
      <c r="K62" s="21" t="n"/>
      <c r="L62" s="14">
        <f>IF($A62="","",$G62*$I62*(1-$J62))</f>
      </c>
      <c r="M62" s="14">
        <f>IF($A62="","",$L62*$K62)</f>
      </c>
      <c r="N62" s="14">
        <f>IF($A62="","",$L62+$M62)</f>
      </c>
      <c r="O62" s="21" t="n"/>
      <c r="P62" s="17" t="n"/>
      <c r="Q62" s="18" t="n"/>
    </row>
    <row r="63">
      <c r="A63" s="16" t="n"/>
      <c r="B63" s="19" t="n"/>
      <c r="C63" s="16" t="n"/>
      <c r="D63" s="18" t="n"/>
      <c r="E63" s="18" t="n"/>
      <c r="F63" s="18" t="n"/>
      <c r="G63" s="19" t="n"/>
      <c r="H63" s="18" t="n"/>
      <c r="I63" s="19" t="n"/>
      <c r="J63" s="21" t="n"/>
      <c r="K63" s="21" t="n"/>
      <c r="L63" s="14">
        <f>IF($A63="","",$G63*$I63*(1-$J63))</f>
      </c>
      <c r="M63" s="14">
        <f>IF($A63="","",$L63*$K63)</f>
      </c>
      <c r="N63" s="14">
        <f>IF($A63="","",$L63+$M63)</f>
      </c>
      <c r="O63" s="21" t="n"/>
      <c r="P63" s="17" t="n"/>
      <c r="Q63" s="18" t="n"/>
    </row>
    <row r="64">
      <c r="A64" s="16" t="n"/>
      <c r="B64" s="19" t="n"/>
      <c r="C64" s="16" t="n"/>
      <c r="D64" s="18" t="n"/>
      <c r="E64" s="18" t="n"/>
      <c r="F64" s="18" t="n"/>
      <c r="G64" s="19" t="n"/>
      <c r="H64" s="18" t="n"/>
      <c r="I64" s="19" t="n"/>
      <c r="J64" s="21" t="n"/>
      <c r="K64" s="21" t="n"/>
      <c r="L64" s="14">
        <f>IF($A64="","",$G64*$I64*(1-$J64))</f>
      </c>
      <c r="M64" s="14">
        <f>IF($A64="","",$L64*$K64)</f>
      </c>
      <c r="N64" s="14">
        <f>IF($A64="","",$L64+$M64)</f>
      </c>
      <c r="O64" s="21" t="n"/>
      <c r="P64" s="17" t="n"/>
      <c r="Q64" s="18" t="n"/>
    </row>
    <row r="65">
      <c r="A65" s="16" t="n"/>
      <c r="B65" s="19" t="n"/>
      <c r="C65" s="16" t="n"/>
      <c r="D65" s="18" t="n"/>
      <c r="E65" s="18" t="n"/>
      <c r="F65" s="18" t="n"/>
      <c r="G65" s="19" t="n"/>
      <c r="H65" s="18" t="n"/>
      <c r="I65" s="19" t="n"/>
      <c r="J65" s="21" t="n"/>
      <c r="K65" s="21" t="n"/>
      <c r="L65" s="14">
        <f>IF($A65="","",$G65*$I65*(1-$J65))</f>
      </c>
      <c r="M65" s="14">
        <f>IF($A65="","",$L65*$K65)</f>
      </c>
      <c r="N65" s="14">
        <f>IF($A65="","",$L65+$M65)</f>
      </c>
      <c r="O65" s="21" t="n"/>
      <c r="P65" s="17" t="n"/>
      <c r="Q65" s="18" t="n"/>
    </row>
    <row r="66">
      <c r="A66" s="16" t="n"/>
      <c r="B66" s="19" t="n"/>
      <c r="C66" s="16" t="n"/>
      <c r="D66" s="18" t="n"/>
      <c r="E66" s="18" t="n"/>
      <c r="F66" s="18" t="n"/>
      <c r="G66" s="19" t="n"/>
      <c r="H66" s="18" t="n"/>
      <c r="I66" s="19" t="n"/>
      <c r="J66" s="21" t="n"/>
      <c r="K66" s="21" t="n"/>
      <c r="L66" s="14">
        <f>IF($A66="","",$G66*$I66*(1-$J66))</f>
      </c>
      <c r="M66" s="14">
        <f>IF($A66="","",$L66*$K66)</f>
      </c>
      <c r="N66" s="14">
        <f>IF($A66="","",$L66+$M66)</f>
      </c>
      <c r="O66" s="21" t="n"/>
      <c r="P66" s="17" t="n"/>
      <c r="Q66" s="18" t="n"/>
    </row>
    <row r="67">
      <c r="A67" s="16" t="n"/>
      <c r="B67" s="19" t="n"/>
      <c r="C67" s="16" t="n"/>
      <c r="D67" s="18" t="n"/>
      <c r="E67" s="18" t="n"/>
      <c r="F67" s="18" t="n"/>
      <c r="G67" s="19" t="n"/>
      <c r="H67" s="18" t="n"/>
      <c r="I67" s="19" t="n"/>
      <c r="J67" s="21" t="n"/>
      <c r="K67" s="21" t="n"/>
      <c r="L67" s="14">
        <f>IF($A67="","",$G67*$I67*(1-$J67))</f>
      </c>
      <c r="M67" s="14">
        <f>IF($A67="","",$L67*$K67)</f>
      </c>
      <c r="N67" s="14">
        <f>IF($A67="","",$L67+$M67)</f>
      </c>
      <c r="O67" s="21" t="n"/>
      <c r="P67" s="17" t="n"/>
      <c r="Q67" s="18" t="n"/>
    </row>
    <row r="68">
      <c r="A68" s="16" t="n"/>
      <c r="B68" s="19" t="n"/>
      <c r="C68" s="16" t="n"/>
      <c r="D68" s="18" t="n"/>
      <c r="E68" s="18" t="n"/>
      <c r="F68" s="18" t="n"/>
      <c r="G68" s="19" t="n"/>
      <c r="H68" s="18" t="n"/>
      <c r="I68" s="19" t="n"/>
      <c r="J68" s="21" t="n"/>
      <c r="K68" s="21" t="n"/>
      <c r="L68" s="14">
        <f>IF($A68="","",$G68*$I68*(1-$J68))</f>
      </c>
      <c r="M68" s="14">
        <f>IF($A68="","",$L68*$K68)</f>
      </c>
      <c r="N68" s="14">
        <f>IF($A68="","",$L68+$M68)</f>
      </c>
      <c r="O68" s="21" t="n"/>
      <c r="P68" s="17" t="n"/>
      <c r="Q68" s="18" t="n"/>
    </row>
    <row r="69">
      <c r="A69" s="16" t="n"/>
      <c r="B69" s="19" t="n"/>
      <c r="C69" s="16" t="n"/>
      <c r="D69" s="18" t="n"/>
      <c r="E69" s="18" t="n"/>
      <c r="F69" s="18" t="n"/>
      <c r="G69" s="19" t="n"/>
      <c r="H69" s="18" t="n"/>
      <c r="I69" s="19" t="n"/>
      <c r="J69" s="21" t="n"/>
      <c r="K69" s="21" t="n"/>
      <c r="L69" s="14">
        <f>IF($A69="","",$G69*$I69*(1-$J69))</f>
      </c>
      <c r="M69" s="14">
        <f>IF($A69="","",$L69*$K69)</f>
      </c>
      <c r="N69" s="14">
        <f>IF($A69="","",$L69+$M69)</f>
      </c>
      <c r="O69" s="21" t="n"/>
      <c r="P69" s="17" t="n"/>
      <c r="Q69" s="18" t="n"/>
    </row>
    <row r="70">
      <c r="A70" s="16" t="n"/>
      <c r="B70" s="19" t="n"/>
      <c r="C70" s="16" t="n"/>
      <c r="D70" s="18" t="n"/>
      <c r="E70" s="18" t="n"/>
      <c r="F70" s="18" t="n"/>
      <c r="G70" s="19" t="n"/>
      <c r="H70" s="18" t="n"/>
      <c r="I70" s="19" t="n"/>
      <c r="J70" s="21" t="n"/>
      <c r="K70" s="21" t="n"/>
      <c r="L70" s="14">
        <f>IF($A70="","",$G70*$I70*(1-$J70))</f>
      </c>
      <c r="M70" s="14">
        <f>IF($A70="","",$L70*$K70)</f>
      </c>
      <c r="N70" s="14">
        <f>IF($A70="","",$L70+$M70)</f>
      </c>
      <c r="O70" s="21" t="n"/>
      <c r="P70" s="17" t="n"/>
      <c r="Q70" s="18" t="n"/>
    </row>
    <row r="71">
      <c r="A71" s="16" t="n"/>
      <c r="B71" s="19" t="n"/>
      <c r="C71" s="16" t="n"/>
      <c r="D71" s="18" t="n"/>
      <c r="E71" s="18" t="n"/>
      <c r="F71" s="18" t="n"/>
      <c r="G71" s="19" t="n"/>
      <c r="H71" s="18" t="n"/>
      <c r="I71" s="19" t="n"/>
      <c r="J71" s="21" t="n"/>
      <c r="K71" s="21" t="n"/>
      <c r="L71" s="14">
        <f>IF($A71="","",$G71*$I71*(1-$J71))</f>
      </c>
      <c r="M71" s="14">
        <f>IF($A71="","",$L71*$K71)</f>
      </c>
      <c r="N71" s="14">
        <f>IF($A71="","",$L71+$M71)</f>
      </c>
      <c r="O71" s="21" t="n"/>
      <c r="P71" s="17" t="n"/>
      <c r="Q71" s="18" t="n"/>
    </row>
    <row r="72">
      <c r="A72" s="16" t="n"/>
      <c r="B72" s="19" t="n"/>
      <c r="C72" s="16" t="n"/>
      <c r="D72" s="18" t="n"/>
      <c r="E72" s="18" t="n"/>
      <c r="F72" s="18" t="n"/>
      <c r="G72" s="19" t="n"/>
      <c r="H72" s="18" t="n"/>
      <c r="I72" s="19" t="n"/>
      <c r="J72" s="21" t="n"/>
      <c r="K72" s="21" t="n"/>
      <c r="L72" s="14">
        <f>IF($A72="","",$G72*$I72*(1-$J72))</f>
      </c>
      <c r="M72" s="14">
        <f>IF($A72="","",$L72*$K72)</f>
      </c>
      <c r="N72" s="14">
        <f>IF($A72="","",$L72+$M72)</f>
      </c>
      <c r="O72" s="21" t="n"/>
      <c r="P72" s="17" t="n"/>
      <c r="Q72" s="18" t="n"/>
    </row>
    <row r="73">
      <c r="A73" s="16" t="n"/>
      <c r="B73" s="19" t="n"/>
      <c r="C73" s="16" t="n"/>
      <c r="D73" s="18" t="n"/>
      <c r="E73" s="18" t="n"/>
      <c r="F73" s="18" t="n"/>
      <c r="G73" s="19" t="n"/>
      <c r="H73" s="18" t="n"/>
      <c r="I73" s="19" t="n"/>
      <c r="J73" s="21" t="n"/>
      <c r="K73" s="21" t="n"/>
      <c r="L73" s="14">
        <f>IF($A73="","",$G73*$I73*(1-$J73))</f>
      </c>
      <c r="M73" s="14">
        <f>IF($A73="","",$L73*$K73)</f>
      </c>
      <c r="N73" s="14">
        <f>IF($A73="","",$L73+$M73)</f>
      </c>
      <c r="O73" s="21" t="n"/>
      <c r="P73" s="17" t="n"/>
      <c r="Q73" s="18" t="n"/>
    </row>
    <row r="74">
      <c r="A74" s="16" t="n"/>
      <c r="B74" s="19" t="n"/>
      <c r="C74" s="16" t="n"/>
      <c r="D74" s="18" t="n"/>
      <c r="E74" s="18" t="n"/>
      <c r="F74" s="18" t="n"/>
      <c r="G74" s="19" t="n"/>
      <c r="H74" s="18" t="n"/>
      <c r="I74" s="19" t="n"/>
      <c r="J74" s="21" t="n"/>
      <c r="K74" s="21" t="n"/>
      <c r="L74" s="14">
        <f>IF($A74="","",$G74*$I74*(1-$J74))</f>
      </c>
      <c r="M74" s="14">
        <f>IF($A74="","",$L74*$K74)</f>
      </c>
      <c r="N74" s="14">
        <f>IF($A74="","",$L74+$M74)</f>
      </c>
      <c r="O74" s="21" t="n"/>
      <c r="P74" s="17" t="n"/>
      <c r="Q74" s="18" t="n"/>
    </row>
    <row r="75">
      <c r="A75" s="16" t="n"/>
      <c r="B75" s="19" t="n"/>
      <c r="C75" s="16" t="n"/>
      <c r="D75" s="18" t="n"/>
      <c r="E75" s="18" t="n"/>
      <c r="F75" s="18" t="n"/>
      <c r="G75" s="19" t="n"/>
      <c r="H75" s="18" t="n"/>
      <c r="I75" s="19" t="n"/>
      <c r="J75" s="21" t="n"/>
      <c r="K75" s="21" t="n"/>
      <c r="L75" s="14">
        <f>IF($A75="","",$G75*$I75*(1-$J75))</f>
      </c>
      <c r="M75" s="14">
        <f>IF($A75="","",$L75*$K75)</f>
      </c>
      <c r="N75" s="14">
        <f>IF($A75="","",$L75+$M75)</f>
      </c>
      <c r="O75" s="21" t="n"/>
      <c r="P75" s="17" t="n"/>
      <c r="Q75" s="18" t="n"/>
    </row>
    <row r="76">
      <c r="A76" s="16" t="n"/>
      <c r="B76" s="19" t="n"/>
      <c r="C76" s="16" t="n"/>
      <c r="D76" s="18" t="n"/>
      <c r="E76" s="18" t="n"/>
      <c r="F76" s="18" t="n"/>
      <c r="G76" s="19" t="n"/>
      <c r="H76" s="18" t="n"/>
      <c r="I76" s="19" t="n"/>
      <c r="J76" s="21" t="n"/>
      <c r="K76" s="21" t="n"/>
      <c r="L76" s="14">
        <f>IF($A76="","",$G76*$I76*(1-$J76))</f>
      </c>
      <c r="M76" s="14">
        <f>IF($A76="","",$L76*$K76)</f>
      </c>
      <c r="N76" s="14">
        <f>IF($A76="","",$L76+$M76)</f>
      </c>
      <c r="O76" s="21" t="n"/>
      <c r="P76" s="17" t="n"/>
      <c r="Q76" s="18" t="n"/>
    </row>
    <row r="77">
      <c r="A77" s="16" t="n"/>
      <c r="B77" s="19" t="n"/>
      <c r="C77" s="16" t="n"/>
      <c r="D77" s="18" t="n"/>
      <c r="E77" s="18" t="n"/>
      <c r="F77" s="18" t="n"/>
      <c r="G77" s="19" t="n"/>
      <c r="H77" s="18" t="n"/>
      <c r="I77" s="19" t="n"/>
      <c r="J77" s="21" t="n"/>
      <c r="K77" s="21" t="n"/>
      <c r="L77" s="14">
        <f>IF($A77="","",$G77*$I77*(1-$J77))</f>
      </c>
      <c r="M77" s="14">
        <f>IF($A77="","",$L77*$K77)</f>
      </c>
      <c r="N77" s="14">
        <f>IF($A77="","",$L77+$M77)</f>
      </c>
      <c r="O77" s="21" t="n"/>
      <c r="P77" s="17" t="n"/>
      <c r="Q77" s="18" t="n"/>
    </row>
    <row r="78">
      <c r="A78" s="16" t="n"/>
      <c r="B78" s="19" t="n"/>
      <c r="C78" s="16" t="n"/>
      <c r="D78" s="18" t="n"/>
      <c r="E78" s="18" t="n"/>
      <c r="F78" s="18" t="n"/>
      <c r="G78" s="19" t="n"/>
      <c r="H78" s="18" t="n"/>
      <c r="I78" s="19" t="n"/>
      <c r="J78" s="21" t="n"/>
      <c r="K78" s="21" t="n"/>
      <c r="L78" s="14">
        <f>IF($A78="","",$G78*$I78*(1-$J78))</f>
      </c>
      <c r="M78" s="14">
        <f>IF($A78="","",$L78*$K78)</f>
      </c>
      <c r="N78" s="14">
        <f>IF($A78="","",$L78+$M78)</f>
      </c>
      <c r="O78" s="21" t="n"/>
      <c r="P78" s="17" t="n"/>
      <c r="Q78" s="18" t="n"/>
    </row>
    <row r="79">
      <c r="A79" s="16" t="n"/>
      <c r="B79" s="19" t="n"/>
      <c r="C79" s="16" t="n"/>
      <c r="D79" s="18" t="n"/>
      <c r="E79" s="18" t="n"/>
      <c r="F79" s="18" t="n"/>
      <c r="G79" s="19" t="n"/>
      <c r="H79" s="18" t="n"/>
      <c r="I79" s="19" t="n"/>
      <c r="J79" s="21" t="n"/>
      <c r="K79" s="21" t="n"/>
      <c r="L79" s="14">
        <f>IF($A79="","",$G79*$I79*(1-$J79))</f>
      </c>
      <c r="M79" s="14">
        <f>IF($A79="","",$L79*$K79)</f>
      </c>
      <c r="N79" s="14">
        <f>IF($A79="","",$L79+$M79)</f>
      </c>
      <c r="O79" s="21" t="n"/>
      <c r="P79" s="17" t="n"/>
      <c r="Q79" s="18" t="n"/>
    </row>
    <row r="80">
      <c r="A80" s="16" t="n"/>
      <c r="B80" s="19" t="n"/>
      <c r="C80" s="16" t="n"/>
      <c r="D80" s="18" t="n"/>
      <c r="E80" s="18" t="n"/>
      <c r="F80" s="18" t="n"/>
      <c r="G80" s="19" t="n"/>
      <c r="H80" s="18" t="n"/>
      <c r="I80" s="19" t="n"/>
      <c r="J80" s="21" t="n"/>
      <c r="K80" s="21" t="n"/>
      <c r="L80" s="14">
        <f>IF($A80="","",$G80*$I80*(1-$J80))</f>
      </c>
      <c r="M80" s="14">
        <f>IF($A80="","",$L80*$K80)</f>
      </c>
      <c r="N80" s="14">
        <f>IF($A80="","",$L80+$M80)</f>
      </c>
      <c r="O80" s="21" t="n"/>
      <c r="P80" s="17" t="n"/>
      <c r="Q80" s="18" t="n"/>
    </row>
    <row r="81">
      <c r="A81" s="16" t="n"/>
      <c r="B81" s="19" t="n"/>
      <c r="C81" s="16" t="n"/>
      <c r="D81" s="18" t="n"/>
      <c r="E81" s="18" t="n"/>
      <c r="F81" s="18" t="n"/>
      <c r="G81" s="19" t="n"/>
      <c r="H81" s="18" t="n"/>
      <c r="I81" s="19" t="n"/>
      <c r="J81" s="21" t="n"/>
      <c r="K81" s="21" t="n"/>
      <c r="L81" s="14">
        <f>IF($A81="","",$G81*$I81*(1-$J81))</f>
      </c>
      <c r="M81" s="14">
        <f>IF($A81="","",$L81*$K81)</f>
      </c>
      <c r="N81" s="14">
        <f>IF($A81="","",$L81+$M81)</f>
      </c>
      <c r="O81" s="21" t="n"/>
      <c r="P81" s="17" t="n"/>
      <c r="Q81" s="18" t="n"/>
    </row>
    <row r="82">
      <c r="A82" s="16" t="n"/>
      <c r="B82" s="19" t="n"/>
      <c r="C82" s="16" t="n"/>
      <c r="D82" s="18" t="n"/>
      <c r="E82" s="18" t="n"/>
      <c r="F82" s="18" t="n"/>
      <c r="G82" s="19" t="n"/>
      <c r="H82" s="18" t="n"/>
      <c r="I82" s="19" t="n"/>
      <c r="J82" s="21" t="n"/>
      <c r="K82" s="21" t="n"/>
      <c r="L82" s="14">
        <f>IF($A82="","",$G82*$I82*(1-$J82))</f>
      </c>
      <c r="M82" s="14">
        <f>IF($A82="","",$L82*$K82)</f>
      </c>
      <c r="N82" s="14">
        <f>IF($A82="","",$L82+$M82)</f>
      </c>
      <c r="O82" s="21" t="n"/>
      <c r="P82" s="17" t="n"/>
      <c r="Q82" s="18" t="n"/>
    </row>
    <row r="83">
      <c r="A83" s="16" t="n"/>
      <c r="B83" s="19" t="n"/>
      <c r="C83" s="16" t="n"/>
      <c r="D83" s="18" t="n"/>
      <c r="E83" s="18" t="n"/>
      <c r="F83" s="18" t="n"/>
      <c r="G83" s="19" t="n"/>
      <c r="H83" s="18" t="n"/>
      <c r="I83" s="19" t="n"/>
      <c r="J83" s="21" t="n"/>
      <c r="K83" s="21" t="n"/>
      <c r="L83" s="14">
        <f>IF($A83="","",$G83*$I83*(1-$J83))</f>
      </c>
      <c r="M83" s="14">
        <f>IF($A83="","",$L83*$K83)</f>
      </c>
      <c r="N83" s="14">
        <f>IF($A83="","",$L83+$M83)</f>
      </c>
      <c r="O83" s="21" t="n"/>
      <c r="P83" s="17" t="n"/>
      <c r="Q83" s="18" t="n"/>
    </row>
    <row r="84">
      <c r="A84" s="16" t="n"/>
      <c r="B84" s="19" t="n"/>
      <c r="C84" s="16" t="n"/>
      <c r="D84" s="18" t="n"/>
      <c r="E84" s="18" t="n"/>
      <c r="F84" s="18" t="n"/>
      <c r="G84" s="19" t="n"/>
      <c r="H84" s="18" t="n"/>
      <c r="I84" s="19" t="n"/>
      <c r="J84" s="21" t="n"/>
      <c r="K84" s="21" t="n"/>
      <c r="L84" s="14">
        <f>IF($A84="","",$G84*$I84*(1-$J84))</f>
      </c>
      <c r="M84" s="14">
        <f>IF($A84="","",$L84*$K84)</f>
      </c>
      <c r="N84" s="14">
        <f>IF($A84="","",$L84+$M84)</f>
      </c>
      <c r="O84" s="21" t="n"/>
      <c r="P84" s="17" t="n"/>
      <c r="Q84" s="18" t="n"/>
    </row>
    <row r="85">
      <c r="A85" s="16" t="n"/>
      <c r="B85" s="19" t="n"/>
      <c r="C85" s="16" t="n"/>
      <c r="D85" s="18" t="n"/>
      <c r="E85" s="18" t="n"/>
      <c r="F85" s="18" t="n"/>
      <c r="G85" s="19" t="n"/>
      <c r="H85" s="18" t="n"/>
      <c r="I85" s="19" t="n"/>
      <c r="J85" s="21" t="n"/>
      <c r="K85" s="21" t="n"/>
      <c r="L85" s="14">
        <f>IF($A85="","",$G85*$I85*(1-$J85))</f>
      </c>
      <c r="M85" s="14">
        <f>IF($A85="","",$L85*$K85)</f>
      </c>
      <c r="N85" s="14">
        <f>IF($A85="","",$L85+$M85)</f>
      </c>
      <c r="O85" s="21" t="n"/>
      <c r="P85" s="17" t="n"/>
      <c r="Q85" s="18" t="n"/>
    </row>
    <row r="86">
      <c r="A86" s="16" t="n"/>
      <c r="B86" s="19" t="n"/>
      <c r="C86" s="16" t="n"/>
      <c r="D86" s="18" t="n"/>
      <c r="E86" s="18" t="n"/>
      <c r="F86" s="18" t="n"/>
      <c r="G86" s="19" t="n"/>
      <c r="H86" s="18" t="n"/>
      <c r="I86" s="19" t="n"/>
      <c r="J86" s="21" t="n"/>
      <c r="K86" s="21" t="n"/>
      <c r="L86" s="14">
        <f>IF($A86="","",$G86*$I86*(1-$J86))</f>
      </c>
      <c r="M86" s="14">
        <f>IF($A86="","",$L86*$K86)</f>
      </c>
      <c r="N86" s="14">
        <f>IF($A86="","",$L86+$M86)</f>
      </c>
      <c r="O86" s="21" t="n"/>
      <c r="P86" s="17" t="n"/>
      <c r="Q86" s="18" t="n"/>
    </row>
    <row r="87">
      <c r="A87" s="16" t="n"/>
      <c r="B87" s="19" t="n"/>
      <c r="C87" s="16" t="n"/>
      <c r="D87" s="18" t="n"/>
      <c r="E87" s="18" t="n"/>
      <c r="F87" s="18" t="n"/>
      <c r="G87" s="19" t="n"/>
      <c r="H87" s="18" t="n"/>
      <c r="I87" s="19" t="n"/>
      <c r="J87" s="21" t="n"/>
      <c r="K87" s="21" t="n"/>
      <c r="L87" s="14">
        <f>IF($A87="","",$G87*$I87*(1-$J87))</f>
      </c>
      <c r="M87" s="14">
        <f>IF($A87="","",$L87*$K87)</f>
      </c>
      <c r="N87" s="14">
        <f>IF($A87="","",$L87+$M87)</f>
      </c>
      <c r="O87" s="21" t="n"/>
      <c r="P87" s="17" t="n"/>
      <c r="Q87" s="18" t="n"/>
    </row>
    <row r="88">
      <c r="A88" s="16" t="n"/>
      <c r="B88" s="19" t="n"/>
      <c r="C88" s="16" t="n"/>
      <c r="D88" s="18" t="n"/>
      <c r="E88" s="18" t="n"/>
      <c r="F88" s="18" t="n"/>
      <c r="G88" s="19" t="n"/>
      <c r="H88" s="18" t="n"/>
      <c r="I88" s="19" t="n"/>
      <c r="J88" s="21" t="n"/>
      <c r="K88" s="21" t="n"/>
      <c r="L88" s="14">
        <f>IF($A88="","",$G88*$I88*(1-$J88))</f>
      </c>
      <c r="M88" s="14">
        <f>IF($A88="","",$L88*$K88)</f>
      </c>
      <c r="N88" s="14">
        <f>IF($A88="","",$L88+$M88)</f>
      </c>
      <c r="O88" s="21" t="n"/>
      <c r="P88" s="17" t="n"/>
      <c r="Q88" s="18" t="n"/>
    </row>
    <row r="89">
      <c r="A89" s="16" t="n"/>
      <c r="B89" s="19" t="n"/>
      <c r="C89" s="16" t="n"/>
      <c r="D89" s="18" t="n"/>
      <c r="E89" s="18" t="n"/>
      <c r="F89" s="18" t="n"/>
      <c r="G89" s="19" t="n"/>
      <c r="H89" s="18" t="n"/>
      <c r="I89" s="19" t="n"/>
      <c r="J89" s="21" t="n"/>
      <c r="K89" s="21" t="n"/>
      <c r="L89" s="14">
        <f>IF($A89="","",$G89*$I89*(1-$J89))</f>
      </c>
      <c r="M89" s="14">
        <f>IF($A89="","",$L89*$K89)</f>
      </c>
      <c r="N89" s="14">
        <f>IF($A89="","",$L89+$M89)</f>
      </c>
      <c r="O89" s="21" t="n"/>
      <c r="P89" s="17" t="n"/>
      <c r="Q89" s="18" t="n"/>
    </row>
    <row r="90">
      <c r="A90" s="16" t="n"/>
      <c r="B90" s="19" t="n"/>
      <c r="C90" s="16" t="n"/>
      <c r="D90" s="18" t="n"/>
      <c r="E90" s="18" t="n"/>
      <c r="F90" s="18" t="n"/>
      <c r="G90" s="19" t="n"/>
      <c r="H90" s="18" t="n"/>
      <c r="I90" s="19" t="n"/>
      <c r="J90" s="21" t="n"/>
      <c r="K90" s="21" t="n"/>
      <c r="L90" s="14">
        <f>IF($A90="","",$G90*$I90*(1-$J90))</f>
      </c>
      <c r="M90" s="14">
        <f>IF($A90="","",$L90*$K90)</f>
      </c>
      <c r="N90" s="14">
        <f>IF($A90="","",$L90+$M90)</f>
      </c>
      <c r="O90" s="21" t="n"/>
      <c r="P90" s="17" t="n"/>
      <c r="Q90" s="18" t="n"/>
    </row>
    <row r="91">
      <c r="A91" s="16" t="n"/>
      <c r="B91" s="19" t="n"/>
      <c r="C91" s="16" t="n"/>
      <c r="D91" s="18" t="n"/>
      <c r="E91" s="18" t="n"/>
      <c r="F91" s="18" t="n"/>
      <c r="G91" s="19" t="n"/>
      <c r="H91" s="18" t="n"/>
      <c r="I91" s="19" t="n"/>
      <c r="J91" s="21" t="n"/>
      <c r="K91" s="21" t="n"/>
      <c r="L91" s="14">
        <f>IF($A91="","",$G91*$I91*(1-$J91))</f>
      </c>
      <c r="M91" s="14">
        <f>IF($A91="","",$L91*$K91)</f>
      </c>
      <c r="N91" s="14">
        <f>IF($A91="","",$L91+$M91)</f>
      </c>
      <c r="O91" s="21" t="n"/>
      <c r="P91" s="17" t="n"/>
      <c r="Q91" s="18" t="n"/>
    </row>
    <row r="92">
      <c r="A92" s="16" t="n"/>
      <c r="B92" s="19" t="n"/>
      <c r="C92" s="16" t="n"/>
      <c r="D92" s="18" t="n"/>
      <c r="E92" s="18" t="n"/>
      <c r="F92" s="18" t="n"/>
      <c r="G92" s="19" t="n"/>
      <c r="H92" s="18" t="n"/>
      <c r="I92" s="19" t="n"/>
      <c r="J92" s="21" t="n"/>
      <c r="K92" s="21" t="n"/>
      <c r="L92" s="14">
        <f>IF($A92="","",$G92*$I92*(1-$J92))</f>
      </c>
      <c r="M92" s="14">
        <f>IF($A92="","",$L92*$K92)</f>
      </c>
      <c r="N92" s="14">
        <f>IF($A92="","",$L92+$M92)</f>
      </c>
      <c r="O92" s="21" t="n"/>
      <c r="P92" s="17" t="n"/>
      <c r="Q92" s="18" t="n"/>
    </row>
    <row r="93">
      <c r="A93" s="16" t="n"/>
      <c r="B93" s="19" t="n"/>
      <c r="C93" s="16" t="n"/>
      <c r="D93" s="18" t="n"/>
      <c r="E93" s="18" t="n"/>
      <c r="F93" s="18" t="n"/>
      <c r="G93" s="19" t="n"/>
      <c r="H93" s="18" t="n"/>
      <c r="I93" s="19" t="n"/>
      <c r="J93" s="21" t="n"/>
      <c r="K93" s="21" t="n"/>
      <c r="L93" s="14">
        <f>IF($A93="","",$G93*$I93*(1-$J93))</f>
      </c>
      <c r="M93" s="14">
        <f>IF($A93="","",$L93*$K93)</f>
      </c>
      <c r="N93" s="14">
        <f>IF($A93="","",$L93+$M93)</f>
      </c>
      <c r="O93" s="21" t="n"/>
      <c r="P93" s="17" t="n"/>
      <c r="Q93" s="18" t="n"/>
    </row>
    <row r="94">
      <c r="A94" s="16" t="n"/>
      <c r="B94" s="19" t="n"/>
      <c r="C94" s="16" t="n"/>
      <c r="D94" s="18" t="n"/>
      <c r="E94" s="18" t="n"/>
      <c r="F94" s="18" t="n"/>
      <c r="G94" s="19" t="n"/>
      <c r="H94" s="18" t="n"/>
      <c r="I94" s="19" t="n"/>
      <c r="J94" s="21" t="n"/>
      <c r="K94" s="21" t="n"/>
      <c r="L94" s="14">
        <f>IF($A94="","",$G94*$I94*(1-$J94))</f>
      </c>
      <c r="M94" s="14">
        <f>IF($A94="","",$L94*$K94)</f>
      </c>
      <c r="N94" s="14">
        <f>IF($A94="","",$L94+$M94)</f>
      </c>
      <c r="O94" s="21" t="n"/>
      <c r="P94" s="17" t="n"/>
      <c r="Q94" s="18" t="n"/>
    </row>
    <row r="95">
      <c r="A95" s="16" t="n"/>
      <c r="B95" s="19" t="n"/>
      <c r="C95" s="16" t="n"/>
      <c r="D95" s="18" t="n"/>
      <c r="E95" s="18" t="n"/>
      <c r="F95" s="18" t="n"/>
      <c r="G95" s="19" t="n"/>
      <c r="H95" s="18" t="n"/>
      <c r="I95" s="19" t="n"/>
      <c r="J95" s="21" t="n"/>
      <c r="K95" s="21" t="n"/>
      <c r="L95" s="14">
        <f>IF($A95="","",$G95*$I95*(1-$J95))</f>
      </c>
      <c r="M95" s="14">
        <f>IF($A95="","",$L95*$K95)</f>
      </c>
      <c r="N95" s="14">
        <f>IF($A95="","",$L95+$M95)</f>
      </c>
      <c r="O95" s="21" t="n"/>
      <c r="P95" s="17" t="n"/>
      <c r="Q95" s="18" t="n"/>
    </row>
    <row r="96">
      <c r="A96" s="16" t="n"/>
      <c r="B96" s="19" t="n"/>
      <c r="C96" s="16" t="n"/>
      <c r="D96" s="18" t="n"/>
      <c r="E96" s="18" t="n"/>
      <c r="F96" s="18" t="n"/>
      <c r="G96" s="19" t="n"/>
      <c r="H96" s="18" t="n"/>
      <c r="I96" s="19" t="n"/>
      <c r="J96" s="21" t="n"/>
      <c r="K96" s="21" t="n"/>
      <c r="L96" s="14">
        <f>IF($A96="","",$G96*$I96*(1-$J96))</f>
      </c>
      <c r="M96" s="14">
        <f>IF($A96="","",$L96*$K96)</f>
      </c>
      <c r="N96" s="14">
        <f>IF($A96="","",$L96+$M96)</f>
      </c>
      <c r="O96" s="21" t="n"/>
      <c r="P96" s="17" t="n"/>
      <c r="Q96" s="18" t="n"/>
    </row>
    <row r="97">
      <c r="A97" s="16" t="n"/>
      <c r="B97" s="19" t="n"/>
      <c r="C97" s="16" t="n"/>
      <c r="D97" s="18" t="n"/>
      <c r="E97" s="18" t="n"/>
      <c r="F97" s="18" t="n"/>
      <c r="G97" s="19" t="n"/>
      <c r="H97" s="18" t="n"/>
      <c r="I97" s="19" t="n"/>
      <c r="J97" s="21" t="n"/>
      <c r="K97" s="21" t="n"/>
      <c r="L97" s="14">
        <f>IF($A97="","",$G97*$I97*(1-$J97))</f>
      </c>
      <c r="M97" s="14">
        <f>IF($A97="","",$L97*$K97)</f>
      </c>
      <c r="N97" s="14">
        <f>IF($A97="","",$L97+$M97)</f>
      </c>
      <c r="O97" s="21" t="n"/>
      <c r="P97" s="17" t="n"/>
      <c r="Q97" s="18" t="n"/>
    </row>
    <row r="98">
      <c r="A98" s="16" t="n"/>
      <c r="B98" s="19" t="n"/>
      <c r="C98" s="16" t="n"/>
      <c r="D98" s="18" t="n"/>
      <c r="E98" s="18" t="n"/>
      <c r="F98" s="18" t="n"/>
      <c r="G98" s="19" t="n"/>
      <c r="H98" s="18" t="n"/>
      <c r="I98" s="19" t="n"/>
      <c r="J98" s="21" t="n"/>
      <c r="K98" s="21" t="n"/>
      <c r="L98" s="14">
        <f>IF($A98="","",$G98*$I98*(1-$J98))</f>
      </c>
      <c r="M98" s="14">
        <f>IF($A98="","",$L98*$K98)</f>
      </c>
      <c r="N98" s="14">
        <f>IF($A98="","",$L98+$M98)</f>
      </c>
      <c r="O98" s="21" t="n"/>
      <c r="P98" s="17" t="n"/>
      <c r="Q98" s="18" t="n"/>
    </row>
    <row r="99">
      <c r="A99" s="16" t="n"/>
      <c r="B99" s="19" t="n"/>
      <c r="C99" s="16" t="n"/>
      <c r="D99" s="18" t="n"/>
      <c r="E99" s="18" t="n"/>
      <c r="F99" s="18" t="n"/>
      <c r="G99" s="19" t="n"/>
      <c r="H99" s="18" t="n"/>
      <c r="I99" s="19" t="n"/>
      <c r="J99" s="21" t="n"/>
      <c r="K99" s="21" t="n"/>
      <c r="L99" s="14">
        <f>IF($A99="","",$G99*$I99*(1-$J99))</f>
      </c>
      <c r="M99" s="14">
        <f>IF($A99="","",$L99*$K99)</f>
      </c>
      <c r="N99" s="14">
        <f>IF($A99="","",$L99+$M99)</f>
      </c>
      <c r="O99" s="21" t="n"/>
      <c r="P99" s="17" t="n"/>
      <c r="Q99" s="18" t="n"/>
    </row>
    <row r="100">
      <c r="A100" s="16" t="n"/>
      <c r="B100" s="19" t="n"/>
      <c r="C100" s="16" t="n"/>
      <c r="D100" s="18" t="n"/>
      <c r="E100" s="18" t="n"/>
      <c r="F100" s="18" t="n"/>
      <c r="G100" s="19" t="n"/>
      <c r="H100" s="18" t="n"/>
      <c r="I100" s="19" t="n"/>
      <c r="J100" s="21" t="n"/>
      <c r="K100" s="21" t="n"/>
      <c r="L100" s="14">
        <f>IF($A100="","",$G100*$I100*(1-$J100))</f>
      </c>
      <c r="M100" s="14">
        <f>IF($A100="","",$L100*$K100)</f>
      </c>
      <c r="N100" s="14">
        <f>IF($A100="","",$L100+$M100)</f>
      </c>
      <c r="O100" s="21" t="n"/>
      <c r="P100" s="17" t="n"/>
      <c r="Q100" s="18" t="n"/>
    </row>
    <row r="101">
      <c r="A101" s="16" t="n"/>
      <c r="B101" s="19" t="n"/>
      <c r="C101" s="16" t="n"/>
      <c r="D101" s="18" t="n"/>
      <c r="E101" s="18" t="n"/>
      <c r="F101" s="18" t="n"/>
      <c r="G101" s="19" t="n"/>
      <c r="H101" s="18" t="n"/>
      <c r="I101" s="19" t="n"/>
      <c r="J101" s="21" t="n"/>
      <c r="K101" s="21" t="n"/>
      <c r="L101" s="14">
        <f>IF($A101="","",$G101*$I101*(1-$J101))</f>
      </c>
      <c r="M101" s="14">
        <f>IF($A101="","",$L101*$K101)</f>
      </c>
      <c r="N101" s="14">
        <f>IF($A101="","",$L101+$M101)</f>
      </c>
      <c r="O101" s="21" t="n"/>
      <c r="P101" s="17" t="n"/>
      <c r="Q101" s="18" t="n"/>
    </row>
  </sheetData>
  <autoFilter ref="A1:Q101"/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dataValidations count="3">
    <dataValidation allowBlank="true" error="ProduktkategorieはStammdaten-Einstellungenシートの選択肢から選んでください。" errorTitle="入力値を確認してください" prompt="ドロップダウンから選択できます。" promptTitle="Produktkategorie" showErrorMessage="true" showInputMessage="true" sqref="E2:E101" type="list">
      <formula1>='Stammdaten-Einstellungen'!$I$4:$I$9</formula1>
    </dataValidation>
    <dataValidation allowBlank="true" error="業務種別はStammdaten-Einstellungenシートの選択肢から選んでください。" errorTitle="入力値を確認してください" prompt="ドロップダウンから選択できます。" promptTitle="業務種別" showErrorMessage="true" showInputMessage="true" sqref="F2:F101" type="list">
      <formula1>='Stammdaten-Einstellungen'!$B$4:$B$11</formula1>
    </dataValidation>
    <dataValidation allowBlank="true" error="単位はStammdaten-Einstellungenシートの選択肢から選んでください。" errorTitle="入力値を確認してください" prompt="ドロップダウンから選択できます。" promptTitle="単位" showErrorMessage="true" showInputMessage="true" sqref="H2:H101" type="list">
      <formula1>='Stammdaten-Einstellungen'!$L$4:$L$10</formula1>
    </dataValidation>
  </dataValidations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00ED7D31"/>
    <outlinePr summaryBelow="true" summaryRight="true"/>
    <pageSetUpPr/>
  </sheetPr>
  <dimension ref="A1:N101"/>
  <sheetViews>
    <sheetView showGridLines="true" workbookViewId="0">
      <pane activePane="bottomLeft" state="frozen" topLeftCell="A2" ySplit="1"/>
      <selection activeCell="A1" pane="bottomLeft" sqref="A1"/>
    </sheetView>
  </sheetViews>
  <sheetFormatPr baseColWidth="8" defaultRowHeight="15"/>
  <cols>
    <col customWidth="true" max="1" min="1" width="15"/>
    <col customWidth="true" max="2" min="2" width="17"/>
    <col customWidth="true" max="3" min="3" width="16"/>
    <col customWidth="true" max="5" min="4" width="14"/>
    <col customWidth="true" max="6" min="6" width="10"/>
    <col customWidth="true" max="10" min="7" width="12"/>
    <col customWidth="true" max="12" min="11" width="10"/>
    <col customWidth="true" max="13" min="13" width="18"/>
    <col customWidth="true" max="14" min="14" width="30"/>
  </cols>
  <sheetData>
    <row r="1" ht="34" customHeight="true">
      <c r="A1" s="11" t="s">
        <v>41</v>
      </c>
      <c r="B1" s="11" t="s">
        <v>95</v>
      </c>
      <c r="C1" s="11" t="s">
        <v>261</v>
      </c>
      <c r="D1" s="11" t="s">
        <v>96</v>
      </c>
      <c r="E1" s="11" t="s">
        <v>262</v>
      </c>
      <c r="F1" s="11" t="s">
        <v>263</v>
      </c>
      <c r="G1" s="11" t="s">
        <v>264</v>
      </c>
      <c r="H1" s="11" t="s">
        <v>174</v>
      </c>
      <c r="I1" s="11" t="s">
        <v>97</v>
      </c>
      <c r="J1" s="11" t="s">
        <v>265</v>
      </c>
      <c r="K1" s="11" t="s">
        <v>177</v>
      </c>
      <c r="L1" s="11" t="s">
        <v>98</v>
      </c>
      <c r="M1" s="11" t="s">
        <v>176</v>
      </c>
      <c r="N1" s="11" t="s">
        <v>181</v>
      </c>
    </row>
    <row r="2">
      <c r="A2" s="16" t="s">
        <v>182</v>
      </c>
      <c r="B2" s="16" t="s">
        <v>266</v>
      </c>
      <c r="C2" s="18" t="s">
        <v>99</v>
      </c>
      <c r="D2" s="18" t="s">
        <v>100</v>
      </c>
      <c r="E2" s="16" t="s">
        <v>267</v>
      </c>
      <c r="F2" s="19" t="n">
        <v>3</v>
      </c>
      <c r="G2" s="17" t="s">
        <v>194</v>
      </c>
      <c r="H2" s="17" t="s">
        <v>194</v>
      </c>
      <c r="I2" s="17" t="s">
        <v>195</v>
      </c>
      <c r="J2" s="17" t="s">
        <v>195</v>
      </c>
      <c r="K2" s="18" t="s">
        <v>268</v>
      </c>
      <c r="L2" s="18" t="s">
        <v>269</v>
      </c>
      <c r="M2" s="14">
        <f>IF($A2="","",IF($I2="",0,IF($J2="",IF(TODAY()&gt;$I2,TODAY()-$I2,0),MAX(0,$J2-$I2))))</f>
      </c>
      <c r="N2" s="18" t="s">
        <v>101</v>
      </c>
    </row>
    <row r="3">
      <c r="A3" s="16" t="s">
        <v>197</v>
      </c>
      <c r="B3" s="16" t="s">
        <v>270</v>
      </c>
      <c r="C3" s="18" t="s">
        <v>102</v>
      </c>
      <c r="D3" s="18" t="s">
        <v>103</v>
      </c>
      <c r="E3" s="16" t="s">
        <v>271</v>
      </c>
      <c r="F3" s="19" t="n">
        <v>1</v>
      </c>
      <c r="G3" s="17" t="s">
        <v>206</v>
      </c>
      <c r="H3" s="17" t="s">
        <v>207</v>
      </c>
      <c r="I3" s="17" t="s">
        <v>208</v>
      </c>
      <c r="J3" s="17" t="n"/>
      <c r="K3" s="18" t="s">
        <v>144</v>
      </c>
      <c r="L3" s="18" t="s">
        <v>272</v>
      </c>
      <c r="M3" s="14">
        <f>IF($A3="","",IF($I3="",0,IF($J3="",IF(TODAY()&gt;$I3,TODAY()-$I3,0),MAX(0,$J3-$I3))))</f>
      </c>
      <c r="N3" s="18" t="s">
        <v>104</v>
      </c>
    </row>
    <row r="4">
      <c r="A4" s="16" t="s">
        <v>197</v>
      </c>
      <c r="B4" s="16" t="s">
        <v>273</v>
      </c>
      <c r="C4" s="18" t="s">
        <v>102</v>
      </c>
      <c r="D4" s="18" t="s">
        <v>274</v>
      </c>
      <c r="E4" s="16" t="s">
        <v>275</v>
      </c>
      <c r="F4" s="19" t="n">
        <v>1</v>
      </c>
      <c r="G4" s="17" t="s">
        <v>209</v>
      </c>
      <c r="H4" s="17" t="n"/>
      <c r="I4" s="17" t="s">
        <v>216</v>
      </c>
      <c r="J4" s="17" t="n"/>
      <c r="K4" s="18" t="s">
        <v>276</v>
      </c>
      <c r="L4" s="18" t="s">
        <v>269</v>
      </c>
      <c r="M4" s="14">
        <f>IF($A4="","",IF($I4="",0,IF($J4="",IF(TODAY()&gt;$I4,TODAY()-$I4,0),MAX(0,$J4-$I4))))</f>
      </c>
      <c r="N4" s="18" t="s">
        <v>105</v>
      </c>
    </row>
    <row r="5">
      <c r="A5" s="16" t="s">
        <v>210</v>
      </c>
      <c r="B5" s="16" t="s">
        <v>277</v>
      </c>
      <c r="C5" s="18" t="s">
        <v>278</v>
      </c>
      <c r="D5" s="18" t="s">
        <v>106</v>
      </c>
      <c r="E5" s="16" t="inlineStr"/>
      <c r="F5" s="19" t="n">
        <v>1</v>
      </c>
      <c r="G5" s="17" t="s">
        <v>279</v>
      </c>
      <c r="H5" s="17" t="n"/>
      <c r="I5" s="17" t="s">
        <v>217</v>
      </c>
      <c r="J5" s="17" t="n"/>
      <c r="K5" s="18" t="s">
        <v>276</v>
      </c>
      <c r="L5" s="18" t="s">
        <v>269</v>
      </c>
      <c r="M5" s="14">
        <f>IF($A5="","",IF($I5="",0,IF($J5="",IF(TODAY()&gt;$I5,TODAY()-$I5,0),MAX(0,$J5-$I5))))</f>
      </c>
      <c r="N5" s="18" t="s">
        <v>107</v>
      </c>
    </row>
    <row r="6">
      <c r="A6" s="16" t="n"/>
      <c r="B6" s="16" t="n"/>
      <c r="C6" s="18" t="n"/>
      <c r="D6" s="18" t="n"/>
      <c r="E6" s="16" t="n"/>
      <c r="F6" s="19" t="n"/>
      <c r="G6" s="17" t="n"/>
      <c r="H6" s="17" t="n"/>
      <c r="I6" s="17" t="n"/>
      <c r="J6" s="17" t="n"/>
      <c r="K6" s="18" t="n"/>
      <c r="L6" s="18" t="n"/>
      <c r="M6" s="14">
        <f>IF($A6="","",IF($I6="",0,IF($J6="",IF(TODAY()&gt;$I6,TODAY()-$I6,0),MAX(0,$J6-$I6))))</f>
      </c>
      <c r="N6" s="18" t="n"/>
    </row>
    <row r="7">
      <c r="A7" s="16" t="n"/>
      <c r="B7" s="16" t="n"/>
      <c r="C7" s="18" t="n"/>
      <c r="D7" s="18" t="n"/>
      <c r="E7" s="16" t="n"/>
      <c r="F7" s="19" t="n"/>
      <c r="G7" s="17" t="n"/>
      <c r="H7" s="17" t="n"/>
      <c r="I7" s="17" t="n"/>
      <c r="J7" s="17" t="n"/>
      <c r="K7" s="18" t="n"/>
      <c r="L7" s="18" t="n"/>
      <c r="M7" s="14">
        <f>IF($A7="","",IF($I7="",0,IF($J7="",IF(TODAY()&gt;$I7,TODAY()-$I7,0),MAX(0,$J7-$I7))))</f>
      </c>
      <c r="N7" s="18" t="n"/>
    </row>
    <row r="8">
      <c r="A8" s="16" t="n"/>
      <c r="B8" s="16" t="n"/>
      <c r="C8" s="18" t="n"/>
      <c r="D8" s="18" t="n"/>
      <c r="E8" s="16" t="n"/>
      <c r="F8" s="19" t="n"/>
      <c r="G8" s="17" t="n"/>
      <c r="H8" s="17" t="n"/>
      <c r="I8" s="17" t="n"/>
      <c r="J8" s="17" t="n"/>
      <c r="K8" s="18" t="n"/>
      <c r="L8" s="18" t="n"/>
      <c r="M8" s="14">
        <f>IF($A8="","",IF($I8="",0,IF($J8="",IF(TODAY()&gt;$I8,TODAY()-$I8,0),MAX(0,$J8-$I8))))</f>
      </c>
      <c r="N8" s="18" t="n"/>
    </row>
    <row r="9">
      <c r="A9" s="16" t="n"/>
      <c r="B9" s="16" t="n"/>
      <c r="C9" s="18" t="n"/>
      <c r="D9" s="18" t="n"/>
      <c r="E9" s="16" t="n"/>
      <c r="F9" s="19" t="n"/>
      <c r="G9" s="17" t="n"/>
      <c r="H9" s="17" t="n"/>
      <c r="I9" s="17" t="n"/>
      <c r="J9" s="17" t="n"/>
      <c r="K9" s="18" t="n"/>
      <c r="L9" s="18" t="n"/>
      <c r="M9" s="14">
        <f>IF($A9="","",IF($I9="",0,IF($J9="",IF(TODAY()&gt;$I9,TODAY()-$I9,0),MAX(0,$J9-$I9))))</f>
      </c>
      <c r="N9" s="18" t="n"/>
    </row>
    <row r="10">
      <c r="A10" s="16" t="n"/>
      <c r="B10" s="16" t="n"/>
      <c r="C10" s="18" t="n"/>
      <c r="D10" s="18" t="n"/>
      <c r="E10" s="16" t="n"/>
      <c r="F10" s="19" t="n"/>
      <c r="G10" s="17" t="n"/>
      <c r="H10" s="17" t="n"/>
      <c r="I10" s="17" t="n"/>
      <c r="J10" s="17" t="n"/>
      <c r="K10" s="18" t="n"/>
      <c r="L10" s="18" t="n"/>
      <c r="M10" s="14">
        <f>IF($A10="","",IF($I10="",0,IF($J10="",IF(TODAY()&gt;$I10,TODAY()-$I10,0),MAX(0,$J10-$I10))))</f>
      </c>
      <c r="N10" s="18" t="n"/>
    </row>
    <row r="11">
      <c r="A11" s="16" t="n"/>
      <c r="B11" s="16" t="n"/>
      <c r="C11" s="18" t="n"/>
      <c r="D11" s="18" t="n"/>
      <c r="E11" s="16" t="n"/>
      <c r="F11" s="19" t="n"/>
      <c r="G11" s="17" t="n"/>
      <c r="H11" s="17" t="n"/>
      <c r="I11" s="17" t="n"/>
      <c r="J11" s="17" t="n"/>
      <c r="K11" s="18" t="n"/>
      <c r="L11" s="18" t="n"/>
      <c r="M11" s="14">
        <f>IF($A11="","",IF($I11="",0,IF($J11="",IF(TODAY()&gt;$I11,TODAY()-$I11,0),MAX(0,$J11-$I11))))</f>
      </c>
      <c r="N11" s="18" t="n"/>
    </row>
    <row r="12">
      <c r="A12" s="16" t="n"/>
      <c r="B12" s="16" t="n"/>
      <c r="C12" s="18" t="n"/>
      <c r="D12" s="18" t="n"/>
      <c r="E12" s="16" t="n"/>
      <c r="F12" s="19" t="n"/>
      <c r="G12" s="17" t="n"/>
      <c r="H12" s="17" t="n"/>
      <c r="I12" s="17" t="n"/>
      <c r="J12" s="17" t="n"/>
      <c r="K12" s="18" t="n"/>
      <c r="L12" s="18" t="n"/>
      <c r="M12" s="14">
        <f>IF($A12="","",IF($I12="",0,IF($J12="",IF(TODAY()&gt;$I12,TODAY()-$I12,0),MAX(0,$J12-$I12))))</f>
      </c>
      <c r="N12" s="18" t="n"/>
    </row>
    <row r="13">
      <c r="A13" s="16" t="n"/>
      <c r="B13" s="16" t="n"/>
      <c r="C13" s="18" t="n"/>
      <c r="D13" s="18" t="n"/>
      <c r="E13" s="16" t="n"/>
      <c r="F13" s="19" t="n"/>
      <c r="G13" s="17" t="n"/>
      <c r="H13" s="17" t="n"/>
      <c r="I13" s="17" t="n"/>
      <c r="J13" s="17" t="n"/>
      <c r="K13" s="18" t="n"/>
      <c r="L13" s="18" t="n"/>
      <c r="M13" s="14">
        <f>IF($A13="","",IF($I13="",0,IF($J13="",IF(TODAY()&gt;$I13,TODAY()-$I13,0),MAX(0,$J13-$I13))))</f>
      </c>
      <c r="N13" s="18" t="n"/>
    </row>
    <row r="14">
      <c r="A14" s="16" t="n"/>
      <c r="B14" s="16" t="n"/>
      <c r="C14" s="18" t="n"/>
      <c r="D14" s="18" t="n"/>
      <c r="E14" s="16" t="n"/>
      <c r="F14" s="19" t="n"/>
      <c r="G14" s="17" t="n"/>
      <c r="H14" s="17" t="n"/>
      <c r="I14" s="17" t="n"/>
      <c r="J14" s="17" t="n"/>
      <c r="K14" s="18" t="n"/>
      <c r="L14" s="18" t="n"/>
      <c r="M14" s="14">
        <f>IF($A14="","",IF($I14="",0,IF($J14="",IF(TODAY()&gt;$I14,TODAY()-$I14,0),MAX(0,$J14-$I14))))</f>
      </c>
      <c r="N14" s="18" t="n"/>
    </row>
    <row r="15">
      <c r="A15" s="16" t="n"/>
      <c r="B15" s="16" t="n"/>
      <c r="C15" s="18" t="n"/>
      <c r="D15" s="18" t="n"/>
      <c r="E15" s="16" t="n"/>
      <c r="F15" s="19" t="n"/>
      <c r="G15" s="17" t="n"/>
      <c r="H15" s="17" t="n"/>
      <c r="I15" s="17" t="n"/>
      <c r="J15" s="17" t="n"/>
      <c r="K15" s="18" t="n"/>
      <c r="L15" s="18" t="n"/>
      <c r="M15" s="14">
        <f>IF($A15="","",IF($I15="",0,IF($J15="",IF(TODAY()&gt;$I15,TODAY()-$I15,0),MAX(0,$J15-$I15))))</f>
      </c>
      <c r="N15" s="18" t="n"/>
    </row>
    <row r="16">
      <c r="A16" s="16" t="n"/>
      <c r="B16" s="16" t="n"/>
      <c r="C16" s="18" t="n"/>
      <c r="D16" s="18" t="n"/>
      <c r="E16" s="16" t="n"/>
      <c r="F16" s="19" t="n"/>
      <c r="G16" s="17" t="n"/>
      <c r="H16" s="17" t="n"/>
      <c r="I16" s="17" t="n"/>
      <c r="J16" s="17" t="n"/>
      <c r="K16" s="18" t="n"/>
      <c r="L16" s="18" t="n"/>
      <c r="M16" s="14">
        <f>IF($A16="","",IF($I16="",0,IF($J16="",IF(TODAY()&gt;$I16,TODAY()-$I16,0),MAX(0,$J16-$I16))))</f>
      </c>
      <c r="N16" s="18" t="n"/>
    </row>
    <row r="17">
      <c r="A17" s="16" t="n"/>
      <c r="B17" s="16" t="n"/>
      <c r="C17" s="18" t="n"/>
      <c r="D17" s="18" t="n"/>
      <c r="E17" s="16" t="n"/>
      <c r="F17" s="19" t="n"/>
      <c r="G17" s="17" t="n"/>
      <c r="H17" s="17" t="n"/>
      <c r="I17" s="17" t="n"/>
      <c r="J17" s="17" t="n"/>
      <c r="K17" s="18" t="n"/>
      <c r="L17" s="18" t="n"/>
      <c r="M17" s="14">
        <f>IF($A17="","",IF($I17="",0,IF($J17="",IF(TODAY()&gt;$I17,TODAY()-$I17,0),MAX(0,$J17-$I17))))</f>
      </c>
      <c r="N17" s="18" t="n"/>
    </row>
    <row r="18">
      <c r="A18" s="16" t="n"/>
      <c r="B18" s="16" t="n"/>
      <c r="C18" s="18" t="n"/>
      <c r="D18" s="18" t="n"/>
      <c r="E18" s="16" t="n"/>
      <c r="F18" s="19" t="n"/>
      <c r="G18" s="17" t="n"/>
      <c r="H18" s="17" t="n"/>
      <c r="I18" s="17" t="n"/>
      <c r="J18" s="17" t="n"/>
      <c r="K18" s="18" t="n"/>
      <c r="L18" s="18" t="n"/>
      <c r="M18" s="14">
        <f>IF($A18="","",IF($I18="",0,IF($J18="",IF(TODAY()&gt;$I18,TODAY()-$I18,0),MAX(0,$J18-$I18))))</f>
      </c>
      <c r="N18" s="18" t="n"/>
    </row>
    <row r="19">
      <c r="A19" s="16" t="n"/>
      <c r="B19" s="16" t="n"/>
      <c r="C19" s="18" t="n"/>
      <c r="D19" s="18" t="n"/>
      <c r="E19" s="16" t="n"/>
      <c r="F19" s="19" t="n"/>
      <c r="G19" s="17" t="n"/>
      <c r="H19" s="17" t="n"/>
      <c r="I19" s="17" t="n"/>
      <c r="J19" s="17" t="n"/>
      <c r="K19" s="18" t="n"/>
      <c r="L19" s="18" t="n"/>
      <c r="M19" s="14">
        <f>IF($A19="","",IF($I19="",0,IF($J19="",IF(TODAY()&gt;$I19,TODAY()-$I19,0),MAX(0,$J19-$I19))))</f>
      </c>
      <c r="N19" s="18" t="n"/>
    </row>
    <row r="20">
      <c r="A20" s="16" t="n"/>
      <c r="B20" s="16" t="n"/>
      <c r="C20" s="18" t="n"/>
      <c r="D20" s="18" t="n"/>
      <c r="E20" s="16" t="n"/>
      <c r="F20" s="19" t="n"/>
      <c r="G20" s="17" t="n"/>
      <c r="H20" s="17" t="n"/>
      <c r="I20" s="17" t="n"/>
      <c r="J20" s="17" t="n"/>
      <c r="K20" s="18" t="n"/>
      <c r="L20" s="18" t="n"/>
      <c r="M20" s="14">
        <f>IF($A20="","",IF($I20="",0,IF($J20="",IF(TODAY()&gt;$I20,TODAY()-$I20,0),MAX(0,$J20-$I20))))</f>
      </c>
      <c r="N20" s="18" t="n"/>
    </row>
    <row r="21">
      <c r="A21" s="16" t="n"/>
      <c r="B21" s="16" t="n"/>
      <c r="C21" s="18" t="n"/>
      <c r="D21" s="18" t="n"/>
      <c r="E21" s="16" t="n"/>
      <c r="F21" s="19" t="n"/>
      <c r="G21" s="17" t="n"/>
      <c r="H21" s="17" t="n"/>
      <c r="I21" s="17" t="n"/>
      <c r="J21" s="17" t="n"/>
      <c r="K21" s="18" t="n"/>
      <c r="L21" s="18" t="n"/>
      <c r="M21" s="14">
        <f>IF($A21="","",IF($I21="",0,IF($J21="",IF(TODAY()&gt;$I21,TODAY()-$I21,0),MAX(0,$J21-$I21))))</f>
      </c>
      <c r="N21" s="18" t="n"/>
    </row>
    <row r="22">
      <c r="A22" s="16" t="n"/>
      <c r="B22" s="16" t="n"/>
      <c r="C22" s="18" t="n"/>
      <c r="D22" s="18" t="n"/>
      <c r="E22" s="16" t="n"/>
      <c r="F22" s="19" t="n"/>
      <c r="G22" s="17" t="n"/>
      <c r="H22" s="17" t="n"/>
      <c r="I22" s="17" t="n"/>
      <c r="J22" s="17" t="n"/>
      <c r="K22" s="18" t="n"/>
      <c r="L22" s="18" t="n"/>
      <c r="M22" s="14">
        <f>IF($A22="","",IF($I22="",0,IF($J22="",IF(TODAY()&gt;$I22,TODAY()-$I22,0),MAX(0,$J22-$I22))))</f>
      </c>
      <c r="N22" s="18" t="n"/>
    </row>
    <row r="23">
      <c r="A23" s="16" t="n"/>
      <c r="B23" s="16" t="n"/>
      <c r="C23" s="18" t="n"/>
      <c r="D23" s="18" t="n"/>
      <c r="E23" s="16" t="n"/>
      <c r="F23" s="19" t="n"/>
      <c r="G23" s="17" t="n"/>
      <c r="H23" s="17" t="n"/>
      <c r="I23" s="17" t="n"/>
      <c r="J23" s="17" t="n"/>
      <c r="K23" s="18" t="n"/>
      <c r="L23" s="18" t="n"/>
      <c r="M23" s="14">
        <f>IF($A23="","",IF($I23="",0,IF($J23="",IF(TODAY()&gt;$I23,TODAY()-$I23,0),MAX(0,$J23-$I23))))</f>
      </c>
      <c r="N23" s="18" t="n"/>
    </row>
    <row r="24">
      <c r="A24" s="16" t="n"/>
      <c r="B24" s="16" t="n"/>
      <c r="C24" s="18" t="n"/>
      <c r="D24" s="18" t="n"/>
      <c r="E24" s="16" t="n"/>
      <c r="F24" s="19" t="n"/>
      <c r="G24" s="17" t="n"/>
      <c r="H24" s="17" t="n"/>
      <c r="I24" s="17" t="n"/>
      <c r="J24" s="17" t="n"/>
      <c r="K24" s="18" t="n"/>
      <c r="L24" s="18" t="n"/>
      <c r="M24" s="14">
        <f>IF($A24="","",IF($I24="",0,IF($J24="",IF(TODAY()&gt;$I24,TODAY()-$I24,0),MAX(0,$J24-$I24))))</f>
      </c>
      <c r="N24" s="18" t="n"/>
    </row>
    <row r="25">
      <c r="A25" s="16" t="n"/>
      <c r="B25" s="16" t="n"/>
      <c r="C25" s="18" t="n"/>
      <c r="D25" s="18" t="n"/>
      <c r="E25" s="16" t="n"/>
      <c r="F25" s="19" t="n"/>
      <c r="G25" s="17" t="n"/>
      <c r="H25" s="17" t="n"/>
      <c r="I25" s="17" t="n"/>
      <c r="J25" s="17" t="n"/>
      <c r="K25" s="18" t="n"/>
      <c r="L25" s="18" t="n"/>
      <c r="M25" s="14">
        <f>IF($A25="","",IF($I25="",0,IF($J25="",IF(TODAY()&gt;$I25,TODAY()-$I25,0),MAX(0,$J25-$I25))))</f>
      </c>
      <c r="N25" s="18" t="n"/>
    </row>
    <row r="26">
      <c r="A26" s="16" t="n"/>
      <c r="B26" s="16" t="n"/>
      <c r="C26" s="18" t="n"/>
      <c r="D26" s="18" t="n"/>
      <c r="E26" s="16" t="n"/>
      <c r="F26" s="19" t="n"/>
      <c r="G26" s="17" t="n"/>
      <c r="H26" s="17" t="n"/>
      <c r="I26" s="17" t="n"/>
      <c r="J26" s="17" t="n"/>
      <c r="K26" s="18" t="n"/>
      <c r="L26" s="18" t="n"/>
      <c r="M26" s="14">
        <f>IF($A26="","",IF($I26="",0,IF($J26="",IF(TODAY()&gt;$I26,TODAY()-$I26,0),MAX(0,$J26-$I26))))</f>
      </c>
      <c r="N26" s="18" t="n"/>
    </row>
    <row r="27">
      <c r="A27" s="16" t="n"/>
      <c r="B27" s="16" t="n"/>
      <c r="C27" s="18" t="n"/>
      <c r="D27" s="18" t="n"/>
      <c r="E27" s="16" t="n"/>
      <c r="F27" s="19" t="n"/>
      <c r="G27" s="17" t="n"/>
      <c r="H27" s="17" t="n"/>
      <c r="I27" s="17" t="n"/>
      <c r="J27" s="17" t="n"/>
      <c r="K27" s="18" t="n"/>
      <c r="L27" s="18" t="n"/>
      <c r="M27" s="14">
        <f>IF($A27="","",IF($I27="",0,IF($J27="",IF(TODAY()&gt;$I27,TODAY()-$I27,0),MAX(0,$J27-$I27))))</f>
      </c>
      <c r="N27" s="18" t="n"/>
    </row>
    <row r="28">
      <c r="A28" s="16" t="n"/>
      <c r="B28" s="16" t="n"/>
      <c r="C28" s="18" t="n"/>
      <c r="D28" s="18" t="n"/>
      <c r="E28" s="16" t="n"/>
      <c r="F28" s="19" t="n"/>
      <c r="G28" s="17" t="n"/>
      <c r="H28" s="17" t="n"/>
      <c r="I28" s="17" t="n"/>
      <c r="J28" s="17" t="n"/>
      <c r="K28" s="18" t="n"/>
      <c r="L28" s="18" t="n"/>
      <c r="M28" s="14">
        <f>IF($A28="","",IF($I28="",0,IF($J28="",IF(TODAY()&gt;$I28,TODAY()-$I28,0),MAX(0,$J28-$I28))))</f>
      </c>
      <c r="N28" s="18" t="n"/>
    </row>
    <row r="29">
      <c r="A29" s="16" t="n"/>
      <c r="B29" s="16" t="n"/>
      <c r="C29" s="18" t="n"/>
      <c r="D29" s="18" t="n"/>
      <c r="E29" s="16" t="n"/>
      <c r="F29" s="19" t="n"/>
      <c r="G29" s="17" t="n"/>
      <c r="H29" s="17" t="n"/>
      <c r="I29" s="17" t="n"/>
      <c r="J29" s="17" t="n"/>
      <c r="K29" s="18" t="n"/>
      <c r="L29" s="18" t="n"/>
      <c r="M29" s="14">
        <f>IF($A29="","",IF($I29="",0,IF($J29="",IF(TODAY()&gt;$I29,TODAY()-$I29,0),MAX(0,$J29-$I29))))</f>
      </c>
      <c r="N29" s="18" t="n"/>
    </row>
    <row r="30">
      <c r="A30" s="16" t="n"/>
      <c r="B30" s="16" t="n"/>
      <c r="C30" s="18" t="n"/>
      <c r="D30" s="18" t="n"/>
      <c r="E30" s="16" t="n"/>
      <c r="F30" s="19" t="n"/>
      <c r="G30" s="17" t="n"/>
      <c r="H30" s="17" t="n"/>
      <c r="I30" s="17" t="n"/>
      <c r="J30" s="17" t="n"/>
      <c r="K30" s="18" t="n"/>
      <c r="L30" s="18" t="n"/>
      <c r="M30" s="14">
        <f>IF($A30="","",IF($I30="",0,IF($J30="",IF(TODAY()&gt;$I30,TODAY()-$I30,0),MAX(0,$J30-$I30))))</f>
      </c>
      <c r="N30" s="18" t="n"/>
    </row>
    <row r="31">
      <c r="A31" s="16" t="n"/>
      <c r="B31" s="16" t="n"/>
      <c r="C31" s="18" t="n"/>
      <c r="D31" s="18" t="n"/>
      <c r="E31" s="16" t="n"/>
      <c r="F31" s="19" t="n"/>
      <c r="G31" s="17" t="n"/>
      <c r="H31" s="17" t="n"/>
      <c r="I31" s="17" t="n"/>
      <c r="J31" s="17" t="n"/>
      <c r="K31" s="18" t="n"/>
      <c r="L31" s="18" t="n"/>
      <c r="M31" s="14">
        <f>IF($A31="","",IF($I31="",0,IF($J31="",IF(TODAY()&gt;$I31,TODAY()-$I31,0),MAX(0,$J31-$I31))))</f>
      </c>
      <c r="N31" s="18" t="n"/>
    </row>
    <row r="32">
      <c r="A32" s="16" t="n"/>
      <c r="B32" s="16" t="n"/>
      <c r="C32" s="18" t="n"/>
      <c r="D32" s="18" t="n"/>
      <c r="E32" s="16" t="n"/>
      <c r="F32" s="19" t="n"/>
      <c r="G32" s="17" t="n"/>
      <c r="H32" s="17" t="n"/>
      <c r="I32" s="17" t="n"/>
      <c r="J32" s="17" t="n"/>
      <c r="K32" s="18" t="n"/>
      <c r="L32" s="18" t="n"/>
      <c r="M32" s="14">
        <f>IF($A32="","",IF($I32="",0,IF($J32="",IF(TODAY()&gt;$I32,TODAY()-$I32,0),MAX(0,$J32-$I32))))</f>
      </c>
      <c r="N32" s="18" t="n"/>
    </row>
    <row r="33">
      <c r="A33" s="16" t="n"/>
      <c r="B33" s="16" t="n"/>
      <c r="C33" s="18" t="n"/>
      <c r="D33" s="18" t="n"/>
      <c r="E33" s="16" t="n"/>
      <c r="F33" s="19" t="n"/>
      <c r="G33" s="17" t="n"/>
      <c r="H33" s="17" t="n"/>
      <c r="I33" s="17" t="n"/>
      <c r="J33" s="17" t="n"/>
      <c r="K33" s="18" t="n"/>
      <c r="L33" s="18" t="n"/>
      <c r="M33" s="14">
        <f>IF($A33="","",IF($I33="",0,IF($J33="",IF(TODAY()&gt;$I33,TODAY()-$I33,0),MAX(0,$J33-$I33))))</f>
      </c>
      <c r="N33" s="18" t="n"/>
    </row>
    <row r="34">
      <c r="A34" s="16" t="n"/>
      <c r="B34" s="16" t="n"/>
      <c r="C34" s="18" t="n"/>
      <c r="D34" s="18" t="n"/>
      <c r="E34" s="16" t="n"/>
      <c r="F34" s="19" t="n"/>
      <c r="G34" s="17" t="n"/>
      <c r="H34" s="17" t="n"/>
      <c r="I34" s="17" t="n"/>
      <c r="J34" s="17" t="n"/>
      <c r="K34" s="18" t="n"/>
      <c r="L34" s="18" t="n"/>
      <c r="M34" s="14">
        <f>IF($A34="","",IF($I34="",0,IF($J34="",IF(TODAY()&gt;$I34,TODAY()-$I34,0),MAX(0,$J34-$I34))))</f>
      </c>
      <c r="N34" s="18" t="n"/>
    </row>
    <row r="35">
      <c r="A35" s="16" t="n"/>
      <c r="B35" s="16" t="n"/>
      <c r="C35" s="18" t="n"/>
      <c r="D35" s="18" t="n"/>
      <c r="E35" s="16" t="n"/>
      <c r="F35" s="19" t="n"/>
      <c r="G35" s="17" t="n"/>
      <c r="H35" s="17" t="n"/>
      <c r="I35" s="17" t="n"/>
      <c r="J35" s="17" t="n"/>
      <c r="K35" s="18" t="n"/>
      <c r="L35" s="18" t="n"/>
      <c r="M35" s="14">
        <f>IF($A35="","",IF($I35="",0,IF($J35="",IF(TODAY()&gt;$I35,TODAY()-$I35,0),MAX(0,$J35-$I35))))</f>
      </c>
      <c r="N35" s="18" t="n"/>
    </row>
    <row r="36">
      <c r="A36" s="16" t="n"/>
      <c r="B36" s="16" t="n"/>
      <c r="C36" s="18" t="n"/>
      <c r="D36" s="18" t="n"/>
      <c r="E36" s="16" t="n"/>
      <c r="F36" s="19" t="n"/>
      <c r="G36" s="17" t="n"/>
      <c r="H36" s="17" t="n"/>
      <c r="I36" s="17" t="n"/>
      <c r="J36" s="17" t="n"/>
      <c r="K36" s="18" t="n"/>
      <c r="L36" s="18" t="n"/>
      <c r="M36" s="14">
        <f>IF($A36="","",IF($I36="",0,IF($J36="",IF(TODAY()&gt;$I36,TODAY()-$I36,0),MAX(0,$J36-$I36))))</f>
      </c>
      <c r="N36" s="18" t="n"/>
    </row>
    <row r="37">
      <c r="A37" s="16" t="n"/>
      <c r="B37" s="16" t="n"/>
      <c r="C37" s="18" t="n"/>
      <c r="D37" s="18" t="n"/>
      <c r="E37" s="16" t="n"/>
      <c r="F37" s="19" t="n"/>
      <c r="G37" s="17" t="n"/>
      <c r="H37" s="17" t="n"/>
      <c r="I37" s="17" t="n"/>
      <c r="J37" s="17" t="n"/>
      <c r="K37" s="18" t="n"/>
      <c r="L37" s="18" t="n"/>
      <c r="M37" s="14">
        <f>IF($A37="","",IF($I37="",0,IF($J37="",IF(TODAY()&gt;$I37,TODAY()-$I37,0),MAX(0,$J37-$I37))))</f>
      </c>
      <c r="N37" s="18" t="n"/>
    </row>
    <row r="38">
      <c r="A38" s="16" t="n"/>
      <c r="B38" s="16" t="n"/>
      <c r="C38" s="18" t="n"/>
      <c r="D38" s="18" t="n"/>
      <c r="E38" s="16" t="n"/>
      <c r="F38" s="19" t="n"/>
      <c r="G38" s="17" t="n"/>
      <c r="H38" s="17" t="n"/>
      <c r="I38" s="17" t="n"/>
      <c r="J38" s="17" t="n"/>
      <c r="K38" s="18" t="n"/>
      <c r="L38" s="18" t="n"/>
      <c r="M38" s="14">
        <f>IF($A38="","",IF($I38="",0,IF($J38="",IF(TODAY()&gt;$I38,TODAY()-$I38,0),MAX(0,$J38-$I38))))</f>
      </c>
      <c r="N38" s="18" t="n"/>
    </row>
    <row r="39">
      <c r="A39" s="16" t="n"/>
      <c r="B39" s="16" t="n"/>
      <c r="C39" s="18" t="n"/>
      <c r="D39" s="18" t="n"/>
      <c r="E39" s="16" t="n"/>
      <c r="F39" s="19" t="n"/>
      <c r="G39" s="17" t="n"/>
      <c r="H39" s="17" t="n"/>
      <c r="I39" s="17" t="n"/>
      <c r="J39" s="17" t="n"/>
      <c r="K39" s="18" t="n"/>
      <c r="L39" s="18" t="n"/>
      <c r="M39" s="14">
        <f>IF($A39="","",IF($I39="",0,IF($J39="",IF(TODAY()&gt;$I39,TODAY()-$I39,0),MAX(0,$J39-$I39))))</f>
      </c>
      <c r="N39" s="18" t="n"/>
    </row>
    <row r="40">
      <c r="A40" s="16" t="n"/>
      <c r="B40" s="16" t="n"/>
      <c r="C40" s="18" t="n"/>
      <c r="D40" s="18" t="n"/>
      <c r="E40" s="16" t="n"/>
      <c r="F40" s="19" t="n"/>
      <c r="G40" s="17" t="n"/>
      <c r="H40" s="17" t="n"/>
      <c r="I40" s="17" t="n"/>
      <c r="J40" s="17" t="n"/>
      <c r="K40" s="18" t="n"/>
      <c r="L40" s="18" t="n"/>
      <c r="M40" s="14">
        <f>IF($A40="","",IF($I40="",0,IF($J40="",IF(TODAY()&gt;$I40,TODAY()-$I40,0),MAX(0,$J40-$I40))))</f>
      </c>
      <c r="N40" s="18" t="n"/>
    </row>
    <row r="41">
      <c r="A41" s="16" t="n"/>
      <c r="B41" s="16" t="n"/>
      <c r="C41" s="18" t="n"/>
      <c r="D41" s="18" t="n"/>
      <c r="E41" s="16" t="n"/>
      <c r="F41" s="19" t="n"/>
      <c r="G41" s="17" t="n"/>
      <c r="H41" s="17" t="n"/>
      <c r="I41" s="17" t="n"/>
      <c r="J41" s="17" t="n"/>
      <c r="K41" s="18" t="n"/>
      <c r="L41" s="18" t="n"/>
      <c r="M41" s="14">
        <f>IF($A41="","",IF($I41="",0,IF($J41="",IF(TODAY()&gt;$I41,TODAY()-$I41,0),MAX(0,$J41-$I41))))</f>
      </c>
      <c r="N41" s="18" t="n"/>
    </row>
    <row r="42">
      <c r="A42" s="16" t="n"/>
      <c r="B42" s="16" t="n"/>
      <c r="C42" s="18" t="n"/>
      <c r="D42" s="18" t="n"/>
      <c r="E42" s="16" t="n"/>
      <c r="F42" s="19" t="n"/>
      <c r="G42" s="17" t="n"/>
      <c r="H42" s="17" t="n"/>
      <c r="I42" s="17" t="n"/>
      <c r="J42" s="17" t="n"/>
      <c r="K42" s="18" t="n"/>
      <c r="L42" s="18" t="n"/>
      <c r="M42" s="14">
        <f>IF($A42="","",IF($I42="",0,IF($J42="",IF(TODAY()&gt;$I42,TODAY()-$I42,0),MAX(0,$J42-$I42))))</f>
      </c>
      <c r="N42" s="18" t="n"/>
    </row>
    <row r="43">
      <c r="A43" s="16" t="n"/>
      <c r="B43" s="16" t="n"/>
      <c r="C43" s="18" t="n"/>
      <c r="D43" s="18" t="n"/>
      <c r="E43" s="16" t="n"/>
      <c r="F43" s="19" t="n"/>
      <c r="G43" s="17" t="n"/>
      <c r="H43" s="17" t="n"/>
      <c r="I43" s="17" t="n"/>
      <c r="J43" s="17" t="n"/>
      <c r="K43" s="18" t="n"/>
      <c r="L43" s="18" t="n"/>
      <c r="M43" s="14">
        <f>IF($A43="","",IF($I43="",0,IF($J43="",IF(TODAY()&gt;$I43,TODAY()-$I43,0),MAX(0,$J43-$I43))))</f>
      </c>
      <c r="N43" s="18" t="n"/>
    </row>
    <row r="44">
      <c r="A44" s="16" t="n"/>
      <c r="B44" s="16" t="n"/>
      <c r="C44" s="18" t="n"/>
      <c r="D44" s="18" t="n"/>
      <c r="E44" s="16" t="n"/>
      <c r="F44" s="19" t="n"/>
      <c r="G44" s="17" t="n"/>
      <c r="H44" s="17" t="n"/>
      <c r="I44" s="17" t="n"/>
      <c r="J44" s="17" t="n"/>
      <c r="K44" s="18" t="n"/>
      <c r="L44" s="18" t="n"/>
      <c r="M44" s="14">
        <f>IF($A44="","",IF($I44="",0,IF($J44="",IF(TODAY()&gt;$I44,TODAY()-$I44,0),MAX(0,$J44-$I44))))</f>
      </c>
      <c r="N44" s="18" t="n"/>
    </row>
    <row r="45">
      <c r="A45" s="16" t="n"/>
      <c r="B45" s="16" t="n"/>
      <c r="C45" s="18" t="n"/>
      <c r="D45" s="18" t="n"/>
      <c r="E45" s="16" t="n"/>
      <c r="F45" s="19" t="n"/>
      <c r="G45" s="17" t="n"/>
      <c r="H45" s="17" t="n"/>
      <c r="I45" s="17" t="n"/>
      <c r="J45" s="17" t="n"/>
      <c r="K45" s="18" t="n"/>
      <c r="L45" s="18" t="n"/>
      <c r="M45" s="14">
        <f>IF($A45="","",IF($I45="",0,IF($J45="",IF(TODAY()&gt;$I45,TODAY()-$I45,0),MAX(0,$J45-$I45))))</f>
      </c>
      <c r="N45" s="18" t="n"/>
    </row>
    <row r="46">
      <c r="A46" s="16" t="n"/>
      <c r="B46" s="16" t="n"/>
      <c r="C46" s="18" t="n"/>
      <c r="D46" s="18" t="n"/>
      <c r="E46" s="16" t="n"/>
      <c r="F46" s="19" t="n"/>
      <c r="G46" s="17" t="n"/>
      <c r="H46" s="17" t="n"/>
      <c r="I46" s="17" t="n"/>
      <c r="J46" s="17" t="n"/>
      <c r="K46" s="18" t="n"/>
      <c r="L46" s="18" t="n"/>
      <c r="M46" s="14">
        <f>IF($A46="","",IF($I46="",0,IF($J46="",IF(TODAY()&gt;$I46,TODAY()-$I46,0),MAX(0,$J46-$I46))))</f>
      </c>
      <c r="N46" s="18" t="n"/>
    </row>
    <row r="47">
      <c r="A47" s="16" t="n"/>
      <c r="B47" s="16" t="n"/>
      <c r="C47" s="18" t="n"/>
      <c r="D47" s="18" t="n"/>
      <c r="E47" s="16" t="n"/>
      <c r="F47" s="19" t="n"/>
      <c r="G47" s="17" t="n"/>
      <c r="H47" s="17" t="n"/>
      <c r="I47" s="17" t="n"/>
      <c r="J47" s="17" t="n"/>
      <c r="K47" s="18" t="n"/>
      <c r="L47" s="18" t="n"/>
      <c r="M47" s="14">
        <f>IF($A47="","",IF($I47="",0,IF($J47="",IF(TODAY()&gt;$I47,TODAY()-$I47,0),MAX(0,$J47-$I47))))</f>
      </c>
      <c r="N47" s="18" t="n"/>
    </row>
    <row r="48">
      <c r="A48" s="16" t="n"/>
      <c r="B48" s="16" t="n"/>
      <c r="C48" s="18" t="n"/>
      <c r="D48" s="18" t="n"/>
      <c r="E48" s="16" t="n"/>
      <c r="F48" s="19" t="n"/>
      <c r="G48" s="17" t="n"/>
      <c r="H48" s="17" t="n"/>
      <c r="I48" s="17" t="n"/>
      <c r="J48" s="17" t="n"/>
      <c r="K48" s="18" t="n"/>
      <c r="L48" s="18" t="n"/>
      <c r="M48" s="14">
        <f>IF($A48="","",IF($I48="",0,IF($J48="",IF(TODAY()&gt;$I48,TODAY()-$I48,0),MAX(0,$J48-$I48))))</f>
      </c>
      <c r="N48" s="18" t="n"/>
    </row>
    <row r="49">
      <c r="A49" s="16" t="n"/>
      <c r="B49" s="16" t="n"/>
      <c r="C49" s="18" t="n"/>
      <c r="D49" s="18" t="n"/>
      <c r="E49" s="16" t="n"/>
      <c r="F49" s="19" t="n"/>
      <c r="G49" s="17" t="n"/>
      <c r="H49" s="17" t="n"/>
      <c r="I49" s="17" t="n"/>
      <c r="J49" s="17" t="n"/>
      <c r="K49" s="18" t="n"/>
      <c r="L49" s="18" t="n"/>
      <c r="M49" s="14">
        <f>IF($A49="","",IF($I49="",0,IF($J49="",IF(TODAY()&gt;$I49,TODAY()-$I49,0),MAX(0,$J49-$I49))))</f>
      </c>
      <c r="N49" s="18" t="n"/>
    </row>
    <row r="50">
      <c r="A50" s="16" t="n"/>
      <c r="B50" s="16" t="n"/>
      <c r="C50" s="18" t="n"/>
      <c r="D50" s="18" t="n"/>
      <c r="E50" s="16" t="n"/>
      <c r="F50" s="19" t="n"/>
      <c r="G50" s="17" t="n"/>
      <c r="H50" s="17" t="n"/>
      <c r="I50" s="17" t="n"/>
      <c r="J50" s="17" t="n"/>
      <c r="K50" s="18" t="n"/>
      <c r="L50" s="18" t="n"/>
      <c r="M50" s="14">
        <f>IF($A50="","",IF($I50="",0,IF($J50="",IF(TODAY()&gt;$I50,TODAY()-$I50,0),MAX(0,$J50-$I50))))</f>
      </c>
      <c r="N50" s="18" t="n"/>
    </row>
    <row r="51">
      <c r="A51" s="16" t="n"/>
      <c r="B51" s="16" t="n"/>
      <c r="C51" s="18" t="n"/>
      <c r="D51" s="18" t="n"/>
      <c r="E51" s="16" t="n"/>
      <c r="F51" s="19" t="n"/>
      <c r="G51" s="17" t="n"/>
      <c r="H51" s="17" t="n"/>
      <c r="I51" s="17" t="n"/>
      <c r="J51" s="17" t="n"/>
      <c r="K51" s="18" t="n"/>
      <c r="L51" s="18" t="n"/>
      <c r="M51" s="14">
        <f>IF($A51="","",IF($I51="",0,IF($J51="",IF(TODAY()&gt;$I51,TODAY()-$I51,0),MAX(0,$J51-$I51))))</f>
      </c>
      <c r="N51" s="18" t="n"/>
    </row>
    <row r="52">
      <c r="A52" s="16" t="n"/>
      <c r="B52" s="16" t="n"/>
      <c r="C52" s="18" t="n"/>
      <c r="D52" s="18" t="n"/>
      <c r="E52" s="16" t="n"/>
      <c r="F52" s="19" t="n"/>
      <c r="G52" s="17" t="n"/>
      <c r="H52" s="17" t="n"/>
      <c r="I52" s="17" t="n"/>
      <c r="J52" s="17" t="n"/>
      <c r="K52" s="18" t="n"/>
      <c r="L52" s="18" t="n"/>
      <c r="M52" s="14">
        <f>IF($A52="","",IF($I52="",0,IF($J52="",IF(TODAY()&gt;$I52,TODAY()-$I52,0),MAX(0,$J52-$I52))))</f>
      </c>
      <c r="N52" s="18" t="n"/>
    </row>
    <row r="53">
      <c r="A53" s="16" t="n"/>
      <c r="B53" s="16" t="n"/>
      <c r="C53" s="18" t="n"/>
      <c r="D53" s="18" t="n"/>
      <c r="E53" s="16" t="n"/>
      <c r="F53" s="19" t="n"/>
      <c r="G53" s="17" t="n"/>
      <c r="H53" s="17" t="n"/>
      <c r="I53" s="17" t="n"/>
      <c r="J53" s="17" t="n"/>
      <c r="K53" s="18" t="n"/>
      <c r="L53" s="18" t="n"/>
      <c r="M53" s="14">
        <f>IF($A53="","",IF($I53="",0,IF($J53="",IF(TODAY()&gt;$I53,TODAY()-$I53,0),MAX(0,$J53-$I53))))</f>
      </c>
      <c r="N53" s="18" t="n"/>
    </row>
    <row r="54">
      <c r="A54" s="16" t="n"/>
      <c r="B54" s="16" t="n"/>
      <c r="C54" s="18" t="n"/>
      <c r="D54" s="18" t="n"/>
      <c r="E54" s="16" t="n"/>
      <c r="F54" s="19" t="n"/>
      <c r="G54" s="17" t="n"/>
      <c r="H54" s="17" t="n"/>
      <c r="I54" s="17" t="n"/>
      <c r="J54" s="17" t="n"/>
      <c r="K54" s="18" t="n"/>
      <c r="L54" s="18" t="n"/>
      <c r="M54" s="14">
        <f>IF($A54="","",IF($I54="",0,IF($J54="",IF(TODAY()&gt;$I54,TODAY()-$I54,0),MAX(0,$J54-$I54))))</f>
      </c>
      <c r="N54" s="18" t="n"/>
    </row>
    <row r="55">
      <c r="A55" s="16" t="n"/>
      <c r="B55" s="16" t="n"/>
      <c r="C55" s="18" t="n"/>
      <c r="D55" s="18" t="n"/>
      <c r="E55" s="16" t="n"/>
      <c r="F55" s="19" t="n"/>
      <c r="G55" s="17" t="n"/>
      <c r="H55" s="17" t="n"/>
      <c r="I55" s="17" t="n"/>
      <c r="J55" s="17" t="n"/>
      <c r="K55" s="18" t="n"/>
      <c r="L55" s="18" t="n"/>
      <c r="M55" s="14">
        <f>IF($A55="","",IF($I55="",0,IF($J55="",IF(TODAY()&gt;$I55,TODAY()-$I55,0),MAX(0,$J55-$I55))))</f>
      </c>
      <c r="N55" s="18" t="n"/>
    </row>
    <row r="56">
      <c r="A56" s="16" t="n"/>
      <c r="B56" s="16" t="n"/>
      <c r="C56" s="18" t="n"/>
      <c r="D56" s="18" t="n"/>
      <c r="E56" s="16" t="n"/>
      <c r="F56" s="19" t="n"/>
      <c r="G56" s="17" t="n"/>
      <c r="H56" s="17" t="n"/>
      <c r="I56" s="17" t="n"/>
      <c r="J56" s="17" t="n"/>
      <c r="K56" s="18" t="n"/>
      <c r="L56" s="18" t="n"/>
      <c r="M56" s="14">
        <f>IF($A56="","",IF($I56="",0,IF($J56="",IF(TODAY()&gt;$I56,TODAY()-$I56,0),MAX(0,$J56-$I56))))</f>
      </c>
      <c r="N56" s="18" t="n"/>
    </row>
    <row r="57">
      <c r="A57" s="16" t="n"/>
      <c r="B57" s="16" t="n"/>
      <c r="C57" s="18" t="n"/>
      <c r="D57" s="18" t="n"/>
      <c r="E57" s="16" t="n"/>
      <c r="F57" s="19" t="n"/>
      <c r="G57" s="17" t="n"/>
      <c r="H57" s="17" t="n"/>
      <c r="I57" s="17" t="n"/>
      <c r="J57" s="17" t="n"/>
      <c r="K57" s="18" t="n"/>
      <c r="L57" s="18" t="n"/>
      <c r="M57" s="14">
        <f>IF($A57="","",IF($I57="",0,IF($J57="",IF(TODAY()&gt;$I57,TODAY()-$I57,0),MAX(0,$J57-$I57))))</f>
      </c>
      <c r="N57" s="18" t="n"/>
    </row>
    <row r="58">
      <c r="A58" s="16" t="n"/>
      <c r="B58" s="16" t="n"/>
      <c r="C58" s="18" t="n"/>
      <c r="D58" s="18" t="n"/>
      <c r="E58" s="16" t="n"/>
      <c r="F58" s="19" t="n"/>
      <c r="G58" s="17" t="n"/>
      <c r="H58" s="17" t="n"/>
      <c r="I58" s="17" t="n"/>
      <c r="J58" s="17" t="n"/>
      <c r="K58" s="18" t="n"/>
      <c r="L58" s="18" t="n"/>
      <c r="M58" s="14">
        <f>IF($A58="","",IF($I58="",0,IF($J58="",IF(TODAY()&gt;$I58,TODAY()-$I58,0),MAX(0,$J58-$I58))))</f>
      </c>
      <c r="N58" s="18" t="n"/>
    </row>
    <row r="59">
      <c r="A59" s="16" t="n"/>
      <c r="B59" s="16" t="n"/>
      <c r="C59" s="18" t="n"/>
      <c r="D59" s="18" t="n"/>
      <c r="E59" s="16" t="n"/>
      <c r="F59" s="19" t="n"/>
      <c r="G59" s="17" t="n"/>
      <c r="H59" s="17" t="n"/>
      <c r="I59" s="17" t="n"/>
      <c r="J59" s="17" t="n"/>
      <c r="K59" s="18" t="n"/>
      <c r="L59" s="18" t="n"/>
      <c r="M59" s="14">
        <f>IF($A59="","",IF($I59="",0,IF($J59="",IF(TODAY()&gt;$I59,TODAY()-$I59,0),MAX(0,$J59-$I59))))</f>
      </c>
      <c r="N59" s="18" t="n"/>
    </row>
    <row r="60">
      <c r="A60" s="16" t="n"/>
      <c r="B60" s="16" t="n"/>
      <c r="C60" s="18" t="n"/>
      <c r="D60" s="18" t="n"/>
      <c r="E60" s="16" t="n"/>
      <c r="F60" s="19" t="n"/>
      <c r="G60" s="17" t="n"/>
      <c r="H60" s="17" t="n"/>
      <c r="I60" s="17" t="n"/>
      <c r="J60" s="17" t="n"/>
      <c r="K60" s="18" t="n"/>
      <c r="L60" s="18" t="n"/>
      <c r="M60" s="14">
        <f>IF($A60="","",IF($I60="",0,IF($J60="",IF(TODAY()&gt;$I60,TODAY()-$I60,0),MAX(0,$J60-$I60))))</f>
      </c>
      <c r="N60" s="18" t="n"/>
    </row>
    <row r="61">
      <c r="A61" s="16" t="n"/>
      <c r="B61" s="16" t="n"/>
      <c r="C61" s="18" t="n"/>
      <c r="D61" s="18" t="n"/>
      <c r="E61" s="16" t="n"/>
      <c r="F61" s="19" t="n"/>
      <c r="G61" s="17" t="n"/>
      <c r="H61" s="17" t="n"/>
      <c r="I61" s="17" t="n"/>
      <c r="J61" s="17" t="n"/>
      <c r="K61" s="18" t="n"/>
      <c r="L61" s="18" t="n"/>
      <c r="M61" s="14">
        <f>IF($A61="","",IF($I61="",0,IF($J61="",IF(TODAY()&gt;$I61,TODAY()-$I61,0),MAX(0,$J61-$I61))))</f>
      </c>
      <c r="N61" s="18" t="n"/>
    </row>
    <row r="62">
      <c r="A62" s="16" t="n"/>
      <c r="B62" s="16" t="n"/>
      <c r="C62" s="18" t="n"/>
      <c r="D62" s="18" t="n"/>
      <c r="E62" s="16" t="n"/>
      <c r="F62" s="19" t="n"/>
      <c r="G62" s="17" t="n"/>
      <c r="H62" s="17" t="n"/>
      <c r="I62" s="17" t="n"/>
      <c r="J62" s="17" t="n"/>
      <c r="K62" s="18" t="n"/>
      <c r="L62" s="18" t="n"/>
      <c r="M62" s="14">
        <f>IF($A62="","",IF($I62="",0,IF($J62="",IF(TODAY()&gt;$I62,TODAY()-$I62,0),MAX(0,$J62-$I62))))</f>
      </c>
      <c r="N62" s="18" t="n"/>
    </row>
    <row r="63">
      <c r="A63" s="16" t="n"/>
      <c r="B63" s="16" t="n"/>
      <c r="C63" s="18" t="n"/>
      <c r="D63" s="18" t="n"/>
      <c r="E63" s="16" t="n"/>
      <c r="F63" s="19" t="n"/>
      <c r="G63" s="17" t="n"/>
      <c r="H63" s="17" t="n"/>
      <c r="I63" s="17" t="n"/>
      <c r="J63" s="17" t="n"/>
      <c r="K63" s="18" t="n"/>
      <c r="L63" s="18" t="n"/>
      <c r="M63" s="14">
        <f>IF($A63="","",IF($I63="",0,IF($J63="",IF(TODAY()&gt;$I63,TODAY()-$I63,0),MAX(0,$J63-$I63))))</f>
      </c>
      <c r="N63" s="18" t="n"/>
    </row>
    <row r="64">
      <c r="A64" s="16" t="n"/>
      <c r="B64" s="16" t="n"/>
      <c r="C64" s="18" t="n"/>
      <c r="D64" s="18" t="n"/>
      <c r="E64" s="16" t="n"/>
      <c r="F64" s="19" t="n"/>
      <c r="G64" s="17" t="n"/>
      <c r="H64" s="17" t="n"/>
      <c r="I64" s="17" t="n"/>
      <c r="J64" s="17" t="n"/>
      <c r="K64" s="18" t="n"/>
      <c r="L64" s="18" t="n"/>
      <c r="M64" s="14">
        <f>IF($A64="","",IF($I64="",0,IF($J64="",IF(TODAY()&gt;$I64,TODAY()-$I64,0),MAX(0,$J64-$I64))))</f>
      </c>
      <c r="N64" s="18" t="n"/>
    </row>
    <row r="65">
      <c r="A65" s="16" t="n"/>
      <c r="B65" s="16" t="n"/>
      <c r="C65" s="18" t="n"/>
      <c r="D65" s="18" t="n"/>
      <c r="E65" s="16" t="n"/>
      <c r="F65" s="19" t="n"/>
      <c r="G65" s="17" t="n"/>
      <c r="H65" s="17" t="n"/>
      <c r="I65" s="17" t="n"/>
      <c r="J65" s="17" t="n"/>
      <c r="K65" s="18" t="n"/>
      <c r="L65" s="18" t="n"/>
      <c r="M65" s="14">
        <f>IF($A65="","",IF($I65="",0,IF($J65="",IF(TODAY()&gt;$I65,TODAY()-$I65,0),MAX(0,$J65-$I65))))</f>
      </c>
      <c r="N65" s="18" t="n"/>
    </row>
    <row r="66">
      <c r="A66" s="16" t="n"/>
      <c r="B66" s="16" t="n"/>
      <c r="C66" s="18" t="n"/>
      <c r="D66" s="18" t="n"/>
      <c r="E66" s="16" t="n"/>
      <c r="F66" s="19" t="n"/>
      <c r="G66" s="17" t="n"/>
      <c r="H66" s="17" t="n"/>
      <c r="I66" s="17" t="n"/>
      <c r="J66" s="17" t="n"/>
      <c r="K66" s="18" t="n"/>
      <c r="L66" s="18" t="n"/>
      <c r="M66" s="14">
        <f>IF($A66="","",IF($I66="",0,IF($J66="",IF(TODAY()&gt;$I66,TODAY()-$I66,0),MAX(0,$J66-$I66))))</f>
      </c>
      <c r="N66" s="18" t="n"/>
    </row>
    <row r="67">
      <c r="A67" s="16" t="n"/>
      <c r="B67" s="16" t="n"/>
      <c r="C67" s="18" t="n"/>
      <c r="D67" s="18" t="n"/>
      <c r="E67" s="16" t="n"/>
      <c r="F67" s="19" t="n"/>
      <c r="G67" s="17" t="n"/>
      <c r="H67" s="17" t="n"/>
      <c r="I67" s="17" t="n"/>
      <c r="J67" s="17" t="n"/>
      <c r="K67" s="18" t="n"/>
      <c r="L67" s="18" t="n"/>
      <c r="M67" s="14">
        <f>IF($A67="","",IF($I67="",0,IF($J67="",IF(TODAY()&gt;$I67,TODAY()-$I67,0),MAX(0,$J67-$I67))))</f>
      </c>
      <c r="N67" s="18" t="n"/>
    </row>
    <row r="68">
      <c r="A68" s="16" t="n"/>
      <c r="B68" s="16" t="n"/>
      <c r="C68" s="18" t="n"/>
      <c r="D68" s="18" t="n"/>
      <c r="E68" s="16" t="n"/>
      <c r="F68" s="19" t="n"/>
      <c r="G68" s="17" t="n"/>
      <c r="H68" s="17" t="n"/>
      <c r="I68" s="17" t="n"/>
      <c r="J68" s="17" t="n"/>
      <c r="K68" s="18" t="n"/>
      <c r="L68" s="18" t="n"/>
      <c r="M68" s="14">
        <f>IF($A68="","",IF($I68="",0,IF($J68="",IF(TODAY()&gt;$I68,TODAY()-$I68,0),MAX(0,$J68-$I68))))</f>
      </c>
      <c r="N68" s="18" t="n"/>
    </row>
    <row r="69">
      <c r="A69" s="16" t="n"/>
      <c r="B69" s="16" t="n"/>
      <c r="C69" s="18" t="n"/>
      <c r="D69" s="18" t="n"/>
      <c r="E69" s="16" t="n"/>
      <c r="F69" s="19" t="n"/>
      <c r="G69" s="17" t="n"/>
      <c r="H69" s="17" t="n"/>
      <c r="I69" s="17" t="n"/>
      <c r="J69" s="17" t="n"/>
      <c r="K69" s="18" t="n"/>
      <c r="L69" s="18" t="n"/>
      <c r="M69" s="14">
        <f>IF($A69="","",IF($I69="",0,IF($J69="",IF(TODAY()&gt;$I69,TODAY()-$I69,0),MAX(0,$J69-$I69))))</f>
      </c>
      <c r="N69" s="18" t="n"/>
    </row>
    <row r="70">
      <c r="A70" s="16" t="n"/>
      <c r="B70" s="16" t="n"/>
      <c r="C70" s="18" t="n"/>
      <c r="D70" s="18" t="n"/>
      <c r="E70" s="16" t="n"/>
      <c r="F70" s="19" t="n"/>
      <c r="G70" s="17" t="n"/>
      <c r="H70" s="17" t="n"/>
      <c r="I70" s="17" t="n"/>
      <c r="J70" s="17" t="n"/>
      <c r="K70" s="18" t="n"/>
      <c r="L70" s="18" t="n"/>
      <c r="M70" s="14">
        <f>IF($A70="","",IF($I70="",0,IF($J70="",IF(TODAY()&gt;$I70,TODAY()-$I70,0),MAX(0,$J70-$I70))))</f>
      </c>
      <c r="N70" s="18" t="n"/>
    </row>
    <row r="71">
      <c r="A71" s="16" t="n"/>
      <c r="B71" s="16" t="n"/>
      <c r="C71" s="18" t="n"/>
      <c r="D71" s="18" t="n"/>
      <c r="E71" s="16" t="n"/>
      <c r="F71" s="19" t="n"/>
      <c r="G71" s="17" t="n"/>
      <c r="H71" s="17" t="n"/>
      <c r="I71" s="17" t="n"/>
      <c r="J71" s="17" t="n"/>
      <c r="K71" s="18" t="n"/>
      <c r="L71" s="18" t="n"/>
      <c r="M71" s="14">
        <f>IF($A71="","",IF($I71="",0,IF($J71="",IF(TODAY()&gt;$I71,TODAY()-$I71,0),MAX(0,$J71-$I71))))</f>
      </c>
      <c r="N71" s="18" t="n"/>
    </row>
    <row r="72">
      <c r="A72" s="16" t="n"/>
      <c r="B72" s="16" t="n"/>
      <c r="C72" s="18" t="n"/>
      <c r="D72" s="18" t="n"/>
      <c r="E72" s="16" t="n"/>
      <c r="F72" s="19" t="n"/>
      <c r="G72" s="17" t="n"/>
      <c r="H72" s="17" t="n"/>
      <c r="I72" s="17" t="n"/>
      <c r="J72" s="17" t="n"/>
      <c r="K72" s="18" t="n"/>
      <c r="L72" s="18" t="n"/>
      <c r="M72" s="14">
        <f>IF($A72="","",IF($I72="",0,IF($J72="",IF(TODAY()&gt;$I72,TODAY()-$I72,0),MAX(0,$J72-$I72))))</f>
      </c>
      <c r="N72" s="18" t="n"/>
    </row>
    <row r="73">
      <c r="A73" s="16" t="n"/>
      <c r="B73" s="16" t="n"/>
      <c r="C73" s="18" t="n"/>
      <c r="D73" s="18" t="n"/>
      <c r="E73" s="16" t="n"/>
      <c r="F73" s="19" t="n"/>
      <c r="G73" s="17" t="n"/>
      <c r="H73" s="17" t="n"/>
      <c r="I73" s="17" t="n"/>
      <c r="J73" s="17" t="n"/>
      <c r="K73" s="18" t="n"/>
      <c r="L73" s="18" t="n"/>
      <c r="M73" s="14">
        <f>IF($A73="","",IF($I73="",0,IF($J73="",IF(TODAY()&gt;$I73,TODAY()-$I73,0),MAX(0,$J73-$I73))))</f>
      </c>
      <c r="N73" s="18" t="n"/>
    </row>
    <row r="74">
      <c r="A74" s="16" t="n"/>
      <c r="B74" s="16" t="n"/>
      <c r="C74" s="18" t="n"/>
      <c r="D74" s="18" t="n"/>
      <c r="E74" s="16" t="n"/>
      <c r="F74" s="19" t="n"/>
      <c r="G74" s="17" t="n"/>
      <c r="H74" s="17" t="n"/>
      <c r="I74" s="17" t="n"/>
      <c r="J74" s="17" t="n"/>
      <c r="K74" s="18" t="n"/>
      <c r="L74" s="18" t="n"/>
      <c r="M74" s="14">
        <f>IF($A74="","",IF($I74="",0,IF($J74="",IF(TODAY()&gt;$I74,TODAY()-$I74,0),MAX(0,$J74-$I74))))</f>
      </c>
      <c r="N74" s="18" t="n"/>
    </row>
    <row r="75">
      <c r="A75" s="16" t="n"/>
      <c r="B75" s="16" t="n"/>
      <c r="C75" s="18" t="n"/>
      <c r="D75" s="18" t="n"/>
      <c r="E75" s="16" t="n"/>
      <c r="F75" s="19" t="n"/>
      <c r="G75" s="17" t="n"/>
      <c r="H75" s="17" t="n"/>
      <c r="I75" s="17" t="n"/>
      <c r="J75" s="17" t="n"/>
      <c r="K75" s="18" t="n"/>
      <c r="L75" s="18" t="n"/>
      <c r="M75" s="14">
        <f>IF($A75="","",IF($I75="",0,IF($J75="",IF(TODAY()&gt;$I75,TODAY()-$I75,0),MAX(0,$J75-$I75))))</f>
      </c>
      <c r="N75" s="18" t="n"/>
    </row>
    <row r="76">
      <c r="A76" s="16" t="n"/>
      <c r="B76" s="16" t="n"/>
      <c r="C76" s="18" t="n"/>
      <c r="D76" s="18" t="n"/>
      <c r="E76" s="16" t="n"/>
      <c r="F76" s="19" t="n"/>
      <c r="G76" s="17" t="n"/>
      <c r="H76" s="17" t="n"/>
      <c r="I76" s="17" t="n"/>
      <c r="J76" s="17" t="n"/>
      <c r="K76" s="18" t="n"/>
      <c r="L76" s="18" t="n"/>
      <c r="M76" s="14">
        <f>IF($A76="","",IF($I76="",0,IF($J76="",IF(TODAY()&gt;$I76,TODAY()-$I76,0),MAX(0,$J76-$I76))))</f>
      </c>
      <c r="N76" s="18" t="n"/>
    </row>
    <row r="77">
      <c r="A77" s="16" t="n"/>
      <c r="B77" s="16" t="n"/>
      <c r="C77" s="18" t="n"/>
      <c r="D77" s="18" t="n"/>
      <c r="E77" s="16" t="n"/>
      <c r="F77" s="19" t="n"/>
      <c r="G77" s="17" t="n"/>
      <c r="H77" s="17" t="n"/>
      <c r="I77" s="17" t="n"/>
      <c r="J77" s="17" t="n"/>
      <c r="K77" s="18" t="n"/>
      <c r="L77" s="18" t="n"/>
      <c r="M77" s="14">
        <f>IF($A77="","",IF($I77="",0,IF($J77="",IF(TODAY()&gt;$I77,TODAY()-$I77,0),MAX(0,$J77-$I77))))</f>
      </c>
      <c r="N77" s="18" t="n"/>
    </row>
    <row r="78">
      <c r="A78" s="16" t="n"/>
      <c r="B78" s="16" t="n"/>
      <c r="C78" s="18" t="n"/>
      <c r="D78" s="18" t="n"/>
      <c r="E78" s="16" t="n"/>
      <c r="F78" s="19" t="n"/>
      <c r="G78" s="17" t="n"/>
      <c r="H78" s="17" t="n"/>
      <c r="I78" s="17" t="n"/>
      <c r="J78" s="17" t="n"/>
      <c r="K78" s="18" t="n"/>
      <c r="L78" s="18" t="n"/>
      <c r="M78" s="14">
        <f>IF($A78="","",IF($I78="",0,IF($J78="",IF(TODAY()&gt;$I78,TODAY()-$I78,0),MAX(0,$J78-$I78))))</f>
      </c>
      <c r="N78" s="18" t="n"/>
    </row>
    <row r="79">
      <c r="A79" s="16" t="n"/>
      <c r="B79" s="16" t="n"/>
      <c r="C79" s="18" t="n"/>
      <c r="D79" s="18" t="n"/>
      <c r="E79" s="16" t="n"/>
      <c r="F79" s="19" t="n"/>
      <c r="G79" s="17" t="n"/>
      <c r="H79" s="17" t="n"/>
      <c r="I79" s="17" t="n"/>
      <c r="J79" s="17" t="n"/>
      <c r="K79" s="18" t="n"/>
      <c r="L79" s="18" t="n"/>
      <c r="M79" s="14">
        <f>IF($A79="","",IF($I79="",0,IF($J79="",IF(TODAY()&gt;$I79,TODAY()-$I79,0),MAX(0,$J79-$I79))))</f>
      </c>
      <c r="N79" s="18" t="n"/>
    </row>
    <row r="80">
      <c r="A80" s="16" t="n"/>
      <c r="B80" s="16" t="n"/>
      <c r="C80" s="18" t="n"/>
      <c r="D80" s="18" t="n"/>
      <c r="E80" s="16" t="n"/>
      <c r="F80" s="19" t="n"/>
      <c r="G80" s="17" t="n"/>
      <c r="H80" s="17" t="n"/>
      <c r="I80" s="17" t="n"/>
      <c r="J80" s="17" t="n"/>
      <c r="K80" s="18" t="n"/>
      <c r="L80" s="18" t="n"/>
      <c r="M80" s="14">
        <f>IF($A80="","",IF($I80="",0,IF($J80="",IF(TODAY()&gt;$I80,TODAY()-$I80,0),MAX(0,$J80-$I80))))</f>
      </c>
      <c r="N80" s="18" t="n"/>
    </row>
    <row r="81">
      <c r="A81" s="16" t="n"/>
      <c r="B81" s="16" t="n"/>
      <c r="C81" s="18" t="n"/>
      <c r="D81" s="18" t="n"/>
      <c r="E81" s="16" t="n"/>
      <c r="F81" s="19" t="n"/>
      <c r="G81" s="17" t="n"/>
      <c r="H81" s="17" t="n"/>
      <c r="I81" s="17" t="n"/>
      <c r="J81" s="17" t="n"/>
      <c r="K81" s="18" t="n"/>
      <c r="L81" s="18" t="n"/>
      <c r="M81" s="14">
        <f>IF($A81="","",IF($I81="",0,IF($J81="",IF(TODAY()&gt;$I81,TODAY()-$I81,0),MAX(0,$J81-$I81))))</f>
      </c>
      <c r="N81" s="18" t="n"/>
    </row>
    <row r="82">
      <c r="A82" s="16" t="n"/>
      <c r="B82" s="16" t="n"/>
      <c r="C82" s="18" t="n"/>
      <c r="D82" s="18" t="n"/>
      <c r="E82" s="16" t="n"/>
      <c r="F82" s="19" t="n"/>
      <c r="G82" s="17" t="n"/>
      <c r="H82" s="17" t="n"/>
      <c r="I82" s="17" t="n"/>
      <c r="J82" s="17" t="n"/>
      <c r="K82" s="18" t="n"/>
      <c r="L82" s="18" t="n"/>
      <c r="M82" s="14">
        <f>IF($A82="","",IF($I82="",0,IF($J82="",IF(TODAY()&gt;$I82,TODAY()-$I82,0),MAX(0,$J82-$I82))))</f>
      </c>
      <c r="N82" s="18" t="n"/>
    </row>
    <row r="83">
      <c r="A83" s="16" t="n"/>
      <c r="B83" s="16" t="n"/>
      <c r="C83" s="18" t="n"/>
      <c r="D83" s="18" t="n"/>
      <c r="E83" s="16" t="n"/>
      <c r="F83" s="19" t="n"/>
      <c r="G83" s="17" t="n"/>
      <c r="H83" s="17" t="n"/>
      <c r="I83" s="17" t="n"/>
      <c r="J83" s="17" t="n"/>
      <c r="K83" s="18" t="n"/>
      <c r="L83" s="18" t="n"/>
      <c r="M83" s="14">
        <f>IF($A83="","",IF($I83="",0,IF($J83="",IF(TODAY()&gt;$I83,TODAY()-$I83,0),MAX(0,$J83-$I83))))</f>
      </c>
      <c r="N83" s="18" t="n"/>
    </row>
    <row r="84">
      <c r="A84" s="16" t="n"/>
      <c r="B84" s="16" t="n"/>
      <c r="C84" s="18" t="n"/>
      <c r="D84" s="18" t="n"/>
      <c r="E84" s="16" t="n"/>
      <c r="F84" s="19" t="n"/>
      <c r="G84" s="17" t="n"/>
      <c r="H84" s="17" t="n"/>
      <c r="I84" s="17" t="n"/>
      <c r="J84" s="17" t="n"/>
      <c r="K84" s="18" t="n"/>
      <c r="L84" s="18" t="n"/>
      <c r="M84" s="14">
        <f>IF($A84="","",IF($I84="",0,IF($J84="",IF(TODAY()&gt;$I84,TODAY()-$I84,0),MAX(0,$J84-$I84))))</f>
      </c>
      <c r="N84" s="18" t="n"/>
    </row>
    <row r="85">
      <c r="A85" s="16" t="n"/>
      <c r="B85" s="16" t="n"/>
      <c r="C85" s="18" t="n"/>
      <c r="D85" s="18" t="n"/>
      <c r="E85" s="16" t="n"/>
      <c r="F85" s="19" t="n"/>
      <c r="G85" s="17" t="n"/>
      <c r="H85" s="17" t="n"/>
      <c r="I85" s="17" t="n"/>
      <c r="J85" s="17" t="n"/>
      <c r="K85" s="18" t="n"/>
      <c r="L85" s="18" t="n"/>
      <c r="M85" s="14">
        <f>IF($A85="","",IF($I85="",0,IF($J85="",IF(TODAY()&gt;$I85,TODAY()-$I85,0),MAX(0,$J85-$I85))))</f>
      </c>
      <c r="N85" s="18" t="n"/>
    </row>
    <row r="86">
      <c r="A86" s="16" t="n"/>
      <c r="B86" s="16" t="n"/>
      <c r="C86" s="18" t="n"/>
      <c r="D86" s="18" t="n"/>
      <c r="E86" s="16" t="n"/>
      <c r="F86" s="19" t="n"/>
      <c r="G86" s="17" t="n"/>
      <c r="H86" s="17" t="n"/>
      <c r="I86" s="17" t="n"/>
      <c r="J86" s="17" t="n"/>
      <c r="K86" s="18" t="n"/>
      <c r="L86" s="18" t="n"/>
      <c r="M86" s="14">
        <f>IF($A86="","",IF($I86="",0,IF($J86="",IF(TODAY()&gt;$I86,TODAY()-$I86,0),MAX(0,$J86-$I86))))</f>
      </c>
      <c r="N86" s="18" t="n"/>
    </row>
    <row r="87">
      <c r="A87" s="16" t="n"/>
      <c r="B87" s="16" t="n"/>
      <c r="C87" s="18" t="n"/>
      <c r="D87" s="18" t="n"/>
      <c r="E87" s="16" t="n"/>
      <c r="F87" s="19" t="n"/>
      <c r="G87" s="17" t="n"/>
      <c r="H87" s="17" t="n"/>
      <c r="I87" s="17" t="n"/>
      <c r="J87" s="17" t="n"/>
      <c r="K87" s="18" t="n"/>
      <c r="L87" s="18" t="n"/>
      <c r="M87" s="14">
        <f>IF($A87="","",IF($I87="",0,IF($J87="",IF(TODAY()&gt;$I87,TODAY()-$I87,0),MAX(0,$J87-$I87))))</f>
      </c>
      <c r="N87" s="18" t="n"/>
    </row>
    <row r="88">
      <c r="A88" s="16" t="n"/>
      <c r="B88" s="16" t="n"/>
      <c r="C88" s="18" t="n"/>
      <c r="D88" s="18" t="n"/>
      <c r="E88" s="16" t="n"/>
      <c r="F88" s="19" t="n"/>
      <c r="G88" s="17" t="n"/>
      <c r="H88" s="17" t="n"/>
      <c r="I88" s="17" t="n"/>
      <c r="J88" s="17" t="n"/>
      <c r="K88" s="18" t="n"/>
      <c r="L88" s="18" t="n"/>
      <c r="M88" s="14">
        <f>IF($A88="","",IF($I88="",0,IF($J88="",IF(TODAY()&gt;$I88,TODAY()-$I88,0),MAX(0,$J88-$I88))))</f>
      </c>
      <c r="N88" s="18" t="n"/>
    </row>
    <row r="89">
      <c r="A89" s="16" t="n"/>
      <c r="B89" s="16" t="n"/>
      <c r="C89" s="18" t="n"/>
      <c r="D89" s="18" t="n"/>
      <c r="E89" s="16" t="n"/>
      <c r="F89" s="19" t="n"/>
      <c r="G89" s="17" t="n"/>
      <c r="H89" s="17" t="n"/>
      <c r="I89" s="17" t="n"/>
      <c r="J89" s="17" t="n"/>
      <c r="K89" s="18" t="n"/>
      <c r="L89" s="18" t="n"/>
      <c r="M89" s="14">
        <f>IF($A89="","",IF($I89="",0,IF($J89="",IF(TODAY()&gt;$I89,TODAY()-$I89,0),MAX(0,$J89-$I89))))</f>
      </c>
      <c r="N89" s="18" t="n"/>
    </row>
    <row r="90">
      <c r="A90" s="16" t="n"/>
      <c r="B90" s="16" t="n"/>
      <c r="C90" s="18" t="n"/>
      <c r="D90" s="18" t="n"/>
      <c r="E90" s="16" t="n"/>
      <c r="F90" s="19" t="n"/>
      <c r="G90" s="17" t="n"/>
      <c r="H90" s="17" t="n"/>
      <c r="I90" s="17" t="n"/>
      <c r="J90" s="17" t="n"/>
      <c r="K90" s="18" t="n"/>
      <c r="L90" s="18" t="n"/>
      <c r="M90" s="14">
        <f>IF($A90="","",IF($I90="",0,IF($J90="",IF(TODAY()&gt;$I90,TODAY()-$I90,0),MAX(0,$J90-$I90))))</f>
      </c>
      <c r="N90" s="18" t="n"/>
    </row>
    <row r="91">
      <c r="A91" s="16" t="n"/>
      <c r="B91" s="16" t="n"/>
      <c r="C91" s="18" t="n"/>
      <c r="D91" s="18" t="n"/>
      <c r="E91" s="16" t="n"/>
      <c r="F91" s="19" t="n"/>
      <c r="G91" s="17" t="n"/>
      <c r="H91" s="17" t="n"/>
      <c r="I91" s="17" t="n"/>
      <c r="J91" s="17" t="n"/>
      <c r="K91" s="18" t="n"/>
      <c r="L91" s="18" t="n"/>
      <c r="M91" s="14">
        <f>IF($A91="","",IF($I91="",0,IF($J91="",IF(TODAY()&gt;$I91,TODAY()-$I91,0),MAX(0,$J91-$I91))))</f>
      </c>
      <c r="N91" s="18" t="n"/>
    </row>
    <row r="92">
      <c r="A92" s="16" t="n"/>
      <c r="B92" s="16" t="n"/>
      <c r="C92" s="18" t="n"/>
      <c r="D92" s="18" t="n"/>
      <c r="E92" s="16" t="n"/>
      <c r="F92" s="19" t="n"/>
      <c r="G92" s="17" t="n"/>
      <c r="H92" s="17" t="n"/>
      <c r="I92" s="17" t="n"/>
      <c r="J92" s="17" t="n"/>
      <c r="K92" s="18" t="n"/>
      <c r="L92" s="18" t="n"/>
      <c r="M92" s="14">
        <f>IF($A92="","",IF($I92="",0,IF($J92="",IF(TODAY()&gt;$I92,TODAY()-$I92,0),MAX(0,$J92-$I92))))</f>
      </c>
      <c r="N92" s="18" t="n"/>
    </row>
    <row r="93">
      <c r="A93" s="16" t="n"/>
      <c r="B93" s="16" t="n"/>
      <c r="C93" s="18" t="n"/>
      <c r="D93" s="18" t="n"/>
      <c r="E93" s="16" t="n"/>
      <c r="F93" s="19" t="n"/>
      <c r="G93" s="17" t="n"/>
      <c r="H93" s="17" t="n"/>
      <c r="I93" s="17" t="n"/>
      <c r="J93" s="17" t="n"/>
      <c r="K93" s="18" t="n"/>
      <c r="L93" s="18" t="n"/>
      <c r="M93" s="14">
        <f>IF($A93="","",IF($I93="",0,IF($J93="",IF(TODAY()&gt;$I93,TODAY()-$I93,0),MAX(0,$J93-$I93))))</f>
      </c>
      <c r="N93" s="18" t="n"/>
    </row>
    <row r="94">
      <c r="A94" s="16" t="n"/>
      <c r="B94" s="16" t="n"/>
      <c r="C94" s="18" t="n"/>
      <c r="D94" s="18" t="n"/>
      <c r="E94" s="16" t="n"/>
      <c r="F94" s="19" t="n"/>
      <c r="G94" s="17" t="n"/>
      <c r="H94" s="17" t="n"/>
      <c r="I94" s="17" t="n"/>
      <c r="J94" s="17" t="n"/>
      <c r="K94" s="18" t="n"/>
      <c r="L94" s="18" t="n"/>
      <c r="M94" s="14">
        <f>IF($A94="","",IF($I94="",0,IF($J94="",IF(TODAY()&gt;$I94,TODAY()-$I94,0),MAX(0,$J94-$I94))))</f>
      </c>
      <c r="N94" s="18" t="n"/>
    </row>
    <row r="95">
      <c r="A95" s="16" t="n"/>
      <c r="B95" s="16" t="n"/>
      <c r="C95" s="18" t="n"/>
      <c r="D95" s="18" t="n"/>
      <c r="E95" s="16" t="n"/>
      <c r="F95" s="19" t="n"/>
      <c r="G95" s="17" t="n"/>
      <c r="H95" s="17" t="n"/>
      <c r="I95" s="17" t="n"/>
      <c r="J95" s="17" t="n"/>
      <c r="K95" s="18" t="n"/>
      <c r="L95" s="18" t="n"/>
      <c r="M95" s="14">
        <f>IF($A95="","",IF($I95="",0,IF($J95="",IF(TODAY()&gt;$I95,TODAY()-$I95,0),MAX(0,$J95-$I95))))</f>
      </c>
      <c r="N95" s="18" t="n"/>
    </row>
    <row r="96">
      <c r="A96" s="16" t="n"/>
      <c r="B96" s="16" t="n"/>
      <c r="C96" s="18" t="n"/>
      <c r="D96" s="18" t="n"/>
      <c r="E96" s="16" t="n"/>
      <c r="F96" s="19" t="n"/>
      <c r="G96" s="17" t="n"/>
      <c r="H96" s="17" t="n"/>
      <c r="I96" s="17" t="n"/>
      <c r="J96" s="17" t="n"/>
      <c r="K96" s="18" t="n"/>
      <c r="L96" s="18" t="n"/>
      <c r="M96" s="14">
        <f>IF($A96="","",IF($I96="",0,IF($J96="",IF(TODAY()&gt;$I96,TODAY()-$I96,0),MAX(0,$J96-$I96))))</f>
      </c>
      <c r="N96" s="18" t="n"/>
    </row>
    <row r="97">
      <c r="A97" s="16" t="n"/>
      <c r="B97" s="16" t="n"/>
      <c r="C97" s="18" t="n"/>
      <c r="D97" s="18" t="n"/>
      <c r="E97" s="16" t="n"/>
      <c r="F97" s="19" t="n"/>
      <c r="G97" s="17" t="n"/>
      <c r="H97" s="17" t="n"/>
      <c r="I97" s="17" t="n"/>
      <c r="J97" s="17" t="n"/>
      <c r="K97" s="18" t="n"/>
      <c r="L97" s="18" t="n"/>
      <c r="M97" s="14">
        <f>IF($A97="","",IF($I97="",0,IF($J97="",IF(TODAY()&gt;$I97,TODAY()-$I97,0),MAX(0,$J97-$I97))))</f>
      </c>
      <c r="N97" s="18" t="n"/>
    </row>
    <row r="98">
      <c r="A98" s="16" t="n"/>
      <c r="B98" s="16" t="n"/>
      <c r="C98" s="18" t="n"/>
      <c r="D98" s="18" t="n"/>
      <c r="E98" s="16" t="n"/>
      <c r="F98" s="19" t="n"/>
      <c r="G98" s="17" t="n"/>
      <c r="H98" s="17" t="n"/>
      <c r="I98" s="17" t="n"/>
      <c r="J98" s="17" t="n"/>
      <c r="K98" s="18" t="n"/>
      <c r="L98" s="18" t="n"/>
      <c r="M98" s="14">
        <f>IF($A98="","",IF($I98="",0,IF($J98="",IF(TODAY()&gt;$I98,TODAY()-$I98,0),MAX(0,$J98-$I98))))</f>
      </c>
      <c r="N98" s="18" t="n"/>
    </row>
    <row r="99">
      <c r="A99" s="16" t="n"/>
      <c r="B99" s="16" t="n"/>
      <c r="C99" s="18" t="n"/>
      <c r="D99" s="18" t="n"/>
      <c r="E99" s="16" t="n"/>
      <c r="F99" s="19" t="n"/>
      <c r="G99" s="17" t="n"/>
      <c r="H99" s="17" t="n"/>
      <c r="I99" s="17" t="n"/>
      <c r="J99" s="17" t="n"/>
      <c r="K99" s="18" t="n"/>
      <c r="L99" s="18" t="n"/>
      <c r="M99" s="14">
        <f>IF($A99="","",IF($I99="",0,IF($J99="",IF(TODAY()&gt;$I99,TODAY()-$I99,0),MAX(0,$J99-$I99))))</f>
      </c>
      <c r="N99" s="18" t="n"/>
    </row>
    <row r="100">
      <c r="A100" s="16" t="n"/>
      <c r="B100" s="16" t="n"/>
      <c r="C100" s="18" t="n"/>
      <c r="D100" s="18" t="n"/>
      <c r="E100" s="16" t="n"/>
      <c r="F100" s="19" t="n"/>
      <c r="G100" s="17" t="n"/>
      <c r="H100" s="17" t="n"/>
      <c r="I100" s="17" t="n"/>
      <c r="J100" s="17" t="n"/>
      <c r="K100" s="18" t="n"/>
      <c r="L100" s="18" t="n"/>
      <c r="M100" s="14">
        <f>IF($A100="","",IF($I100="",0,IF($J100="",IF(TODAY()&gt;$I100,TODAY()-$I100,0),MAX(0,$J100-$I100))))</f>
      </c>
      <c r="N100" s="18" t="n"/>
    </row>
    <row r="101">
      <c r="A101" s="16" t="n"/>
      <c r="B101" s="16" t="n"/>
      <c r="C101" s="18" t="n"/>
      <c r="D101" s="18" t="n"/>
      <c r="E101" s="16" t="n"/>
      <c r="F101" s="19" t="n"/>
      <c r="G101" s="17" t="n"/>
      <c r="H101" s="17" t="n"/>
      <c r="I101" s="17" t="n"/>
      <c r="J101" s="17" t="n"/>
      <c r="K101" s="18" t="n"/>
      <c r="L101" s="18" t="n"/>
      <c r="M101" s="14">
        <f>IF($A101="","",IF($I101="",0,IF($J101="",IF(TODAY()&gt;$I101,TODAY()-$I101,0),MAX(0,$J101-$I101))))</f>
      </c>
      <c r="N101" s="18" t="n"/>
    </row>
  </sheetData>
  <autoFilter ref="A1:N101"/>
  <conditionalFormatting sqref="M2:M101">
    <cfRule type="cellIs" dxfId="0" priority="1" operator="greaterThan">
      <formula>0</formula>
    </cfRule>
  </conditionalFormatting>
  <conditionalFormatting sqref="K2:K101">
    <cfRule type="expression" dxfId="0" priority="2">
      <formula>ISNUMBER(SEARCH("異常",$K2))</formula>
    </cfRule>
  </conditionalFormatting>
  <conditionalFormatting sqref="L2:L101">
    <cfRule type="expression" dxfId="1" priority="3">
      <formula>ISNUMBER(SEARCH("はい",$L2))</formula>
    </cfRule>
  </conditionalFormatting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dataValidations count="3">
    <dataValidation allowBlank="true" error="VersanddienstleisterはStammdaten-Einstellungenシートの選択肢から選んでください。" errorTitle="入力値を確認してください" prompt="ドロップダウンから選択できます。" promptTitle="Versanddienstleister" showErrorMessage="true" showInputMessage="true" sqref="D2:D101" type="list">
      <formula1>='Stammdaten-Einstellungen'!$N$4:$N$10</formula1>
    </dataValidation>
    <dataValidation allowBlank="true" error="出荷状況はStammdaten-Einstellungenシートの選択肢から選んでください。" errorTitle="入力値を確認してください" prompt="ドロップダウンから選択できます。" promptTitle="出荷状況" showErrorMessage="true" showInputMessage="true" sqref="K2:K101" type="list">
      <formula1>='Stammdaten-Einstellungen'!$M$4:$M$10</formula1>
    </dataValidation>
    <dataValidation allowBlank="true" error="Logistik-AnomalieはStammdaten-Einstellungenシートの選択肢から選んでください。" errorTitle="入力値を確認してください" prompt="ドロップダウンから選択できます。" promptTitle="Logistik-Anomalie" showErrorMessage="true" showInputMessage="true" sqref="L2:L101" type="list">
      <formula1>='Stammdaten-Einstellungen'!$T$4:$T$5</formula1>
    </dataValidation>
  </dataValidations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00A5A5A5"/>
    <outlinePr summaryBelow="true" summaryRight="true"/>
    <pageSetUpPr/>
  </sheetPr>
  <dimension ref="A1:N101"/>
  <sheetViews>
    <sheetView showGridLines="true" workbookViewId="0">
      <pane activePane="bottomLeft" state="frozen" topLeftCell="A2" ySplit="1"/>
      <selection activeCell="A1" pane="bottomLeft" sqref="A1"/>
    </sheetView>
  </sheetViews>
  <sheetFormatPr baseColWidth="8" defaultRowHeight="15"/>
  <cols>
    <col customWidth="true" max="1" min="1" width="15"/>
    <col customWidth="true" max="2" min="2" width="21"/>
    <col customWidth="true" max="3" min="3" width="12"/>
    <col customWidth="true" max="5" min="4" width="10"/>
    <col customWidth="true" max="6" min="6" width="8"/>
    <col customWidth="true" max="8" min="7" width="12"/>
    <col customWidth="true" max="9" min="9" width="14"/>
    <col customWidth="true" max="10" min="10" width="22"/>
    <col customWidth="true" max="13" min="11" width="18"/>
    <col customWidth="true" max="14" min="14" width="30"/>
  </cols>
  <sheetData>
    <row r="1" ht="34" customHeight="true">
      <c r="A1" s="11" t="s">
        <v>41</v>
      </c>
      <c r="B1" s="11" t="s">
        <v>108</v>
      </c>
      <c r="C1" s="11" t="s">
        <v>280</v>
      </c>
      <c r="D1" s="11" t="s">
        <v>52</v>
      </c>
      <c r="E1" s="11" t="s">
        <v>48</v>
      </c>
      <c r="F1" s="11" t="s">
        <v>231</v>
      </c>
      <c r="G1" s="11" t="s">
        <v>281</v>
      </c>
      <c r="H1" s="11" t="s">
        <v>282</v>
      </c>
      <c r="I1" s="11" t="s">
        <v>283</v>
      </c>
      <c r="J1" s="11" t="s">
        <v>284</v>
      </c>
      <c r="K1" s="11" t="s">
        <v>49</v>
      </c>
      <c r="L1" s="11" t="s">
        <v>176</v>
      </c>
      <c r="M1" s="11" t="s">
        <v>161</v>
      </c>
      <c r="N1" s="11" t="s">
        <v>181</v>
      </c>
    </row>
    <row r="2">
      <c r="A2" s="16" t="s">
        <v>182</v>
      </c>
      <c r="B2" s="16" t="s">
        <v>285</v>
      </c>
      <c r="C2" s="17" t="s">
        <v>198</v>
      </c>
      <c r="D2" s="18" t="s">
        <v>286</v>
      </c>
      <c r="E2" s="19" t="s">
        <v>287</v>
      </c>
      <c r="F2" s="19" t="s">
        <v>288</v>
      </c>
      <c r="G2" s="17" t="s">
        <v>289</v>
      </c>
      <c r="H2" s="17" t="s">
        <v>252</v>
      </c>
      <c r="I2" s="19" t="s">
        <v>287</v>
      </c>
      <c r="J2" s="18" t="s">
        <v>290</v>
      </c>
      <c r="K2" s="20">
        <f>IF($A2="","",IF($E2=0,"未請求",IF($I2&gt;=$E2,"入金済み",IF(AND($G2&lt;&gt;"",$G2&lt;TODAY()),"延滞",IF($I2&gt;0,"一部入金","未入金")))))</f>
      </c>
      <c r="L2" s="14">
        <f>IF($A2="","",IF($I2&gt;=$E2,0,IF(AND($G2&lt;&gt;"",$G2&lt;TODAY()),TODAY()-$G2,0)))</f>
      </c>
      <c r="M2" s="14">
        <f>IF($A2="","",MAX(0,$E2-$I2))</f>
      </c>
      <c r="N2" s="18" t="s">
        <v>109</v>
      </c>
    </row>
    <row r="3">
      <c r="A3" s="16" t="s">
        <v>197</v>
      </c>
      <c r="B3" s="16" t="s">
        <v>291</v>
      </c>
      <c r="C3" s="17" t="s">
        <v>292</v>
      </c>
      <c r="D3" s="18" t="s">
        <v>293</v>
      </c>
      <c r="E3" s="19" t="s">
        <v>294</v>
      </c>
      <c r="F3" s="19" t="s">
        <v>295</v>
      </c>
      <c r="G3" s="17" t="s">
        <v>252</v>
      </c>
      <c r="H3" s="17" t="s">
        <v>208</v>
      </c>
      <c r="I3" s="19" t="s">
        <v>296</v>
      </c>
      <c r="J3" s="18" t="s">
        <v>290</v>
      </c>
      <c r="K3" s="20">
        <f>IF($A3="","",IF($E3=0,"未請求",IF($I3&gt;=$E3,"入金済み",IF(AND($G3&lt;&gt;"",$G3&lt;TODAY()),"延滞",IF($I3&gt;0,"一部入金","未入金")))))</f>
      </c>
      <c r="L3" s="14">
        <f>IF($A3="","",IF($I3&gt;=$E3,0,IF(AND($G3&lt;&gt;"",$G3&lt;TODAY()),TODAY()-$G3,0)))</f>
      </c>
      <c r="M3" s="14">
        <f>IF($A3="","",MAX(0,$E3-$I3))</f>
      </c>
      <c r="N3" s="18" t="s">
        <v>110</v>
      </c>
    </row>
    <row r="4">
      <c r="A4" s="16" t="s">
        <v>210</v>
      </c>
      <c r="B4" s="16" t="s">
        <v>297</v>
      </c>
      <c r="C4" s="17" t="s">
        <v>289</v>
      </c>
      <c r="D4" s="18" t="s">
        <v>286</v>
      </c>
      <c r="E4" s="19" t="s">
        <v>298</v>
      </c>
      <c r="F4" s="19" t="s">
        <v>299</v>
      </c>
      <c r="G4" s="17" t="s">
        <v>300</v>
      </c>
      <c r="H4" s="17" t="n"/>
      <c r="I4" s="19" t="n">
        <v>0</v>
      </c>
      <c r="J4" s="18" t="s">
        <v>301</v>
      </c>
      <c r="K4" s="20">
        <f>IF($A4="","",IF($E4=0,"未請求",IF($I4&gt;=$E4,"入金済み",IF(AND($G4&lt;&gt;"",$G4&lt;TODAY()),"延滞",IF($I4&gt;0,"一部入金","未入金")))))</f>
      </c>
      <c r="L4" s="14">
        <f>IF($A4="","",IF($I4&gt;=$E4,0,IF(AND($G4&lt;&gt;"",$G4&lt;TODAY()),TODAY()-$G4,0)))</f>
      </c>
      <c r="M4" s="14">
        <f>IF($A4="","",MAX(0,$E4-$I4))</f>
      </c>
      <c r="N4" s="18" t="s">
        <v>215</v>
      </c>
    </row>
    <row r="5">
      <c r="A5" s="16" t="s">
        <v>219</v>
      </c>
      <c r="B5" s="16" t="s">
        <v>302</v>
      </c>
      <c r="C5" s="17" t="s">
        <v>303</v>
      </c>
      <c r="D5" s="18" t="s">
        <v>286</v>
      </c>
      <c r="E5" s="19" t="s">
        <v>304</v>
      </c>
      <c r="F5" s="19" t="s">
        <v>305</v>
      </c>
      <c r="G5" s="17" t="s">
        <v>225</v>
      </c>
      <c r="H5" s="17" t="n"/>
      <c r="I5" s="19" t="n">
        <v>0</v>
      </c>
      <c r="J5" s="18" t="s">
        <v>306</v>
      </c>
      <c r="K5" s="20">
        <f>IF($A5="","",IF($E5=0,"未請求",IF($I5&gt;=$E5,"入金済み",IF(AND($G5&lt;&gt;"",$G5&lt;TODAY()),"延滞",IF($I5&gt;0,"一部入金","未入金")))))</f>
      </c>
      <c r="L5" s="14">
        <f>IF($A5="","",IF($I5&gt;=$E5,0,IF(AND($G5&lt;&gt;"",$G5&lt;TODAY()),TODAY()-$G5,0)))</f>
      </c>
      <c r="M5" s="14">
        <f>IF($A5="","",MAX(0,$E5-$I5))</f>
      </c>
      <c r="N5" s="18" t="s">
        <v>111</v>
      </c>
    </row>
    <row r="6">
      <c r="A6" s="16" t="n"/>
      <c r="B6" s="16" t="n"/>
      <c r="C6" s="17" t="n"/>
      <c r="D6" s="18" t="n"/>
      <c r="E6" s="19" t="n"/>
      <c r="F6" s="19" t="n"/>
      <c r="G6" s="17" t="n"/>
      <c r="H6" s="17" t="n"/>
      <c r="I6" s="19" t="n"/>
      <c r="J6" s="18" t="n"/>
      <c r="K6" s="20">
        <f>IF($A6="","",IF($E6=0,"未請求",IF($I6&gt;=$E6,"入金済み",IF(AND($G6&lt;&gt;"",$G6&lt;TODAY()),"延滞",IF($I6&gt;0,"一部入金","未入金")))))</f>
      </c>
      <c r="L6" s="14">
        <f>IF($A6="","",IF($I6&gt;=$E6,0,IF(AND($G6&lt;&gt;"",$G6&lt;TODAY()),TODAY()-$G6,0)))</f>
      </c>
      <c r="M6" s="14">
        <f>IF($A6="","",MAX(0,$E6-$I6))</f>
      </c>
      <c r="N6" s="18" t="n"/>
    </row>
    <row r="7">
      <c r="A7" s="16" t="n"/>
      <c r="B7" s="16" t="n"/>
      <c r="C7" s="17" t="n"/>
      <c r="D7" s="18" t="n"/>
      <c r="E7" s="19" t="n"/>
      <c r="F7" s="19" t="n"/>
      <c r="G7" s="17" t="n"/>
      <c r="H7" s="17" t="n"/>
      <c r="I7" s="19" t="n"/>
      <c r="J7" s="18" t="n"/>
      <c r="K7" s="20">
        <f>IF($A7="","",IF($E7=0,"未請求",IF($I7&gt;=$E7,"入金済み",IF(AND($G7&lt;&gt;"",$G7&lt;TODAY()),"延滞",IF($I7&gt;0,"一部入金","未入金")))))</f>
      </c>
      <c r="L7" s="14">
        <f>IF($A7="","",IF($I7&gt;=$E7,0,IF(AND($G7&lt;&gt;"",$G7&lt;TODAY()),TODAY()-$G7,0)))</f>
      </c>
      <c r="M7" s="14">
        <f>IF($A7="","",MAX(0,$E7-$I7))</f>
      </c>
      <c r="N7" s="18" t="n"/>
    </row>
    <row r="8">
      <c r="A8" s="16" t="n"/>
      <c r="B8" s="16" t="n"/>
      <c r="C8" s="17" t="n"/>
      <c r="D8" s="18" t="n"/>
      <c r="E8" s="19" t="n"/>
      <c r="F8" s="19" t="n"/>
      <c r="G8" s="17" t="n"/>
      <c r="H8" s="17" t="n"/>
      <c r="I8" s="19" t="n"/>
      <c r="J8" s="18" t="n"/>
      <c r="K8" s="20">
        <f>IF($A8="","",IF($E8=0,"未請求",IF($I8&gt;=$E8,"入金済み",IF(AND($G8&lt;&gt;"",$G8&lt;TODAY()),"延滞",IF($I8&gt;0,"一部入金","未入金")))))</f>
      </c>
      <c r="L8" s="14">
        <f>IF($A8="","",IF($I8&gt;=$E8,0,IF(AND($G8&lt;&gt;"",$G8&lt;TODAY()),TODAY()-$G8,0)))</f>
      </c>
      <c r="M8" s="14">
        <f>IF($A8="","",MAX(0,$E8-$I8))</f>
      </c>
      <c r="N8" s="18" t="n"/>
    </row>
    <row r="9">
      <c r="A9" s="16" t="n"/>
      <c r="B9" s="16" t="n"/>
      <c r="C9" s="17" t="n"/>
      <c r="D9" s="18" t="n"/>
      <c r="E9" s="19" t="n"/>
      <c r="F9" s="19" t="n"/>
      <c r="G9" s="17" t="n"/>
      <c r="H9" s="17" t="n"/>
      <c r="I9" s="19" t="n"/>
      <c r="J9" s="18" t="n"/>
      <c r="K9" s="20">
        <f>IF($A9="","",IF($E9=0,"未請求",IF($I9&gt;=$E9,"入金済み",IF(AND($G9&lt;&gt;"",$G9&lt;TODAY()),"延滞",IF($I9&gt;0,"一部入金","未入金")))))</f>
      </c>
      <c r="L9" s="14">
        <f>IF($A9="","",IF($I9&gt;=$E9,0,IF(AND($G9&lt;&gt;"",$G9&lt;TODAY()),TODAY()-$G9,0)))</f>
      </c>
      <c r="M9" s="14">
        <f>IF($A9="","",MAX(0,$E9-$I9))</f>
      </c>
      <c r="N9" s="18" t="n"/>
    </row>
    <row r="10">
      <c r="A10" s="16" t="n"/>
      <c r="B10" s="16" t="n"/>
      <c r="C10" s="17" t="n"/>
      <c r="D10" s="18" t="n"/>
      <c r="E10" s="19" t="n"/>
      <c r="F10" s="19" t="n"/>
      <c r="G10" s="17" t="n"/>
      <c r="H10" s="17" t="n"/>
      <c r="I10" s="19" t="n"/>
      <c r="J10" s="18" t="n"/>
      <c r="K10" s="20">
        <f>IF($A10="","",IF($E10=0,"未請求",IF($I10&gt;=$E10,"入金済み",IF(AND($G10&lt;&gt;"",$G10&lt;TODAY()),"延滞",IF($I10&gt;0,"一部入金","未入金")))))</f>
      </c>
      <c r="L10" s="14">
        <f>IF($A10="","",IF($I10&gt;=$E10,0,IF(AND($G10&lt;&gt;"",$G10&lt;TODAY()),TODAY()-$G10,0)))</f>
      </c>
      <c r="M10" s="14">
        <f>IF($A10="","",MAX(0,$E10-$I10))</f>
      </c>
      <c r="N10" s="18" t="n"/>
    </row>
    <row r="11">
      <c r="A11" s="16" t="n"/>
      <c r="B11" s="16" t="n"/>
      <c r="C11" s="17" t="n"/>
      <c r="D11" s="18" t="n"/>
      <c r="E11" s="19" t="n"/>
      <c r="F11" s="19" t="n"/>
      <c r="G11" s="17" t="n"/>
      <c r="H11" s="17" t="n"/>
      <c r="I11" s="19" t="n"/>
      <c r="J11" s="18" t="n"/>
      <c r="K11" s="20">
        <f>IF($A11="","",IF($E11=0,"未請求",IF($I11&gt;=$E11,"入金済み",IF(AND($G11&lt;&gt;"",$G11&lt;TODAY()),"延滞",IF($I11&gt;0,"一部入金","未入金")))))</f>
      </c>
      <c r="L11" s="14">
        <f>IF($A11="","",IF($I11&gt;=$E11,0,IF(AND($G11&lt;&gt;"",$G11&lt;TODAY()),TODAY()-$G11,0)))</f>
      </c>
      <c r="M11" s="14">
        <f>IF($A11="","",MAX(0,$E11-$I11))</f>
      </c>
      <c r="N11" s="18" t="n"/>
    </row>
    <row r="12">
      <c r="A12" s="16" t="n"/>
      <c r="B12" s="16" t="n"/>
      <c r="C12" s="17" t="n"/>
      <c r="D12" s="18" t="n"/>
      <c r="E12" s="19" t="n"/>
      <c r="F12" s="19" t="n"/>
      <c r="G12" s="17" t="n"/>
      <c r="H12" s="17" t="n"/>
      <c r="I12" s="19" t="n"/>
      <c r="J12" s="18" t="n"/>
      <c r="K12" s="20">
        <f>IF($A12="","",IF($E12=0,"未請求",IF($I12&gt;=$E12,"入金済み",IF(AND($G12&lt;&gt;"",$G12&lt;TODAY()),"延滞",IF($I12&gt;0,"一部入金","未入金")))))</f>
      </c>
      <c r="L12" s="14">
        <f>IF($A12="","",IF($I12&gt;=$E12,0,IF(AND($G12&lt;&gt;"",$G12&lt;TODAY()),TODAY()-$G12,0)))</f>
      </c>
      <c r="M12" s="14">
        <f>IF($A12="","",MAX(0,$E12-$I12))</f>
      </c>
      <c r="N12" s="18" t="n"/>
    </row>
    <row r="13">
      <c r="A13" s="16" t="n"/>
      <c r="B13" s="16" t="n"/>
      <c r="C13" s="17" t="n"/>
      <c r="D13" s="18" t="n"/>
      <c r="E13" s="19" t="n"/>
      <c r="F13" s="19" t="n"/>
      <c r="G13" s="17" t="n"/>
      <c r="H13" s="17" t="n"/>
      <c r="I13" s="19" t="n"/>
      <c r="J13" s="18" t="n"/>
      <c r="K13" s="20">
        <f>IF($A13="","",IF($E13=0,"未請求",IF($I13&gt;=$E13,"入金済み",IF(AND($G13&lt;&gt;"",$G13&lt;TODAY()),"延滞",IF($I13&gt;0,"一部入金","未入金")))))</f>
      </c>
      <c r="L13" s="14">
        <f>IF($A13="","",IF($I13&gt;=$E13,0,IF(AND($G13&lt;&gt;"",$G13&lt;TODAY()),TODAY()-$G13,0)))</f>
      </c>
      <c r="M13" s="14">
        <f>IF($A13="","",MAX(0,$E13-$I13))</f>
      </c>
      <c r="N13" s="18" t="n"/>
    </row>
    <row r="14">
      <c r="A14" s="16" t="n"/>
      <c r="B14" s="16" t="n"/>
      <c r="C14" s="17" t="n"/>
      <c r="D14" s="18" t="n"/>
      <c r="E14" s="19" t="n"/>
      <c r="F14" s="19" t="n"/>
      <c r="G14" s="17" t="n"/>
      <c r="H14" s="17" t="n"/>
      <c r="I14" s="19" t="n"/>
      <c r="J14" s="18" t="n"/>
      <c r="K14" s="20">
        <f>IF($A14="","",IF($E14=0,"未請求",IF($I14&gt;=$E14,"入金済み",IF(AND($G14&lt;&gt;"",$G14&lt;TODAY()),"延滞",IF($I14&gt;0,"一部入金","未入金")))))</f>
      </c>
      <c r="L14" s="14">
        <f>IF($A14="","",IF($I14&gt;=$E14,0,IF(AND($G14&lt;&gt;"",$G14&lt;TODAY()),TODAY()-$G14,0)))</f>
      </c>
      <c r="M14" s="14">
        <f>IF($A14="","",MAX(0,$E14-$I14))</f>
      </c>
      <c r="N14" s="18" t="n"/>
    </row>
    <row r="15">
      <c r="A15" s="16" t="n"/>
      <c r="B15" s="16" t="n"/>
      <c r="C15" s="17" t="n"/>
      <c r="D15" s="18" t="n"/>
      <c r="E15" s="19" t="n"/>
      <c r="F15" s="19" t="n"/>
      <c r="G15" s="17" t="n"/>
      <c r="H15" s="17" t="n"/>
      <c r="I15" s="19" t="n"/>
      <c r="J15" s="18" t="n"/>
      <c r="K15" s="20">
        <f>IF($A15="","",IF($E15=0,"未請求",IF($I15&gt;=$E15,"入金済み",IF(AND($G15&lt;&gt;"",$G15&lt;TODAY()),"延滞",IF($I15&gt;0,"一部入金","未入金")))))</f>
      </c>
      <c r="L15" s="14">
        <f>IF($A15="","",IF($I15&gt;=$E15,0,IF(AND($G15&lt;&gt;"",$G15&lt;TODAY()),TODAY()-$G15,0)))</f>
      </c>
      <c r="M15" s="14">
        <f>IF($A15="","",MAX(0,$E15-$I15))</f>
      </c>
      <c r="N15" s="18" t="n"/>
    </row>
    <row r="16">
      <c r="A16" s="16" t="n"/>
      <c r="B16" s="16" t="n"/>
      <c r="C16" s="17" t="n"/>
      <c r="D16" s="18" t="n"/>
      <c r="E16" s="19" t="n"/>
      <c r="F16" s="19" t="n"/>
      <c r="G16" s="17" t="n"/>
      <c r="H16" s="17" t="n"/>
      <c r="I16" s="19" t="n"/>
      <c r="J16" s="18" t="n"/>
      <c r="K16" s="20">
        <f>IF($A16="","",IF($E16=0,"未請求",IF($I16&gt;=$E16,"入金済み",IF(AND($G16&lt;&gt;"",$G16&lt;TODAY()),"延滞",IF($I16&gt;0,"一部入金","未入金")))))</f>
      </c>
      <c r="L16" s="14">
        <f>IF($A16="","",IF($I16&gt;=$E16,0,IF(AND($G16&lt;&gt;"",$G16&lt;TODAY()),TODAY()-$G16,0)))</f>
      </c>
      <c r="M16" s="14">
        <f>IF($A16="","",MAX(0,$E16-$I16))</f>
      </c>
      <c r="N16" s="18" t="n"/>
    </row>
    <row r="17">
      <c r="A17" s="16" t="n"/>
      <c r="B17" s="16" t="n"/>
      <c r="C17" s="17" t="n"/>
      <c r="D17" s="18" t="n"/>
      <c r="E17" s="19" t="n"/>
      <c r="F17" s="19" t="n"/>
      <c r="G17" s="17" t="n"/>
      <c r="H17" s="17" t="n"/>
      <c r="I17" s="19" t="n"/>
      <c r="J17" s="18" t="n"/>
      <c r="K17" s="20">
        <f>IF($A17="","",IF($E17=0,"未請求",IF($I17&gt;=$E17,"入金済み",IF(AND($G17&lt;&gt;"",$G17&lt;TODAY()),"延滞",IF($I17&gt;0,"一部入金","未入金")))))</f>
      </c>
      <c r="L17" s="14">
        <f>IF($A17="","",IF($I17&gt;=$E17,0,IF(AND($G17&lt;&gt;"",$G17&lt;TODAY()),TODAY()-$G17,0)))</f>
      </c>
      <c r="M17" s="14">
        <f>IF($A17="","",MAX(0,$E17-$I17))</f>
      </c>
      <c r="N17" s="18" t="n"/>
    </row>
    <row r="18">
      <c r="A18" s="16" t="n"/>
      <c r="B18" s="16" t="n"/>
      <c r="C18" s="17" t="n"/>
      <c r="D18" s="18" t="n"/>
      <c r="E18" s="19" t="n"/>
      <c r="F18" s="19" t="n"/>
      <c r="G18" s="17" t="n"/>
      <c r="H18" s="17" t="n"/>
      <c r="I18" s="19" t="n"/>
      <c r="J18" s="18" t="n"/>
      <c r="K18" s="20">
        <f>IF($A18="","",IF($E18=0,"未請求",IF($I18&gt;=$E18,"入金済み",IF(AND($G18&lt;&gt;"",$G18&lt;TODAY()),"延滞",IF($I18&gt;0,"一部入金","未入金")))))</f>
      </c>
      <c r="L18" s="14">
        <f>IF($A18="","",IF($I18&gt;=$E18,0,IF(AND($G18&lt;&gt;"",$G18&lt;TODAY()),TODAY()-$G18,0)))</f>
      </c>
      <c r="M18" s="14">
        <f>IF($A18="","",MAX(0,$E18-$I18))</f>
      </c>
      <c r="N18" s="18" t="n"/>
    </row>
    <row r="19">
      <c r="A19" s="16" t="n"/>
      <c r="B19" s="16" t="n"/>
      <c r="C19" s="17" t="n"/>
      <c r="D19" s="18" t="n"/>
      <c r="E19" s="19" t="n"/>
      <c r="F19" s="19" t="n"/>
      <c r="G19" s="17" t="n"/>
      <c r="H19" s="17" t="n"/>
      <c r="I19" s="19" t="n"/>
      <c r="J19" s="18" t="n"/>
      <c r="K19" s="20">
        <f>IF($A19="","",IF($E19=0,"未請求",IF($I19&gt;=$E19,"入金済み",IF(AND($G19&lt;&gt;"",$G19&lt;TODAY()),"延滞",IF($I19&gt;0,"一部入金","未入金")))))</f>
      </c>
      <c r="L19" s="14">
        <f>IF($A19="","",IF($I19&gt;=$E19,0,IF(AND($G19&lt;&gt;"",$G19&lt;TODAY()),TODAY()-$G19,0)))</f>
      </c>
      <c r="M19" s="14">
        <f>IF($A19="","",MAX(0,$E19-$I19))</f>
      </c>
      <c r="N19" s="18" t="n"/>
    </row>
    <row r="20">
      <c r="A20" s="16" t="n"/>
      <c r="B20" s="16" t="n"/>
      <c r="C20" s="17" t="n"/>
      <c r="D20" s="18" t="n"/>
      <c r="E20" s="19" t="n"/>
      <c r="F20" s="19" t="n"/>
      <c r="G20" s="17" t="n"/>
      <c r="H20" s="17" t="n"/>
      <c r="I20" s="19" t="n"/>
      <c r="J20" s="18" t="n"/>
      <c r="K20" s="20">
        <f>IF($A20="","",IF($E20=0,"未請求",IF($I20&gt;=$E20,"入金済み",IF(AND($G20&lt;&gt;"",$G20&lt;TODAY()),"延滞",IF($I20&gt;0,"一部入金","未入金")))))</f>
      </c>
      <c r="L20" s="14">
        <f>IF($A20="","",IF($I20&gt;=$E20,0,IF(AND($G20&lt;&gt;"",$G20&lt;TODAY()),TODAY()-$G20,0)))</f>
      </c>
      <c r="M20" s="14">
        <f>IF($A20="","",MAX(0,$E20-$I20))</f>
      </c>
      <c r="N20" s="18" t="n"/>
    </row>
    <row r="21">
      <c r="A21" s="16" t="n"/>
      <c r="B21" s="16" t="n"/>
      <c r="C21" s="17" t="n"/>
      <c r="D21" s="18" t="n"/>
      <c r="E21" s="19" t="n"/>
      <c r="F21" s="19" t="n"/>
      <c r="G21" s="17" t="n"/>
      <c r="H21" s="17" t="n"/>
      <c r="I21" s="19" t="n"/>
      <c r="J21" s="18" t="n"/>
      <c r="K21" s="20">
        <f>IF($A21="","",IF($E21=0,"未請求",IF($I21&gt;=$E21,"入金済み",IF(AND($G21&lt;&gt;"",$G21&lt;TODAY()),"延滞",IF($I21&gt;0,"一部入金","未入金")))))</f>
      </c>
      <c r="L21" s="14">
        <f>IF($A21="","",IF($I21&gt;=$E21,0,IF(AND($G21&lt;&gt;"",$G21&lt;TODAY()),TODAY()-$G21,0)))</f>
      </c>
      <c r="M21" s="14">
        <f>IF($A21="","",MAX(0,$E21-$I21))</f>
      </c>
      <c r="N21" s="18" t="n"/>
    </row>
    <row r="22">
      <c r="A22" s="16" t="n"/>
      <c r="B22" s="16" t="n"/>
      <c r="C22" s="17" t="n"/>
      <c r="D22" s="18" t="n"/>
      <c r="E22" s="19" t="n"/>
      <c r="F22" s="19" t="n"/>
      <c r="G22" s="17" t="n"/>
      <c r="H22" s="17" t="n"/>
      <c r="I22" s="19" t="n"/>
      <c r="J22" s="18" t="n"/>
      <c r="K22" s="20">
        <f>IF($A22="","",IF($E22=0,"未請求",IF($I22&gt;=$E22,"入金済み",IF(AND($G22&lt;&gt;"",$G22&lt;TODAY()),"延滞",IF($I22&gt;0,"一部入金","未入金")))))</f>
      </c>
      <c r="L22" s="14">
        <f>IF($A22="","",IF($I22&gt;=$E22,0,IF(AND($G22&lt;&gt;"",$G22&lt;TODAY()),TODAY()-$G22,0)))</f>
      </c>
      <c r="M22" s="14">
        <f>IF($A22="","",MAX(0,$E22-$I22))</f>
      </c>
      <c r="N22" s="18" t="n"/>
    </row>
    <row r="23">
      <c r="A23" s="16" t="n"/>
      <c r="B23" s="16" t="n"/>
      <c r="C23" s="17" t="n"/>
      <c r="D23" s="18" t="n"/>
      <c r="E23" s="19" t="n"/>
      <c r="F23" s="19" t="n"/>
      <c r="G23" s="17" t="n"/>
      <c r="H23" s="17" t="n"/>
      <c r="I23" s="19" t="n"/>
      <c r="J23" s="18" t="n"/>
      <c r="K23" s="20">
        <f>IF($A23="","",IF($E23=0,"未請求",IF($I23&gt;=$E23,"入金済み",IF(AND($G23&lt;&gt;"",$G23&lt;TODAY()),"延滞",IF($I23&gt;0,"一部入金","未入金")))))</f>
      </c>
      <c r="L23" s="14">
        <f>IF($A23="","",IF($I23&gt;=$E23,0,IF(AND($G23&lt;&gt;"",$G23&lt;TODAY()),TODAY()-$G23,0)))</f>
      </c>
      <c r="M23" s="14">
        <f>IF($A23="","",MAX(0,$E23-$I23))</f>
      </c>
      <c r="N23" s="18" t="n"/>
    </row>
    <row r="24">
      <c r="A24" s="16" t="n"/>
      <c r="B24" s="16" t="n"/>
      <c r="C24" s="17" t="n"/>
      <c r="D24" s="18" t="n"/>
      <c r="E24" s="19" t="n"/>
      <c r="F24" s="19" t="n"/>
      <c r="G24" s="17" t="n"/>
      <c r="H24" s="17" t="n"/>
      <c r="I24" s="19" t="n"/>
      <c r="J24" s="18" t="n"/>
      <c r="K24" s="20">
        <f>IF($A24="","",IF($E24=0,"未請求",IF($I24&gt;=$E24,"入金済み",IF(AND($G24&lt;&gt;"",$G24&lt;TODAY()),"延滞",IF($I24&gt;0,"一部入金","未入金")))))</f>
      </c>
      <c r="L24" s="14">
        <f>IF($A24="","",IF($I24&gt;=$E24,0,IF(AND($G24&lt;&gt;"",$G24&lt;TODAY()),TODAY()-$G24,0)))</f>
      </c>
      <c r="M24" s="14">
        <f>IF($A24="","",MAX(0,$E24-$I24))</f>
      </c>
      <c r="N24" s="18" t="n"/>
    </row>
    <row r="25">
      <c r="A25" s="16" t="n"/>
      <c r="B25" s="16" t="n"/>
      <c r="C25" s="17" t="n"/>
      <c r="D25" s="18" t="n"/>
      <c r="E25" s="19" t="n"/>
      <c r="F25" s="19" t="n"/>
      <c r="G25" s="17" t="n"/>
      <c r="H25" s="17" t="n"/>
      <c r="I25" s="19" t="n"/>
      <c r="J25" s="18" t="n"/>
      <c r="K25" s="20">
        <f>IF($A25="","",IF($E25=0,"未請求",IF($I25&gt;=$E25,"入金済み",IF(AND($G25&lt;&gt;"",$G25&lt;TODAY()),"延滞",IF($I25&gt;0,"一部入金","未入金")))))</f>
      </c>
      <c r="L25" s="14">
        <f>IF($A25="","",IF($I25&gt;=$E25,0,IF(AND($G25&lt;&gt;"",$G25&lt;TODAY()),TODAY()-$G25,0)))</f>
      </c>
      <c r="M25" s="14">
        <f>IF($A25="","",MAX(0,$E25-$I25))</f>
      </c>
      <c r="N25" s="18" t="n"/>
    </row>
    <row r="26">
      <c r="A26" s="16" t="n"/>
      <c r="B26" s="16" t="n"/>
      <c r="C26" s="17" t="n"/>
      <c r="D26" s="18" t="n"/>
      <c r="E26" s="19" t="n"/>
      <c r="F26" s="19" t="n"/>
      <c r="G26" s="17" t="n"/>
      <c r="H26" s="17" t="n"/>
      <c r="I26" s="19" t="n"/>
      <c r="J26" s="18" t="n"/>
      <c r="K26" s="20">
        <f>IF($A26="","",IF($E26=0,"未請求",IF($I26&gt;=$E26,"入金済み",IF(AND($G26&lt;&gt;"",$G26&lt;TODAY()),"延滞",IF($I26&gt;0,"一部入金","未入金")))))</f>
      </c>
      <c r="L26" s="14">
        <f>IF($A26="","",IF($I26&gt;=$E26,0,IF(AND($G26&lt;&gt;"",$G26&lt;TODAY()),TODAY()-$G26,0)))</f>
      </c>
      <c r="M26" s="14">
        <f>IF($A26="","",MAX(0,$E26-$I26))</f>
      </c>
      <c r="N26" s="18" t="n"/>
    </row>
    <row r="27">
      <c r="A27" s="16" t="n"/>
      <c r="B27" s="16" t="n"/>
      <c r="C27" s="17" t="n"/>
      <c r="D27" s="18" t="n"/>
      <c r="E27" s="19" t="n"/>
      <c r="F27" s="19" t="n"/>
      <c r="G27" s="17" t="n"/>
      <c r="H27" s="17" t="n"/>
      <c r="I27" s="19" t="n"/>
      <c r="J27" s="18" t="n"/>
      <c r="K27" s="20">
        <f>IF($A27="","",IF($E27=0,"未請求",IF($I27&gt;=$E27,"入金済み",IF(AND($G27&lt;&gt;"",$G27&lt;TODAY()),"延滞",IF($I27&gt;0,"一部入金","未入金")))))</f>
      </c>
      <c r="L27" s="14">
        <f>IF($A27="","",IF($I27&gt;=$E27,0,IF(AND($G27&lt;&gt;"",$G27&lt;TODAY()),TODAY()-$G27,0)))</f>
      </c>
      <c r="M27" s="14">
        <f>IF($A27="","",MAX(0,$E27-$I27))</f>
      </c>
      <c r="N27" s="18" t="n"/>
    </row>
    <row r="28">
      <c r="A28" s="16" t="n"/>
      <c r="B28" s="16" t="n"/>
      <c r="C28" s="17" t="n"/>
      <c r="D28" s="18" t="n"/>
      <c r="E28" s="19" t="n"/>
      <c r="F28" s="19" t="n"/>
      <c r="G28" s="17" t="n"/>
      <c r="H28" s="17" t="n"/>
      <c r="I28" s="19" t="n"/>
      <c r="J28" s="18" t="n"/>
      <c r="K28" s="20">
        <f>IF($A28="","",IF($E28=0,"未請求",IF($I28&gt;=$E28,"入金済み",IF(AND($G28&lt;&gt;"",$G28&lt;TODAY()),"延滞",IF($I28&gt;0,"一部入金","未入金")))))</f>
      </c>
      <c r="L28" s="14">
        <f>IF($A28="","",IF($I28&gt;=$E28,0,IF(AND($G28&lt;&gt;"",$G28&lt;TODAY()),TODAY()-$G28,0)))</f>
      </c>
      <c r="M28" s="14">
        <f>IF($A28="","",MAX(0,$E28-$I28))</f>
      </c>
      <c r="N28" s="18" t="n"/>
    </row>
    <row r="29">
      <c r="A29" s="16" t="n"/>
      <c r="B29" s="16" t="n"/>
      <c r="C29" s="17" t="n"/>
      <c r="D29" s="18" t="n"/>
      <c r="E29" s="19" t="n"/>
      <c r="F29" s="19" t="n"/>
      <c r="G29" s="17" t="n"/>
      <c r="H29" s="17" t="n"/>
      <c r="I29" s="19" t="n"/>
      <c r="J29" s="18" t="n"/>
      <c r="K29" s="20">
        <f>IF($A29="","",IF($E29=0,"未請求",IF($I29&gt;=$E29,"入金済み",IF(AND($G29&lt;&gt;"",$G29&lt;TODAY()),"延滞",IF($I29&gt;0,"一部入金","未入金")))))</f>
      </c>
      <c r="L29" s="14">
        <f>IF($A29="","",IF($I29&gt;=$E29,0,IF(AND($G29&lt;&gt;"",$G29&lt;TODAY()),TODAY()-$G29,0)))</f>
      </c>
      <c r="M29" s="14">
        <f>IF($A29="","",MAX(0,$E29-$I29))</f>
      </c>
      <c r="N29" s="18" t="n"/>
    </row>
    <row r="30">
      <c r="A30" s="16" t="n"/>
      <c r="B30" s="16" t="n"/>
      <c r="C30" s="17" t="n"/>
      <c r="D30" s="18" t="n"/>
      <c r="E30" s="19" t="n"/>
      <c r="F30" s="19" t="n"/>
      <c r="G30" s="17" t="n"/>
      <c r="H30" s="17" t="n"/>
      <c r="I30" s="19" t="n"/>
      <c r="J30" s="18" t="n"/>
      <c r="K30" s="20">
        <f>IF($A30="","",IF($E30=0,"未請求",IF($I30&gt;=$E30,"入金済み",IF(AND($G30&lt;&gt;"",$G30&lt;TODAY()),"延滞",IF($I30&gt;0,"一部入金","未入金")))))</f>
      </c>
      <c r="L30" s="14">
        <f>IF($A30="","",IF($I30&gt;=$E30,0,IF(AND($G30&lt;&gt;"",$G30&lt;TODAY()),TODAY()-$G30,0)))</f>
      </c>
      <c r="M30" s="14">
        <f>IF($A30="","",MAX(0,$E30-$I30))</f>
      </c>
      <c r="N30" s="18" t="n"/>
    </row>
    <row r="31">
      <c r="A31" s="16" t="n"/>
      <c r="B31" s="16" t="n"/>
      <c r="C31" s="17" t="n"/>
      <c r="D31" s="18" t="n"/>
      <c r="E31" s="19" t="n"/>
      <c r="F31" s="19" t="n"/>
      <c r="G31" s="17" t="n"/>
      <c r="H31" s="17" t="n"/>
      <c r="I31" s="19" t="n"/>
      <c r="J31" s="18" t="n"/>
      <c r="K31" s="20">
        <f>IF($A31="","",IF($E31=0,"未請求",IF($I31&gt;=$E31,"入金済み",IF(AND($G31&lt;&gt;"",$G31&lt;TODAY()),"延滞",IF($I31&gt;0,"一部入金","未入金")))))</f>
      </c>
      <c r="L31" s="14">
        <f>IF($A31="","",IF($I31&gt;=$E31,0,IF(AND($G31&lt;&gt;"",$G31&lt;TODAY()),TODAY()-$G31,0)))</f>
      </c>
      <c r="M31" s="14">
        <f>IF($A31="","",MAX(0,$E31-$I31))</f>
      </c>
      <c r="N31" s="18" t="n"/>
    </row>
    <row r="32">
      <c r="A32" s="16" t="n"/>
      <c r="B32" s="16" t="n"/>
      <c r="C32" s="17" t="n"/>
      <c r="D32" s="18" t="n"/>
      <c r="E32" s="19" t="n"/>
      <c r="F32" s="19" t="n"/>
      <c r="G32" s="17" t="n"/>
      <c r="H32" s="17" t="n"/>
      <c r="I32" s="19" t="n"/>
      <c r="J32" s="18" t="n"/>
      <c r="K32" s="20">
        <f>IF($A32="","",IF($E32=0,"未請求",IF($I32&gt;=$E32,"入金済み",IF(AND($G32&lt;&gt;"",$G32&lt;TODAY()),"延滞",IF($I32&gt;0,"一部入金","未入金")))))</f>
      </c>
      <c r="L32" s="14">
        <f>IF($A32="","",IF($I32&gt;=$E32,0,IF(AND($G32&lt;&gt;"",$G32&lt;TODAY()),TODAY()-$G32,0)))</f>
      </c>
      <c r="M32" s="14">
        <f>IF($A32="","",MAX(0,$E32-$I32))</f>
      </c>
      <c r="N32" s="18" t="n"/>
    </row>
    <row r="33">
      <c r="A33" s="16" t="n"/>
      <c r="B33" s="16" t="n"/>
      <c r="C33" s="17" t="n"/>
      <c r="D33" s="18" t="n"/>
      <c r="E33" s="19" t="n"/>
      <c r="F33" s="19" t="n"/>
      <c r="G33" s="17" t="n"/>
      <c r="H33" s="17" t="n"/>
      <c r="I33" s="19" t="n"/>
      <c r="J33" s="18" t="n"/>
      <c r="K33" s="20">
        <f>IF($A33="","",IF($E33=0,"未請求",IF($I33&gt;=$E33,"入金済み",IF(AND($G33&lt;&gt;"",$G33&lt;TODAY()),"延滞",IF($I33&gt;0,"一部入金","未入金")))))</f>
      </c>
      <c r="L33" s="14">
        <f>IF($A33="","",IF($I33&gt;=$E33,0,IF(AND($G33&lt;&gt;"",$G33&lt;TODAY()),TODAY()-$G33,0)))</f>
      </c>
      <c r="M33" s="14">
        <f>IF($A33="","",MAX(0,$E33-$I33))</f>
      </c>
      <c r="N33" s="18" t="n"/>
    </row>
    <row r="34">
      <c r="A34" s="16" t="n"/>
      <c r="B34" s="16" t="n"/>
      <c r="C34" s="17" t="n"/>
      <c r="D34" s="18" t="n"/>
      <c r="E34" s="19" t="n"/>
      <c r="F34" s="19" t="n"/>
      <c r="G34" s="17" t="n"/>
      <c r="H34" s="17" t="n"/>
      <c r="I34" s="19" t="n"/>
      <c r="J34" s="18" t="n"/>
      <c r="K34" s="20">
        <f>IF($A34="","",IF($E34=0,"未請求",IF($I34&gt;=$E34,"入金済み",IF(AND($G34&lt;&gt;"",$G34&lt;TODAY()),"延滞",IF($I34&gt;0,"一部入金","未入金")))))</f>
      </c>
      <c r="L34" s="14">
        <f>IF($A34="","",IF($I34&gt;=$E34,0,IF(AND($G34&lt;&gt;"",$G34&lt;TODAY()),TODAY()-$G34,0)))</f>
      </c>
      <c r="M34" s="14">
        <f>IF($A34="","",MAX(0,$E34-$I34))</f>
      </c>
      <c r="N34" s="18" t="n"/>
    </row>
    <row r="35">
      <c r="A35" s="16" t="n"/>
      <c r="B35" s="16" t="n"/>
      <c r="C35" s="17" t="n"/>
      <c r="D35" s="18" t="n"/>
      <c r="E35" s="19" t="n"/>
      <c r="F35" s="19" t="n"/>
      <c r="G35" s="17" t="n"/>
      <c r="H35" s="17" t="n"/>
      <c r="I35" s="19" t="n"/>
      <c r="J35" s="18" t="n"/>
      <c r="K35" s="20">
        <f>IF($A35="","",IF($E35=0,"未請求",IF($I35&gt;=$E35,"入金済み",IF(AND($G35&lt;&gt;"",$G35&lt;TODAY()),"延滞",IF($I35&gt;0,"一部入金","未入金")))))</f>
      </c>
      <c r="L35" s="14">
        <f>IF($A35="","",IF($I35&gt;=$E35,0,IF(AND($G35&lt;&gt;"",$G35&lt;TODAY()),TODAY()-$G35,0)))</f>
      </c>
      <c r="M35" s="14">
        <f>IF($A35="","",MAX(0,$E35-$I35))</f>
      </c>
      <c r="N35" s="18" t="n"/>
    </row>
    <row r="36">
      <c r="A36" s="16" t="n"/>
      <c r="B36" s="16" t="n"/>
      <c r="C36" s="17" t="n"/>
      <c r="D36" s="18" t="n"/>
      <c r="E36" s="19" t="n"/>
      <c r="F36" s="19" t="n"/>
      <c r="G36" s="17" t="n"/>
      <c r="H36" s="17" t="n"/>
      <c r="I36" s="19" t="n"/>
      <c r="J36" s="18" t="n"/>
      <c r="K36" s="20">
        <f>IF($A36="","",IF($E36=0,"未請求",IF($I36&gt;=$E36,"入金済み",IF(AND($G36&lt;&gt;"",$G36&lt;TODAY()),"延滞",IF($I36&gt;0,"一部入金","未入金")))))</f>
      </c>
      <c r="L36" s="14">
        <f>IF($A36="","",IF($I36&gt;=$E36,0,IF(AND($G36&lt;&gt;"",$G36&lt;TODAY()),TODAY()-$G36,0)))</f>
      </c>
      <c r="M36" s="14">
        <f>IF($A36="","",MAX(0,$E36-$I36))</f>
      </c>
      <c r="N36" s="18" t="n"/>
    </row>
    <row r="37">
      <c r="A37" s="16" t="n"/>
      <c r="B37" s="16" t="n"/>
      <c r="C37" s="17" t="n"/>
      <c r="D37" s="18" t="n"/>
      <c r="E37" s="19" t="n"/>
      <c r="F37" s="19" t="n"/>
      <c r="G37" s="17" t="n"/>
      <c r="H37" s="17" t="n"/>
      <c r="I37" s="19" t="n"/>
      <c r="J37" s="18" t="n"/>
      <c r="K37" s="20">
        <f>IF($A37="","",IF($E37=0,"未請求",IF($I37&gt;=$E37,"入金済み",IF(AND($G37&lt;&gt;"",$G37&lt;TODAY()),"延滞",IF($I37&gt;0,"一部入金","未入金")))))</f>
      </c>
      <c r="L37" s="14">
        <f>IF($A37="","",IF($I37&gt;=$E37,0,IF(AND($G37&lt;&gt;"",$G37&lt;TODAY()),TODAY()-$G37,0)))</f>
      </c>
      <c r="M37" s="14">
        <f>IF($A37="","",MAX(0,$E37-$I37))</f>
      </c>
      <c r="N37" s="18" t="n"/>
    </row>
    <row r="38">
      <c r="A38" s="16" t="n"/>
      <c r="B38" s="16" t="n"/>
      <c r="C38" s="17" t="n"/>
      <c r="D38" s="18" t="n"/>
      <c r="E38" s="19" t="n"/>
      <c r="F38" s="19" t="n"/>
      <c r="G38" s="17" t="n"/>
      <c r="H38" s="17" t="n"/>
      <c r="I38" s="19" t="n"/>
      <c r="J38" s="18" t="n"/>
      <c r="K38" s="20">
        <f>IF($A38="","",IF($E38=0,"未請求",IF($I38&gt;=$E38,"入金済み",IF(AND($G38&lt;&gt;"",$G38&lt;TODAY()),"延滞",IF($I38&gt;0,"一部入金","未入金")))))</f>
      </c>
      <c r="L38" s="14">
        <f>IF($A38="","",IF($I38&gt;=$E38,0,IF(AND($G38&lt;&gt;"",$G38&lt;TODAY()),TODAY()-$G38,0)))</f>
      </c>
      <c r="M38" s="14">
        <f>IF($A38="","",MAX(0,$E38-$I38))</f>
      </c>
      <c r="N38" s="18" t="n"/>
    </row>
    <row r="39">
      <c r="A39" s="16" t="n"/>
      <c r="B39" s="16" t="n"/>
      <c r="C39" s="17" t="n"/>
      <c r="D39" s="18" t="n"/>
      <c r="E39" s="19" t="n"/>
      <c r="F39" s="19" t="n"/>
      <c r="G39" s="17" t="n"/>
      <c r="H39" s="17" t="n"/>
      <c r="I39" s="19" t="n"/>
      <c r="J39" s="18" t="n"/>
      <c r="K39" s="20">
        <f>IF($A39="","",IF($E39=0,"未請求",IF($I39&gt;=$E39,"入金済み",IF(AND($G39&lt;&gt;"",$G39&lt;TODAY()),"延滞",IF($I39&gt;0,"一部入金","未入金")))))</f>
      </c>
      <c r="L39" s="14">
        <f>IF($A39="","",IF($I39&gt;=$E39,0,IF(AND($G39&lt;&gt;"",$G39&lt;TODAY()),TODAY()-$G39,0)))</f>
      </c>
      <c r="M39" s="14">
        <f>IF($A39="","",MAX(0,$E39-$I39))</f>
      </c>
      <c r="N39" s="18" t="n"/>
    </row>
    <row r="40">
      <c r="A40" s="16" t="n"/>
      <c r="B40" s="16" t="n"/>
      <c r="C40" s="17" t="n"/>
      <c r="D40" s="18" t="n"/>
      <c r="E40" s="19" t="n"/>
      <c r="F40" s="19" t="n"/>
      <c r="G40" s="17" t="n"/>
      <c r="H40" s="17" t="n"/>
      <c r="I40" s="19" t="n"/>
      <c r="J40" s="18" t="n"/>
      <c r="K40" s="20">
        <f>IF($A40="","",IF($E40=0,"未請求",IF($I40&gt;=$E40,"入金済み",IF(AND($G40&lt;&gt;"",$G40&lt;TODAY()),"延滞",IF($I40&gt;0,"一部入金","未入金")))))</f>
      </c>
      <c r="L40" s="14">
        <f>IF($A40="","",IF($I40&gt;=$E40,0,IF(AND($G40&lt;&gt;"",$G40&lt;TODAY()),TODAY()-$G40,0)))</f>
      </c>
      <c r="M40" s="14">
        <f>IF($A40="","",MAX(0,$E40-$I40))</f>
      </c>
      <c r="N40" s="18" t="n"/>
    </row>
    <row r="41">
      <c r="A41" s="16" t="n"/>
      <c r="B41" s="16" t="n"/>
      <c r="C41" s="17" t="n"/>
      <c r="D41" s="18" t="n"/>
      <c r="E41" s="19" t="n"/>
      <c r="F41" s="19" t="n"/>
      <c r="G41" s="17" t="n"/>
      <c r="H41" s="17" t="n"/>
      <c r="I41" s="19" t="n"/>
      <c r="J41" s="18" t="n"/>
      <c r="K41" s="20">
        <f>IF($A41="","",IF($E41=0,"未請求",IF($I41&gt;=$E41,"入金済み",IF(AND($G41&lt;&gt;"",$G41&lt;TODAY()),"延滞",IF($I41&gt;0,"一部入金","未入金")))))</f>
      </c>
      <c r="L41" s="14">
        <f>IF($A41="","",IF($I41&gt;=$E41,0,IF(AND($G41&lt;&gt;"",$G41&lt;TODAY()),TODAY()-$G41,0)))</f>
      </c>
      <c r="M41" s="14">
        <f>IF($A41="","",MAX(0,$E41-$I41))</f>
      </c>
      <c r="N41" s="18" t="n"/>
    </row>
    <row r="42">
      <c r="A42" s="16" t="n"/>
      <c r="B42" s="16" t="n"/>
      <c r="C42" s="17" t="n"/>
      <c r="D42" s="18" t="n"/>
      <c r="E42" s="19" t="n"/>
      <c r="F42" s="19" t="n"/>
      <c r="G42" s="17" t="n"/>
      <c r="H42" s="17" t="n"/>
      <c r="I42" s="19" t="n"/>
      <c r="J42" s="18" t="n"/>
      <c r="K42" s="20">
        <f>IF($A42="","",IF($E42=0,"未請求",IF($I42&gt;=$E42,"入金済み",IF(AND($G42&lt;&gt;"",$G42&lt;TODAY()),"延滞",IF($I42&gt;0,"一部入金","未入金")))))</f>
      </c>
      <c r="L42" s="14">
        <f>IF($A42="","",IF($I42&gt;=$E42,0,IF(AND($G42&lt;&gt;"",$G42&lt;TODAY()),TODAY()-$G42,0)))</f>
      </c>
      <c r="M42" s="14">
        <f>IF($A42="","",MAX(0,$E42-$I42))</f>
      </c>
      <c r="N42" s="18" t="n"/>
    </row>
    <row r="43">
      <c r="A43" s="16" t="n"/>
      <c r="B43" s="16" t="n"/>
      <c r="C43" s="17" t="n"/>
      <c r="D43" s="18" t="n"/>
      <c r="E43" s="19" t="n"/>
      <c r="F43" s="19" t="n"/>
      <c r="G43" s="17" t="n"/>
      <c r="H43" s="17" t="n"/>
      <c r="I43" s="19" t="n"/>
      <c r="J43" s="18" t="n"/>
      <c r="K43" s="20">
        <f>IF($A43="","",IF($E43=0,"未請求",IF($I43&gt;=$E43,"入金済み",IF(AND($G43&lt;&gt;"",$G43&lt;TODAY()),"延滞",IF($I43&gt;0,"一部入金","未入金")))))</f>
      </c>
      <c r="L43" s="14">
        <f>IF($A43="","",IF($I43&gt;=$E43,0,IF(AND($G43&lt;&gt;"",$G43&lt;TODAY()),TODAY()-$G43,0)))</f>
      </c>
      <c r="M43" s="14">
        <f>IF($A43="","",MAX(0,$E43-$I43))</f>
      </c>
      <c r="N43" s="18" t="n"/>
    </row>
    <row r="44">
      <c r="A44" s="16" t="n"/>
      <c r="B44" s="16" t="n"/>
      <c r="C44" s="17" t="n"/>
      <c r="D44" s="18" t="n"/>
      <c r="E44" s="19" t="n"/>
      <c r="F44" s="19" t="n"/>
      <c r="G44" s="17" t="n"/>
      <c r="H44" s="17" t="n"/>
      <c r="I44" s="19" t="n"/>
      <c r="J44" s="18" t="n"/>
      <c r="K44" s="20">
        <f>IF($A44="","",IF($E44=0,"未請求",IF($I44&gt;=$E44,"入金済み",IF(AND($G44&lt;&gt;"",$G44&lt;TODAY()),"延滞",IF($I44&gt;0,"一部入金","未入金")))))</f>
      </c>
      <c r="L44" s="14">
        <f>IF($A44="","",IF($I44&gt;=$E44,0,IF(AND($G44&lt;&gt;"",$G44&lt;TODAY()),TODAY()-$G44,0)))</f>
      </c>
      <c r="M44" s="14">
        <f>IF($A44="","",MAX(0,$E44-$I44))</f>
      </c>
      <c r="N44" s="18" t="n"/>
    </row>
    <row r="45">
      <c r="A45" s="16" t="n"/>
      <c r="B45" s="16" t="n"/>
      <c r="C45" s="17" t="n"/>
      <c r="D45" s="18" t="n"/>
      <c r="E45" s="19" t="n"/>
      <c r="F45" s="19" t="n"/>
      <c r="G45" s="17" t="n"/>
      <c r="H45" s="17" t="n"/>
      <c r="I45" s="19" t="n"/>
      <c r="J45" s="18" t="n"/>
      <c r="K45" s="20">
        <f>IF($A45="","",IF($E45=0,"未請求",IF($I45&gt;=$E45,"入金済み",IF(AND($G45&lt;&gt;"",$G45&lt;TODAY()),"延滞",IF($I45&gt;0,"一部入金","未入金")))))</f>
      </c>
      <c r="L45" s="14">
        <f>IF($A45="","",IF($I45&gt;=$E45,0,IF(AND($G45&lt;&gt;"",$G45&lt;TODAY()),TODAY()-$G45,0)))</f>
      </c>
      <c r="M45" s="14">
        <f>IF($A45="","",MAX(0,$E45-$I45))</f>
      </c>
      <c r="N45" s="18" t="n"/>
    </row>
    <row r="46">
      <c r="A46" s="16" t="n"/>
      <c r="B46" s="16" t="n"/>
      <c r="C46" s="17" t="n"/>
      <c r="D46" s="18" t="n"/>
      <c r="E46" s="19" t="n"/>
      <c r="F46" s="19" t="n"/>
      <c r="G46" s="17" t="n"/>
      <c r="H46" s="17" t="n"/>
      <c r="I46" s="19" t="n"/>
      <c r="J46" s="18" t="n"/>
      <c r="K46" s="20">
        <f>IF($A46="","",IF($E46=0,"未請求",IF($I46&gt;=$E46,"入金済み",IF(AND($G46&lt;&gt;"",$G46&lt;TODAY()),"延滞",IF($I46&gt;0,"一部入金","未入金")))))</f>
      </c>
      <c r="L46" s="14">
        <f>IF($A46="","",IF($I46&gt;=$E46,0,IF(AND($G46&lt;&gt;"",$G46&lt;TODAY()),TODAY()-$G46,0)))</f>
      </c>
      <c r="M46" s="14">
        <f>IF($A46="","",MAX(0,$E46-$I46))</f>
      </c>
      <c r="N46" s="18" t="n"/>
    </row>
    <row r="47">
      <c r="A47" s="16" t="n"/>
      <c r="B47" s="16" t="n"/>
      <c r="C47" s="17" t="n"/>
      <c r="D47" s="18" t="n"/>
      <c r="E47" s="19" t="n"/>
      <c r="F47" s="19" t="n"/>
      <c r="G47" s="17" t="n"/>
      <c r="H47" s="17" t="n"/>
      <c r="I47" s="19" t="n"/>
      <c r="J47" s="18" t="n"/>
      <c r="K47" s="20">
        <f>IF($A47="","",IF($E47=0,"未請求",IF($I47&gt;=$E47,"入金済み",IF(AND($G47&lt;&gt;"",$G47&lt;TODAY()),"延滞",IF($I47&gt;0,"一部入金","未入金")))))</f>
      </c>
      <c r="L47" s="14">
        <f>IF($A47="","",IF($I47&gt;=$E47,0,IF(AND($G47&lt;&gt;"",$G47&lt;TODAY()),TODAY()-$G47,0)))</f>
      </c>
      <c r="M47" s="14">
        <f>IF($A47="","",MAX(0,$E47-$I47))</f>
      </c>
      <c r="N47" s="18" t="n"/>
    </row>
    <row r="48">
      <c r="A48" s="16" t="n"/>
      <c r="B48" s="16" t="n"/>
      <c r="C48" s="17" t="n"/>
      <c r="D48" s="18" t="n"/>
      <c r="E48" s="19" t="n"/>
      <c r="F48" s="19" t="n"/>
      <c r="G48" s="17" t="n"/>
      <c r="H48" s="17" t="n"/>
      <c r="I48" s="19" t="n"/>
      <c r="J48" s="18" t="n"/>
      <c r="K48" s="20">
        <f>IF($A48="","",IF($E48=0,"未請求",IF($I48&gt;=$E48,"入金済み",IF(AND($G48&lt;&gt;"",$G48&lt;TODAY()),"延滞",IF($I48&gt;0,"一部入金","未入金")))))</f>
      </c>
      <c r="L48" s="14">
        <f>IF($A48="","",IF($I48&gt;=$E48,0,IF(AND($G48&lt;&gt;"",$G48&lt;TODAY()),TODAY()-$G48,0)))</f>
      </c>
      <c r="M48" s="14">
        <f>IF($A48="","",MAX(0,$E48-$I48))</f>
      </c>
      <c r="N48" s="18" t="n"/>
    </row>
    <row r="49">
      <c r="A49" s="16" t="n"/>
      <c r="B49" s="16" t="n"/>
      <c r="C49" s="17" t="n"/>
      <c r="D49" s="18" t="n"/>
      <c r="E49" s="19" t="n"/>
      <c r="F49" s="19" t="n"/>
      <c r="G49" s="17" t="n"/>
      <c r="H49" s="17" t="n"/>
      <c r="I49" s="19" t="n"/>
      <c r="J49" s="18" t="n"/>
      <c r="K49" s="20">
        <f>IF($A49="","",IF($E49=0,"未請求",IF($I49&gt;=$E49,"入金済み",IF(AND($G49&lt;&gt;"",$G49&lt;TODAY()),"延滞",IF($I49&gt;0,"一部入金","未入金")))))</f>
      </c>
      <c r="L49" s="14">
        <f>IF($A49="","",IF($I49&gt;=$E49,0,IF(AND($G49&lt;&gt;"",$G49&lt;TODAY()),TODAY()-$G49,0)))</f>
      </c>
      <c r="M49" s="14">
        <f>IF($A49="","",MAX(0,$E49-$I49))</f>
      </c>
      <c r="N49" s="18" t="n"/>
    </row>
    <row r="50">
      <c r="A50" s="16" t="n"/>
      <c r="B50" s="16" t="n"/>
      <c r="C50" s="17" t="n"/>
      <c r="D50" s="18" t="n"/>
      <c r="E50" s="19" t="n"/>
      <c r="F50" s="19" t="n"/>
      <c r="G50" s="17" t="n"/>
      <c r="H50" s="17" t="n"/>
      <c r="I50" s="19" t="n"/>
      <c r="J50" s="18" t="n"/>
      <c r="K50" s="20">
        <f>IF($A50="","",IF($E50=0,"未請求",IF($I50&gt;=$E50,"入金済み",IF(AND($G50&lt;&gt;"",$G50&lt;TODAY()),"延滞",IF($I50&gt;0,"一部入金","未入金")))))</f>
      </c>
      <c r="L50" s="14">
        <f>IF($A50="","",IF($I50&gt;=$E50,0,IF(AND($G50&lt;&gt;"",$G50&lt;TODAY()),TODAY()-$G50,0)))</f>
      </c>
      <c r="M50" s="14">
        <f>IF($A50="","",MAX(0,$E50-$I50))</f>
      </c>
      <c r="N50" s="18" t="n"/>
    </row>
    <row r="51">
      <c r="A51" s="16" t="n"/>
      <c r="B51" s="16" t="n"/>
      <c r="C51" s="17" t="n"/>
      <c r="D51" s="18" t="n"/>
      <c r="E51" s="19" t="n"/>
      <c r="F51" s="19" t="n"/>
      <c r="G51" s="17" t="n"/>
      <c r="H51" s="17" t="n"/>
      <c r="I51" s="19" t="n"/>
      <c r="J51" s="18" t="n"/>
      <c r="K51" s="20">
        <f>IF($A51="","",IF($E51=0,"未請求",IF($I51&gt;=$E51,"入金済み",IF(AND($G51&lt;&gt;"",$G51&lt;TODAY()),"延滞",IF($I51&gt;0,"一部入金","未入金")))))</f>
      </c>
      <c r="L51" s="14">
        <f>IF($A51="","",IF($I51&gt;=$E51,0,IF(AND($G51&lt;&gt;"",$G51&lt;TODAY()),TODAY()-$G51,0)))</f>
      </c>
      <c r="M51" s="14">
        <f>IF($A51="","",MAX(0,$E51-$I51))</f>
      </c>
      <c r="N51" s="18" t="n"/>
    </row>
    <row r="52">
      <c r="A52" s="16" t="n"/>
      <c r="B52" s="16" t="n"/>
      <c r="C52" s="17" t="n"/>
      <c r="D52" s="18" t="n"/>
      <c r="E52" s="19" t="n"/>
      <c r="F52" s="19" t="n"/>
      <c r="G52" s="17" t="n"/>
      <c r="H52" s="17" t="n"/>
      <c r="I52" s="19" t="n"/>
      <c r="J52" s="18" t="n"/>
      <c r="K52" s="20">
        <f>IF($A52="","",IF($E52=0,"未請求",IF($I52&gt;=$E52,"入金済み",IF(AND($G52&lt;&gt;"",$G52&lt;TODAY()),"延滞",IF($I52&gt;0,"一部入金","未入金")))))</f>
      </c>
      <c r="L52" s="14">
        <f>IF($A52="","",IF($I52&gt;=$E52,0,IF(AND($G52&lt;&gt;"",$G52&lt;TODAY()),TODAY()-$G52,0)))</f>
      </c>
      <c r="M52" s="14">
        <f>IF($A52="","",MAX(0,$E52-$I52))</f>
      </c>
      <c r="N52" s="18" t="n"/>
    </row>
    <row r="53">
      <c r="A53" s="16" t="n"/>
      <c r="B53" s="16" t="n"/>
      <c r="C53" s="17" t="n"/>
      <c r="D53" s="18" t="n"/>
      <c r="E53" s="19" t="n"/>
      <c r="F53" s="19" t="n"/>
      <c r="G53" s="17" t="n"/>
      <c r="H53" s="17" t="n"/>
      <c r="I53" s="19" t="n"/>
      <c r="J53" s="18" t="n"/>
      <c r="K53" s="20">
        <f>IF($A53="","",IF($E53=0,"未請求",IF($I53&gt;=$E53,"入金済み",IF(AND($G53&lt;&gt;"",$G53&lt;TODAY()),"延滞",IF($I53&gt;0,"一部入金","未入金")))))</f>
      </c>
      <c r="L53" s="14">
        <f>IF($A53="","",IF($I53&gt;=$E53,0,IF(AND($G53&lt;&gt;"",$G53&lt;TODAY()),TODAY()-$G53,0)))</f>
      </c>
      <c r="M53" s="14">
        <f>IF($A53="","",MAX(0,$E53-$I53))</f>
      </c>
      <c r="N53" s="18" t="n"/>
    </row>
    <row r="54">
      <c r="A54" s="16" t="n"/>
      <c r="B54" s="16" t="n"/>
      <c r="C54" s="17" t="n"/>
      <c r="D54" s="18" t="n"/>
      <c r="E54" s="19" t="n"/>
      <c r="F54" s="19" t="n"/>
      <c r="G54" s="17" t="n"/>
      <c r="H54" s="17" t="n"/>
      <c r="I54" s="19" t="n"/>
      <c r="J54" s="18" t="n"/>
      <c r="K54" s="20">
        <f>IF($A54="","",IF($E54=0,"未請求",IF($I54&gt;=$E54,"入金済み",IF(AND($G54&lt;&gt;"",$G54&lt;TODAY()),"延滞",IF($I54&gt;0,"一部入金","未入金")))))</f>
      </c>
      <c r="L54" s="14">
        <f>IF($A54="","",IF($I54&gt;=$E54,0,IF(AND($G54&lt;&gt;"",$G54&lt;TODAY()),TODAY()-$G54,0)))</f>
      </c>
      <c r="M54" s="14">
        <f>IF($A54="","",MAX(0,$E54-$I54))</f>
      </c>
      <c r="N54" s="18" t="n"/>
    </row>
    <row r="55">
      <c r="A55" s="16" t="n"/>
      <c r="B55" s="16" t="n"/>
      <c r="C55" s="17" t="n"/>
      <c r="D55" s="18" t="n"/>
      <c r="E55" s="19" t="n"/>
      <c r="F55" s="19" t="n"/>
      <c r="G55" s="17" t="n"/>
      <c r="H55" s="17" t="n"/>
      <c r="I55" s="19" t="n"/>
      <c r="J55" s="18" t="n"/>
      <c r="K55" s="20">
        <f>IF($A55="","",IF($E55=0,"未請求",IF($I55&gt;=$E55,"入金済み",IF(AND($G55&lt;&gt;"",$G55&lt;TODAY()),"延滞",IF($I55&gt;0,"一部入金","未入金")))))</f>
      </c>
      <c r="L55" s="14">
        <f>IF($A55="","",IF($I55&gt;=$E55,0,IF(AND($G55&lt;&gt;"",$G55&lt;TODAY()),TODAY()-$G55,0)))</f>
      </c>
      <c r="M55" s="14">
        <f>IF($A55="","",MAX(0,$E55-$I55))</f>
      </c>
      <c r="N55" s="18" t="n"/>
    </row>
    <row r="56">
      <c r="A56" s="16" t="n"/>
      <c r="B56" s="16" t="n"/>
      <c r="C56" s="17" t="n"/>
      <c r="D56" s="18" t="n"/>
      <c r="E56" s="19" t="n"/>
      <c r="F56" s="19" t="n"/>
      <c r="G56" s="17" t="n"/>
      <c r="H56" s="17" t="n"/>
      <c r="I56" s="19" t="n"/>
      <c r="J56" s="18" t="n"/>
      <c r="K56" s="20">
        <f>IF($A56="","",IF($E56=0,"未請求",IF($I56&gt;=$E56,"入金済み",IF(AND($G56&lt;&gt;"",$G56&lt;TODAY()),"延滞",IF($I56&gt;0,"一部入金","未入金")))))</f>
      </c>
      <c r="L56" s="14">
        <f>IF($A56="","",IF($I56&gt;=$E56,0,IF(AND($G56&lt;&gt;"",$G56&lt;TODAY()),TODAY()-$G56,0)))</f>
      </c>
      <c r="M56" s="14">
        <f>IF($A56="","",MAX(0,$E56-$I56))</f>
      </c>
      <c r="N56" s="18" t="n"/>
    </row>
    <row r="57">
      <c r="A57" s="16" t="n"/>
      <c r="B57" s="16" t="n"/>
      <c r="C57" s="17" t="n"/>
      <c r="D57" s="18" t="n"/>
      <c r="E57" s="19" t="n"/>
      <c r="F57" s="19" t="n"/>
      <c r="G57" s="17" t="n"/>
      <c r="H57" s="17" t="n"/>
      <c r="I57" s="19" t="n"/>
      <c r="J57" s="18" t="n"/>
      <c r="K57" s="20">
        <f>IF($A57="","",IF($E57=0,"未請求",IF($I57&gt;=$E57,"入金済み",IF(AND($G57&lt;&gt;"",$G57&lt;TODAY()),"延滞",IF($I57&gt;0,"一部入金","未入金")))))</f>
      </c>
      <c r="L57" s="14">
        <f>IF($A57="","",IF($I57&gt;=$E57,0,IF(AND($G57&lt;&gt;"",$G57&lt;TODAY()),TODAY()-$G57,0)))</f>
      </c>
      <c r="M57" s="14">
        <f>IF($A57="","",MAX(0,$E57-$I57))</f>
      </c>
      <c r="N57" s="18" t="n"/>
    </row>
    <row r="58">
      <c r="A58" s="16" t="n"/>
      <c r="B58" s="16" t="n"/>
      <c r="C58" s="17" t="n"/>
      <c r="D58" s="18" t="n"/>
      <c r="E58" s="19" t="n"/>
      <c r="F58" s="19" t="n"/>
      <c r="G58" s="17" t="n"/>
      <c r="H58" s="17" t="n"/>
      <c r="I58" s="19" t="n"/>
      <c r="J58" s="18" t="n"/>
      <c r="K58" s="20">
        <f>IF($A58="","",IF($E58=0,"未請求",IF($I58&gt;=$E58,"入金済み",IF(AND($G58&lt;&gt;"",$G58&lt;TODAY()),"延滞",IF($I58&gt;0,"一部入金","未入金")))))</f>
      </c>
      <c r="L58" s="14">
        <f>IF($A58="","",IF($I58&gt;=$E58,0,IF(AND($G58&lt;&gt;"",$G58&lt;TODAY()),TODAY()-$G58,0)))</f>
      </c>
      <c r="M58" s="14">
        <f>IF($A58="","",MAX(0,$E58-$I58))</f>
      </c>
      <c r="N58" s="18" t="n"/>
    </row>
    <row r="59">
      <c r="A59" s="16" t="n"/>
      <c r="B59" s="16" t="n"/>
      <c r="C59" s="17" t="n"/>
      <c r="D59" s="18" t="n"/>
      <c r="E59" s="19" t="n"/>
      <c r="F59" s="19" t="n"/>
      <c r="G59" s="17" t="n"/>
      <c r="H59" s="17" t="n"/>
      <c r="I59" s="19" t="n"/>
      <c r="J59" s="18" t="n"/>
      <c r="K59" s="20">
        <f>IF($A59="","",IF($E59=0,"未請求",IF($I59&gt;=$E59,"入金済み",IF(AND($G59&lt;&gt;"",$G59&lt;TODAY()),"延滞",IF($I59&gt;0,"一部入金","未入金")))))</f>
      </c>
      <c r="L59" s="14">
        <f>IF($A59="","",IF($I59&gt;=$E59,0,IF(AND($G59&lt;&gt;"",$G59&lt;TODAY()),TODAY()-$G59,0)))</f>
      </c>
      <c r="M59" s="14">
        <f>IF($A59="","",MAX(0,$E59-$I59))</f>
      </c>
      <c r="N59" s="18" t="n"/>
    </row>
    <row r="60">
      <c r="A60" s="16" t="n"/>
      <c r="B60" s="16" t="n"/>
      <c r="C60" s="17" t="n"/>
      <c r="D60" s="18" t="n"/>
      <c r="E60" s="19" t="n"/>
      <c r="F60" s="19" t="n"/>
      <c r="G60" s="17" t="n"/>
      <c r="H60" s="17" t="n"/>
      <c r="I60" s="19" t="n"/>
      <c r="J60" s="18" t="n"/>
      <c r="K60" s="20">
        <f>IF($A60="","",IF($E60=0,"未請求",IF($I60&gt;=$E60,"入金済み",IF(AND($G60&lt;&gt;"",$G60&lt;TODAY()),"延滞",IF($I60&gt;0,"一部入金","未入金")))))</f>
      </c>
      <c r="L60" s="14">
        <f>IF($A60="","",IF($I60&gt;=$E60,0,IF(AND($G60&lt;&gt;"",$G60&lt;TODAY()),TODAY()-$G60,0)))</f>
      </c>
      <c r="M60" s="14">
        <f>IF($A60="","",MAX(0,$E60-$I60))</f>
      </c>
      <c r="N60" s="18" t="n"/>
    </row>
    <row r="61">
      <c r="A61" s="16" t="n"/>
      <c r="B61" s="16" t="n"/>
      <c r="C61" s="17" t="n"/>
      <c r="D61" s="18" t="n"/>
      <c r="E61" s="19" t="n"/>
      <c r="F61" s="19" t="n"/>
      <c r="G61" s="17" t="n"/>
      <c r="H61" s="17" t="n"/>
      <c r="I61" s="19" t="n"/>
      <c r="J61" s="18" t="n"/>
      <c r="K61" s="20">
        <f>IF($A61="","",IF($E61=0,"未請求",IF($I61&gt;=$E61,"入金済み",IF(AND($G61&lt;&gt;"",$G61&lt;TODAY()),"延滞",IF($I61&gt;0,"一部入金","未入金")))))</f>
      </c>
      <c r="L61" s="14">
        <f>IF($A61="","",IF($I61&gt;=$E61,0,IF(AND($G61&lt;&gt;"",$G61&lt;TODAY()),TODAY()-$G61,0)))</f>
      </c>
      <c r="M61" s="14">
        <f>IF($A61="","",MAX(0,$E61-$I61))</f>
      </c>
      <c r="N61" s="18" t="n"/>
    </row>
    <row r="62">
      <c r="A62" s="16" t="n"/>
      <c r="B62" s="16" t="n"/>
      <c r="C62" s="17" t="n"/>
      <c r="D62" s="18" t="n"/>
      <c r="E62" s="19" t="n"/>
      <c r="F62" s="19" t="n"/>
      <c r="G62" s="17" t="n"/>
      <c r="H62" s="17" t="n"/>
      <c r="I62" s="19" t="n"/>
      <c r="J62" s="18" t="n"/>
      <c r="K62" s="20">
        <f>IF($A62="","",IF($E62=0,"未請求",IF($I62&gt;=$E62,"入金済み",IF(AND($G62&lt;&gt;"",$G62&lt;TODAY()),"延滞",IF($I62&gt;0,"一部入金","未入金")))))</f>
      </c>
      <c r="L62" s="14">
        <f>IF($A62="","",IF($I62&gt;=$E62,0,IF(AND($G62&lt;&gt;"",$G62&lt;TODAY()),TODAY()-$G62,0)))</f>
      </c>
      <c r="M62" s="14">
        <f>IF($A62="","",MAX(0,$E62-$I62))</f>
      </c>
      <c r="N62" s="18" t="n"/>
    </row>
    <row r="63">
      <c r="A63" s="16" t="n"/>
      <c r="B63" s="16" t="n"/>
      <c r="C63" s="17" t="n"/>
      <c r="D63" s="18" t="n"/>
      <c r="E63" s="19" t="n"/>
      <c r="F63" s="19" t="n"/>
      <c r="G63" s="17" t="n"/>
      <c r="H63" s="17" t="n"/>
      <c r="I63" s="19" t="n"/>
      <c r="J63" s="18" t="n"/>
      <c r="K63" s="20">
        <f>IF($A63="","",IF($E63=0,"未請求",IF($I63&gt;=$E63,"入金済み",IF(AND($G63&lt;&gt;"",$G63&lt;TODAY()),"延滞",IF($I63&gt;0,"一部入金","未入金")))))</f>
      </c>
      <c r="L63" s="14">
        <f>IF($A63="","",IF($I63&gt;=$E63,0,IF(AND($G63&lt;&gt;"",$G63&lt;TODAY()),TODAY()-$G63,0)))</f>
      </c>
      <c r="M63" s="14">
        <f>IF($A63="","",MAX(0,$E63-$I63))</f>
      </c>
      <c r="N63" s="18" t="n"/>
    </row>
    <row r="64">
      <c r="A64" s="16" t="n"/>
      <c r="B64" s="16" t="n"/>
      <c r="C64" s="17" t="n"/>
      <c r="D64" s="18" t="n"/>
      <c r="E64" s="19" t="n"/>
      <c r="F64" s="19" t="n"/>
      <c r="G64" s="17" t="n"/>
      <c r="H64" s="17" t="n"/>
      <c r="I64" s="19" t="n"/>
      <c r="J64" s="18" t="n"/>
      <c r="K64" s="20">
        <f>IF($A64="","",IF($E64=0,"未請求",IF($I64&gt;=$E64,"入金済み",IF(AND($G64&lt;&gt;"",$G64&lt;TODAY()),"延滞",IF($I64&gt;0,"一部入金","未入金")))))</f>
      </c>
      <c r="L64" s="14">
        <f>IF($A64="","",IF($I64&gt;=$E64,0,IF(AND($G64&lt;&gt;"",$G64&lt;TODAY()),TODAY()-$G64,0)))</f>
      </c>
      <c r="M64" s="14">
        <f>IF($A64="","",MAX(0,$E64-$I64))</f>
      </c>
      <c r="N64" s="18" t="n"/>
    </row>
    <row r="65">
      <c r="A65" s="16" t="n"/>
      <c r="B65" s="16" t="n"/>
      <c r="C65" s="17" t="n"/>
      <c r="D65" s="18" t="n"/>
      <c r="E65" s="19" t="n"/>
      <c r="F65" s="19" t="n"/>
      <c r="G65" s="17" t="n"/>
      <c r="H65" s="17" t="n"/>
      <c r="I65" s="19" t="n"/>
      <c r="J65" s="18" t="n"/>
      <c r="K65" s="20">
        <f>IF($A65="","",IF($E65=0,"未請求",IF($I65&gt;=$E65,"入金済み",IF(AND($G65&lt;&gt;"",$G65&lt;TODAY()),"延滞",IF($I65&gt;0,"一部入金","未入金")))))</f>
      </c>
      <c r="L65" s="14">
        <f>IF($A65="","",IF($I65&gt;=$E65,0,IF(AND($G65&lt;&gt;"",$G65&lt;TODAY()),TODAY()-$G65,0)))</f>
      </c>
      <c r="M65" s="14">
        <f>IF($A65="","",MAX(0,$E65-$I65))</f>
      </c>
      <c r="N65" s="18" t="n"/>
    </row>
    <row r="66">
      <c r="A66" s="16" t="n"/>
      <c r="B66" s="16" t="n"/>
      <c r="C66" s="17" t="n"/>
      <c r="D66" s="18" t="n"/>
      <c r="E66" s="19" t="n"/>
      <c r="F66" s="19" t="n"/>
      <c r="G66" s="17" t="n"/>
      <c r="H66" s="17" t="n"/>
      <c r="I66" s="19" t="n"/>
      <c r="J66" s="18" t="n"/>
      <c r="K66" s="20">
        <f>IF($A66="","",IF($E66=0,"未請求",IF($I66&gt;=$E66,"入金済み",IF(AND($G66&lt;&gt;"",$G66&lt;TODAY()),"延滞",IF($I66&gt;0,"一部入金","未入金")))))</f>
      </c>
      <c r="L66" s="14">
        <f>IF($A66="","",IF($I66&gt;=$E66,0,IF(AND($G66&lt;&gt;"",$G66&lt;TODAY()),TODAY()-$G66,0)))</f>
      </c>
      <c r="M66" s="14">
        <f>IF($A66="","",MAX(0,$E66-$I66))</f>
      </c>
      <c r="N66" s="18" t="n"/>
    </row>
    <row r="67">
      <c r="A67" s="16" t="n"/>
      <c r="B67" s="16" t="n"/>
      <c r="C67" s="17" t="n"/>
      <c r="D67" s="18" t="n"/>
      <c r="E67" s="19" t="n"/>
      <c r="F67" s="19" t="n"/>
      <c r="G67" s="17" t="n"/>
      <c r="H67" s="17" t="n"/>
      <c r="I67" s="19" t="n"/>
      <c r="J67" s="18" t="n"/>
      <c r="K67" s="20">
        <f>IF($A67="","",IF($E67=0,"未請求",IF($I67&gt;=$E67,"入金済み",IF(AND($G67&lt;&gt;"",$G67&lt;TODAY()),"延滞",IF($I67&gt;0,"一部入金","未入金")))))</f>
      </c>
      <c r="L67" s="14">
        <f>IF($A67="","",IF($I67&gt;=$E67,0,IF(AND($G67&lt;&gt;"",$G67&lt;TODAY()),TODAY()-$G67,0)))</f>
      </c>
      <c r="M67" s="14">
        <f>IF($A67="","",MAX(0,$E67-$I67))</f>
      </c>
      <c r="N67" s="18" t="n"/>
    </row>
    <row r="68">
      <c r="A68" s="16" t="n"/>
      <c r="B68" s="16" t="n"/>
      <c r="C68" s="17" t="n"/>
      <c r="D68" s="18" t="n"/>
      <c r="E68" s="19" t="n"/>
      <c r="F68" s="19" t="n"/>
      <c r="G68" s="17" t="n"/>
      <c r="H68" s="17" t="n"/>
      <c r="I68" s="19" t="n"/>
      <c r="J68" s="18" t="n"/>
      <c r="K68" s="20">
        <f>IF($A68="","",IF($E68=0,"未請求",IF($I68&gt;=$E68,"入金済み",IF(AND($G68&lt;&gt;"",$G68&lt;TODAY()),"延滞",IF($I68&gt;0,"一部入金","未入金")))))</f>
      </c>
      <c r="L68" s="14">
        <f>IF($A68="","",IF($I68&gt;=$E68,0,IF(AND($G68&lt;&gt;"",$G68&lt;TODAY()),TODAY()-$G68,0)))</f>
      </c>
      <c r="M68" s="14">
        <f>IF($A68="","",MAX(0,$E68-$I68))</f>
      </c>
      <c r="N68" s="18" t="n"/>
    </row>
    <row r="69">
      <c r="A69" s="16" t="n"/>
      <c r="B69" s="16" t="n"/>
      <c r="C69" s="17" t="n"/>
      <c r="D69" s="18" t="n"/>
      <c r="E69" s="19" t="n"/>
      <c r="F69" s="19" t="n"/>
      <c r="G69" s="17" t="n"/>
      <c r="H69" s="17" t="n"/>
      <c r="I69" s="19" t="n"/>
      <c r="J69" s="18" t="n"/>
      <c r="K69" s="20">
        <f>IF($A69="","",IF($E69=0,"未請求",IF($I69&gt;=$E69,"入金済み",IF(AND($G69&lt;&gt;"",$G69&lt;TODAY()),"延滞",IF($I69&gt;0,"一部入金","未入金")))))</f>
      </c>
      <c r="L69" s="14">
        <f>IF($A69="","",IF($I69&gt;=$E69,0,IF(AND($G69&lt;&gt;"",$G69&lt;TODAY()),TODAY()-$G69,0)))</f>
      </c>
      <c r="M69" s="14">
        <f>IF($A69="","",MAX(0,$E69-$I69))</f>
      </c>
      <c r="N69" s="18" t="n"/>
    </row>
    <row r="70">
      <c r="A70" s="16" t="n"/>
      <c r="B70" s="16" t="n"/>
      <c r="C70" s="17" t="n"/>
      <c r="D70" s="18" t="n"/>
      <c r="E70" s="19" t="n"/>
      <c r="F70" s="19" t="n"/>
      <c r="G70" s="17" t="n"/>
      <c r="H70" s="17" t="n"/>
      <c r="I70" s="19" t="n"/>
      <c r="J70" s="18" t="n"/>
      <c r="K70" s="20">
        <f>IF($A70="","",IF($E70=0,"未請求",IF($I70&gt;=$E70,"入金済み",IF(AND($G70&lt;&gt;"",$G70&lt;TODAY()),"延滞",IF($I70&gt;0,"一部入金","未入金")))))</f>
      </c>
      <c r="L70" s="14">
        <f>IF($A70="","",IF($I70&gt;=$E70,0,IF(AND($G70&lt;&gt;"",$G70&lt;TODAY()),TODAY()-$G70,0)))</f>
      </c>
      <c r="M70" s="14">
        <f>IF($A70="","",MAX(0,$E70-$I70))</f>
      </c>
      <c r="N70" s="18" t="n"/>
    </row>
    <row r="71">
      <c r="A71" s="16" t="n"/>
      <c r="B71" s="16" t="n"/>
      <c r="C71" s="17" t="n"/>
      <c r="D71" s="18" t="n"/>
      <c r="E71" s="19" t="n"/>
      <c r="F71" s="19" t="n"/>
      <c r="G71" s="17" t="n"/>
      <c r="H71" s="17" t="n"/>
      <c r="I71" s="19" t="n"/>
      <c r="J71" s="18" t="n"/>
      <c r="K71" s="20">
        <f>IF($A71="","",IF($E71=0,"未請求",IF($I71&gt;=$E71,"入金済み",IF(AND($G71&lt;&gt;"",$G71&lt;TODAY()),"延滞",IF($I71&gt;0,"一部入金","未入金")))))</f>
      </c>
      <c r="L71" s="14">
        <f>IF($A71="","",IF($I71&gt;=$E71,0,IF(AND($G71&lt;&gt;"",$G71&lt;TODAY()),TODAY()-$G71,0)))</f>
      </c>
      <c r="M71" s="14">
        <f>IF($A71="","",MAX(0,$E71-$I71))</f>
      </c>
      <c r="N71" s="18" t="n"/>
    </row>
    <row r="72">
      <c r="A72" s="16" t="n"/>
      <c r="B72" s="16" t="n"/>
      <c r="C72" s="17" t="n"/>
      <c r="D72" s="18" t="n"/>
      <c r="E72" s="19" t="n"/>
      <c r="F72" s="19" t="n"/>
      <c r="G72" s="17" t="n"/>
      <c r="H72" s="17" t="n"/>
      <c r="I72" s="19" t="n"/>
      <c r="J72" s="18" t="n"/>
      <c r="K72" s="20">
        <f>IF($A72="","",IF($E72=0,"未請求",IF($I72&gt;=$E72,"入金済み",IF(AND($G72&lt;&gt;"",$G72&lt;TODAY()),"延滞",IF($I72&gt;0,"一部入金","未入金")))))</f>
      </c>
      <c r="L72" s="14">
        <f>IF($A72="","",IF($I72&gt;=$E72,0,IF(AND($G72&lt;&gt;"",$G72&lt;TODAY()),TODAY()-$G72,0)))</f>
      </c>
      <c r="M72" s="14">
        <f>IF($A72="","",MAX(0,$E72-$I72))</f>
      </c>
      <c r="N72" s="18" t="n"/>
    </row>
    <row r="73">
      <c r="A73" s="16" t="n"/>
      <c r="B73" s="16" t="n"/>
      <c r="C73" s="17" t="n"/>
      <c r="D73" s="18" t="n"/>
      <c r="E73" s="19" t="n"/>
      <c r="F73" s="19" t="n"/>
      <c r="G73" s="17" t="n"/>
      <c r="H73" s="17" t="n"/>
      <c r="I73" s="19" t="n"/>
      <c r="J73" s="18" t="n"/>
      <c r="K73" s="20">
        <f>IF($A73="","",IF($E73=0,"未請求",IF($I73&gt;=$E73,"入金済み",IF(AND($G73&lt;&gt;"",$G73&lt;TODAY()),"延滞",IF($I73&gt;0,"一部入金","未入金")))))</f>
      </c>
      <c r="L73" s="14">
        <f>IF($A73="","",IF($I73&gt;=$E73,0,IF(AND($G73&lt;&gt;"",$G73&lt;TODAY()),TODAY()-$G73,0)))</f>
      </c>
      <c r="M73" s="14">
        <f>IF($A73="","",MAX(0,$E73-$I73))</f>
      </c>
      <c r="N73" s="18" t="n"/>
    </row>
    <row r="74">
      <c r="A74" s="16" t="n"/>
      <c r="B74" s="16" t="n"/>
      <c r="C74" s="17" t="n"/>
      <c r="D74" s="18" t="n"/>
      <c r="E74" s="19" t="n"/>
      <c r="F74" s="19" t="n"/>
      <c r="G74" s="17" t="n"/>
      <c r="H74" s="17" t="n"/>
      <c r="I74" s="19" t="n"/>
      <c r="J74" s="18" t="n"/>
      <c r="K74" s="20">
        <f>IF($A74="","",IF($E74=0,"未請求",IF($I74&gt;=$E74,"入金済み",IF(AND($G74&lt;&gt;"",$G74&lt;TODAY()),"延滞",IF($I74&gt;0,"一部入金","未入金")))))</f>
      </c>
      <c r="L74" s="14">
        <f>IF($A74="","",IF($I74&gt;=$E74,0,IF(AND($G74&lt;&gt;"",$G74&lt;TODAY()),TODAY()-$G74,0)))</f>
      </c>
      <c r="M74" s="14">
        <f>IF($A74="","",MAX(0,$E74-$I74))</f>
      </c>
      <c r="N74" s="18" t="n"/>
    </row>
    <row r="75">
      <c r="A75" s="16" t="n"/>
      <c r="B75" s="16" t="n"/>
      <c r="C75" s="17" t="n"/>
      <c r="D75" s="18" t="n"/>
      <c r="E75" s="19" t="n"/>
      <c r="F75" s="19" t="n"/>
      <c r="G75" s="17" t="n"/>
      <c r="H75" s="17" t="n"/>
      <c r="I75" s="19" t="n"/>
      <c r="J75" s="18" t="n"/>
      <c r="K75" s="20">
        <f>IF($A75="","",IF($E75=0,"未請求",IF($I75&gt;=$E75,"入金済み",IF(AND($G75&lt;&gt;"",$G75&lt;TODAY()),"延滞",IF($I75&gt;0,"一部入金","未入金")))))</f>
      </c>
      <c r="L75" s="14">
        <f>IF($A75="","",IF($I75&gt;=$E75,0,IF(AND($G75&lt;&gt;"",$G75&lt;TODAY()),TODAY()-$G75,0)))</f>
      </c>
      <c r="M75" s="14">
        <f>IF($A75="","",MAX(0,$E75-$I75))</f>
      </c>
      <c r="N75" s="18" t="n"/>
    </row>
    <row r="76">
      <c r="A76" s="16" t="n"/>
      <c r="B76" s="16" t="n"/>
      <c r="C76" s="17" t="n"/>
      <c r="D76" s="18" t="n"/>
      <c r="E76" s="19" t="n"/>
      <c r="F76" s="19" t="n"/>
      <c r="G76" s="17" t="n"/>
      <c r="H76" s="17" t="n"/>
      <c r="I76" s="19" t="n"/>
      <c r="J76" s="18" t="n"/>
      <c r="K76" s="20">
        <f>IF($A76="","",IF($E76=0,"未請求",IF($I76&gt;=$E76,"入金済み",IF(AND($G76&lt;&gt;"",$G76&lt;TODAY()),"延滞",IF($I76&gt;0,"一部入金","未入金")))))</f>
      </c>
      <c r="L76" s="14">
        <f>IF($A76="","",IF($I76&gt;=$E76,0,IF(AND($G76&lt;&gt;"",$G76&lt;TODAY()),TODAY()-$G76,0)))</f>
      </c>
      <c r="M76" s="14">
        <f>IF($A76="","",MAX(0,$E76-$I76))</f>
      </c>
      <c r="N76" s="18" t="n"/>
    </row>
    <row r="77">
      <c r="A77" s="16" t="n"/>
      <c r="B77" s="16" t="n"/>
      <c r="C77" s="17" t="n"/>
      <c r="D77" s="18" t="n"/>
      <c r="E77" s="19" t="n"/>
      <c r="F77" s="19" t="n"/>
      <c r="G77" s="17" t="n"/>
      <c r="H77" s="17" t="n"/>
      <c r="I77" s="19" t="n"/>
      <c r="J77" s="18" t="n"/>
      <c r="K77" s="20">
        <f>IF($A77="","",IF($E77=0,"未請求",IF($I77&gt;=$E77,"入金済み",IF(AND($G77&lt;&gt;"",$G77&lt;TODAY()),"延滞",IF($I77&gt;0,"一部入金","未入金")))))</f>
      </c>
      <c r="L77" s="14">
        <f>IF($A77="","",IF($I77&gt;=$E77,0,IF(AND($G77&lt;&gt;"",$G77&lt;TODAY()),TODAY()-$G77,0)))</f>
      </c>
      <c r="M77" s="14">
        <f>IF($A77="","",MAX(0,$E77-$I77))</f>
      </c>
      <c r="N77" s="18" t="n"/>
    </row>
    <row r="78">
      <c r="A78" s="16" t="n"/>
      <c r="B78" s="16" t="n"/>
      <c r="C78" s="17" t="n"/>
      <c r="D78" s="18" t="n"/>
      <c r="E78" s="19" t="n"/>
      <c r="F78" s="19" t="n"/>
      <c r="G78" s="17" t="n"/>
      <c r="H78" s="17" t="n"/>
      <c r="I78" s="19" t="n"/>
      <c r="J78" s="18" t="n"/>
      <c r="K78" s="20">
        <f>IF($A78="","",IF($E78=0,"未請求",IF($I78&gt;=$E78,"入金済み",IF(AND($G78&lt;&gt;"",$G78&lt;TODAY()),"延滞",IF($I78&gt;0,"一部入金","未入金")))))</f>
      </c>
      <c r="L78" s="14">
        <f>IF($A78="","",IF($I78&gt;=$E78,0,IF(AND($G78&lt;&gt;"",$G78&lt;TODAY()),TODAY()-$G78,0)))</f>
      </c>
      <c r="M78" s="14">
        <f>IF($A78="","",MAX(0,$E78-$I78))</f>
      </c>
      <c r="N78" s="18" t="n"/>
    </row>
    <row r="79">
      <c r="A79" s="16" t="n"/>
      <c r="B79" s="16" t="n"/>
      <c r="C79" s="17" t="n"/>
      <c r="D79" s="18" t="n"/>
      <c r="E79" s="19" t="n"/>
      <c r="F79" s="19" t="n"/>
      <c r="G79" s="17" t="n"/>
      <c r="H79" s="17" t="n"/>
      <c r="I79" s="19" t="n"/>
      <c r="J79" s="18" t="n"/>
      <c r="K79" s="20">
        <f>IF($A79="","",IF($E79=0,"未請求",IF($I79&gt;=$E79,"入金済み",IF(AND($G79&lt;&gt;"",$G79&lt;TODAY()),"延滞",IF($I79&gt;0,"一部入金","未入金")))))</f>
      </c>
      <c r="L79" s="14">
        <f>IF($A79="","",IF($I79&gt;=$E79,0,IF(AND($G79&lt;&gt;"",$G79&lt;TODAY()),TODAY()-$G79,0)))</f>
      </c>
      <c r="M79" s="14">
        <f>IF($A79="","",MAX(0,$E79-$I79))</f>
      </c>
      <c r="N79" s="18" t="n"/>
    </row>
    <row r="80">
      <c r="A80" s="16" t="n"/>
      <c r="B80" s="16" t="n"/>
      <c r="C80" s="17" t="n"/>
      <c r="D80" s="18" t="n"/>
      <c r="E80" s="19" t="n"/>
      <c r="F80" s="19" t="n"/>
      <c r="G80" s="17" t="n"/>
      <c r="H80" s="17" t="n"/>
      <c r="I80" s="19" t="n"/>
      <c r="J80" s="18" t="n"/>
      <c r="K80" s="20">
        <f>IF($A80="","",IF($E80=0,"未請求",IF($I80&gt;=$E80,"入金済み",IF(AND($G80&lt;&gt;"",$G80&lt;TODAY()),"延滞",IF($I80&gt;0,"一部入金","未入金")))))</f>
      </c>
      <c r="L80" s="14">
        <f>IF($A80="","",IF($I80&gt;=$E80,0,IF(AND($G80&lt;&gt;"",$G80&lt;TODAY()),TODAY()-$G80,0)))</f>
      </c>
      <c r="M80" s="14">
        <f>IF($A80="","",MAX(0,$E80-$I80))</f>
      </c>
      <c r="N80" s="18" t="n"/>
    </row>
    <row r="81">
      <c r="A81" s="16" t="n"/>
      <c r="B81" s="16" t="n"/>
      <c r="C81" s="17" t="n"/>
      <c r="D81" s="18" t="n"/>
      <c r="E81" s="19" t="n"/>
      <c r="F81" s="19" t="n"/>
      <c r="G81" s="17" t="n"/>
      <c r="H81" s="17" t="n"/>
      <c r="I81" s="19" t="n"/>
      <c r="J81" s="18" t="n"/>
      <c r="K81" s="20">
        <f>IF($A81="","",IF($E81=0,"未請求",IF($I81&gt;=$E81,"入金済み",IF(AND($G81&lt;&gt;"",$G81&lt;TODAY()),"延滞",IF($I81&gt;0,"一部入金","未入金")))))</f>
      </c>
      <c r="L81" s="14">
        <f>IF($A81="","",IF($I81&gt;=$E81,0,IF(AND($G81&lt;&gt;"",$G81&lt;TODAY()),TODAY()-$G81,0)))</f>
      </c>
      <c r="M81" s="14">
        <f>IF($A81="","",MAX(0,$E81-$I81))</f>
      </c>
      <c r="N81" s="18" t="n"/>
    </row>
    <row r="82">
      <c r="A82" s="16" t="n"/>
      <c r="B82" s="16" t="n"/>
      <c r="C82" s="17" t="n"/>
      <c r="D82" s="18" t="n"/>
      <c r="E82" s="19" t="n"/>
      <c r="F82" s="19" t="n"/>
      <c r="G82" s="17" t="n"/>
      <c r="H82" s="17" t="n"/>
      <c r="I82" s="19" t="n"/>
      <c r="J82" s="18" t="n"/>
      <c r="K82" s="20">
        <f>IF($A82="","",IF($E82=0,"未請求",IF($I82&gt;=$E82,"入金済み",IF(AND($G82&lt;&gt;"",$G82&lt;TODAY()),"延滞",IF($I82&gt;0,"一部入金","未入金")))))</f>
      </c>
      <c r="L82" s="14">
        <f>IF($A82="","",IF($I82&gt;=$E82,0,IF(AND($G82&lt;&gt;"",$G82&lt;TODAY()),TODAY()-$G82,0)))</f>
      </c>
      <c r="M82" s="14">
        <f>IF($A82="","",MAX(0,$E82-$I82))</f>
      </c>
      <c r="N82" s="18" t="n"/>
    </row>
    <row r="83">
      <c r="A83" s="16" t="n"/>
      <c r="B83" s="16" t="n"/>
      <c r="C83" s="17" t="n"/>
      <c r="D83" s="18" t="n"/>
      <c r="E83" s="19" t="n"/>
      <c r="F83" s="19" t="n"/>
      <c r="G83" s="17" t="n"/>
      <c r="H83" s="17" t="n"/>
      <c r="I83" s="19" t="n"/>
      <c r="J83" s="18" t="n"/>
      <c r="K83" s="20">
        <f>IF($A83="","",IF($E83=0,"未請求",IF($I83&gt;=$E83,"入金済み",IF(AND($G83&lt;&gt;"",$G83&lt;TODAY()),"延滞",IF($I83&gt;0,"一部入金","未入金")))))</f>
      </c>
      <c r="L83" s="14">
        <f>IF($A83="","",IF($I83&gt;=$E83,0,IF(AND($G83&lt;&gt;"",$G83&lt;TODAY()),TODAY()-$G83,0)))</f>
      </c>
      <c r="M83" s="14">
        <f>IF($A83="","",MAX(0,$E83-$I83))</f>
      </c>
      <c r="N83" s="18" t="n"/>
    </row>
    <row r="84">
      <c r="A84" s="16" t="n"/>
      <c r="B84" s="16" t="n"/>
      <c r="C84" s="17" t="n"/>
      <c r="D84" s="18" t="n"/>
      <c r="E84" s="19" t="n"/>
      <c r="F84" s="19" t="n"/>
      <c r="G84" s="17" t="n"/>
      <c r="H84" s="17" t="n"/>
      <c r="I84" s="19" t="n"/>
      <c r="J84" s="18" t="n"/>
      <c r="K84" s="20">
        <f>IF($A84="","",IF($E84=0,"未請求",IF($I84&gt;=$E84,"入金済み",IF(AND($G84&lt;&gt;"",$G84&lt;TODAY()),"延滞",IF($I84&gt;0,"一部入金","未入金")))))</f>
      </c>
      <c r="L84" s="14">
        <f>IF($A84="","",IF($I84&gt;=$E84,0,IF(AND($G84&lt;&gt;"",$G84&lt;TODAY()),TODAY()-$G84,0)))</f>
      </c>
      <c r="M84" s="14">
        <f>IF($A84="","",MAX(0,$E84-$I84))</f>
      </c>
      <c r="N84" s="18" t="n"/>
    </row>
    <row r="85">
      <c r="A85" s="16" t="n"/>
      <c r="B85" s="16" t="n"/>
      <c r="C85" s="17" t="n"/>
      <c r="D85" s="18" t="n"/>
      <c r="E85" s="19" t="n"/>
      <c r="F85" s="19" t="n"/>
      <c r="G85" s="17" t="n"/>
      <c r="H85" s="17" t="n"/>
      <c r="I85" s="19" t="n"/>
      <c r="J85" s="18" t="n"/>
      <c r="K85" s="20">
        <f>IF($A85="","",IF($E85=0,"未請求",IF($I85&gt;=$E85,"入金済み",IF(AND($G85&lt;&gt;"",$G85&lt;TODAY()),"延滞",IF($I85&gt;0,"一部入金","未入金")))))</f>
      </c>
      <c r="L85" s="14">
        <f>IF($A85="","",IF($I85&gt;=$E85,0,IF(AND($G85&lt;&gt;"",$G85&lt;TODAY()),TODAY()-$G85,0)))</f>
      </c>
      <c r="M85" s="14">
        <f>IF($A85="","",MAX(0,$E85-$I85))</f>
      </c>
      <c r="N85" s="18" t="n"/>
    </row>
    <row r="86">
      <c r="A86" s="16" t="n"/>
      <c r="B86" s="16" t="n"/>
      <c r="C86" s="17" t="n"/>
      <c r="D86" s="18" t="n"/>
      <c r="E86" s="19" t="n"/>
      <c r="F86" s="19" t="n"/>
      <c r="G86" s="17" t="n"/>
      <c r="H86" s="17" t="n"/>
      <c r="I86" s="19" t="n"/>
      <c r="J86" s="18" t="n"/>
      <c r="K86" s="20">
        <f>IF($A86="","",IF($E86=0,"未請求",IF($I86&gt;=$E86,"入金済み",IF(AND($G86&lt;&gt;"",$G86&lt;TODAY()),"延滞",IF($I86&gt;0,"一部入金","未入金")))))</f>
      </c>
      <c r="L86" s="14">
        <f>IF($A86="","",IF($I86&gt;=$E86,0,IF(AND($G86&lt;&gt;"",$G86&lt;TODAY()),TODAY()-$G86,0)))</f>
      </c>
      <c r="M86" s="14">
        <f>IF($A86="","",MAX(0,$E86-$I86))</f>
      </c>
      <c r="N86" s="18" t="n"/>
    </row>
    <row r="87">
      <c r="A87" s="16" t="n"/>
      <c r="B87" s="16" t="n"/>
      <c r="C87" s="17" t="n"/>
      <c r="D87" s="18" t="n"/>
      <c r="E87" s="19" t="n"/>
      <c r="F87" s="19" t="n"/>
      <c r="G87" s="17" t="n"/>
      <c r="H87" s="17" t="n"/>
      <c r="I87" s="19" t="n"/>
      <c r="J87" s="18" t="n"/>
      <c r="K87" s="20">
        <f>IF($A87="","",IF($E87=0,"未請求",IF($I87&gt;=$E87,"入金済み",IF(AND($G87&lt;&gt;"",$G87&lt;TODAY()),"延滞",IF($I87&gt;0,"一部入金","未入金")))))</f>
      </c>
      <c r="L87" s="14">
        <f>IF($A87="","",IF($I87&gt;=$E87,0,IF(AND($G87&lt;&gt;"",$G87&lt;TODAY()),TODAY()-$G87,0)))</f>
      </c>
      <c r="M87" s="14">
        <f>IF($A87="","",MAX(0,$E87-$I87))</f>
      </c>
      <c r="N87" s="18" t="n"/>
    </row>
    <row r="88">
      <c r="A88" s="16" t="n"/>
      <c r="B88" s="16" t="n"/>
      <c r="C88" s="17" t="n"/>
      <c r="D88" s="18" t="n"/>
      <c r="E88" s="19" t="n"/>
      <c r="F88" s="19" t="n"/>
      <c r="G88" s="17" t="n"/>
      <c r="H88" s="17" t="n"/>
      <c r="I88" s="19" t="n"/>
      <c r="J88" s="18" t="n"/>
      <c r="K88" s="20">
        <f>IF($A88="","",IF($E88=0,"未請求",IF($I88&gt;=$E88,"入金済み",IF(AND($G88&lt;&gt;"",$G88&lt;TODAY()),"延滞",IF($I88&gt;0,"一部入金","未入金")))))</f>
      </c>
      <c r="L88" s="14">
        <f>IF($A88="","",IF($I88&gt;=$E88,0,IF(AND($G88&lt;&gt;"",$G88&lt;TODAY()),TODAY()-$G88,0)))</f>
      </c>
      <c r="M88" s="14">
        <f>IF($A88="","",MAX(0,$E88-$I88))</f>
      </c>
      <c r="N88" s="18" t="n"/>
    </row>
    <row r="89">
      <c r="A89" s="16" t="n"/>
      <c r="B89" s="16" t="n"/>
      <c r="C89" s="17" t="n"/>
      <c r="D89" s="18" t="n"/>
      <c r="E89" s="19" t="n"/>
      <c r="F89" s="19" t="n"/>
      <c r="G89" s="17" t="n"/>
      <c r="H89" s="17" t="n"/>
      <c r="I89" s="19" t="n"/>
      <c r="J89" s="18" t="n"/>
      <c r="K89" s="20">
        <f>IF($A89="","",IF($E89=0,"未請求",IF($I89&gt;=$E89,"入金済み",IF(AND($G89&lt;&gt;"",$G89&lt;TODAY()),"延滞",IF($I89&gt;0,"一部入金","未入金")))))</f>
      </c>
      <c r="L89" s="14">
        <f>IF($A89="","",IF($I89&gt;=$E89,0,IF(AND($G89&lt;&gt;"",$G89&lt;TODAY()),TODAY()-$G89,0)))</f>
      </c>
      <c r="M89" s="14">
        <f>IF($A89="","",MAX(0,$E89-$I89))</f>
      </c>
      <c r="N89" s="18" t="n"/>
    </row>
    <row r="90">
      <c r="A90" s="16" t="n"/>
      <c r="B90" s="16" t="n"/>
      <c r="C90" s="17" t="n"/>
      <c r="D90" s="18" t="n"/>
      <c r="E90" s="19" t="n"/>
      <c r="F90" s="19" t="n"/>
      <c r="G90" s="17" t="n"/>
      <c r="H90" s="17" t="n"/>
      <c r="I90" s="19" t="n"/>
      <c r="J90" s="18" t="n"/>
      <c r="K90" s="20">
        <f>IF($A90="","",IF($E90=0,"未請求",IF($I90&gt;=$E90,"入金済み",IF(AND($G90&lt;&gt;"",$G90&lt;TODAY()),"延滞",IF($I90&gt;0,"一部入金","未入金")))))</f>
      </c>
      <c r="L90" s="14">
        <f>IF($A90="","",IF($I90&gt;=$E90,0,IF(AND($G90&lt;&gt;"",$G90&lt;TODAY()),TODAY()-$G90,0)))</f>
      </c>
      <c r="M90" s="14">
        <f>IF($A90="","",MAX(0,$E90-$I90))</f>
      </c>
      <c r="N90" s="18" t="n"/>
    </row>
    <row r="91">
      <c r="A91" s="16" t="n"/>
      <c r="B91" s="16" t="n"/>
      <c r="C91" s="17" t="n"/>
      <c r="D91" s="18" t="n"/>
      <c r="E91" s="19" t="n"/>
      <c r="F91" s="19" t="n"/>
      <c r="G91" s="17" t="n"/>
      <c r="H91" s="17" t="n"/>
      <c r="I91" s="19" t="n"/>
      <c r="J91" s="18" t="n"/>
      <c r="K91" s="20">
        <f>IF($A91="","",IF($E91=0,"未請求",IF($I91&gt;=$E91,"入金済み",IF(AND($G91&lt;&gt;"",$G91&lt;TODAY()),"延滞",IF($I91&gt;0,"一部入金","未入金")))))</f>
      </c>
      <c r="L91" s="14">
        <f>IF($A91="","",IF($I91&gt;=$E91,0,IF(AND($G91&lt;&gt;"",$G91&lt;TODAY()),TODAY()-$G91,0)))</f>
      </c>
      <c r="M91" s="14">
        <f>IF($A91="","",MAX(0,$E91-$I91))</f>
      </c>
      <c r="N91" s="18" t="n"/>
    </row>
    <row r="92">
      <c r="A92" s="16" t="n"/>
      <c r="B92" s="16" t="n"/>
      <c r="C92" s="17" t="n"/>
      <c r="D92" s="18" t="n"/>
      <c r="E92" s="19" t="n"/>
      <c r="F92" s="19" t="n"/>
      <c r="G92" s="17" t="n"/>
      <c r="H92" s="17" t="n"/>
      <c r="I92" s="19" t="n"/>
      <c r="J92" s="18" t="n"/>
      <c r="K92" s="20">
        <f>IF($A92="","",IF($E92=0,"未請求",IF($I92&gt;=$E92,"入金済み",IF(AND($G92&lt;&gt;"",$G92&lt;TODAY()),"延滞",IF($I92&gt;0,"一部入金","未入金")))))</f>
      </c>
      <c r="L92" s="14">
        <f>IF($A92="","",IF($I92&gt;=$E92,0,IF(AND($G92&lt;&gt;"",$G92&lt;TODAY()),TODAY()-$G92,0)))</f>
      </c>
      <c r="M92" s="14">
        <f>IF($A92="","",MAX(0,$E92-$I92))</f>
      </c>
      <c r="N92" s="18" t="n"/>
    </row>
    <row r="93">
      <c r="A93" s="16" t="n"/>
      <c r="B93" s="16" t="n"/>
      <c r="C93" s="17" t="n"/>
      <c r="D93" s="18" t="n"/>
      <c r="E93" s="19" t="n"/>
      <c r="F93" s="19" t="n"/>
      <c r="G93" s="17" t="n"/>
      <c r="H93" s="17" t="n"/>
      <c r="I93" s="19" t="n"/>
      <c r="J93" s="18" t="n"/>
      <c r="K93" s="20">
        <f>IF($A93="","",IF($E93=0,"未請求",IF($I93&gt;=$E93,"入金済み",IF(AND($G93&lt;&gt;"",$G93&lt;TODAY()),"延滞",IF($I93&gt;0,"一部入金","未入金")))))</f>
      </c>
      <c r="L93" s="14">
        <f>IF($A93="","",IF($I93&gt;=$E93,0,IF(AND($G93&lt;&gt;"",$G93&lt;TODAY()),TODAY()-$G93,0)))</f>
      </c>
      <c r="M93" s="14">
        <f>IF($A93="","",MAX(0,$E93-$I93))</f>
      </c>
      <c r="N93" s="18" t="n"/>
    </row>
    <row r="94">
      <c r="A94" s="16" t="n"/>
      <c r="B94" s="16" t="n"/>
      <c r="C94" s="17" t="n"/>
      <c r="D94" s="18" t="n"/>
      <c r="E94" s="19" t="n"/>
      <c r="F94" s="19" t="n"/>
      <c r="G94" s="17" t="n"/>
      <c r="H94" s="17" t="n"/>
      <c r="I94" s="19" t="n"/>
      <c r="J94" s="18" t="n"/>
      <c r="K94" s="20">
        <f>IF($A94="","",IF($E94=0,"未請求",IF($I94&gt;=$E94,"入金済み",IF(AND($G94&lt;&gt;"",$G94&lt;TODAY()),"延滞",IF($I94&gt;0,"一部入金","未入金")))))</f>
      </c>
      <c r="L94" s="14">
        <f>IF($A94="","",IF($I94&gt;=$E94,0,IF(AND($G94&lt;&gt;"",$G94&lt;TODAY()),TODAY()-$G94,0)))</f>
      </c>
      <c r="M94" s="14">
        <f>IF($A94="","",MAX(0,$E94-$I94))</f>
      </c>
      <c r="N94" s="18" t="n"/>
    </row>
    <row r="95">
      <c r="A95" s="16" t="n"/>
      <c r="B95" s="16" t="n"/>
      <c r="C95" s="17" t="n"/>
      <c r="D95" s="18" t="n"/>
      <c r="E95" s="19" t="n"/>
      <c r="F95" s="19" t="n"/>
      <c r="G95" s="17" t="n"/>
      <c r="H95" s="17" t="n"/>
      <c r="I95" s="19" t="n"/>
      <c r="J95" s="18" t="n"/>
      <c r="K95" s="20">
        <f>IF($A95="","",IF($E95=0,"未請求",IF($I95&gt;=$E95,"入金済み",IF(AND($G95&lt;&gt;"",$G95&lt;TODAY()),"延滞",IF($I95&gt;0,"一部入金","未入金")))))</f>
      </c>
      <c r="L95" s="14">
        <f>IF($A95="","",IF($I95&gt;=$E95,0,IF(AND($G95&lt;&gt;"",$G95&lt;TODAY()),TODAY()-$G95,0)))</f>
      </c>
      <c r="M95" s="14">
        <f>IF($A95="","",MAX(0,$E95-$I95))</f>
      </c>
      <c r="N95" s="18" t="n"/>
    </row>
    <row r="96">
      <c r="A96" s="16" t="n"/>
      <c r="B96" s="16" t="n"/>
      <c r="C96" s="17" t="n"/>
      <c r="D96" s="18" t="n"/>
      <c r="E96" s="19" t="n"/>
      <c r="F96" s="19" t="n"/>
      <c r="G96" s="17" t="n"/>
      <c r="H96" s="17" t="n"/>
      <c r="I96" s="19" t="n"/>
      <c r="J96" s="18" t="n"/>
      <c r="K96" s="20">
        <f>IF($A96="","",IF($E96=0,"未請求",IF($I96&gt;=$E96,"入金済み",IF(AND($G96&lt;&gt;"",$G96&lt;TODAY()),"延滞",IF($I96&gt;0,"一部入金","未入金")))))</f>
      </c>
      <c r="L96" s="14">
        <f>IF($A96="","",IF($I96&gt;=$E96,0,IF(AND($G96&lt;&gt;"",$G96&lt;TODAY()),TODAY()-$G96,0)))</f>
      </c>
      <c r="M96" s="14">
        <f>IF($A96="","",MAX(0,$E96-$I96))</f>
      </c>
      <c r="N96" s="18" t="n"/>
    </row>
    <row r="97">
      <c r="A97" s="16" t="n"/>
      <c r="B97" s="16" t="n"/>
      <c r="C97" s="17" t="n"/>
      <c r="D97" s="18" t="n"/>
      <c r="E97" s="19" t="n"/>
      <c r="F97" s="19" t="n"/>
      <c r="G97" s="17" t="n"/>
      <c r="H97" s="17" t="n"/>
      <c r="I97" s="19" t="n"/>
      <c r="J97" s="18" t="n"/>
      <c r="K97" s="20">
        <f>IF($A97="","",IF($E97=0,"未請求",IF($I97&gt;=$E97,"入金済み",IF(AND($G97&lt;&gt;"",$G97&lt;TODAY()),"延滞",IF($I97&gt;0,"一部入金","未入金")))))</f>
      </c>
      <c r="L97" s="14">
        <f>IF($A97="","",IF($I97&gt;=$E97,0,IF(AND($G97&lt;&gt;"",$G97&lt;TODAY()),TODAY()-$G97,0)))</f>
      </c>
      <c r="M97" s="14">
        <f>IF($A97="","",MAX(0,$E97-$I97))</f>
      </c>
      <c r="N97" s="18" t="n"/>
    </row>
    <row r="98">
      <c r="A98" s="16" t="n"/>
      <c r="B98" s="16" t="n"/>
      <c r="C98" s="17" t="n"/>
      <c r="D98" s="18" t="n"/>
      <c r="E98" s="19" t="n"/>
      <c r="F98" s="19" t="n"/>
      <c r="G98" s="17" t="n"/>
      <c r="H98" s="17" t="n"/>
      <c r="I98" s="19" t="n"/>
      <c r="J98" s="18" t="n"/>
      <c r="K98" s="20">
        <f>IF($A98="","",IF($E98=0,"未請求",IF($I98&gt;=$E98,"入金済み",IF(AND($G98&lt;&gt;"",$G98&lt;TODAY()),"延滞",IF($I98&gt;0,"一部入金","未入金")))))</f>
      </c>
      <c r="L98" s="14">
        <f>IF($A98="","",IF($I98&gt;=$E98,0,IF(AND($G98&lt;&gt;"",$G98&lt;TODAY()),TODAY()-$G98,0)))</f>
      </c>
      <c r="M98" s="14">
        <f>IF($A98="","",MAX(0,$E98-$I98))</f>
      </c>
      <c r="N98" s="18" t="n"/>
    </row>
    <row r="99">
      <c r="A99" s="16" t="n"/>
      <c r="B99" s="16" t="n"/>
      <c r="C99" s="17" t="n"/>
      <c r="D99" s="18" t="n"/>
      <c r="E99" s="19" t="n"/>
      <c r="F99" s="19" t="n"/>
      <c r="G99" s="17" t="n"/>
      <c r="H99" s="17" t="n"/>
      <c r="I99" s="19" t="n"/>
      <c r="J99" s="18" t="n"/>
      <c r="K99" s="20">
        <f>IF($A99="","",IF($E99=0,"未請求",IF($I99&gt;=$E99,"入金済み",IF(AND($G99&lt;&gt;"",$G99&lt;TODAY()),"延滞",IF($I99&gt;0,"一部入金","未入金")))))</f>
      </c>
      <c r="L99" s="14">
        <f>IF($A99="","",IF($I99&gt;=$E99,0,IF(AND($G99&lt;&gt;"",$G99&lt;TODAY()),TODAY()-$G99,0)))</f>
      </c>
      <c r="M99" s="14">
        <f>IF($A99="","",MAX(0,$E99-$I99))</f>
      </c>
      <c r="N99" s="18" t="n"/>
    </row>
    <row r="100">
      <c r="A100" s="16" t="n"/>
      <c r="B100" s="16" t="n"/>
      <c r="C100" s="17" t="n"/>
      <c r="D100" s="18" t="n"/>
      <c r="E100" s="19" t="n"/>
      <c r="F100" s="19" t="n"/>
      <c r="G100" s="17" t="n"/>
      <c r="H100" s="17" t="n"/>
      <c r="I100" s="19" t="n"/>
      <c r="J100" s="18" t="n"/>
      <c r="K100" s="20">
        <f>IF($A100="","",IF($E100=0,"未請求",IF($I100&gt;=$E100,"入金済み",IF(AND($G100&lt;&gt;"",$G100&lt;TODAY()),"延滞",IF($I100&gt;0,"一部入金","未入金")))))</f>
      </c>
      <c r="L100" s="14">
        <f>IF($A100="","",IF($I100&gt;=$E100,0,IF(AND($G100&lt;&gt;"",$G100&lt;TODAY()),TODAY()-$G100,0)))</f>
      </c>
      <c r="M100" s="14">
        <f>IF($A100="","",MAX(0,$E100-$I100))</f>
      </c>
      <c r="N100" s="18" t="n"/>
    </row>
    <row r="101">
      <c r="A101" s="16" t="n"/>
      <c r="B101" s="16" t="n"/>
      <c r="C101" s="17" t="n"/>
      <c r="D101" s="18" t="n"/>
      <c r="E101" s="19" t="n"/>
      <c r="F101" s="19" t="n"/>
      <c r="G101" s="17" t="n"/>
      <c r="H101" s="17" t="n"/>
      <c r="I101" s="19" t="n"/>
      <c r="J101" s="18" t="n"/>
      <c r="K101" s="20">
        <f>IF($A101="","",IF($E101=0,"未請求",IF($I101&gt;=$E101,"入金済み",IF(AND($G101&lt;&gt;"",$G101&lt;TODAY()),"延滞",IF($I101&gt;0,"一部入金","未入金")))))</f>
      </c>
      <c r="L101" s="14">
        <f>IF($A101="","",IF($I101&gt;=$E101,0,IF(AND($G101&lt;&gt;"",$G101&lt;TODAY()),TODAY()-$G101,0)))</f>
      </c>
      <c r="M101" s="14">
        <f>IF($A101="","",MAX(0,$E101-$I101))</f>
      </c>
      <c r="N101" s="18" t="n"/>
    </row>
  </sheetData>
  <autoFilter ref="A1:N101"/>
  <conditionalFormatting sqref="L2:L101">
    <cfRule type="cellIs" dxfId="0" priority="1" operator="greaterThan">
      <formula>0</formula>
    </cfRule>
  </conditionalFormatting>
  <conditionalFormatting sqref="K2:K101">
    <cfRule type="expression" dxfId="0" priority="2">
      <formula>ISNUMBER(SEARCH("延滞",$K2))</formula>
    </cfRule>
  </conditionalFormatting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dataValidations count="2">
    <dataValidation allowBlank="true" error="RechnungsstatusはStammdaten-Einstellungenシートの選択肢から選んでください。" errorTitle="入力値を確認してください" prompt="ドロップダウンから選択できます。" promptTitle="Rechnungsstatus" showErrorMessage="true" showInputMessage="true" sqref="D2:D101" type="list">
      <formula1>='Stammdaten-Einstellungen'!$O$4:$O$7</formula1>
    </dataValidation>
    <dataValidation allowBlank="true" error="入金方法はStammdaten-Einstellungenシートの選択肢から選んでください。" errorTitle="入力値を確認してください" prompt="ドロップダウンから選択できます。" promptTitle="入金方法" showErrorMessage="true" showInputMessage="true" sqref="J2:J101" type="list">
      <formula1>='Stammdaten-Einstellungen'!$P$4:$P$9</formula1>
    </dataValidation>
  </dataValidations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00C00000"/>
    <outlinePr summaryBelow="true" summaryRight="true"/>
    <pageSetUpPr/>
  </sheetPr>
  <dimension ref="A1:L101"/>
  <sheetViews>
    <sheetView showGridLines="true" workbookViewId="0">
      <pane activePane="bottomLeft" state="frozen" topLeftCell="A2" ySplit="1"/>
      <selection activeCell="A1" pane="bottomLeft" sqref="A1"/>
    </sheetView>
  </sheetViews>
  <sheetFormatPr baseColWidth="8" defaultRowHeight="15"/>
  <cols>
    <col customWidth="true" max="1" min="1" width="15"/>
    <col customWidth="true" max="2" min="2" width="18"/>
    <col customWidth="true" max="3" min="3" width="10"/>
    <col customWidth="true" max="4" min="4" width="8"/>
    <col customWidth="true" max="5" min="5" width="12"/>
    <col customWidth="true" max="6" min="6" width="10"/>
    <col customWidth="true" max="7" min="7" width="36"/>
    <col customWidth="true" max="8" min="8" width="14"/>
    <col customWidth="true" max="9" min="9" width="16"/>
    <col customWidth="true" max="10" min="10" width="14"/>
    <col customWidth="true" max="11" min="11" width="18"/>
    <col customWidth="true" max="12" min="12" width="32"/>
  </cols>
  <sheetData>
    <row r="1" ht="34" customHeight="true">
      <c r="A1" s="11" t="s">
        <v>41</v>
      </c>
      <c r="B1" s="11" t="s">
        <v>42</v>
      </c>
      <c r="C1" s="11" t="s">
        <v>307</v>
      </c>
      <c r="D1" s="11" t="s">
        <v>169</v>
      </c>
      <c r="E1" s="11" t="s">
        <v>308</v>
      </c>
      <c r="F1" s="11" t="s">
        <v>309</v>
      </c>
      <c r="G1" s="11" t="s">
        <v>112</v>
      </c>
      <c r="H1" s="11" t="s">
        <v>310</v>
      </c>
      <c r="I1" s="11" t="s">
        <v>311</v>
      </c>
      <c r="J1" s="11" t="s">
        <v>312</v>
      </c>
      <c r="K1" s="11" t="s">
        <v>176</v>
      </c>
      <c r="L1" s="11" t="s">
        <v>113</v>
      </c>
    </row>
    <row r="2">
      <c r="A2" s="16" t="s">
        <v>197</v>
      </c>
      <c r="B2" s="20">
        <f>IF($A2="","",IFERROR(VLOOKUP($A2,'Bestellungen'!$A:$C,3,FALSE),""))</f>
      </c>
      <c r="C2" s="18" t="s">
        <v>98</v>
      </c>
      <c r="D2" s="18" t="s">
        <v>114</v>
      </c>
      <c r="E2" s="17" t="s">
        <v>289</v>
      </c>
      <c r="F2" s="18" t="s">
        <v>313</v>
      </c>
      <c r="G2" s="18" t="s">
        <v>115</v>
      </c>
      <c r="H2" s="18" t="s">
        <v>314</v>
      </c>
      <c r="I2" s="17" t="s">
        <v>303</v>
      </c>
      <c r="J2" s="17" t="n"/>
      <c r="K2" s="14">
        <f>IF($A2="","",IF($H2="クローズ",0,IF(AND($I2&lt;&gt;"",$I2&lt;TODAY()),TODAY()-$I2,0)))</f>
      </c>
      <c r="L2" s="18" t="s">
        <v>104</v>
      </c>
    </row>
    <row r="3">
      <c r="A3" s="16" t="s">
        <v>182</v>
      </c>
      <c r="B3" s="20">
        <f>IF($A3="","",IFERROR(VLOOKUP($A3,'Bestellungen'!$A:$C,3,FALSE),""))</f>
      </c>
      <c r="C3" s="18" t="s">
        <v>315</v>
      </c>
      <c r="D3" s="18" t="s">
        <v>116</v>
      </c>
      <c r="E3" s="17" t="s">
        <v>316</v>
      </c>
      <c r="F3" s="18" t="s">
        <v>317</v>
      </c>
      <c r="G3" s="18" t="s">
        <v>117</v>
      </c>
      <c r="H3" s="18" t="s">
        <v>159</v>
      </c>
      <c r="I3" s="17" t="s">
        <v>292</v>
      </c>
      <c r="J3" s="17" t="s">
        <v>292</v>
      </c>
      <c r="K3" s="14">
        <f>IF($A3="","",IF($H3="クローズ",0,IF(AND($I3&lt;&gt;"",$I3&lt;TODAY()),TODAY()-$I3,0)))</f>
      </c>
      <c r="L3" s="18" t="s">
        <v>118</v>
      </c>
    </row>
    <row r="4">
      <c r="A4" s="16" t="s">
        <v>219</v>
      </c>
      <c r="B4" s="20">
        <f>IF($A4="","",IFERROR(VLOOKUP($A4,'Bestellungen'!$A:$C,3,FALSE),""))</f>
      </c>
      <c r="C4" s="18" t="s">
        <v>318</v>
      </c>
      <c r="D4" s="18" t="s">
        <v>119</v>
      </c>
      <c r="E4" s="17" t="s">
        <v>303</v>
      </c>
      <c r="F4" s="18" t="s">
        <v>319</v>
      </c>
      <c r="G4" s="18" t="s">
        <v>120</v>
      </c>
      <c r="H4" s="18" t="s">
        <v>320</v>
      </c>
      <c r="I4" s="17" t="s">
        <v>218</v>
      </c>
      <c r="J4" s="17" t="n"/>
      <c r="K4" s="14">
        <f>IF($A4="","",IF($H4="クローズ",0,IF(AND($I4&lt;&gt;"",$I4&lt;TODAY()),TODAY()-$I4,0)))</f>
      </c>
      <c r="L4" s="18" t="s">
        <v>121</v>
      </c>
    </row>
    <row r="5">
      <c r="A5" s="16" t="n"/>
      <c r="B5" s="20">
        <f>IF($A5="","",IFERROR(VLOOKUP($A5,'Bestellungen'!$A:$C,3,FALSE),""))</f>
      </c>
      <c r="C5" s="18" t="n"/>
      <c r="D5" s="18" t="n"/>
      <c r="E5" s="17" t="n"/>
      <c r="F5" s="18" t="n"/>
      <c r="G5" s="18" t="n"/>
      <c r="H5" s="18" t="n"/>
      <c r="I5" s="17" t="n"/>
      <c r="J5" s="17" t="n"/>
      <c r="K5" s="14">
        <f>IF($A5="","",IF($H5="クローズ",0,IF(AND($I5&lt;&gt;"",$I5&lt;TODAY()),TODAY()-$I5,0)))</f>
      </c>
      <c r="L5" s="18" t="n"/>
    </row>
    <row r="6">
      <c r="A6" s="16" t="n"/>
      <c r="B6" s="20">
        <f>IF($A6="","",IFERROR(VLOOKUP($A6,'Bestellungen'!$A:$C,3,FALSE),""))</f>
      </c>
      <c r="C6" s="18" t="n"/>
      <c r="D6" s="18" t="n"/>
      <c r="E6" s="17" t="n"/>
      <c r="F6" s="18" t="n"/>
      <c r="G6" s="18" t="n"/>
      <c r="H6" s="18" t="n"/>
      <c r="I6" s="17" t="n"/>
      <c r="J6" s="17" t="n"/>
      <c r="K6" s="14">
        <f>IF($A6="","",IF($H6="クローズ",0,IF(AND($I6&lt;&gt;"",$I6&lt;TODAY()),TODAY()-$I6,0)))</f>
      </c>
      <c r="L6" s="18" t="n"/>
    </row>
    <row r="7">
      <c r="A7" s="16" t="n"/>
      <c r="B7" s="20">
        <f>IF($A7="","",IFERROR(VLOOKUP($A7,'Bestellungen'!$A:$C,3,FALSE),""))</f>
      </c>
      <c r="C7" s="18" t="n"/>
      <c r="D7" s="18" t="n"/>
      <c r="E7" s="17" t="n"/>
      <c r="F7" s="18" t="n"/>
      <c r="G7" s="18" t="n"/>
      <c r="H7" s="18" t="n"/>
      <c r="I7" s="17" t="n"/>
      <c r="J7" s="17" t="n"/>
      <c r="K7" s="14">
        <f>IF($A7="","",IF($H7="クローズ",0,IF(AND($I7&lt;&gt;"",$I7&lt;TODAY()),TODAY()-$I7,0)))</f>
      </c>
      <c r="L7" s="18" t="n"/>
    </row>
    <row r="8">
      <c r="A8" s="16" t="n"/>
      <c r="B8" s="20">
        <f>IF($A8="","",IFERROR(VLOOKUP($A8,'Bestellungen'!$A:$C,3,FALSE),""))</f>
      </c>
      <c r="C8" s="18" t="n"/>
      <c r="D8" s="18" t="n"/>
      <c r="E8" s="17" t="n"/>
      <c r="F8" s="18" t="n"/>
      <c r="G8" s="18" t="n"/>
      <c r="H8" s="18" t="n"/>
      <c r="I8" s="17" t="n"/>
      <c r="J8" s="17" t="n"/>
      <c r="K8" s="14">
        <f>IF($A8="","",IF($H8="クローズ",0,IF(AND($I8&lt;&gt;"",$I8&lt;TODAY()),TODAY()-$I8,0)))</f>
      </c>
      <c r="L8" s="18" t="n"/>
    </row>
    <row r="9">
      <c r="A9" s="16" t="n"/>
      <c r="B9" s="20">
        <f>IF($A9="","",IFERROR(VLOOKUP($A9,'Bestellungen'!$A:$C,3,FALSE),""))</f>
      </c>
      <c r="C9" s="18" t="n"/>
      <c r="D9" s="18" t="n"/>
      <c r="E9" s="17" t="n"/>
      <c r="F9" s="18" t="n"/>
      <c r="G9" s="18" t="n"/>
      <c r="H9" s="18" t="n"/>
      <c r="I9" s="17" t="n"/>
      <c r="J9" s="17" t="n"/>
      <c r="K9" s="14">
        <f>IF($A9="","",IF($H9="クローズ",0,IF(AND($I9&lt;&gt;"",$I9&lt;TODAY()),TODAY()-$I9,0)))</f>
      </c>
      <c r="L9" s="18" t="n"/>
    </row>
    <row r="10">
      <c r="A10" s="16" t="n"/>
      <c r="B10" s="20">
        <f>IF($A10="","",IFERROR(VLOOKUP($A10,'Bestellungen'!$A:$C,3,FALSE),""))</f>
      </c>
      <c r="C10" s="18" t="n"/>
      <c r="D10" s="18" t="n"/>
      <c r="E10" s="17" t="n"/>
      <c r="F10" s="18" t="n"/>
      <c r="G10" s="18" t="n"/>
      <c r="H10" s="18" t="n"/>
      <c r="I10" s="17" t="n"/>
      <c r="J10" s="17" t="n"/>
      <c r="K10" s="14">
        <f>IF($A10="","",IF($H10="クローズ",0,IF(AND($I10&lt;&gt;"",$I10&lt;TODAY()),TODAY()-$I10,0)))</f>
      </c>
      <c r="L10" s="18" t="n"/>
    </row>
    <row r="11">
      <c r="A11" s="16" t="n"/>
      <c r="B11" s="20">
        <f>IF($A11="","",IFERROR(VLOOKUP($A11,'Bestellungen'!$A:$C,3,FALSE),""))</f>
      </c>
      <c r="C11" s="18" t="n"/>
      <c r="D11" s="18" t="n"/>
      <c r="E11" s="17" t="n"/>
      <c r="F11" s="18" t="n"/>
      <c r="G11" s="18" t="n"/>
      <c r="H11" s="18" t="n"/>
      <c r="I11" s="17" t="n"/>
      <c r="J11" s="17" t="n"/>
      <c r="K11" s="14">
        <f>IF($A11="","",IF($H11="クローズ",0,IF(AND($I11&lt;&gt;"",$I11&lt;TODAY()),TODAY()-$I11,0)))</f>
      </c>
      <c r="L11" s="18" t="n"/>
    </row>
    <row r="12">
      <c r="A12" s="16" t="n"/>
      <c r="B12" s="20">
        <f>IF($A12="","",IFERROR(VLOOKUP($A12,'Bestellungen'!$A:$C,3,FALSE),""))</f>
      </c>
      <c r="C12" s="18" t="n"/>
      <c r="D12" s="18" t="n"/>
      <c r="E12" s="17" t="n"/>
      <c r="F12" s="18" t="n"/>
      <c r="G12" s="18" t="n"/>
      <c r="H12" s="18" t="n"/>
      <c r="I12" s="17" t="n"/>
      <c r="J12" s="17" t="n"/>
      <c r="K12" s="14">
        <f>IF($A12="","",IF($H12="クローズ",0,IF(AND($I12&lt;&gt;"",$I12&lt;TODAY()),TODAY()-$I12,0)))</f>
      </c>
      <c r="L12" s="18" t="n"/>
    </row>
    <row r="13">
      <c r="A13" s="16" t="n"/>
      <c r="B13" s="20">
        <f>IF($A13="","",IFERROR(VLOOKUP($A13,'Bestellungen'!$A:$C,3,FALSE),""))</f>
      </c>
      <c r="C13" s="18" t="n"/>
      <c r="D13" s="18" t="n"/>
      <c r="E13" s="17" t="n"/>
      <c r="F13" s="18" t="n"/>
      <c r="G13" s="18" t="n"/>
      <c r="H13" s="18" t="n"/>
      <c r="I13" s="17" t="n"/>
      <c r="J13" s="17" t="n"/>
      <c r="K13" s="14">
        <f>IF($A13="","",IF($H13="クローズ",0,IF(AND($I13&lt;&gt;"",$I13&lt;TODAY()),TODAY()-$I13,0)))</f>
      </c>
      <c r="L13" s="18" t="n"/>
    </row>
    <row r="14">
      <c r="A14" s="16" t="n"/>
      <c r="B14" s="20">
        <f>IF($A14="","",IFERROR(VLOOKUP($A14,'Bestellungen'!$A:$C,3,FALSE),""))</f>
      </c>
      <c r="C14" s="18" t="n"/>
      <c r="D14" s="18" t="n"/>
      <c r="E14" s="17" t="n"/>
      <c r="F14" s="18" t="n"/>
      <c r="G14" s="18" t="n"/>
      <c r="H14" s="18" t="n"/>
      <c r="I14" s="17" t="n"/>
      <c r="J14" s="17" t="n"/>
      <c r="K14" s="14">
        <f>IF($A14="","",IF($H14="クローズ",0,IF(AND($I14&lt;&gt;"",$I14&lt;TODAY()),TODAY()-$I14,0)))</f>
      </c>
      <c r="L14" s="18" t="n"/>
    </row>
    <row r="15">
      <c r="A15" s="16" t="n"/>
      <c r="B15" s="20">
        <f>IF($A15="","",IFERROR(VLOOKUP($A15,'Bestellungen'!$A:$C,3,FALSE),""))</f>
      </c>
      <c r="C15" s="18" t="n"/>
      <c r="D15" s="18" t="n"/>
      <c r="E15" s="17" t="n"/>
      <c r="F15" s="18" t="n"/>
      <c r="G15" s="18" t="n"/>
      <c r="H15" s="18" t="n"/>
      <c r="I15" s="17" t="n"/>
      <c r="J15" s="17" t="n"/>
      <c r="K15" s="14">
        <f>IF($A15="","",IF($H15="クローズ",0,IF(AND($I15&lt;&gt;"",$I15&lt;TODAY()),TODAY()-$I15,0)))</f>
      </c>
      <c r="L15" s="18" t="n"/>
    </row>
    <row r="16">
      <c r="A16" s="16" t="n"/>
      <c r="B16" s="20">
        <f>IF($A16="","",IFERROR(VLOOKUP($A16,'Bestellungen'!$A:$C,3,FALSE),""))</f>
      </c>
      <c r="C16" s="18" t="n"/>
      <c r="D16" s="18" t="n"/>
      <c r="E16" s="17" t="n"/>
      <c r="F16" s="18" t="n"/>
      <c r="G16" s="18" t="n"/>
      <c r="H16" s="18" t="n"/>
      <c r="I16" s="17" t="n"/>
      <c r="J16" s="17" t="n"/>
      <c r="K16" s="14">
        <f>IF($A16="","",IF($H16="クローズ",0,IF(AND($I16&lt;&gt;"",$I16&lt;TODAY()),TODAY()-$I16,0)))</f>
      </c>
      <c r="L16" s="18" t="n"/>
    </row>
    <row r="17">
      <c r="A17" s="16" t="n"/>
      <c r="B17" s="20">
        <f>IF($A17="","",IFERROR(VLOOKUP($A17,'Bestellungen'!$A:$C,3,FALSE),""))</f>
      </c>
      <c r="C17" s="18" t="n"/>
      <c r="D17" s="18" t="n"/>
      <c r="E17" s="17" t="n"/>
      <c r="F17" s="18" t="n"/>
      <c r="G17" s="18" t="n"/>
      <c r="H17" s="18" t="n"/>
      <c r="I17" s="17" t="n"/>
      <c r="J17" s="17" t="n"/>
      <c r="K17" s="14">
        <f>IF($A17="","",IF($H17="クローズ",0,IF(AND($I17&lt;&gt;"",$I17&lt;TODAY()),TODAY()-$I17,0)))</f>
      </c>
      <c r="L17" s="18" t="n"/>
    </row>
    <row r="18">
      <c r="A18" s="16" t="n"/>
      <c r="B18" s="20">
        <f>IF($A18="","",IFERROR(VLOOKUP($A18,'Bestellungen'!$A:$C,3,FALSE),""))</f>
      </c>
      <c r="C18" s="18" t="n"/>
      <c r="D18" s="18" t="n"/>
      <c r="E18" s="17" t="n"/>
      <c r="F18" s="18" t="n"/>
      <c r="G18" s="18" t="n"/>
      <c r="H18" s="18" t="n"/>
      <c r="I18" s="17" t="n"/>
      <c r="J18" s="17" t="n"/>
      <c r="K18" s="14">
        <f>IF($A18="","",IF($H18="クローズ",0,IF(AND($I18&lt;&gt;"",$I18&lt;TODAY()),TODAY()-$I18,0)))</f>
      </c>
      <c r="L18" s="18" t="n"/>
    </row>
    <row r="19">
      <c r="A19" s="16" t="n"/>
      <c r="B19" s="20">
        <f>IF($A19="","",IFERROR(VLOOKUP($A19,'Bestellungen'!$A:$C,3,FALSE),""))</f>
      </c>
      <c r="C19" s="18" t="n"/>
      <c r="D19" s="18" t="n"/>
      <c r="E19" s="17" t="n"/>
      <c r="F19" s="18" t="n"/>
      <c r="G19" s="18" t="n"/>
      <c r="H19" s="18" t="n"/>
      <c r="I19" s="17" t="n"/>
      <c r="J19" s="17" t="n"/>
      <c r="K19" s="14">
        <f>IF($A19="","",IF($H19="クローズ",0,IF(AND($I19&lt;&gt;"",$I19&lt;TODAY()),TODAY()-$I19,0)))</f>
      </c>
      <c r="L19" s="18" t="n"/>
    </row>
    <row r="20">
      <c r="A20" s="16" t="n"/>
      <c r="B20" s="20">
        <f>IF($A20="","",IFERROR(VLOOKUP($A20,'Bestellungen'!$A:$C,3,FALSE),""))</f>
      </c>
      <c r="C20" s="18" t="n"/>
      <c r="D20" s="18" t="n"/>
      <c r="E20" s="17" t="n"/>
      <c r="F20" s="18" t="n"/>
      <c r="G20" s="18" t="n"/>
      <c r="H20" s="18" t="n"/>
      <c r="I20" s="17" t="n"/>
      <c r="J20" s="17" t="n"/>
      <c r="K20" s="14">
        <f>IF($A20="","",IF($H20="クローズ",0,IF(AND($I20&lt;&gt;"",$I20&lt;TODAY()),TODAY()-$I20,0)))</f>
      </c>
      <c r="L20" s="18" t="n"/>
    </row>
    <row r="21">
      <c r="A21" s="16" t="n"/>
      <c r="B21" s="20">
        <f>IF($A21="","",IFERROR(VLOOKUP($A21,'Bestellungen'!$A:$C,3,FALSE),""))</f>
      </c>
      <c r="C21" s="18" t="n"/>
      <c r="D21" s="18" t="n"/>
      <c r="E21" s="17" t="n"/>
      <c r="F21" s="18" t="n"/>
      <c r="G21" s="18" t="n"/>
      <c r="H21" s="18" t="n"/>
      <c r="I21" s="17" t="n"/>
      <c r="J21" s="17" t="n"/>
      <c r="K21" s="14">
        <f>IF($A21="","",IF($H21="クローズ",0,IF(AND($I21&lt;&gt;"",$I21&lt;TODAY()),TODAY()-$I21,0)))</f>
      </c>
      <c r="L21" s="18" t="n"/>
    </row>
    <row r="22">
      <c r="A22" s="16" t="n"/>
      <c r="B22" s="20">
        <f>IF($A22="","",IFERROR(VLOOKUP($A22,'Bestellungen'!$A:$C,3,FALSE),""))</f>
      </c>
      <c r="C22" s="18" t="n"/>
      <c r="D22" s="18" t="n"/>
      <c r="E22" s="17" t="n"/>
      <c r="F22" s="18" t="n"/>
      <c r="G22" s="18" t="n"/>
      <c r="H22" s="18" t="n"/>
      <c r="I22" s="17" t="n"/>
      <c r="J22" s="17" t="n"/>
      <c r="K22" s="14">
        <f>IF($A22="","",IF($H22="クローズ",0,IF(AND($I22&lt;&gt;"",$I22&lt;TODAY()),TODAY()-$I22,0)))</f>
      </c>
      <c r="L22" s="18" t="n"/>
    </row>
    <row r="23">
      <c r="A23" s="16" t="n"/>
      <c r="B23" s="20">
        <f>IF($A23="","",IFERROR(VLOOKUP($A23,'Bestellungen'!$A:$C,3,FALSE),""))</f>
      </c>
      <c r="C23" s="18" t="n"/>
      <c r="D23" s="18" t="n"/>
      <c r="E23" s="17" t="n"/>
      <c r="F23" s="18" t="n"/>
      <c r="G23" s="18" t="n"/>
      <c r="H23" s="18" t="n"/>
      <c r="I23" s="17" t="n"/>
      <c r="J23" s="17" t="n"/>
      <c r="K23" s="14">
        <f>IF($A23="","",IF($H23="クローズ",0,IF(AND($I23&lt;&gt;"",$I23&lt;TODAY()),TODAY()-$I23,0)))</f>
      </c>
      <c r="L23" s="18" t="n"/>
    </row>
    <row r="24">
      <c r="A24" s="16" t="n"/>
      <c r="B24" s="20">
        <f>IF($A24="","",IFERROR(VLOOKUP($A24,'Bestellungen'!$A:$C,3,FALSE),""))</f>
      </c>
      <c r="C24" s="18" t="n"/>
      <c r="D24" s="18" t="n"/>
      <c r="E24" s="17" t="n"/>
      <c r="F24" s="18" t="n"/>
      <c r="G24" s="18" t="n"/>
      <c r="H24" s="18" t="n"/>
      <c r="I24" s="17" t="n"/>
      <c r="J24" s="17" t="n"/>
      <c r="K24" s="14">
        <f>IF($A24="","",IF($H24="クローズ",0,IF(AND($I24&lt;&gt;"",$I24&lt;TODAY()),TODAY()-$I24,0)))</f>
      </c>
      <c r="L24" s="18" t="n"/>
    </row>
    <row r="25">
      <c r="A25" s="16" t="n"/>
      <c r="B25" s="20">
        <f>IF($A25="","",IFERROR(VLOOKUP($A25,'Bestellungen'!$A:$C,3,FALSE),""))</f>
      </c>
      <c r="C25" s="18" t="n"/>
      <c r="D25" s="18" t="n"/>
      <c r="E25" s="17" t="n"/>
      <c r="F25" s="18" t="n"/>
      <c r="G25" s="18" t="n"/>
      <c r="H25" s="18" t="n"/>
      <c r="I25" s="17" t="n"/>
      <c r="J25" s="17" t="n"/>
      <c r="K25" s="14">
        <f>IF($A25="","",IF($H25="クローズ",0,IF(AND($I25&lt;&gt;"",$I25&lt;TODAY()),TODAY()-$I25,0)))</f>
      </c>
      <c r="L25" s="18" t="n"/>
    </row>
    <row r="26">
      <c r="A26" s="16" t="n"/>
      <c r="B26" s="20">
        <f>IF($A26="","",IFERROR(VLOOKUP($A26,'Bestellungen'!$A:$C,3,FALSE),""))</f>
      </c>
      <c r="C26" s="18" t="n"/>
      <c r="D26" s="18" t="n"/>
      <c r="E26" s="17" t="n"/>
      <c r="F26" s="18" t="n"/>
      <c r="G26" s="18" t="n"/>
      <c r="H26" s="18" t="n"/>
      <c r="I26" s="17" t="n"/>
      <c r="J26" s="17" t="n"/>
      <c r="K26" s="14">
        <f>IF($A26="","",IF($H26="クローズ",0,IF(AND($I26&lt;&gt;"",$I26&lt;TODAY()),TODAY()-$I26,0)))</f>
      </c>
      <c r="L26" s="18" t="n"/>
    </row>
    <row r="27">
      <c r="A27" s="16" t="n"/>
      <c r="B27" s="20">
        <f>IF($A27="","",IFERROR(VLOOKUP($A27,'Bestellungen'!$A:$C,3,FALSE),""))</f>
      </c>
      <c r="C27" s="18" t="n"/>
      <c r="D27" s="18" t="n"/>
      <c r="E27" s="17" t="n"/>
      <c r="F27" s="18" t="n"/>
      <c r="G27" s="18" t="n"/>
      <c r="H27" s="18" t="n"/>
      <c r="I27" s="17" t="n"/>
      <c r="J27" s="17" t="n"/>
      <c r="K27" s="14">
        <f>IF($A27="","",IF($H27="クローズ",0,IF(AND($I27&lt;&gt;"",$I27&lt;TODAY()),TODAY()-$I27,0)))</f>
      </c>
      <c r="L27" s="18" t="n"/>
    </row>
    <row r="28">
      <c r="A28" s="16" t="n"/>
      <c r="B28" s="20">
        <f>IF($A28="","",IFERROR(VLOOKUP($A28,'Bestellungen'!$A:$C,3,FALSE),""))</f>
      </c>
      <c r="C28" s="18" t="n"/>
      <c r="D28" s="18" t="n"/>
      <c r="E28" s="17" t="n"/>
      <c r="F28" s="18" t="n"/>
      <c r="G28" s="18" t="n"/>
      <c r="H28" s="18" t="n"/>
      <c r="I28" s="17" t="n"/>
      <c r="J28" s="17" t="n"/>
      <c r="K28" s="14">
        <f>IF($A28="","",IF($H28="クローズ",0,IF(AND($I28&lt;&gt;"",$I28&lt;TODAY()),TODAY()-$I28,0)))</f>
      </c>
      <c r="L28" s="18" t="n"/>
    </row>
    <row r="29">
      <c r="A29" s="16" t="n"/>
      <c r="B29" s="20">
        <f>IF($A29="","",IFERROR(VLOOKUP($A29,'Bestellungen'!$A:$C,3,FALSE),""))</f>
      </c>
      <c r="C29" s="18" t="n"/>
      <c r="D29" s="18" t="n"/>
      <c r="E29" s="17" t="n"/>
      <c r="F29" s="18" t="n"/>
      <c r="G29" s="18" t="n"/>
      <c r="H29" s="18" t="n"/>
      <c r="I29" s="17" t="n"/>
      <c r="J29" s="17" t="n"/>
      <c r="K29" s="14">
        <f>IF($A29="","",IF($H29="クローズ",0,IF(AND($I29&lt;&gt;"",$I29&lt;TODAY()),TODAY()-$I29,0)))</f>
      </c>
      <c r="L29" s="18" t="n"/>
    </row>
    <row r="30">
      <c r="A30" s="16" t="n"/>
      <c r="B30" s="20">
        <f>IF($A30="","",IFERROR(VLOOKUP($A30,'Bestellungen'!$A:$C,3,FALSE),""))</f>
      </c>
      <c r="C30" s="18" t="n"/>
      <c r="D30" s="18" t="n"/>
      <c r="E30" s="17" t="n"/>
      <c r="F30" s="18" t="n"/>
      <c r="G30" s="18" t="n"/>
      <c r="H30" s="18" t="n"/>
      <c r="I30" s="17" t="n"/>
      <c r="J30" s="17" t="n"/>
      <c r="K30" s="14">
        <f>IF($A30="","",IF($H30="クローズ",0,IF(AND($I30&lt;&gt;"",$I30&lt;TODAY()),TODAY()-$I30,0)))</f>
      </c>
      <c r="L30" s="18" t="n"/>
    </row>
    <row r="31">
      <c r="A31" s="16" t="n"/>
      <c r="B31" s="20">
        <f>IF($A31="","",IFERROR(VLOOKUP($A31,'Bestellungen'!$A:$C,3,FALSE),""))</f>
      </c>
      <c r="C31" s="18" t="n"/>
      <c r="D31" s="18" t="n"/>
      <c r="E31" s="17" t="n"/>
      <c r="F31" s="18" t="n"/>
      <c r="G31" s="18" t="n"/>
      <c r="H31" s="18" t="n"/>
      <c r="I31" s="17" t="n"/>
      <c r="J31" s="17" t="n"/>
      <c r="K31" s="14">
        <f>IF($A31="","",IF($H31="クローズ",0,IF(AND($I31&lt;&gt;"",$I31&lt;TODAY()),TODAY()-$I31,0)))</f>
      </c>
      <c r="L31" s="18" t="n"/>
    </row>
    <row r="32">
      <c r="A32" s="16" t="n"/>
      <c r="B32" s="20">
        <f>IF($A32="","",IFERROR(VLOOKUP($A32,'Bestellungen'!$A:$C,3,FALSE),""))</f>
      </c>
      <c r="C32" s="18" t="n"/>
      <c r="D32" s="18" t="n"/>
      <c r="E32" s="17" t="n"/>
      <c r="F32" s="18" t="n"/>
      <c r="G32" s="18" t="n"/>
      <c r="H32" s="18" t="n"/>
      <c r="I32" s="17" t="n"/>
      <c r="J32" s="17" t="n"/>
      <c r="K32" s="14">
        <f>IF($A32="","",IF($H32="クローズ",0,IF(AND($I32&lt;&gt;"",$I32&lt;TODAY()),TODAY()-$I32,0)))</f>
      </c>
      <c r="L32" s="18" t="n"/>
    </row>
    <row r="33">
      <c r="A33" s="16" t="n"/>
      <c r="B33" s="20">
        <f>IF($A33="","",IFERROR(VLOOKUP($A33,'Bestellungen'!$A:$C,3,FALSE),""))</f>
      </c>
      <c r="C33" s="18" t="n"/>
      <c r="D33" s="18" t="n"/>
      <c r="E33" s="17" t="n"/>
      <c r="F33" s="18" t="n"/>
      <c r="G33" s="18" t="n"/>
      <c r="H33" s="18" t="n"/>
      <c r="I33" s="17" t="n"/>
      <c r="J33" s="17" t="n"/>
      <c r="K33" s="14">
        <f>IF($A33="","",IF($H33="クローズ",0,IF(AND($I33&lt;&gt;"",$I33&lt;TODAY()),TODAY()-$I33,0)))</f>
      </c>
      <c r="L33" s="18" t="n"/>
    </row>
    <row r="34">
      <c r="A34" s="16" t="n"/>
      <c r="B34" s="20">
        <f>IF($A34="","",IFERROR(VLOOKUP($A34,'Bestellungen'!$A:$C,3,FALSE),""))</f>
      </c>
      <c r="C34" s="18" t="n"/>
      <c r="D34" s="18" t="n"/>
      <c r="E34" s="17" t="n"/>
      <c r="F34" s="18" t="n"/>
      <c r="G34" s="18" t="n"/>
      <c r="H34" s="18" t="n"/>
      <c r="I34" s="17" t="n"/>
      <c r="J34" s="17" t="n"/>
      <c r="K34" s="14">
        <f>IF($A34="","",IF($H34="クローズ",0,IF(AND($I34&lt;&gt;"",$I34&lt;TODAY()),TODAY()-$I34,0)))</f>
      </c>
      <c r="L34" s="18" t="n"/>
    </row>
    <row r="35">
      <c r="A35" s="16" t="n"/>
      <c r="B35" s="20">
        <f>IF($A35="","",IFERROR(VLOOKUP($A35,'Bestellungen'!$A:$C,3,FALSE),""))</f>
      </c>
      <c r="C35" s="18" t="n"/>
      <c r="D35" s="18" t="n"/>
      <c r="E35" s="17" t="n"/>
      <c r="F35" s="18" t="n"/>
      <c r="G35" s="18" t="n"/>
      <c r="H35" s="18" t="n"/>
      <c r="I35" s="17" t="n"/>
      <c r="J35" s="17" t="n"/>
      <c r="K35" s="14">
        <f>IF($A35="","",IF($H35="クローズ",0,IF(AND($I35&lt;&gt;"",$I35&lt;TODAY()),TODAY()-$I35,0)))</f>
      </c>
      <c r="L35" s="18" t="n"/>
    </row>
    <row r="36">
      <c r="A36" s="16" t="n"/>
      <c r="B36" s="20">
        <f>IF($A36="","",IFERROR(VLOOKUP($A36,'Bestellungen'!$A:$C,3,FALSE),""))</f>
      </c>
      <c r="C36" s="18" t="n"/>
      <c r="D36" s="18" t="n"/>
      <c r="E36" s="17" t="n"/>
      <c r="F36" s="18" t="n"/>
      <c r="G36" s="18" t="n"/>
      <c r="H36" s="18" t="n"/>
      <c r="I36" s="17" t="n"/>
      <c r="J36" s="17" t="n"/>
      <c r="K36" s="14">
        <f>IF($A36="","",IF($H36="クローズ",0,IF(AND($I36&lt;&gt;"",$I36&lt;TODAY()),TODAY()-$I36,0)))</f>
      </c>
      <c r="L36" s="18" t="n"/>
    </row>
    <row r="37">
      <c r="A37" s="16" t="n"/>
      <c r="B37" s="20">
        <f>IF($A37="","",IFERROR(VLOOKUP($A37,'Bestellungen'!$A:$C,3,FALSE),""))</f>
      </c>
      <c r="C37" s="18" t="n"/>
      <c r="D37" s="18" t="n"/>
      <c r="E37" s="17" t="n"/>
      <c r="F37" s="18" t="n"/>
      <c r="G37" s="18" t="n"/>
      <c r="H37" s="18" t="n"/>
      <c r="I37" s="17" t="n"/>
      <c r="J37" s="17" t="n"/>
      <c r="K37" s="14">
        <f>IF($A37="","",IF($H37="クローズ",0,IF(AND($I37&lt;&gt;"",$I37&lt;TODAY()),TODAY()-$I37,0)))</f>
      </c>
      <c r="L37" s="18" t="n"/>
    </row>
    <row r="38">
      <c r="A38" s="16" t="n"/>
      <c r="B38" s="20">
        <f>IF($A38="","",IFERROR(VLOOKUP($A38,'Bestellungen'!$A:$C,3,FALSE),""))</f>
      </c>
      <c r="C38" s="18" t="n"/>
      <c r="D38" s="18" t="n"/>
      <c r="E38" s="17" t="n"/>
      <c r="F38" s="18" t="n"/>
      <c r="G38" s="18" t="n"/>
      <c r="H38" s="18" t="n"/>
      <c r="I38" s="17" t="n"/>
      <c r="J38" s="17" t="n"/>
      <c r="K38" s="14">
        <f>IF($A38="","",IF($H38="クローズ",0,IF(AND($I38&lt;&gt;"",$I38&lt;TODAY()),TODAY()-$I38,0)))</f>
      </c>
      <c r="L38" s="18" t="n"/>
    </row>
    <row r="39">
      <c r="A39" s="16" t="n"/>
      <c r="B39" s="20">
        <f>IF($A39="","",IFERROR(VLOOKUP($A39,'Bestellungen'!$A:$C,3,FALSE),""))</f>
      </c>
      <c r="C39" s="18" t="n"/>
      <c r="D39" s="18" t="n"/>
      <c r="E39" s="17" t="n"/>
      <c r="F39" s="18" t="n"/>
      <c r="G39" s="18" t="n"/>
      <c r="H39" s="18" t="n"/>
      <c r="I39" s="17" t="n"/>
      <c r="J39" s="17" t="n"/>
      <c r="K39" s="14">
        <f>IF($A39="","",IF($H39="クローズ",0,IF(AND($I39&lt;&gt;"",$I39&lt;TODAY()),TODAY()-$I39,0)))</f>
      </c>
      <c r="L39" s="18" t="n"/>
    </row>
    <row r="40">
      <c r="A40" s="16" t="n"/>
      <c r="B40" s="20">
        <f>IF($A40="","",IFERROR(VLOOKUP($A40,'Bestellungen'!$A:$C,3,FALSE),""))</f>
      </c>
      <c r="C40" s="18" t="n"/>
      <c r="D40" s="18" t="n"/>
      <c r="E40" s="17" t="n"/>
      <c r="F40" s="18" t="n"/>
      <c r="G40" s="18" t="n"/>
      <c r="H40" s="18" t="n"/>
      <c r="I40" s="17" t="n"/>
      <c r="J40" s="17" t="n"/>
      <c r="K40" s="14">
        <f>IF($A40="","",IF($H40="クローズ",0,IF(AND($I40&lt;&gt;"",$I40&lt;TODAY()),TODAY()-$I40,0)))</f>
      </c>
      <c r="L40" s="18" t="n"/>
    </row>
    <row r="41">
      <c r="A41" s="16" t="n"/>
      <c r="B41" s="20">
        <f>IF($A41="","",IFERROR(VLOOKUP($A41,'Bestellungen'!$A:$C,3,FALSE),""))</f>
      </c>
      <c r="C41" s="18" t="n"/>
      <c r="D41" s="18" t="n"/>
      <c r="E41" s="17" t="n"/>
      <c r="F41" s="18" t="n"/>
      <c r="G41" s="18" t="n"/>
      <c r="H41" s="18" t="n"/>
      <c r="I41" s="17" t="n"/>
      <c r="J41" s="17" t="n"/>
      <c r="K41" s="14">
        <f>IF($A41="","",IF($H41="クローズ",0,IF(AND($I41&lt;&gt;"",$I41&lt;TODAY()),TODAY()-$I41,0)))</f>
      </c>
      <c r="L41" s="18" t="n"/>
    </row>
    <row r="42">
      <c r="A42" s="16" t="n"/>
      <c r="B42" s="20">
        <f>IF($A42="","",IFERROR(VLOOKUP($A42,'Bestellungen'!$A:$C,3,FALSE),""))</f>
      </c>
      <c r="C42" s="18" t="n"/>
      <c r="D42" s="18" t="n"/>
      <c r="E42" s="17" t="n"/>
      <c r="F42" s="18" t="n"/>
      <c r="G42" s="18" t="n"/>
      <c r="H42" s="18" t="n"/>
      <c r="I42" s="17" t="n"/>
      <c r="J42" s="17" t="n"/>
      <c r="K42" s="14">
        <f>IF($A42="","",IF($H42="クローズ",0,IF(AND($I42&lt;&gt;"",$I42&lt;TODAY()),TODAY()-$I42,0)))</f>
      </c>
      <c r="L42" s="18" t="n"/>
    </row>
    <row r="43">
      <c r="A43" s="16" t="n"/>
      <c r="B43" s="20">
        <f>IF($A43="","",IFERROR(VLOOKUP($A43,'Bestellungen'!$A:$C,3,FALSE),""))</f>
      </c>
      <c r="C43" s="18" t="n"/>
      <c r="D43" s="18" t="n"/>
      <c r="E43" s="17" t="n"/>
      <c r="F43" s="18" t="n"/>
      <c r="G43" s="18" t="n"/>
      <c r="H43" s="18" t="n"/>
      <c r="I43" s="17" t="n"/>
      <c r="J43" s="17" t="n"/>
      <c r="K43" s="14">
        <f>IF($A43="","",IF($H43="クローズ",0,IF(AND($I43&lt;&gt;"",$I43&lt;TODAY()),TODAY()-$I43,0)))</f>
      </c>
      <c r="L43" s="18" t="n"/>
    </row>
    <row r="44">
      <c r="A44" s="16" t="n"/>
      <c r="B44" s="20">
        <f>IF($A44="","",IFERROR(VLOOKUP($A44,'Bestellungen'!$A:$C,3,FALSE),""))</f>
      </c>
      <c r="C44" s="18" t="n"/>
      <c r="D44" s="18" t="n"/>
      <c r="E44" s="17" t="n"/>
      <c r="F44" s="18" t="n"/>
      <c r="G44" s="18" t="n"/>
      <c r="H44" s="18" t="n"/>
      <c r="I44" s="17" t="n"/>
      <c r="J44" s="17" t="n"/>
      <c r="K44" s="14">
        <f>IF($A44="","",IF($H44="クローズ",0,IF(AND($I44&lt;&gt;"",$I44&lt;TODAY()),TODAY()-$I44,0)))</f>
      </c>
      <c r="L44" s="18" t="n"/>
    </row>
    <row r="45">
      <c r="A45" s="16" t="n"/>
      <c r="B45" s="20">
        <f>IF($A45="","",IFERROR(VLOOKUP($A45,'Bestellungen'!$A:$C,3,FALSE),""))</f>
      </c>
      <c r="C45" s="18" t="n"/>
      <c r="D45" s="18" t="n"/>
      <c r="E45" s="17" t="n"/>
      <c r="F45" s="18" t="n"/>
      <c r="G45" s="18" t="n"/>
      <c r="H45" s="18" t="n"/>
      <c r="I45" s="17" t="n"/>
      <c r="J45" s="17" t="n"/>
      <c r="K45" s="14">
        <f>IF($A45="","",IF($H45="クローズ",0,IF(AND($I45&lt;&gt;"",$I45&lt;TODAY()),TODAY()-$I45,0)))</f>
      </c>
      <c r="L45" s="18" t="n"/>
    </row>
    <row r="46">
      <c r="A46" s="16" t="n"/>
      <c r="B46" s="20">
        <f>IF($A46="","",IFERROR(VLOOKUP($A46,'Bestellungen'!$A:$C,3,FALSE),""))</f>
      </c>
      <c r="C46" s="18" t="n"/>
      <c r="D46" s="18" t="n"/>
      <c r="E46" s="17" t="n"/>
      <c r="F46" s="18" t="n"/>
      <c r="G46" s="18" t="n"/>
      <c r="H46" s="18" t="n"/>
      <c r="I46" s="17" t="n"/>
      <c r="J46" s="17" t="n"/>
      <c r="K46" s="14">
        <f>IF($A46="","",IF($H46="クローズ",0,IF(AND($I46&lt;&gt;"",$I46&lt;TODAY()),TODAY()-$I46,0)))</f>
      </c>
      <c r="L46" s="18" t="n"/>
    </row>
    <row r="47">
      <c r="A47" s="16" t="n"/>
      <c r="B47" s="20">
        <f>IF($A47="","",IFERROR(VLOOKUP($A47,'Bestellungen'!$A:$C,3,FALSE),""))</f>
      </c>
      <c r="C47" s="18" t="n"/>
      <c r="D47" s="18" t="n"/>
      <c r="E47" s="17" t="n"/>
      <c r="F47" s="18" t="n"/>
      <c r="G47" s="18" t="n"/>
      <c r="H47" s="18" t="n"/>
      <c r="I47" s="17" t="n"/>
      <c r="J47" s="17" t="n"/>
      <c r="K47" s="14">
        <f>IF($A47="","",IF($H47="クローズ",0,IF(AND($I47&lt;&gt;"",$I47&lt;TODAY()),TODAY()-$I47,0)))</f>
      </c>
      <c r="L47" s="18" t="n"/>
    </row>
    <row r="48">
      <c r="A48" s="16" t="n"/>
      <c r="B48" s="20">
        <f>IF($A48="","",IFERROR(VLOOKUP($A48,'Bestellungen'!$A:$C,3,FALSE),""))</f>
      </c>
      <c r="C48" s="18" t="n"/>
      <c r="D48" s="18" t="n"/>
      <c r="E48" s="17" t="n"/>
      <c r="F48" s="18" t="n"/>
      <c r="G48" s="18" t="n"/>
      <c r="H48" s="18" t="n"/>
      <c r="I48" s="17" t="n"/>
      <c r="J48" s="17" t="n"/>
      <c r="K48" s="14">
        <f>IF($A48="","",IF($H48="クローズ",0,IF(AND($I48&lt;&gt;"",$I48&lt;TODAY()),TODAY()-$I48,0)))</f>
      </c>
      <c r="L48" s="18" t="n"/>
    </row>
    <row r="49">
      <c r="A49" s="16" t="n"/>
      <c r="B49" s="20">
        <f>IF($A49="","",IFERROR(VLOOKUP($A49,'Bestellungen'!$A:$C,3,FALSE),""))</f>
      </c>
      <c r="C49" s="18" t="n"/>
      <c r="D49" s="18" t="n"/>
      <c r="E49" s="17" t="n"/>
      <c r="F49" s="18" t="n"/>
      <c r="G49" s="18" t="n"/>
      <c r="H49" s="18" t="n"/>
      <c r="I49" s="17" t="n"/>
      <c r="J49" s="17" t="n"/>
      <c r="K49" s="14">
        <f>IF($A49="","",IF($H49="クローズ",0,IF(AND($I49&lt;&gt;"",$I49&lt;TODAY()),TODAY()-$I49,0)))</f>
      </c>
      <c r="L49" s="18" t="n"/>
    </row>
    <row r="50">
      <c r="A50" s="16" t="n"/>
      <c r="B50" s="20">
        <f>IF($A50="","",IFERROR(VLOOKUP($A50,'Bestellungen'!$A:$C,3,FALSE),""))</f>
      </c>
      <c r="C50" s="18" t="n"/>
      <c r="D50" s="18" t="n"/>
      <c r="E50" s="17" t="n"/>
      <c r="F50" s="18" t="n"/>
      <c r="G50" s="18" t="n"/>
      <c r="H50" s="18" t="n"/>
      <c r="I50" s="17" t="n"/>
      <c r="J50" s="17" t="n"/>
      <c r="K50" s="14">
        <f>IF($A50="","",IF($H50="クローズ",0,IF(AND($I50&lt;&gt;"",$I50&lt;TODAY()),TODAY()-$I50,0)))</f>
      </c>
      <c r="L50" s="18" t="n"/>
    </row>
    <row r="51">
      <c r="A51" s="16" t="n"/>
      <c r="B51" s="20">
        <f>IF($A51="","",IFERROR(VLOOKUP($A51,'Bestellungen'!$A:$C,3,FALSE),""))</f>
      </c>
      <c r="C51" s="18" t="n"/>
      <c r="D51" s="18" t="n"/>
      <c r="E51" s="17" t="n"/>
      <c r="F51" s="18" t="n"/>
      <c r="G51" s="18" t="n"/>
      <c r="H51" s="18" t="n"/>
      <c r="I51" s="17" t="n"/>
      <c r="J51" s="17" t="n"/>
      <c r="K51" s="14">
        <f>IF($A51="","",IF($H51="クローズ",0,IF(AND($I51&lt;&gt;"",$I51&lt;TODAY()),TODAY()-$I51,0)))</f>
      </c>
      <c r="L51" s="18" t="n"/>
    </row>
    <row r="52">
      <c r="A52" s="16" t="n"/>
      <c r="B52" s="20">
        <f>IF($A52="","",IFERROR(VLOOKUP($A52,'Bestellungen'!$A:$C,3,FALSE),""))</f>
      </c>
      <c r="C52" s="18" t="n"/>
      <c r="D52" s="18" t="n"/>
      <c r="E52" s="17" t="n"/>
      <c r="F52" s="18" t="n"/>
      <c r="G52" s="18" t="n"/>
      <c r="H52" s="18" t="n"/>
      <c r="I52" s="17" t="n"/>
      <c r="J52" s="17" t="n"/>
      <c r="K52" s="14">
        <f>IF($A52="","",IF($H52="クローズ",0,IF(AND($I52&lt;&gt;"",$I52&lt;TODAY()),TODAY()-$I52,0)))</f>
      </c>
      <c r="L52" s="18" t="n"/>
    </row>
    <row r="53">
      <c r="A53" s="16" t="n"/>
      <c r="B53" s="20">
        <f>IF($A53="","",IFERROR(VLOOKUP($A53,'Bestellungen'!$A:$C,3,FALSE),""))</f>
      </c>
      <c r="C53" s="18" t="n"/>
      <c r="D53" s="18" t="n"/>
      <c r="E53" s="17" t="n"/>
      <c r="F53" s="18" t="n"/>
      <c r="G53" s="18" t="n"/>
      <c r="H53" s="18" t="n"/>
      <c r="I53" s="17" t="n"/>
      <c r="J53" s="17" t="n"/>
      <c r="K53" s="14">
        <f>IF($A53="","",IF($H53="クローズ",0,IF(AND($I53&lt;&gt;"",$I53&lt;TODAY()),TODAY()-$I53,0)))</f>
      </c>
      <c r="L53" s="18" t="n"/>
    </row>
    <row r="54">
      <c r="A54" s="16" t="n"/>
      <c r="B54" s="20">
        <f>IF($A54="","",IFERROR(VLOOKUP($A54,'Bestellungen'!$A:$C,3,FALSE),""))</f>
      </c>
      <c r="C54" s="18" t="n"/>
      <c r="D54" s="18" t="n"/>
      <c r="E54" s="17" t="n"/>
      <c r="F54" s="18" t="n"/>
      <c r="G54" s="18" t="n"/>
      <c r="H54" s="18" t="n"/>
      <c r="I54" s="17" t="n"/>
      <c r="J54" s="17" t="n"/>
      <c r="K54" s="14">
        <f>IF($A54="","",IF($H54="クローズ",0,IF(AND($I54&lt;&gt;"",$I54&lt;TODAY()),TODAY()-$I54,0)))</f>
      </c>
      <c r="L54" s="18" t="n"/>
    </row>
    <row r="55">
      <c r="A55" s="16" t="n"/>
      <c r="B55" s="20">
        <f>IF($A55="","",IFERROR(VLOOKUP($A55,'Bestellungen'!$A:$C,3,FALSE),""))</f>
      </c>
      <c r="C55" s="18" t="n"/>
      <c r="D55" s="18" t="n"/>
      <c r="E55" s="17" t="n"/>
      <c r="F55" s="18" t="n"/>
      <c r="G55" s="18" t="n"/>
      <c r="H55" s="18" t="n"/>
      <c r="I55" s="17" t="n"/>
      <c r="J55" s="17" t="n"/>
      <c r="K55" s="14">
        <f>IF($A55="","",IF($H55="クローズ",0,IF(AND($I55&lt;&gt;"",$I55&lt;TODAY()),TODAY()-$I55,0)))</f>
      </c>
      <c r="L55" s="18" t="n"/>
    </row>
    <row r="56">
      <c r="A56" s="16" t="n"/>
      <c r="B56" s="20">
        <f>IF($A56="","",IFERROR(VLOOKUP($A56,'Bestellungen'!$A:$C,3,FALSE),""))</f>
      </c>
      <c r="C56" s="18" t="n"/>
      <c r="D56" s="18" t="n"/>
      <c r="E56" s="17" t="n"/>
      <c r="F56" s="18" t="n"/>
      <c r="G56" s="18" t="n"/>
      <c r="H56" s="18" t="n"/>
      <c r="I56" s="17" t="n"/>
      <c r="J56" s="17" t="n"/>
      <c r="K56" s="14">
        <f>IF($A56="","",IF($H56="クローズ",0,IF(AND($I56&lt;&gt;"",$I56&lt;TODAY()),TODAY()-$I56,0)))</f>
      </c>
      <c r="L56" s="18" t="n"/>
    </row>
    <row r="57">
      <c r="A57" s="16" t="n"/>
      <c r="B57" s="20">
        <f>IF($A57="","",IFERROR(VLOOKUP($A57,'Bestellungen'!$A:$C,3,FALSE),""))</f>
      </c>
      <c r="C57" s="18" t="n"/>
      <c r="D57" s="18" t="n"/>
      <c r="E57" s="17" t="n"/>
      <c r="F57" s="18" t="n"/>
      <c r="G57" s="18" t="n"/>
      <c r="H57" s="18" t="n"/>
      <c r="I57" s="17" t="n"/>
      <c r="J57" s="17" t="n"/>
      <c r="K57" s="14">
        <f>IF($A57="","",IF($H57="クローズ",0,IF(AND($I57&lt;&gt;"",$I57&lt;TODAY()),TODAY()-$I57,0)))</f>
      </c>
      <c r="L57" s="18" t="n"/>
    </row>
    <row r="58">
      <c r="A58" s="16" t="n"/>
      <c r="B58" s="20">
        <f>IF($A58="","",IFERROR(VLOOKUP($A58,'Bestellungen'!$A:$C,3,FALSE),""))</f>
      </c>
      <c r="C58" s="18" t="n"/>
      <c r="D58" s="18" t="n"/>
      <c r="E58" s="17" t="n"/>
      <c r="F58" s="18" t="n"/>
      <c r="G58" s="18" t="n"/>
      <c r="H58" s="18" t="n"/>
      <c r="I58" s="17" t="n"/>
      <c r="J58" s="17" t="n"/>
      <c r="K58" s="14">
        <f>IF($A58="","",IF($H58="クローズ",0,IF(AND($I58&lt;&gt;"",$I58&lt;TODAY()),TODAY()-$I58,0)))</f>
      </c>
      <c r="L58" s="18" t="n"/>
    </row>
    <row r="59">
      <c r="A59" s="16" t="n"/>
      <c r="B59" s="20">
        <f>IF($A59="","",IFERROR(VLOOKUP($A59,'Bestellungen'!$A:$C,3,FALSE),""))</f>
      </c>
      <c r="C59" s="18" t="n"/>
      <c r="D59" s="18" t="n"/>
      <c r="E59" s="17" t="n"/>
      <c r="F59" s="18" t="n"/>
      <c r="G59" s="18" t="n"/>
      <c r="H59" s="18" t="n"/>
      <c r="I59" s="17" t="n"/>
      <c r="J59" s="17" t="n"/>
      <c r="K59" s="14">
        <f>IF($A59="","",IF($H59="クローズ",0,IF(AND($I59&lt;&gt;"",$I59&lt;TODAY()),TODAY()-$I59,0)))</f>
      </c>
      <c r="L59" s="18" t="n"/>
    </row>
    <row r="60">
      <c r="A60" s="16" t="n"/>
      <c r="B60" s="20">
        <f>IF($A60="","",IFERROR(VLOOKUP($A60,'Bestellungen'!$A:$C,3,FALSE),""))</f>
      </c>
      <c r="C60" s="18" t="n"/>
      <c r="D60" s="18" t="n"/>
      <c r="E60" s="17" t="n"/>
      <c r="F60" s="18" t="n"/>
      <c r="G60" s="18" t="n"/>
      <c r="H60" s="18" t="n"/>
      <c r="I60" s="17" t="n"/>
      <c r="J60" s="17" t="n"/>
      <c r="K60" s="14">
        <f>IF($A60="","",IF($H60="クローズ",0,IF(AND($I60&lt;&gt;"",$I60&lt;TODAY()),TODAY()-$I60,0)))</f>
      </c>
      <c r="L60" s="18" t="n"/>
    </row>
    <row r="61">
      <c r="A61" s="16" t="n"/>
      <c r="B61" s="20">
        <f>IF($A61="","",IFERROR(VLOOKUP($A61,'Bestellungen'!$A:$C,3,FALSE),""))</f>
      </c>
      <c r="C61" s="18" t="n"/>
      <c r="D61" s="18" t="n"/>
      <c r="E61" s="17" t="n"/>
      <c r="F61" s="18" t="n"/>
      <c r="G61" s="18" t="n"/>
      <c r="H61" s="18" t="n"/>
      <c r="I61" s="17" t="n"/>
      <c r="J61" s="17" t="n"/>
      <c r="K61" s="14">
        <f>IF($A61="","",IF($H61="クローズ",0,IF(AND($I61&lt;&gt;"",$I61&lt;TODAY()),TODAY()-$I61,0)))</f>
      </c>
      <c r="L61" s="18" t="n"/>
    </row>
    <row r="62">
      <c r="A62" s="16" t="n"/>
      <c r="B62" s="20">
        <f>IF($A62="","",IFERROR(VLOOKUP($A62,'Bestellungen'!$A:$C,3,FALSE),""))</f>
      </c>
      <c r="C62" s="18" t="n"/>
      <c r="D62" s="18" t="n"/>
      <c r="E62" s="17" t="n"/>
      <c r="F62" s="18" t="n"/>
      <c r="G62" s="18" t="n"/>
      <c r="H62" s="18" t="n"/>
      <c r="I62" s="17" t="n"/>
      <c r="J62" s="17" t="n"/>
      <c r="K62" s="14">
        <f>IF($A62="","",IF($H62="クローズ",0,IF(AND($I62&lt;&gt;"",$I62&lt;TODAY()),TODAY()-$I62,0)))</f>
      </c>
      <c r="L62" s="18" t="n"/>
    </row>
    <row r="63">
      <c r="A63" s="16" t="n"/>
      <c r="B63" s="20">
        <f>IF($A63="","",IFERROR(VLOOKUP($A63,'Bestellungen'!$A:$C,3,FALSE),""))</f>
      </c>
      <c r="C63" s="18" t="n"/>
      <c r="D63" s="18" t="n"/>
      <c r="E63" s="17" t="n"/>
      <c r="F63" s="18" t="n"/>
      <c r="G63" s="18" t="n"/>
      <c r="H63" s="18" t="n"/>
      <c r="I63" s="17" t="n"/>
      <c r="J63" s="17" t="n"/>
      <c r="K63" s="14">
        <f>IF($A63="","",IF($H63="クローズ",0,IF(AND($I63&lt;&gt;"",$I63&lt;TODAY()),TODAY()-$I63,0)))</f>
      </c>
      <c r="L63" s="18" t="n"/>
    </row>
    <row r="64">
      <c r="A64" s="16" t="n"/>
      <c r="B64" s="20">
        <f>IF($A64="","",IFERROR(VLOOKUP($A64,'Bestellungen'!$A:$C,3,FALSE),""))</f>
      </c>
      <c r="C64" s="18" t="n"/>
      <c r="D64" s="18" t="n"/>
      <c r="E64" s="17" t="n"/>
      <c r="F64" s="18" t="n"/>
      <c r="G64" s="18" t="n"/>
      <c r="H64" s="18" t="n"/>
      <c r="I64" s="17" t="n"/>
      <c r="J64" s="17" t="n"/>
      <c r="K64" s="14">
        <f>IF($A64="","",IF($H64="クローズ",0,IF(AND($I64&lt;&gt;"",$I64&lt;TODAY()),TODAY()-$I64,0)))</f>
      </c>
      <c r="L64" s="18" t="n"/>
    </row>
    <row r="65">
      <c r="A65" s="16" t="n"/>
      <c r="B65" s="20">
        <f>IF($A65="","",IFERROR(VLOOKUP($A65,'Bestellungen'!$A:$C,3,FALSE),""))</f>
      </c>
      <c r="C65" s="18" t="n"/>
      <c r="D65" s="18" t="n"/>
      <c r="E65" s="17" t="n"/>
      <c r="F65" s="18" t="n"/>
      <c r="G65" s="18" t="n"/>
      <c r="H65" s="18" t="n"/>
      <c r="I65" s="17" t="n"/>
      <c r="J65" s="17" t="n"/>
      <c r="K65" s="14">
        <f>IF($A65="","",IF($H65="クローズ",0,IF(AND($I65&lt;&gt;"",$I65&lt;TODAY()),TODAY()-$I65,0)))</f>
      </c>
      <c r="L65" s="18" t="n"/>
    </row>
    <row r="66">
      <c r="A66" s="16" t="n"/>
      <c r="B66" s="20">
        <f>IF($A66="","",IFERROR(VLOOKUP($A66,'Bestellungen'!$A:$C,3,FALSE),""))</f>
      </c>
      <c r="C66" s="18" t="n"/>
      <c r="D66" s="18" t="n"/>
      <c r="E66" s="17" t="n"/>
      <c r="F66" s="18" t="n"/>
      <c r="G66" s="18" t="n"/>
      <c r="H66" s="18" t="n"/>
      <c r="I66" s="17" t="n"/>
      <c r="J66" s="17" t="n"/>
      <c r="K66" s="14">
        <f>IF($A66="","",IF($H66="クローズ",0,IF(AND($I66&lt;&gt;"",$I66&lt;TODAY()),TODAY()-$I66,0)))</f>
      </c>
      <c r="L66" s="18" t="n"/>
    </row>
    <row r="67">
      <c r="A67" s="16" t="n"/>
      <c r="B67" s="20">
        <f>IF($A67="","",IFERROR(VLOOKUP($A67,'Bestellungen'!$A:$C,3,FALSE),""))</f>
      </c>
      <c r="C67" s="18" t="n"/>
      <c r="D67" s="18" t="n"/>
      <c r="E67" s="17" t="n"/>
      <c r="F67" s="18" t="n"/>
      <c r="G67" s="18" t="n"/>
      <c r="H67" s="18" t="n"/>
      <c r="I67" s="17" t="n"/>
      <c r="J67" s="17" t="n"/>
      <c r="K67" s="14">
        <f>IF($A67="","",IF($H67="クローズ",0,IF(AND($I67&lt;&gt;"",$I67&lt;TODAY()),TODAY()-$I67,0)))</f>
      </c>
      <c r="L67" s="18" t="n"/>
    </row>
    <row r="68">
      <c r="A68" s="16" t="n"/>
      <c r="B68" s="20">
        <f>IF($A68="","",IFERROR(VLOOKUP($A68,'Bestellungen'!$A:$C,3,FALSE),""))</f>
      </c>
      <c r="C68" s="18" t="n"/>
      <c r="D68" s="18" t="n"/>
      <c r="E68" s="17" t="n"/>
      <c r="F68" s="18" t="n"/>
      <c r="G68" s="18" t="n"/>
      <c r="H68" s="18" t="n"/>
      <c r="I68" s="17" t="n"/>
      <c r="J68" s="17" t="n"/>
      <c r="K68" s="14">
        <f>IF($A68="","",IF($H68="クローズ",0,IF(AND($I68&lt;&gt;"",$I68&lt;TODAY()),TODAY()-$I68,0)))</f>
      </c>
      <c r="L68" s="18" t="n"/>
    </row>
    <row r="69">
      <c r="A69" s="16" t="n"/>
      <c r="B69" s="20">
        <f>IF($A69="","",IFERROR(VLOOKUP($A69,'Bestellungen'!$A:$C,3,FALSE),""))</f>
      </c>
      <c r="C69" s="18" t="n"/>
      <c r="D69" s="18" t="n"/>
      <c r="E69" s="17" t="n"/>
      <c r="F69" s="18" t="n"/>
      <c r="G69" s="18" t="n"/>
      <c r="H69" s="18" t="n"/>
      <c r="I69" s="17" t="n"/>
      <c r="J69" s="17" t="n"/>
      <c r="K69" s="14">
        <f>IF($A69="","",IF($H69="クローズ",0,IF(AND($I69&lt;&gt;"",$I69&lt;TODAY()),TODAY()-$I69,0)))</f>
      </c>
      <c r="L69" s="18" t="n"/>
    </row>
    <row r="70">
      <c r="A70" s="16" t="n"/>
      <c r="B70" s="20">
        <f>IF($A70="","",IFERROR(VLOOKUP($A70,'Bestellungen'!$A:$C,3,FALSE),""))</f>
      </c>
      <c r="C70" s="18" t="n"/>
      <c r="D70" s="18" t="n"/>
      <c r="E70" s="17" t="n"/>
      <c r="F70" s="18" t="n"/>
      <c r="G70" s="18" t="n"/>
      <c r="H70" s="18" t="n"/>
      <c r="I70" s="17" t="n"/>
      <c r="J70" s="17" t="n"/>
      <c r="K70" s="14">
        <f>IF($A70="","",IF($H70="クローズ",0,IF(AND($I70&lt;&gt;"",$I70&lt;TODAY()),TODAY()-$I70,0)))</f>
      </c>
      <c r="L70" s="18" t="n"/>
    </row>
    <row r="71">
      <c r="A71" s="16" t="n"/>
      <c r="B71" s="20">
        <f>IF($A71="","",IFERROR(VLOOKUP($A71,'Bestellungen'!$A:$C,3,FALSE),""))</f>
      </c>
      <c r="C71" s="18" t="n"/>
      <c r="D71" s="18" t="n"/>
      <c r="E71" s="17" t="n"/>
      <c r="F71" s="18" t="n"/>
      <c r="G71" s="18" t="n"/>
      <c r="H71" s="18" t="n"/>
      <c r="I71" s="17" t="n"/>
      <c r="J71" s="17" t="n"/>
      <c r="K71" s="14">
        <f>IF($A71="","",IF($H71="クローズ",0,IF(AND($I71&lt;&gt;"",$I71&lt;TODAY()),TODAY()-$I71,0)))</f>
      </c>
      <c r="L71" s="18" t="n"/>
    </row>
    <row r="72">
      <c r="A72" s="16" t="n"/>
      <c r="B72" s="20">
        <f>IF($A72="","",IFERROR(VLOOKUP($A72,'Bestellungen'!$A:$C,3,FALSE),""))</f>
      </c>
      <c r="C72" s="18" t="n"/>
      <c r="D72" s="18" t="n"/>
      <c r="E72" s="17" t="n"/>
      <c r="F72" s="18" t="n"/>
      <c r="G72" s="18" t="n"/>
      <c r="H72" s="18" t="n"/>
      <c r="I72" s="17" t="n"/>
      <c r="J72" s="17" t="n"/>
      <c r="K72" s="14">
        <f>IF($A72="","",IF($H72="クローズ",0,IF(AND($I72&lt;&gt;"",$I72&lt;TODAY()),TODAY()-$I72,0)))</f>
      </c>
      <c r="L72" s="18" t="n"/>
    </row>
    <row r="73">
      <c r="A73" s="16" t="n"/>
      <c r="B73" s="20">
        <f>IF($A73="","",IFERROR(VLOOKUP($A73,'Bestellungen'!$A:$C,3,FALSE),""))</f>
      </c>
      <c r="C73" s="18" t="n"/>
      <c r="D73" s="18" t="n"/>
      <c r="E73" s="17" t="n"/>
      <c r="F73" s="18" t="n"/>
      <c r="G73" s="18" t="n"/>
      <c r="H73" s="18" t="n"/>
      <c r="I73" s="17" t="n"/>
      <c r="J73" s="17" t="n"/>
      <c r="K73" s="14">
        <f>IF($A73="","",IF($H73="クローズ",0,IF(AND($I73&lt;&gt;"",$I73&lt;TODAY()),TODAY()-$I73,0)))</f>
      </c>
      <c r="L73" s="18" t="n"/>
    </row>
    <row r="74">
      <c r="A74" s="16" t="n"/>
      <c r="B74" s="20">
        <f>IF($A74="","",IFERROR(VLOOKUP($A74,'Bestellungen'!$A:$C,3,FALSE),""))</f>
      </c>
      <c r="C74" s="18" t="n"/>
      <c r="D74" s="18" t="n"/>
      <c r="E74" s="17" t="n"/>
      <c r="F74" s="18" t="n"/>
      <c r="G74" s="18" t="n"/>
      <c r="H74" s="18" t="n"/>
      <c r="I74" s="17" t="n"/>
      <c r="J74" s="17" t="n"/>
      <c r="K74" s="14">
        <f>IF($A74="","",IF($H74="クローズ",0,IF(AND($I74&lt;&gt;"",$I74&lt;TODAY()),TODAY()-$I74,0)))</f>
      </c>
      <c r="L74" s="18" t="n"/>
    </row>
    <row r="75">
      <c r="A75" s="16" t="n"/>
      <c r="B75" s="20">
        <f>IF($A75="","",IFERROR(VLOOKUP($A75,'Bestellungen'!$A:$C,3,FALSE),""))</f>
      </c>
      <c r="C75" s="18" t="n"/>
      <c r="D75" s="18" t="n"/>
      <c r="E75" s="17" t="n"/>
      <c r="F75" s="18" t="n"/>
      <c r="G75" s="18" t="n"/>
      <c r="H75" s="18" t="n"/>
      <c r="I75" s="17" t="n"/>
      <c r="J75" s="17" t="n"/>
      <c r="K75" s="14">
        <f>IF($A75="","",IF($H75="クローズ",0,IF(AND($I75&lt;&gt;"",$I75&lt;TODAY()),TODAY()-$I75,0)))</f>
      </c>
      <c r="L75" s="18" t="n"/>
    </row>
    <row r="76">
      <c r="A76" s="16" t="n"/>
      <c r="B76" s="20">
        <f>IF($A76="","",IFERROR(VLOOKUP($A76,'Bestellungen'!$A:$C,3,FALSE),""))</f>
      </c>
      <c r="C76" s="18" t="n"/>
      <c r="D76" s="18" t="n"/>
      <c r="E76" s="17" t="n"/>
      <c r="F76" s="18" t="n"/>
      <c r="G76" s="18" t="n"/>
      <c r="H76" s="18" t="n"/>
      <c r="I76" s="17" t="n"/>
      <c r="J76" s="17" t="n"/>
      <c r="K76" s="14">
        <f>IF($A76="","",IF($H76="クローズ",0,IF(AND($I76&lt;&gt;"",$I76&lt;TODAY()),TODAY()-$I76,0)))</f>
      </c>
      <c r="L76" s="18" t="n"/>
    </row>
    <row r="77">
      <c r="A77" s="16" t="n"/>
      <c r="B77" s="20">
        <f>IF($A77="","",IFERROR(VLOOKUP($A77,'Bestellungen'!$A:$C,3,FALSE),""))</f>
      </c>
      <c r="C77" s="18" t="n"/>
      <c r="D77" s="18" t="n"/>
      <c r="E77" s="17" t="n"/>
      <c r="F77" s="18" t="n"/>
      <c r="G77" s="18" t="n"/>
      <c r="H77" s="18" t="n"/>
      <c r="I77" s="17" t="n"/>
      <c r="J77" s="17" t="n"/>
      <c r="K77" s="14">
        <f>IF($A77="","",IF($H77="クローズ",0,IF(AND($I77&lt;&gt;"",$I77&lt;TODAY()),TODAY()-$I77,0)))</f>
      </c>
      <c r="L77" s="18" t="n"/>
    </row>
    <row r="78">
      <c r="A78" s="16" t="n"/>
      <c r="B78" s="20">
        <f>IF($A78="","",IFERROR(VLOOKUP($A78,'Bestellungen'!$A:$C,3,FALSE),""))</f>
      </c>
      <c r="C78" s="18" t="n"/>
      <c r="D78" s="18" t="n"/>
      <c r="E78" s="17" t="n"/>
      <c r="F78" s="18" t="n"/>
      <c r="G78" s="18" t="n"/>
      <c r="H78" s="18" t="n"/>
      <c r="I78" s="17" t="n"/>
      <c r="J78" s="17" t="n"/>
      <c r="K78" s="14">
        <f>IF($A78="","",IF($H78="クローズ",0,IF(AND($I78&lt;&gt;"",$I78&lt;TODAY()),TODAY()-$I78,0)))</f>
      </c>
      <c r="L78" s="18" t="n"/>
    </row>
    <row r="79">
      <c r="A79" s="16" t="n"/>
      <c r="B79" s="20">
        <f>IF($A79="","",IFERROR(VLOOKUP($A79,'Bestellungen'!$A:$C,3,FALSE),""))</f>
      </c>
      <c r="C79" s="18" t="n"/>
      <c r="D79" s="18" t="n"/>
      <c r="E79" s="17" t="n"/>
      <c r="F79" s="18" t="n"/>
      <c r="G79" s="18" t="n"/>
      <c r="H79" s="18" t="n"/>
      <c r="I79" s="17" t="n"/>
      <c r="J79" s="17" t="n"/>
      <c r="K79" s="14">
        <f>IF($A79="","",IF($H79="クローズ",0,IF(AND($I79&lt;&gt;"",$I79&lt;TODAY()),TODAY()-$I79,0)))</f>
      </c>
      <c r="L79" s="18" t="n"/>
    </row>
    <row r="80">
      <c r="A80" s="16" t="n"/>
      <c r="B80" s="20">
        <f>IF($A80="","",IFERROR(VLOOKUP($A80,'Bestellungen'!$A:$C,3,FALSE),""))</f>
      </c>
      <c r="C80" s="18" t="n"/>
      <c r="D80" s="18" t="n"/>
      <c r="E80" s="17" t="n"/>
      <c r="F80" s="18" t="n"/>
      <c r="G80" s="18" t="n"/>
      <c r="H80" s="18" t="n"/>
      <c r="I80" s="17" t="n"/>
      <c r="J80" s="17" t="n"/>
      <c r="K80" s="14">
        <f>IF($A80="","",IF($H80="クローズ",0,IF(AND($I80&lt;&gt;"",$I80&lt;TODAY()),TODAY()-$I80,0)))</f>
      </c>
      <c r="L80" s="18" t="n"/>
    </row>
    <row r="81">
      <c r="A81" s="16" t="n"/>
      <c r="B81" s="20">
        <f>IF($A81="","",IFERROR(VLOOKUP($A81,'Bestellungen'!$A:$C,3,FALSE),""))</f>
      </c>
      <c r="C81" s="18" t="n"/>
      <c r="D81" s="18" t="n"/>
      <c r="E81" s="17" t="n"/>
      <c r="F81" s="18" t="n"/>
      <c r="G81" s="18" t="n"/>
      <c r="H81" s="18" t="n"/>
      <c r="I81" s="17" t="n"/>
      <c r="J81" s="17" t="n"/>
      <c r="K81" s="14">
        <f>IF($A81="","",IF($H81="クローズ",0,IF(AND($I81&lt;&gt;"",$I81&lt;TODAY()),TODAY()-$I81,0)))</f>
      </c>
      <c r="L81" s="18" t="n"/>
    </row>
    <row r="82">
      <c r="A82" s="16" t="n"/>
      <c r="B82" s="20">
        <f>IF($A82="","",IFERROR(VLOOKUP($A82,'Bestellungen'!$A:$C,3,FALSE),""))</f>
      </c>
      <c r="C82" s="18" t="n"/>
      <c r="D82" s="18" t="n"/>
      <c r="E82" s="17" t="n"/>
      <c r="F82" s="18" t="n"/>
      <c r="G82" s="18" t="n"/>
      <c r="H82" s="18" t="n"/>
      <c r="I82" s="17" t="n"/>
      <c r="J82" s="17" t="n"/>
      <c r="K82" s="14">
        <f>IF($A82="","",IF($H82="クローズ",0,IF(AND($I82&lt;&gt;"",$I82&lt;TODAY()),TODAY()-$I82,0)))</f>
      </c>
      <c r="L82" s="18" t="n"/>
    </row>
    <row r="83">
      <c r="A83" s="16" t="n"/>
      <c r="B83" s="20">
        <f>IF($A83="","",IFERROR(VLOOKUP($A83,'Bestellungen'!$A:$C,3,FALSE),""))</f>
      </c>
      <c r="C83" s="18" t="n"/>
      <c r="D83" s="18" t="n"/>
      <c r="E83" s="17" t="n"/>
      <c r="F83" s="18" t="n"/>
      <c r="G83" s="18" t="n"/>
      <c r="H83" s="18" t="n"/>
      <c r="I83" s="17" t="n"/>
      <c r="J83" s="17" t="n"/>
      <c r="K83" s="14">
        <f>IF($A83="","",IF($H83="クローズ",0,IF(AND($I83&lt;&gt;"",$I83&lt;TODAY()),TODAY()-$I83,0)))</f>
      </c>
      <c r="L83" s="18" t="n"/>
    </row>
    <row r="84">
      <c r="A84" s="16" t="n"/>
      <c r="B84" s="20">
        <f>IF($A84="","",IFERROR(VLOOKUP($A84,'Bestellungen'!$A:$C,3,FALSE),""))</f>
      </c>
      <c r="C84" s="18" t="n"/>
      <c r="D84" s="18" t="n"/>
      <c r="E84" s="17" t="n"/>
      <c r="F84" s="18" t="n"/>
      <c r="G84" s="18" t="n"/>
      <c r="H84" s="18" t="n"/>
      <c r="I84" s="17" t="n"/>
      <c r="J84" s="17" t="n"/>
      <c r="K84" s="14">
        <f>IF($A84="","",IF($H84="クローズ",0,IF(AND($I84&lt;&gt;"",$I84&lt;TODAY()),TODAY()-$I84,0)))</f>
      </c>
      <c r="L84" s="18" t="n"/>
    </row>
    <row r="85">
      <c r="A85" s="16" t="n"/>
      <c r="B85" s="20">
        <f>IF($A85="","",IFERROR(VLOOKUP($A85,'Bestellungen'!$A:$C,3,FALSE),""))</f>
      </c>
      <c r="C85" s="18" t="n"/>
      <c r="D85" s="18" t="n"/>
      <c r="E85" s="17" t="n"/>
      <c r="F85" s="18" t="n"/>
      <c r="G85" s="18" t="n"/>
      <c r="H85" s="18" t="n"/>
      <c r="I85" s="17" t="n"/>
      <c r="J85" s="17" t="n"/>
      <c r="K85" s="14">
        <f>IF($A85="","",IF($H85="クローズ",0,IF(AND($I85&lt;&gt;"",$I85&lt;TODAY()),TODAY()-$I85,0)))</f>
      </c>
      <c r="L85" s="18" t="n"/>
    </row>
    <row r="86">
      <c r="A86" s="16" t="n"/>
      <c r="B86" s="20">
        <f>IF($A86="","",IFERROR(VLOOKUP($A86,'Bestellungen'!$A:$C,3,FALSE),""))</f>
      </c>
      <c r="C86" s="18" t="n"/>
      <c r="D86" s="18" t="n"/>
      <c r="E86" s="17" t="n"/>
      <c r="F86" s="18" t="n"/>
      <c r="G86" s="18" t="n"/>
      <c r="H86" s="18" t="n"/>
      <c r="I86" s="17" t="n"/>
      <c r="J86" s="17" t="n"/>
      <c r="K86" s="14">
        <f>IF($A86="","",IF($H86="クローズ",0,IF(AND($I86&lt;&gt;"",$I86&lt;TODAY()),TODAY()-$I86,0)))</f>
      </c>
      <c r="L86" s="18" t="n"/>
    </row>
    <row r="87">
      <c r="A87" s="16" t="n"/>
      <c r="B87" s="20">
        <f>IF($A87="","",IFERROR(VLOOKUP($A87,'Bestellungen'!$A:$C,3,FALSE),""))</f>
      </c>
      <c r="C87" s="18" t="n"/>
      <c r="D87" s="18" t="n"/>
      <c r="E87" s="17" t="n"/>
      <c r="F87" s="18" t="n"/>
      <c r="G87" s="18" t="n"/>
      <c r="H87" s="18" t="n"/>
      <c r="I87" s="17" t="n"/>
      <c r="J87" s="17" t="n"/>
      <c r="K87" s="14">
        <f>IF($A87="","",IF($H87="クローズ",0,IF(AND($I87&lt;&gt;"",$I87&lt;TODAY()),TODAY()-$I87,0)))</f>
      </c>
      <c r="L87" s="18" t="n"/>
    </row>
    <row r="88">
      <c r="A88" s="16" t="n"/>
      <c r="B88" s="20">
        <f>IF($A88="","",IFERROR(VLOOKUP($A88,'Bestellungen'!$A:$C,3,FALSE),""))</f>
      </c>
      <c r="C88" s="18" t="n"/>
      <c r="D88" s="18" t="n"/>
      <c r="E88" s="17" t="n"/>
      <c r="F88" s="18" t="n"/>
      <c r="G88" s="18" t="n"/>
      <c r="H88" s="18" t="n"/>
      <c r="I88" s="17" t="n"/>
      <c r="J88" s="17" t="n"/>
      <c r="K88" s="14">
        <f>IF($A88="","",IF($H88="クローズ",0,IF(AND($I88&lt;&gt;"",$I88&lt;TODAY()),TODAY()-$I88,0)))</f>
      </c>
      <c r="L88" s="18" t="n"/>
    </row>
    <row r="89">
      <c r="A89" s="16" t="n"/>
      <c r="B89" s="20">
        <f>IF($A89="","",IFERROR(VLOOKUP($A89,'Bestellungen'!$A:$C,3,FALSE),""))</f>
      </c>
      <c r="C89" s="18" t="n"/>
      <c r="D89" s="18" t="n"/>
      <c r="E89" s="17" t="n"/>
      <c r="F89" s="18" t="n"/>
      <c r="G89" s="18" t="n"/>
      <c r="H89" s="18" t="n"/>
      <c r="I89" s="17" t="n"/>
      <c r="J89" s="17" t="n"/>
      <c r="K89" s="14">
        <f>IF($A89="","",IF($H89="クローズ",0,IF(AND($I89&lt;&gt;"",$I89&lt;TODAY()),TODAY()-$I89,0)))</f>
      </c>
      <c r="L89" s="18" t="n"/>
    </row>
    <row r="90">
      <c r="A90" s="16" t="n"/>
      <c r="B90" s="20">
        <f>IF($A90="","",IFERROR(VLOOKUP($A90,'Bestellungen'!$A:$C,3,FALSE),""))</f>
      </c>
      <c r="C90" s="18" t="n"/>
      <c r="D90" s="18" t="n"/>
      <c r="E90" s="17" t="n"/>
      <c r="F90" s="18" t="n"/>
      <c r="G90" s="18" t="n"/>
      <c r="H90" s="18" t="n"/>
      <c r="I90" s="17" t="n"/>
      <c r="J90" s="17" t="n"/>
      <c r="K90" s="14">
        <f>IF($A90="","",IF($H90="クローズ",0,IF(AND($I90&lt;&gt;"",$I90&lt;TODAY()),TODAY()-$I90,0)))</f>
      </c>
      <c r="L90" s="18" t="n"/>
    </row>
    <row r="91">
      <c r="A91" s="16" t="n"/>
      <c r="B91" s="20">
        <f>IF($A91="","",IFERROR(VLOOKUP($A91,'Bestellungen'!$A:$C,3,FALSE),""))</f>
      </c>
      <c r="C91" s="18" t="n"/>
      <c r="D91" s="18" t="n"/>
      <c r="E91" s="17" t="n"/>
      <c r="F91" s="18" t="n"/>
      <c r="G91" s="18" t="n"/>
      <c r="H91" s="18" t="n"/>
      <c r="I91" s="17" t="n"/>
      <c r="J91" s="17" t="n"/>
      <c r="K91" s="14">
        <f>IF($A91="","",IF($H91="クローズ",0,IF(AND($I91&lt;&gt;"",$I91&lt;TODAY()),TODAY()-$I91,0)))</f>
      </c>
      <c r="L91" s="18" t="n"/>
    </row>
    <row r="92">
      <c r="A92" s="16" t="n"/>
      <c r="B92" s="20">
        <f>IF($A92="","",IFERROR(VLOOKUP($A92,'Bestellungen'!$A:$C,3,FALSE),""))</f>
      </c>
      <c r="C92" s="18" t="n"/>
      <c r="D92" s="18" t="n"/>
      <c r="E92" s="17" t="n"/>
      <c r="F92" s="18" t="n"/>
      <c r="G92" s="18" t="n"/>
      <c r="H92" s="18" t="n"/>
      <c r="I92" s="17" t="n"/>
      <c r="J92" s="17" t="n"/>
      <c r="K92" s="14">
        <f>IF($A92="","",IF($H92="クローズ",0,IF(AND($I92&lt;&gt;"",$I92&lt;TODAY()),TODAY()-$I92,0)))</f>
      </c>
      <c r="L92" s="18" t="n"/>
    </row>
    <row r="93">
      <c r="A93" s="16" t="n"/>
      <c r="B93" s="20">
        <f>IF($A93="","",IFERROR(VLOOKUP($A93,'Bestellungen'!$A:$C,3,FALSE),""))</f>
      </c>
      <c r="C93" s="18" t="n"/>
      <c r="D93" s="18" t="n"/>
      <c r="E93" s="17" t="n"/>
      <c r="F93" s="18" t="n"/>
      <c r="G93" s="18" t="n"/>
      <c r="H93" s="18" t="n"/>
      <c r="I93" s="17" t="n"/>
      <c r="J93" s="17" t="n"/>
      <c r="K93" s="14">
        <f>IF($A93="","",IF($H93="クローズ",0,IF(AND($I93&lt;&gt;"",$I93&lt;TODAY()),TODAY()-$I93,0)))</f>
      </c>
      <c r="L93" s="18" t="n"/>
    </row>
    <row r="94">
      <c r="A94" s="16" t="n"/>
      <c r="B94" s="20">
        <f>IF($A94="","",IFERROR(VLOOKUP($A94,'Bestellungen'!$A:$C,3,FALSE),""))</f>
      </c>
      <c r="C94" s="18" t="n"/>
      <c r="D94" s="18" t="n"/>
      <c r="E94" s="17" t="n"/>
      <c r="F94" s="18" t="n"/>
      <c r="G94" s="18" t="n"/>
      <c r="H94" s="18" t="n"/>
      <c r="I94" s="17" t="n"/>
      <c r="J94" s="17" t="n"/>
      <c r="K94" s="14">
        <f>IF($A94="","",IF($H94="クローズ",0,IF(AND($I94&lt;&gt;"",$I94&lt;TODAY()),TODAY()-$I94,0)))</f>
      </c>
      <c r="L94" s="18" t="n"/>
    </row>
    <row r="95">
      <c r="A95" s="16" t="n"/>
      <c r="B95" s="20">
        <f>IF($A95="","",IFERROR(VLOOKUP($A95,'Bestellungen'!$A:$C,3,FALSE),""))</f>
      </c>
      <c r="C95" s="18" t="n"/>
      <c r="D95" s="18" t="n"/>
      <c r="E95" s="17" t="n"/>
      <c r="F95" s="18" t="n"/>
      <c r="G95" s="18" t="n"/>
      <c r="H95" s="18" t="n"/>
      <c r="I95" s="17" t="n"/>
      <c r="J95" s="17" t="n"/>
      <c r="K95" s="14">
        <f>IF($A95="","",IF($H95="クローズ",0,IF(AND($I95&lt;&gt;"",$I95&lt;TODAY()),TODAY()-$I95,0)))</f>
      </c>
      <c r="L95" s="18" t="n"/>
    </row>
    <row r="96">
      <c r="A96" s="16" t="n"/>
      <c r="B96" s="20">
        <f>IF($A96="","",IFERROR(VLOOKUP($A96,'Bestellungen'!$A:$C,3,FALSE),""))</f>
      </c>
      <c r="C96" s="18" t="n"/>
      <c r="D96" s="18" t="n"/>
      <c r="E96" s="17" t="n"/>
      <c r="F96" s="18" t="n"/>
      <c r="G96" s="18" t="n"/>
      <c r="H96" s="18" t="n"/>
      <c r="I96" s="17" t="n"/>
      <c r="J96" s="17" t="n"/>
      <c r="K96" s="14">
        <f>IF($A96="","",IF($H96="クローズ",0,IF(AND($I96&lt;&gt;"",$I96&lt;TODAY()),TODAY()-$I96,0)))</f>
      </c>
      <c r="L96" s="18" t="n"/>
    </row>
    <row r="97">
      <c r="A97" s="16" t="n"/>
      <c r="B97" s="20">
        <f>IF($A97="","",IFERROR(VLOOKUP($A97,'Bestellungen'!$A:$C,3,FALSE),""))</f>
      </c>
      <c r="C97" s="18" t="n"/>
      <c r="D97" s="18" t="n"/>
      <c r="E97" s="17" t="n"/>
      <c r="F97" s="18" t="n"/>
      <c r="G97" s="18" t="n"/>
      <c r="H97" s="18" t="n"/>
      <c r="I97" s="17" t="n"/>
      <c r="J97" s="17" t="n"/>
      <c r="K97" s="14">
        <f>IF($A97="","",IF($H97="クローズ",0,IF(AND($I97&lt;&gt;"",$I97&lt;TODAY()),TODAY()-$I97,0)))</f>
      </c>
      <c r="L97" s="18" t="n"/>
    </row>
    <row r="98">
      <c r="A98" s="16" t="n"/>
      <c r="B98" s="20">
        <f>IF($A98="","",IFERROR(VLOOKUP($A98,'Bestellungen'!$A:$C,3,FALSE),""))</f>
      </c>
      <c r="C98" s="18" t="n"/>
      <c r="D98" s="18" t="n"/>
      <c r="E98" s="17" t="n"/>
      <c r="F98" s="18" t="n"/>
      <c r="G98" s="18" t="n"/>
      <c r="H98" s="18" t="n"/>
      <c r="I98" s="17" t="n"/>
      <c r="J98" s="17" t="n"/>
      <c r="K98" s="14">
        <f>IF($A98="","",IF($H98="クローズ",0,IF(AND($I98&lt;&gt;"",$I98&lt;TODAY()),TODAY()-$I98,0)))</f>
      </c>
      <c r="L98" s="18" t="n"/>
    </row>
    <row r="99">
      <c r="A99" s="16" t="n"/>
      <c r="B99" s="20">
        <f>IF($A99="","",IFERROR(VLOOKUP($A99,'Bestellungen'!$A:$C,3,FALSE),""))</f>
      </c>
      <c r="C99" s="18" t="n"/>
      <c r="D99" s="18" t="n"/>
      <c r="E99" s="17" t="n"/>
      <c r="F99" s="18" t="n"/>
      <c r="G99" s="18" t="n"/>
      <c r="H99" s="18" t="n"/>
      <c r="I99" s="17" t="n"/>
      <c r="J99" s="17" t="n"/>
      <c r="K99" s="14">
        <f>IF($A99="","",IF($H99="クローズ",0,IF(AND($I99&lt;&gt;"",$I99&lt;TODAY()),TODAY()-$I99,0)))</f>
      </c>
      <c r="L99" s="18" t="n"/>
    </row>
    <row r="100">
      <c r="A100" s="16" t="n"/>
      <c r="B100" s="20">
        <f>IF($A100="","",IFERROR(VLOOKUP($A100,'Bestellungen'!$A:$C,3,FALSE),""))</f>
      </c>
      <c r="C100" s="18" t="n"/>
      <c r="D100" s="18" t="n"/>
      <c r="E100" s="17" t="n"/>
      <c r="F100" s="18" t="n"/>
      <c r="G100" s="18" t="n"/>
      <c r="H100" s="18" t="n"/>
      <c r="I100" s="17" t="n"/>
      <c r="J100" s="17" t="n"/>
      <c r="K100" s="14">
        <f>IF($A100="","",IF($H100="クローズ",0,IF(AND($I100&lt;&gt;"",$I100&lt;TODAY()),TODAY()-$I100,0)))</f>
      </c>
      <c r="L100" s="18" t="n"/>
    </row>
    <row r="101">
      <c r="A101" s="16" t="n"/>
      <c r="B101" s="20">
        <f>IF($A101="","",IFERROR(VLOOKUP($A101,'Bestellungen'!$A:$C,3,FALSE),""))</f>
      </c>
      <c r="C101" s="18" t="n"/>
      <c r="D101" s="18" t="n"/>
      <c r="E101" s="17" t="n"/>
      <c r="F101" s="18" t="n"/>
      <c r="G101" s="18" t="n"/>
      <c r="H101" s="18" t="n"/>
      <c r="I101" s="17" t="n"/>
      <c r="J101" s="17" t="n"/>
      <c r="K101" s="14">
        <f>IF($A101="","",IF($H101="クローズ",0,IF(AND($I101&lt;&gt;"",$I101&lt;TODAY()),TODAY()-$I101,0)))</f>
      </c>
      <c r="L101" s="18" t="n"/>
    </row>
  </sheetData>
  <autoFilter ref="A1:L101"/>
  <conditionalFormatting sqref="K2:K101">
    <cfRule type="cellIs" dxfId="0" priority="1" operator="greaterThan">
      <formula>0</formula>
    </cfRule>
  </conditionalFormatting>
  <conditionalFormatting sqref="H2:H101">
    <cfRule type="expression" dxfId="1" priority="2">
      <formula>ISNUMBER(SEARCH("対応中",$H2))</formula>
    </cfRule>
    <cfRule type="expression" dxfId="1" priority="3">
      <formula>ISNUMBER(SEARCH("顧客確認待ち",$H2))</formula>
    </cfRule>
    <cfRule type="expression" dxfId="2" priority="4">
      <formula>ISNUMBER(SEARCH("クローズ",$H2))</formula>
    </cfRule>
  </conditionalFormatting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dataValidations count="4">
    <dataValidation allowBlank="true" error="問題種別はStammdaten-Einstellungenシートの選択肢から選んでください。" errorTitle="入力値を確認してください" prompt="ドロップダウンから選択できます。" promptTitle="問題種別" showErrorMessage="true" showInputMessage="true" sqref="C2:C101" type="list">
      <formula1>='Stammdaten-Einstellungen'!$Q$4:$Q$10</formula1>
    </dataValidation>
    <dataValidation allowBlank="true" error="重要度はStammdaten-Einstellungenシートの選択肢から選んでください。" errorTitle="入力値を確認してください" prompt="ドロップダウンから選択できます。" promptTitle="重要度" showErrorMessage="true" showInputMessage="true" sqref="D2:D101" type="list">
      <formula1>='Stammdaten-Einstellungen'!$R$4:$R$7</formula1>
    </dataValidation>
    <dataValidation allowBlank="true" error="担当者はStammdaten-Einstellungenシートの選択肢から選んでください。" errorTitle="入力値を確認してください" prompt="ドロップダウンから選択できます。" promptTitle="担当者" showErrorMessage="true" showInputMessage="true" sqref="F2:F101" type="list">
      <formula1>='Stammdaten-Einstellungen'!$E$4:$E$9</formula1>
    </dataValidation>
    <dataValidation allowBlank="true" error="状態はStammdaten-Einstellungenシートの選択肢から選んでください。" errorTitle="入力値を確認してください" prompt="ドロップダウンから選択できます。" promptTitle="状態" showErrorMessage="true" showInputMessage="true" sqref="H2:H101" type="list">
      <formula1>='Stammdaten-Einstellungen'!$S$4:$S$7</formula1>
    </dataValidation>
  </dataValidations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007F7F7F"/>
    <outlinePr summaryBelow="true" summaryRight="true"/>
    <pageSetUpPr/>
  </sheetPr>
  <dimension ref="A1:T11"/>
  <sheetViews>
    <sheetView showGridLines="true" workbookViewId="0">
      <pane activePane="bottomLeft" state="frozen" topLeftCell="A4" ySplit="3"/>
      <selection activeCell="A1" pane="bottomLeft" sqref="A1"/>
    </sheetView>
  </sheetViews>
  <sheetFormatPr baseColWidth="8" defaultRowHeight="15"/>
  <cols>
    <col customWidth="true" max="2" min="1" width="22"/>
    <col customWidth="true" max="3" min="3" width="14"/>
    <col customWidth="true" max="6" min="4" width="10"/>
    <col customWidth="true" max="7" min="7" width="16"/>
    <col customWidth="true" max="8" min="8" width="14"/>
    <col customWidth="true" max="9" min="9" width="16"/>
    <col customWidth="true" max="10" min="10" width="10"/>
    <col customWidth="true" max="11" min="11" width="12"/>
    <col customWidth="true" max="12" min="12" width="10"/>
    <col customWidth="true" max="13" min="13" width="12"/>
    <col customWidth="true" max="14" min="14" width="14"/>
    <col customWidth="true" max="15" min="15" width="10"/>
    <col customWidth="true" max="16" min="16" width="22"/>
    <col customWidth="true" max="18" min="17" width="10"/>
    <col customWidth="true" max="19" min="19" width="14"/>
    <col customWidth="true" max="20" min="20" width="10"/>
  </cols>
  <sheetData>
    <row r="1" ht="26" customHeight="true">
      <c r="A1" s="1" t="s">
        <v>122</v>
      </c>
    </row>
    <row r="2" ht="36" customHeight="true">
      <c r="A2" s="22" t="s">
        <v>123</v>
      </c>
    </row>
    <row r="3">
      <c r="A3" s="11" t="s">
        <v>165</v>
      </c>
      <c r="B3" s="11" t="s">
        <v>149</v>
      </c>
      <c r="C3" s="11" t="s">
        <v>166</v>
      </c>
      <c r="D3" s="11" t="s">
        <v>167</v>
      </c>
      <c r="E3" s="11" t="s">
        <v>168</v>
      </c>
      <c r="F3" s="11" t="s">
        <v>321</v>
      </c>
      <c r="G3" s="11" t="s">
        <v>146</v>
      </c>
      <c r="H3" s="11" t="s">
        <v>43</v>
      </c>
      <c r="I3" s="11" t="s">
        <v>124</v>
      </c>
      <c r="J3" s="11" t="s">
        <v>45</v>
      </c>
      <c r="K3" s="11" t="s">
        <v>173</v>
      </c>
      <c r="L3" s="11" t="s">
        <v>234</v>
      </c>
      <c r="M3" s="11" t="s">
        <v>177</v>
      </c>
      <c r="N3" s="11" t="s">
        <v>96</v>
      </c>
      <c r="O3" s="11" t="s">
        <v>52</v>
      </c>
      <c r="P3" s="11" t="s">
        <v>284</v>
      </c>
      <c r="Q3" s="11" t="s">
        <v>307</v>
      </c>
      <c r="R3" s="11" t="s">
        <v>322</v>
      </c>
      <c r="S3" s="11" t="s">
        <v>125</v>
      </c>
      <c r="T3" s="11" t="s">
        <v>126</v>
      </c>
    </row>
    <row r="4">
      <c r="A4" s="23" t="s">
        <v>184</v>
      </c>
      <c r="B4" s="23" t="s">
        <v>137</v>
      </c>
      <c r="C4" s="23" t="s">
        <v>185</v>
      </c>
      <c r="D4" s="23" t="s">
        <v>59</v>
      </c>
      <c r="E4" s="23" t="s">
        <v>187</v>
      </c>
      <c r="F4" s="23" t="s">
        <v>201</v>
      </c>
      <c r="G4" s="23" t="s">
        <v>150</v>
      </c>
      <c r="H4" s="23" t="s">
        <v>189</v>
      </c>
      <c r="I4" s="23" t="s">
        <v>190</v>
      </c>
      <c r="J4" s="23" t="s">
        <v>191</v>
      </c>
      <c r="K4" s="23" t="s">
        <v>74</v>
      </c>
      <c r="L4" s="23" t="s">
        <v>323</v>
      </c>
      <c r="M4" s="23" t="s">
        <v>276</v>
      </c>
      <c r="N4" s="23" t="s">
        <v>100</v>
      </c>
      <c r="O4" s="23" t="s">
        <v>324</v>
      </c>
      <c r="P4" s="23" t="s">
        <v>290</v>
      </c>
      <c r="Q4" s="23" t="s">
        <v>325</v>
      </c>
      <c r="R4" s="23" t="s">
        <v>127</v>
      </c>
      <c r="S4" s="23" t="s">
        <v>326</v>
      </c>
      <c r="T4" s="23" t="s">
        <v>272</v>
      </c>
    </row>
    <row r="5">
      <c r="A5" s="23" t="s">
        <v>58</v>
      </c>
      <c r="B5" s="23" t="s">
        <v>138</v>
      </c>
      <c r="C5" s="23" t="s">
        <v>199</v>
      </c>
      <c r="D5" s="23" t="s">
        <v>186</v>
      </c>
      <c r="E5" s="23" t="s">
        <v>200</v>
      </c>
      <c r="F5" s="23" t="s">
        <v>188</v>
      </c>
      <c r="G5" s="23" t="s">
        <v>151</v>
      </c>
      <c r="H5" s="23" t="s">
        <v>222</v>
      </c>
      <c r="I5" s="23" t="s">
        <v>68</v>
      </c>
      <c r="J5" s="23" t="s">
        <v>202</v>
      </c>
      <c r="K5" s="23" t="s">
        <v>193</v>
      </c>
      <c r="L5" s="23" t="s">
        <v>327</v>
      </c>
      <c r="M5" s="23" t="s">
        <v>154</v>
      </c>
      <c r="N5" s="23" t="s">
        <v>128</v>
      </c>
      <c r="O5" s="23" t="s">
        <v>286</v>
      </c>
      <c r="P5" s="23" t="s">
        <v>301</v>
      </c>
      <c r="Q5" s="23" t="s">
        <v>328</v>
      </c>
      <c r="R5" s="23" t="s">
        <v>114</v>
      </c>
      <c r="S5" s="23" t="s">
        <v>314</v>
      </c>
      <c r="T5" s="23" t="s">
        <v>269</v>
      </c>
    </row>
    <row r="6">
      <c r="A6" s="23" t="s">
        <v>329</v>
      </c>
      <c r="B6" s="23" t="s">
        <v>139</v>
      </c>
      <c r="C6" s="23" t="s">
        <v>330</v>
      </c>
      <c r="D6" s="23" t="s">
        <v>331</v>
      </c>
      <c r="E6" s="23" t="s">
        <v>212</v>
      </c>
      <c r="F6" s="23" t="s">
        <v>213</v>
      </c>
      <c r="G6" s="23" t="s">
        <v>152</v>
      </c>
      <c r="H6" s="23" t="s">
        <v>60</v>
      </c>
      <c r="I6" s="23" t="s">
        <v>129</v>
      </c>
      <c r="J6" s="23" t="s">
        <v>214</v>
      </c>
      <c r="K6" s="23" t="s">
        <v>205</v>
      </c>
      <c r="L6" s="23" t="s">
        <v>234</v>
      </c>
      <c r="M6" s="23" t="s">
        <v>332</v>
      </c>
      <c r="N6" s="23" t="s">
        <v>103</v>
      </c>
      <c r="O6" s="23" t="s">
        <v>293</v>
      </c>
      <c r="P6" s="23" t="s">
        <v>333</v>
      </c>
      <c r="Q6" s="23" t="s">
        <v>98</v>
      </c>
      <c r="R6" s="23" t="s">
        <v>119</v>
      </c>
      <c r="S6" s="23" t="s">
        <v>320</v>
      </c>
      <c r="T6" s="24" t="n"/>
    </row>
    <row r="7">
      <c r="A7" s="23" t="s">
        <v>130</v>
      </c>
      <c r="B7" s="23" t="s">
        <v>140</v>
      </c>
      <c r="C7" s="23" t="s">
        <v>334</v>
      </c>
      <c r="D7" s="23" t="s">
        <v>72</v>
      </c>
      <c r="E7" s="23" t="s">
        <v>319</v>
      </c>
      <c r="F7" s="23" t="s">
        <v>335</v>
      </c>
      <c r="G7" s="23" t="s">
        <v>153</v>
      </c>
      <c r="H7" s="23" t="s">
        <v>139</v>
      </c>
      <c r="I7" s="23" t="s">
        <v>73</v>
      </c>
      <c r="J7" s="23" t="s">
        <v>223</v>
      </c>
      <c r="K7" s="23" t="s">
        <v>336</v>
      </c>
      <c r="L7" s="23" t="s">
        <v>254</v>
      </c>
      <c r="M7" s="23" t="s">
        <v>337</v>
      </c>
      <c r="N7" s="23" t="s">
        <v>274</v>
      </c>
      <c r="O7" s="23" t="s">
        <v>338</v>
      </c>
      <c r="P7" s="23" t="s">
        <v>306</v>
      </c>
      <c r="Q7" s="23" t="s">
        <v>315</v>
      </c>
      <c r="R7" s="23" t="s">
        <v>116</v>
      </c>
      <c r="S7" s="23" t="s">
        <v>159</v>
      </c>
      <c r="T7" s="24" t="n"/>
    </row>
    <row r="8">
      <c r="A8" s="23" t="s">
        <v>339</v>
      </c>
      <c r="B8" s="23" t="s">
        <v>155</v>
      </c>
      <c r="C8" s="23" t="s">
        <v>65</v>
      </c>
      <c r="D8" s="23" t="s">
        <v>340</v>
      </c>
      <c r="E8" s="23" t="s">
        <v>131</v>
      </c>
      <c r="F8" s="24" t="n"/>
      <c r="G8" s="23" t="s">
        <v>154</v>
      </c>
      <c r="H8" s="23" t="s">
        <v>67</v>
      </c>
      <c r="I8" s="23" t="s">
        <v>240</v>
      </c>
      <c r="J8" s="24" t="n"/>
      <c r="K8" s="23" t="s">
        <v>215</v>
      </c>
      <c r="L8" s="23" t="s">
        <v>341</v>
      </c>
      <c r="M8" s="23" t="s">
        <v>342</v>
      </c>
      <c r="N8" s="23" t="s">
        <v>343</v>
      </c>
      <c r="O8" s="24" t="n"/>
      <c r="P8" s="23" t="s">
        <v>344</v>
      </c>
      <c r="Q8" s="23" t="s">
        <v>345</v>
      </c>
      <c r="R8" s="24" t="n"/>
      <c r="S8" s="24" t="n"/>
      <c r="T8" s="24" t="n"/>
    </row>
    <row r="9">
      <c r="A9" s="24" t="n"/>
      <c r="B9" s="23" t="s">
        <v>141</v>
      </c>
      <c r="C9" s="23" t="s">
        <v>220</v>
      </c>
      <c r="D9" s="23" t="s">
        <v>346</v>
      </c>
      <c r="E9" s="23" t="s">
        <v>132</v>
      </c>
      <c r="F9" s="24" t="n"/>
      <c r="G9" s="23" t="s">
        <v>156</v>
      </c>
      <c r="H9" s="23" t="s">
        <v>347</v>
      </c>
      <c r="I9" s="23" t="s">
        <v>61</v>
      </c>
      <c r="J9" s="24" t="n"/>
      <c r="K9" s="23" t="s">
        <v>348</v>
      </c>
      <c r="L9" s="23" t="s">
        <v>349</v>
      </c>
      <c r="M9" s="23" t="s">
        <v>144</v>
      </c>
      <c r="N9" s="23" t="s">
        <v>106</v>
      </c>
      <c r="O9" s="24" t="n"/>
      <c r="P9" s="23" t="s">
        <v>350</v>
      </c>
      <c r="Q9" s="23" t="s">
        <v>351</v>
      </c>
      <c r="R9" s="24" t="n"/>
      <c r="S9" s="24" t="n"/>
      <c r="T9" s="24" t="n"/>
    </row>
    <row r="10">
      <c r="A10" s="24" t="n"/>
      <c r="B10" s="23" t="s">
        <v>352</v>
      </c>
      <c r="C10" s="24" t="n"/>
      <c r="D10" s="23" t="s">
        <v>66</v>
      </c>
      <c r="E10" s="24" t="n"/>
      <c r="F10" s="24" t="n"/>
      <c r="G10" s="23" t="s">
        <v>353</v>
      </c>
      <c r="H10" s="24" t="n"/>
      <c r="I10" s="24" t="n"/>
      <c r="J10" s="24" t="n"/>
      <c r="K10" s="24" t="n"/>
      <c r="L10" s="23" t="s">
        <v>354</v>
      </c>
      <c r="M10" s="23" t="s">
        <v>157</v>
      </c>
      <c r="N10" s="23" t="s">
        <v>355</v>
      </c>
      <c r="O10" s="24" t="n"/>
      <c r="P10" s="24" t="n"/>
      <c r="Q10" s="23" t="s">
        <v>318</v>
      </c>
      <c r="R10" s="24" t="n"/>
      <c r="S10" s="24" t="n"/>
      <c r="T10" s="24" t="n"/>
    </row>
    <row r="11">
      <c r="A11" s="24" t="n"/>
      <c r="B11" s="23" t="s">
        <v>160</v>
      </c>
      <c r="C11" s="24" t="n"/>
      <c r="D11" s="24" t="n"/>
      <c r="E11" s="24" t="n"/>
      <c r="F11" s="24" t="n"/>
      <c r="G11" s="23" t="s">
        <v>159</v>
      </c>
      <c r="H11" s="24" t="n"/>
      <c r="I11" s="24" t="n"/>
      <c r="J11" s="24" t="n"/>
      <c r="K11" s="24" t="n"/>
      <c r="L11" s="24" t="n"/>
      <c r="M11" s="24" t="n"/>
      <c r="N11" s="24" t="n"/>
      <c r="O11" s="24" t="n"/>
      <c r="P11" s="24" t="n"/>
      <c r="Q11" s="24" t="n"/>
      <c r="R11" s="24" t="n"/>
      <c r="S11" s="24" t="n"/>
      <c r="T11" s="24" t="n"/>
    </row>
  </sheetData>
  <mergeCells count="1">
    <mergeCell ref="A1:T1"/>
  </mergeCells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Kundenbestellungs- &amp; Erfüllungsverfolgung</dc:title>
  <dc:creator>Finite Field</dc:creator>
  <dc:description>Excel-Vorlage für die Verfolgung von Kundenbestellungen, Versand, Rechnungsstellung und Reklamationen.</dc:description>
  <lastModifiedBy/>
  <dcterms:created xsi:type="dcterms:W3CDTF">2026-06-16T17:55:12Z</dcterms:created>
  <dcterms:modified xsi:type="dcterms:W3CDTF">2026-06-16T17:55:13Z</dcterms:modified>
  <category>Sales Operations</category>
</coreProperties>
</file>