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Types>
</file>

<file path=_rels/.rels><?xml version="1.0" encoding="UTF-8"?>
<Relationships xmlns="http://schemas.openxmlformats.org/package/2006/relationships"><Relationship Id="R73525ecc7fbe4f05" Target="/xl/workbook.xml" Type="http://schemas.openxmlformats.org/officeDocument/2006/relationships/officeDocument"></Relationship></Relationships>
</file>

<file path=xl/workbook.xml><?xml version="1.0" encoding="utf-8"?>
<workbook xmlns:r="http://schemas.openxmlformats.org/officeDocument/2006/relationships" xmlns:x="http://schemas.openxmlformats.org/spreadsheetml/2006/main" xmlns="http://schemas.openxmlformats.org/spreadsheetml/2006/main">
  <sheets>
    <sheet name="使い方" sheetId="1" r:id="R35eaa29c3ff14c99"/>
    <sheet name="ダッシュボード" sheetId="2" r:id="R9af82d440c1f4596"/>
    <sheet name="顧客一覧" sheetId="3" r:id="R6a580f7f426747ef"/>
    <sheet name="担当者" sheetId="4" r:id="Rb36e0b1f64084b08"/>
    <sheet name="商談進捗" sheetId="5" r:id="R547e729a451641d6"/>
    <sheet name="コミュニケーション記録" sheetId="6" r:id="R16b9a0b5bff74132"/>
    <sheet name="フォローアクション" sheetId="7" r:id="R0e64b461e312475c"/>
    <sheet name="アフターサービス更新" sheetId="8" r:id="Rd36558802cec495e"/>
    <sheet name="設定" sheetId="9" r:id="R3cb9d9722ec64310"/>
  </sheets>
</workbook>
</file>

<file path=xl/sharedStrings.xml><?xml version="1.0" encoding="utf-8"?>
<sst xmlns="http://schemas.openxmlformats.org/spreadsheetml/2006/main" count="1" uniqueCount="1">
  <si>
    <t>入力欄と数式列は同じ表の縞模様で表示します。数式入りセルは自動計算されるため、できるだけ上書きしないでください。有効なコミュニケーションの当日に更新し、毎週期限超過の To-do と段階停滞を振り返るのがおすすめです。出典は「設定」シートを参照してください。</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</si>
</sst>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200" formatCode="0%"/>
    <numFmt numFmtId="201" formatCode="yyyy-mm-dd"/>
    <numFmt numFmtId="202" formatCode="¥#,##0"/>
    <numFmt numFmtId="203" formatCode="0"/>
  </numFmts>
  <fonts count="7">
    <font>
      <sz val="11"/>
      <name val="Carlito"/>
    </font>
    <font>
      <b val="1"/>
      <sz val="18"/>
      <color rgb="1E3A8A"/>
      <name val="Microsoft YaHei"/>
    </font>
    <font>
      <sz val="10"/>
      <color rgb="475569"/>
      <name val="Microsoft YaHei"/>
    </font>
    <font>
      <b val="1"/>
      <sz val="11"/>
      <color rgb="0F172A"/>
      <name val="Microsoft YaHei"/>
    </font>
    <font>
      <b val="1"/>
      <sz val="11"/>
      <name val="Carlito"/>
    </font>
    <font>
      <b val="1"/>
      <sz val="12"/>
      <color rgb="1E3A8A"/>
      <name val="Carlito"/>
    </font>
    <font>
      <b val="1"/>
      <sz val="12"/>
      <name val="Carlito"/>
    </font>
  </fonts>
  <fills count="7">
    <fill>
      <patternFill patternType="none"/>
    </fill>
    <fill>
      <patternFill patternType="gray125"/>
    </fill>
    <fill>
      <patternFill patternType="solid">
        <fgColor rgb="EFF6FF"/>
      </patternFill>
    </fill>
    <fill>
      <patternFill patternType="solid">
        <fgColor rgb="DBEAFE"/>
      </patternFill>
    </fill>
    <fill>
      <patternFill patternType="solid">
        <fgColor rgb="F1F5F9"/>
      </patternFill>
    </fill>
    <fill>
      <patternFill patternType="solid">
        <fgColor rgb="F8FAFC"/>
      </patternFill>
    </fill>
    <fill>
      <patternFill patternType="solid">
        <fgColor rgb="FFF7ED"/>
      </patternFill>
    </fill>
  </fills>
  <borders count="2">
    <border/>
    <border/>
  </borders>
  <cellStyleXfs count="1">
    <xf numFmtId="0" fontId="0" fillId="0" borderId="0"/>
  </cellStyleXfs>
  <cellXfs count="59">
    <xf numFmtId="0" fontId="0" fillId="0" borderId="0" xfId="0"/>
    <xf numFmtId="0" fontId="0" fillId="0" borderId="1" xfId="0" applyNumberFormat="true" applyFont="true" applyFill="true" applyBorder="true"/>
    <xf numFmtId="0" fontId="0" fillId="2" borderId="0" xfId="0" applyNumberFormat="true" applyFont="true" applyFill="true" applyBorder="true"/>
    <xf numFmtId="0" fontId="1" fillId="2" borderId="0" xfId="0" applyNumberFormat="true" applyFont="true" applyFill="true" applyBorder="true"/>
    <xf numFmtId="0" fontId="1" fillId="2" borderId="0" xfId="0" applyNumberFormat="true" applyFont="true" applyFill="true" applyBorder="true" applyAlignment="true">
      <alignment vertical="center"/>
    </xf>
    <xf numFmtId="0" fontId="0" fillId="2" borderId="1" xfId="0" applyNumberFormat="true" applyFont="true" applyFill="true" applyBorder="true"/>
    <xf numFmtId="0" fontId="1" fillId="2" borderId="1" xfId="0" applyNumberFormat="true" applyFont="true" applyFill="true" applyBorder="true"/>
    <xf numFmtId="0" fontId="1" fillId="2" borderId="1" xfId="0" applyNumberFormat="true" applyFont="true" applyFill="true" applyBorder="true" applyAlignment="true">
      <alignment vertical="center"/>
    </xf>
    <xf numFmtId="0" fontId="2" fillId="2" borderId="0" xfId="0" applyNumberFormat="true" applyFont="true" applyFill="true" applyBorder="true"/>
    <xf numFmtId="0" fontId="2" fillId="2" borderId="0" xfId="0" applyNumberFormat="true" applyFont="true" applyFill="true" applyBorder="true" applyAlignment="true">
      <alignment wrapText="true"/>
    </xf>
    <xf numFmtId="0" fontId="2" fillId="2" borderId="1" xfId="0" applyNumberFormat="true" applyFont="true" applyFill="true" applyBorder="true"/>
    <xf numFmtId="0" fontId="2" fillId="2" borderId="1" xfId="0" applyNumberFormat="true" applyFont="true" applyFill="true" applyBorder="true" applyAlignment="true">
      <alignment wrapText="true"/>
    </xf>
    <xf numFmtId="200" fontId="0" fillId="0" borderId="0" xfId="0" applyNumberFormat="true" applyFont="true" applyFill="true" applyBorder="true"/>
    <xf numFmtId="200" fontId="0" fillId="0" borderId="1" xfId="0" applyNumberFormat="true" applyFont="true" applyFill="true" applyBorder="true"/>
    <xf numFmtId="0" fontId="0" fillId="3" borderId="0" xfId="0" applyNumberFormat="true" applyFont="true" applyFill="true" applyBorder="true"/>
    <xf numFmtId="0" fontId="3" fillId="3" borderId="0" xfId="0" applyNumberFormat="true" applyFont="true" applyFill="true" applyBorder="true"/>
    <xf numFmtId="0" fontId="3" fillId="3" borderId="0" xfId="0" applyNumberFormat="true" applyFont="true" applyFill="true" applyBorder="true" applyAlignment="true">
      <alignment wrapText="true"/>
    </xf>
    <xf numFmtId="0" fontId="3" fillId="3" borderId="0" xfId="0" applyNumberFormat="true" applyFont="true" applyFill="true" applyBorder="true" applyAlignment="true">
      <alignment horizontal="center" wrapText="true"/>
    </xf>
    <xf numFmtId="0" fontId="3" fillId="3" borderId="0" xfId="0" applyNumberFormat="true" applyFont="true" applyFill="true" applyBorder="true" applyAlignment="true">
      <alignment horizontal="center" vertical="center" wrapText="true"/>
    </xf>
    <xf numFmtId="0" fontId="0" fillId="3" borderId="1" xfId="0" applyNumberFormat="true" applyFont="true" applyFill="true" applyBorder="true"/>
    <xf numFmtId="0" fontId="3" fillId="3" borderId="1" xfId="0" applyNumberFormat="true" applyFont="true" applyFill="true" applyBorder="true"/>
    <xf numFmtId="0" fontId="3" fillId="3" borderId="1" xfId="0" applyNumberFormat="true" applyFont="true" applyFill="true" applyBorder="true" applyAlignment="true">
      <alignment wrapText="true"/>
    </xf>
    <xf numFmtId="0" fontId="3" fillId="3" borderId="1" xfId="0" applyNumberFormat="true" applyFont="true" applyFill="true" applyBorder="true" applyAlignment="true">
      <alignment horizontal="center" wrapText="true"/>
    </xf>
    <xf numFmtId="0" fontId="3" fillId="3" borderId="1" xfId="0" applyNumberFormat="true" applyFont="true" applyFill="true" applyBorder="true" applyAlignment="true">
      <alignment horizontal="center" vertical="center" wrapText="true"/>
    </xf>
    <xf numFmtId="0" fontId="0" fillId="4" borderId="0" xfId="0" applyNumberFormat="true" applyFont="true" applyFill="true" applyBorder="true"/>
    <xf numFmtId="0" fontId="4" fillId="4" borderId="0" xfId="0" applyNumberFormat="true" applyFont="true" applyFill="true" applyBorder="true"/>
    <xf numFmtId="0" fontId="0" fillId="4" borderId="1" xfId="0" applyNumberFormat="true" applyFont="true" applyFill="true" applyBorder="true"/>
    <xf numFmtId="0" fontId="4" fillId="4" borderId="1" xfId="0" applyNumberFormat="true" applyFont="true" applyFill="true" applyBorder="true"/>
    <xf numFmtId="0" fontId="0" fillId="5" borderId="0" xfId="0" applyNumberFormat="true" applyFont="true" applyFill="true" applyBorder="true"/>
    <xf numFmtId="0" fontId="4" fillId="5" borderId="0" xfId="0" applyNumberFormat="true" applyFont="true" applyFill="true" applyBorder="true"/>
    <xf numFmtId="0" fontId="0" fillId="5" borderId="1" xfId="0" applyNumberFormat="true" applyFont="true" applyFill="true" applyBorder="true"/>
    <xf numFmtId="0" fontId="4" fillId="5" borderId="1" xfId="0" applyNumberFormat="true" applyFont="true" applyFill="true" applyBorder="true"/>
    <xf numFmtId="0" fontId="0" fillId="0" borderId="0" xfId="0" applyNumberFormat="true" applyFont="true" applyFill="true" applyBorder="true" applyAlignment="true">
      <alignment wrapText="true"/>
    </xf>
    <xf numFmtId="0" fontId="0" fillId="0" borderId="1" xfId="0" applyNumberFormat="true" applyFont="true" applyFill="true" applyBorder="true" applyAlignment="true">
      <alignment wrapText="true"/>
    </xf>
    <xf numFmtId="0" fontId="0" fillId="5" borderId="0" xfId="0" applyNumberFormat="true" applyFont="true" applyFill="true" applyBorder="true" applyAlignment="true">
      <alignment wrapText="true"/>
    </xf>
    <xf numFmtId="0" fontId="0" fillId="5" borderId="1" xfId="0" applyNumberFormat="true" applyFont="true" applyFill="true" applyBorder="true" applyAlignment="true">
      <alignment wrapText="true"/>
    </xf>
    <xf numFmtId="0" fontId="0" fillId="6" borderId="0" xfId="0" applyNumberFormat="true" applyFont="true" applyFill="true" applyBorder="true"/>
    <xf numFmtId="0" fontId="0" fillId="6" borderId="1" xfId="0" applyNumberFormat="true" applyFont="true" applyFill="true" applyBorder="true"/>
    <xf numFmtId="201" fontId="0" fillId="0" borderId="0" xfId="0" applyNumberFormat="true" applyFont="true" applyFill="true" applyBorder="true"/>
    <xf numFmtId="201" fontId="0" fillId="6" borderId="0" xfId="0" applyNumberFormat="true" applyFont="true" applyFill="true" applyBorder="true"/>
    <xf numFmtId="201" fontId="0" fillId="0" borderId="1" xfId="0" applyNumberFormat="true" applyFont="true" applyFill="true" applyBorder="true"/>
    <xf numFmtId="201" fontId="0" fillId="6" borderId="1" xfId="0" applyNumberFormat="true" applyFont="true" applyFill="true" applyBorder="true"/>
    <xf numFmtId="202" fontId="0" fillId="0" borderId="0" xfId="0" applyNumberFormat="true" applyFont="true" applyFill="true" applyBorder="true"/>
    <xf numFmtId="202" fontId="0" fillId="0" borderId="1" xfId="0" applyNumberFormat="true" applyFont="true" applyFill="true" applyBorder="true"/>
    <xf numFmtId="202" fontId="0" fillId="6" borderId="0" xfId="0" applyNumberFormat="true" applyFont="true" applyFill="true" applyBorder="true"/>
    <xf numFmtId="202" fontId="0" fillId="6" borderId="1" xfId="0" applyNumberFormat="true" applyFont="true" applyFill="true" applyBorder="true"/>
    <xf numFmtId="200" fontId="0" fillId="6" borderId="0" xfId="0" applyNumberFormat="true" applyFont="true" applyFill="true" applyBorder="true"/>
    <xf numFmtId="200" fontId="0" fillId="6" borderId="1" xfId="0" applyNumberFormat="true" applyFont="true" applyFill="true" applyBorder="true"/>
    <xf numFmtId="203" fontId="0" fillId="6" borderId="0" xfId="0" applyNumberFormat="true" applyFont="true" applyFill="true" applyBorder="true"/>
    <xf numFmtId="203" fontId="0" fillId="6" borderId="1" xfId="0" applyNumberFormat="true" applyFont="true" applyFill="true" applyBorder="true"/>
    <xf numFmtId="0" fontId="5" fillId="2" borderId="0" xfId="0" applyNumberFormat="true" applyFont="true" applyFill="true" applyBorder="true"/>
    <xf numFmtId="0" fontId="5" fillId="2" borderId="0" xfId="0" applyNumberFormat="true" applyFont="true" applyFill="true" applyBorder="true" applyAlignment="true">
      <alignment horizontal="center"/>
    </xf>
    <xf numFmtId="0" fontId="5" fillId="2" borderId="1" xfId="0" applyNumberFormat="true" applyFont="true" applyFill="true" applyBorder="true"/>
    <xf numFmtId="0" fontId="5" fillId="2" borderId="1" xfId="0" applyNumberFormat="true" applyFont="true" applyFill="true" applyBorder="true" applyAlignment="true">
      <alignment horizontal="center"/>
    </xf>
    <xf numFmtId="202" fontId="5" fillId="2" borderId="0" xfId="0" applyNumberFormat="true" applyFont="true" applyFill="true" applyBorder="true" applyAlignment="true">
      <alignment horizontal="center"/>
    </xf>
    <xf numFmtId="202" fontId="5" fillId="2" borderId="1" xfId="0" applyNumberFormat="true" applyFont="true" applyFill="true" applyBorder="true" applyAlignment="true">
      <alignment horizontal="center"/>
    </xf>
    <xf numFmtId="0" fontId="6" fillId="4" borderId="0" xfId="0" applyNumberFormat="true" applyFont="true" applyFill="true" applyBorder="true"/>
    <xf numFmtId="0" fontId="6" fillId="4" borderId="1" xfId="0" applyNumberFormat="true" applyFont="true" applyFill="true" applyBorder="true"/>
    <xf numFmtId="203" fontId="0" fillId="0" borderId="0" xfId="0" applyNumberFormat="true" applyAlignment="false">
      <alignment/>
    </xf>
  </cellXfs>
  <cellStyles count="1">
    <cellStyle name="Normal" xfId="0"/>
  </cellStyles>
  <dxfs count="20">
    <dxf>
      <font>
        <b val="1"/>
        <color rgb="991B1B"/>
      </font>
      <fill>
        <patternFill patternType="solid">
          <bgColor rgb="FEE2E2"/>
        </patternFill>
      </fill>
    </dxf>
    <dxf>
      <font>
        <b val="1"/>
        <color rgb="92400E"/>
      </font>
      <fill>
        <patternFill patternType="solid">
          <bgColor rgb="FEF3C7"/>
        </patternFill>
      </fill>
    </dxf>
    <dxf>
      <font>
        <color rgb="166534"/>
      </font>
      <fill>
        <patternFill patternType="solid">
          <bgColor rgb="DCFCE7"/>
        </patternFill>
      </fill>
    </dxf>
    <dxf>
      <font>
        <b val="1"/>
        <color rgb="5B21B6"/>
      </font>
      <fill>
        <patternFill patternType="solid">
          <bgColor rgb="EDE9FE"/>
        </patternFill>
      </fill>
    </dxf>
    <dxf>
      <font>
        <b val="1"/>
        <color rgb="166534"/>
      </font>
      <fill>
        <patternFill patternType="solid">
          <bgColor rgb="DCFCE7"/>
        </patternFill>
      </fill>
    </dxf>
    <dxf>
      <font>
        <color rgb="991B1B"/>
      </font>
      <fill>
        <patternFill patternType="solid">
          <bgColor rgb="FEE2E2"/>
        </patternFill>
      </fill>
    </dxf>
    <dxf>
      <font>
        <b val="1"/>
        <color rgb="92400E"/>
      </font>
      <fill>
        <patternFill patternType="solid">
          <bgColor rgb="FEF3C7"/>
        </patternFill>
      </fill>
    </dxf>
    <dxf>
      <font>
        <b val="1"/>
        <color rgb="991B1B"/>
      </font>
      <fill>
        <patternFill patternType="solid">
          <bgColor rgb="FEE2E2"/>
        </patternFill>
      </fill>
    </dxf>
    <dxf>
      <font>
        <b val="1"/>
        <color rgb="92400E"/>
      </font>
      <fill>
        <patternFill patternType="solid">
          <bgColor rgb="FEF3C7"/>
        </patternFill>
      </fill>
    </dxf>
    <dxf>
      <font>
        <b val="1"/>
        <color rgb="991B1B"/>
      </font>
      <fill>
        <patternFill patternType="solid">
          <bgColor rgb="FEE2E2"/>
        </patternFill>
      </fill>
    </dxf>
    <dxf>
      <font>
        <b val="1"/>
        <color rgb="991B1B"/>
      </font>
      <fill>
        <patternFill patternType="solid">
          <bgColor rgb="FEE2E2"/>
        </patternFill>
      </fill>
    </dxf>
    <dxf>
      <font>
        <b val="1"/>
        <color rgb="92400E"/>
      </font>
      <fill>
        <patternFill patternType="solid">
          <bgColor rgb="FEF3C7"/>
        </patternFill>
      </fill>
    </dxf>
    <dxf>
      <font>
        <b val="1"/>
        <color rgb="5B21B6"/>
      </font>
      <fill>
        <patternFill patternType="solid">
          <bgColor rgb="EDE9FE"/>
        </patternFill>
      </fill>
    </dxf>
    <dxf>
      <font>
        <color rgb="166534"/>
      </font>
      <fill>
        <patternFill patternType="solid">
          <bgColor rgb="DCFCE7"/>
        </patternFill>
      </fill>
    </dxf>
    <dxf>
      <font>
        <b val="1"/>
        <color rgb="92400E"/>
      </font>
      <fill>
        <patternFill patternType="solid">
          <bgColor rgb="FEF3C7"/>
        </patternFill>
      </fill>
    </dxf>
    <dxf>
      <font>
        <b val="1"/>
        <color rgb="991B1B"/>
      </font>
      <fill>
        <patternFill patternType="solid">
          <bgColor rgb="FEE2E2"/>
        </patternFill>
      </fill>
    </dxf>
    <dxf>
      <font>
        <b val="1"/>
        <color rgb="991B1B"/>
      </font>
      <fill>
        <patternFill patternType="solid">
          <bgColor rgb="FEE2E2"/>
        </patternFill>
      </fill>
    </dxf>
    <dxf>
      <font>
        <b val="1"/>
        <color rgb="991B1B"/>
      </font>
      <fill>
        <patternFill patternType="solid">
          <bgColor rgb="FEE2E2"/>
        </patternFill>
      </fill>
    </dxf>
    <dxf>
      <font>
        <b val="1"/>
        <color rgb="92400E"/>
      </font>
      <fill>
        <patternFill patternType="solid">
          <bgColor rgb="FEF3C7"/>
        </patternFill>
      </fill>
    </dxf>
    <dxf>
      <font>
        <b val="1"/>
        <color rgb="5B21B6"/>
      </font>
      <fill>
        <patternFill patternType="solid">
          <bgColor rgb="EDE9FE"/>
        </patternFill>
      </fill>
    </dxf>
  </dxfs>
</styleSheet>
</file>

<file path=xl/_rels/workbook.xml.rels><?xml version="1.0" encoding="UTF-8"?>
<Relationships xmlns="http://schemas.openxmlformats.org/package/2006/relationships"><Relationship Id="R07d4346c984841ae" Target="/xl/styles.xml" Type="http://schemas.openxmlformats.org/officeDocument/2006/relationships/styles"></Relationship><Relationship Id="R61d1f6bb289a422d" Target="/xl/theme/theme1.xml" Type="http://schemas.openxmlformats.org/officeDocument/2006/relationships/theme"></Relationship><Relationship Id="R0e0492014da5419d" Target="/xl/sharedStrings.xml" Type="http://schemas.openxmlformats.org/officeDocument/2006/relationships/sharedStrings"></Relationship><Relationship Id="R35eaa29c3ff14c99" Target="/xl/worksheets/sheet1.xml" Type="http://schemas.openxmlformats.org/officeDocument/2006/relationships/worksheet"></Relationship><Relationship Id="R9af82d440c1f4596" Target="/xl/worksheets/sheet2.xml" Type="http://schemas.openxmlformats.org/officeDocument/2006/relationships/worksheet"></Relationship><Relationship Id="R6a580f7f426747ef" Target="/xl/worksheets/sheet3.xml" Type="http://schemas.openxmlformats.org/officeDocument/2006/relationships/worksheet"></Relationship><Relationship Id="Rb36e0b1f64084b08" Target="/xl/worksheets/sheet4.xml" Type="http://schemas.openxmlformats.org/officeDocument/2006/relationships/worksheet"></Relationship><Relationship Id="R547e729a451641d6" Target="/xl/worksheets/sheet5.xml" Type="http://schemas.openxmlformats.org/officeDocument/2006/relationships/worksheet"></Relationship><Relationship Id="R16b9a0b5bff74132" Target="/xl/worksheets/sheet6.xml" Type="http://schemas.openxmlformats.org/officeDocument/2006/relationships/worksheet"></Relationship><Relationship Id="R0e64b461e312475c" Target="/xl/worksheets/sheet7.xml" Type="http://schemas.openxmlformats.org/officeDocument/2006/relationships/worksheet"></Relationship><Relationship Id="Rd36558802cec495e" Target="/xl/worksheets/sheet8.xml" Type="http://schemas.openxmlformats.org/officeDocument/2006/relationships/worksheet"></Relationship><Relationship Id="R3cb9d9722ec64310" Target="/xl/worksheets/sheet9.xml" Type="http://schemas.openxmlformats.org/officeDocument/2006/relationships/worksheet"></Relationship></Relationships>
</file>

<file path=xl/drawings/_rels/drawing1.xml.rels><Relationships xmlns="http://schemas.openxmlformats.org/package/2006/relationships"><Relationship Type="http://schemas.openxmlformats.org/officeDocument/2006/relationships/chart" Target="/xl/drawings/charts/chart1.xml" Id="R1e70112d0de545b7" /><Relationship Type="http://schemas.openxmlformats.org/officeDocument/2006/relationships/chart" Target="/xl/drawings/charts/chart2.xml" Id="Rc56897367bb643b7" /></Relationships>
</file>

<file path=xl/drawings/charts/chart1.xml><?xml version="1.0" encoding="utf-8"?>
<c:chartSpace xmlns:a="http://schemas.openxmlformats.org/drawingml/2006/main" xmlns:c="http://schemas.openxmlformats.org/drawingml/2006/chart">
  <c:lang val="en-US"/>
  <c:roundedCorners val="0"/>
  <c:chart>
    <c:title>
      <c:tx>
        <c:rich>
          <a:bodyPr/>
          <a:lstStyle/>
          <a:p>
            <a:r>
              <a:rPr/>
              <a:t>ステージファネル：案件数</a:t>
            </a:r>
          </a:p>
        </c:rich>
      </c:tx>
      <c:overlay val="0"/>
    </c:title>
    <c:autoTitleDeleted val="0"/>
    <c:view3D/>
    <c:plotArea>
      <c:layout/>
      <c:barChart>
        <c:barDir val="col"/>
        <c:varyColors val="0"/>
        <c:ser>
          <c:idx val="0"/>
          <c:order val="0"/>
          <c:tx>
            <c:v>案件数</c:v>
          </c:tx>
          <c:cat>
            <c:strRef>
              <c:f>'ダッシュボード'!$E$5:$E$13</c:f>
              <c:strCache>
                <c:ptCount val="0"/>
              </c:strCache>
            </c:strRef>
          </c:cat>
          <c:val>
            <c:numRef>
              <c:f>'ダッシュボード'!$F$5:$F$13</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w="9525">
              <a:solidFill>
                <a:srgbClr val="CCCCCC"/>
              </a:solidFill>
              <a:prstDash val="dash"/>
            </a:ln>
          </c:spPr>
        </c:majorGridlines>
        <c:numFmt formatCode=""/>
        <c:majorTickMark val="none"/>
        <c:minorTickMark val="none"/>
        <c:tickLblPos val="nextTo"/>
        <c:txPr>
          <a:bodyPr anchorCtr="1"/>
          <a:lstStyle/>
          <a:p>
            <a:pPr>
              <a:defRPr sz="675"/>
            </a:pPr>
          </a:p>
        </c:txPr>
        <c:crossAx val="48672768"/>
        <c:crosses val="autoZero"/>
        <c:lblAlgn val="ctr"/>
        <c:lblOffset val="100"/>
        <c:noMultiLvlLbl val="0"/>
      </c:catAx>
      <c:valAx>
        <c:axId val="48672768"/>
        <c:scaling>
          <c:orientation val="minMax"/>
        </c:scaling>
        <c:delete val="0"/>
        <c:axPos val="l"/>
        <c:majorGridlines>
          <c:spPr>
            <a:ln w="9525">
              <a:solidFill>
                <a:srgbClr val="E2E8F0"/>
              </a:solidFill>
              <a:prstDash val="solid"/>
            </a:ln>
          </c:spPr>
        </c:majorGridlines>
        <c:numFmt formatCode=""/>
        <c:majorTickMark val="none"/>
        <c:minorTickMark val="none"/>
        <c:txPr>
          <a:bodyPr anchorCtr="1"/>
          <a:lstStyle/>
          <a:p>
            <a:pPr>
              <a:defRPr sz="675"/>
            </a:pPr>
          </a:p>
        </c:txPr>
        <c:crossAx val="48650112"/>
        <c:crosses val="autoZero"/>
        <c:crossBetween val="between"/>
      </c:valAx>
    </c:plotArea>
    <c:plotVisOnly val="1"/>
  </c:chart>
  <c:spPr>
    <a:ln w="9525">
      <a:solidFill>
        <a:srgbClr val="D9D9D9"/>
      </a:solidFill>
      <a:prstDash val="solid"/>
    </a:ln>
  </c:spPr>
</c:chartSpace>
</file>

<file path=xl/drawings/charts/chart2.xml><?xml version="1.0" encoding="utf-8"?>
<c:chartSpace xmlns:a="http://schemas.openxmlformats.org/drawingml/2006/main" xmlns:c="http://schemas.openxmlformats.org/drawingml/2006/chart">
  <c:lang val="en-US"/>
  <c:roundedCorners val="0"/>
  <c:chart>
    <c:title>
      <c:tx>
        <c:rich>
          <a:bodyPr/>
          <a:lstStyle/>
          <a:p>
            <a:r>
              <a:rPr/>
              <a:t>業務シナリオ：案件金額</a:t>
            </a:r>
          </a:p>
        </c:rich>
      </c:tx>
      <c:overlay val="0"/>
    </c:title>
    <c:autoTitleDeleted val="0"/>
    <c:view3D/>
    <c:plotArea>
      <c:layout/>
      <c:barChart>
        <c:barDir val="col"/>
        <c:varyColors val="0"/>
        <c:ser>
          <c:idx val="0"/>
          <c:order val="0"/>
          <c:tx>
            <c:v>金額</c:v>
          </c:tx>
          <c:cat>
            <c:strRef>
              <c:f>'ダッシュボード'!$P$5:$P$14</c:f>
              <c:strCache>
                <c:ptCount val="0"/>
              </c:strCache>
            </c:strRef>
          </c:cat>
          <c:val>
            <c:numRef>
              <c:f>'ダッシュボード'!$Q$5:$Q$14</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w="9525">
              <a:solidFill>
                <a:srgbClr val="CCCCCC"/>
              </a:solidFill>
              <a:prstDash val="dash"/>
            </a:ln>
          </c:spPr>
        </c:majorGridlines>
        <c:numFmt formatCode=""/>
        <c:majorTickMark val="none"/>
        <c:minorTickMark val="none"/>
        <c:tickLblPos val="nextTo"/>
        <c:txPr>
          <a:bodyPr anchorCtr="1"/>
          <a:lstStyle/>
          <a:p>
            <a:pPr>
              <a:defRPr sz="675"/>
            </a:pPr>
          </a:p>
        </c:txPr>
        <c:crossAx val="48672768"/>
        <c:crosses val="autoZero"/>
        <c:lblAlgn val="ctr"/>
        <c:lblOffset val="100"/>
        <c:noMultiLvlLbl val="0"/>
      </c:catAx>
      <c:valAx>
        <c:axId val="48672768"/>
        <c:scaling>
          <c:orientation val="minMax"/>
        </c:scaling>
        <c:delete val="0"/>
        <c:axPos val="l"/>
        <c:majorGridlines>
          <c:spPr>
            <a:ln w="9525">
              <a:solidFill>
                <a:srgbClr val="E2E8F0"/>
              </a:solidFill>
              <a:prstDash val="solid"/>
            </a:ln>
          </c:spPr>
        </c:majorGridlines>
        <c:numFmt formatCode=""/>
        <c:majorTickMark val="none"/>
        <c:minorTickMark val="none"/>
        <c:txPr>
          <a:bodyPr anchorCtr="1"/>
          <a:lstStyle/>
          <a:p>
            <a:pPr>
              <a:defRPr sz="675"/>
            </a:pPr>
          </a:p>
        </c:txPr>
        <c:crossAx val="48650112"/>
        <c:crosses val="autoZero"/>
        <c:crossBetween val="between"/>
      </c:valAx>
    </c:plotArea>
    <c:plotVisOnly val="1"/>
  </c:chart>
  <c:spPr>
    <a:ln w="9525">
      <a:solidFill>
        <a:srgbClr val="D9D9D9"/>
      </a:solidFill>
      <a:prstDash val="solid"/>
    </a:ln>
  </c:spPr>
</c:chartSpace>
</file>

<file path=xl/drawings/drawing1.xml><?xml version="1.0" encoding="utf-8"?>
<xdr:wsDr xmlns:a="http://schemas.openxmlformats.org/drawingml/2006/main" xmlns:c="http://schemas.openxmlformats.org/drawingml/2006/chart" xmlns:r="http://schemas.openxmlformats.org/officeDocument/2006/relationships" xmlns:xdr="http://schemas.openxmlformats.org/drawingml/2006/spreadsheetDrawing">
  <xdr:twoCellAnchor>
    <xdr:from>
      <xdr:col>0</xdr:col>
      <xdr:colOff>0</xdr:colOff>
      <xdr:row>16</xdr:row>
      <xdr:rowOff>0</xdr:rowOff>
    </xdr:from>
    <xdr:to>
      <xdr:col>7</xdr:col>
      <xdr:colOff>0</xdr:colOff>
      <xdr:row>33</xdr:row>
      <xdr:rowOff>0</xdr:rowOff>
    </xdr:to>
    <xdr:graphicFrame macro="">
      <xdr:nvGraphicFramePr>
        <xdr:cNvPr id="1" name="Chart"/>
        <xdr:cNvGraphicFramePr/>
      </xdr:nvGraphicFramePr>
      <xdr:xfrm>
        <a:off x="0" y="0"/>
        <a:ext cx="0" cy="0"/>
      </xdr:xfrm>
      <a:graphic>
        <a:graphicData uri="http://schemas.openxmlformats.org/drawingml/2006/chart">
          <c:chart r:id="R1e70112d0de545b7"/>
        </a:graphicData>
      </a:graphic>
    </xdr:graphicFrame>
    <xdr:clientData/>
  </xdr:twoCellAnchor>
  <xdr:twoCellAnchor>
    <xdr:from>
      <xdr:col>7</xdr:col>
      <xdr:colOff>0</xdr:colOff>
      <xdr:row>16</xdr:row>
      <xdr:rowOff>0</xdr:rowOff>
    </xdr:from>
    <xdr:to>
      <xdr:col>14</xdr:col>
      <xdr:colOff>0</xdr:colOff>
      <xdr:row>33</xdr:row>
      <xdr:rowOff>0</xdr:rowOff>
    </xdr:to>
    <xdr:graphicFrame macro="">
      <xdr:nvGraphicFramePr>
        <xdr:cNvPr id="2" name="Chart"/>
        <xdr:cNvGraphicFramePr/>
      </xdr:nvGraphicFramePr>
      <xdr:xfrm>
        <a:off x="0" y="0"/>
        <a:ext cx="0" cy="0"/>
      </xdr:xfrm>
      <a:graphic>
        <a:graphicData uri="http://schemas.openxmlformats.org/drawingml/2006/chart">
          <c:chart r:id="Rc56897367bb643b7"/>
        </a:graphicData>
      </a:graphic>
    </xdr:graphicFrame>
    <xdr:clientData/>
  </xdr:twoCellAnchor>
</xdr:wsDr>
</file>

<file path=xl/tables/table1.xml><?xml version="1.0" encoding="utf-8"?>
<table xmlns="http://schemas.openxmlformats.org/spreadsheetml/2006/main" id="1" name="CustomerMaster" displayName="CustomerMaster" ref="A4:V10" headerRowCount="1">
  <tableColumns count="22">
    <tableColumn id="1" name="顧客ID"/>
    <tableColumn id="2" name="顧客名"/>
    <tableColumn id="3" name="顧客種別"/>
    <tableColumn id="4" name="業界"/>
    <tableColumn id="5" name="地域"/>
    <tableColumn id="6" name="顧客ランク"/>
    <tableColumn id="7" name="ソース"/>
    <tableColumn id="8" name="担当者"/>
    <tableColumn id="9" name="初回接触日"/>
    <tableColumn id="10" name="最終コミュニケーション日"/>
    <tableColumn id="11" name="次回予定日"/>
    <tableColumn id="12" name="顧客ステータス"/>
    <tableColumn id="13" name="案件段階"/>
    <tableColumn id="14" name="見込み金額"/>
    <tableColumn id="15" name="重要要件"/>
    <tableColumn id="16" name="リスク要因"/>
    <tableColumn id="17" name="現在の阻害要因"/>
    <tableColumn id="18" name="タグ"/>
    <tableColumn id="19" name="備考"/>
    <tableColumn id="20" name="データソース / リンク"/>
    <tableColumn id="21" name="停滞日数"/>
    <tableColumn id="22" name="フォロー健全度"/>
  </tableColumns>
  <tableStyleInfo name="TableStyleMedium2" showRowStripes="1"/>
</table>
</file>

<file path=xl/tables/table2.xml><?xml version="1.0" encoding="utf-8"?>
<table xmlns="http://schemas.openxmlformats.org/spreadsheetml/2006/main" id="2" name="ContactList" displayName="ContactList" ref="A4:M10" headerRowCount="1">
  <tableColumns count="13">
    <tableColumn id="1" name="顧客ID"/>
    <tableColumn id="2" name="担当者ID"/>
    <tableColumn id="3" name="氏名"/>
    <tableColumn id="4" name="職務 / 部門"/>
    <tableColumn id="5" name="意思決定の役割"/>
    <tableColumn id="6" name="電話"/>
    <tableColumn id="7" name="メール"/>
    <tableColumn id="8" name="メッセージ / IM"/>
    <tableColumn id="9" name="希望する連絡手段"/>
    <tableColumn id="10" name="影響力"/>
    <tableColumn id="11" name="顧客態度"/>
    <tableColumn id="12" name="誕生日 / 記念日"/>
    <tableColumn id="13" name="備考"/>
  </tableColumns>
  <tableStyleInfo name="TableStyleMedium2" showRowStripes="1"/>
</table>
</file>

<file path=xl/tables/table3.xml><?xml version="1.0" encoding="utf-8"?>
<table xmlns="http://schemas.openxmlformats.org/spreadsheetml/2006/main" id="3" name="OpportunityPipeline" displayName="OpportunityPipeline" ref="A4:U10" headerRowCount="1">
  <tableColumns count="21">
    <tableColumn id="1" name="案件ID"/>
    <tableColumn id="2" name="顧客ID"/>
    <tableColumn id="3" name="案件名"/>
    <tableColumn id="4" name="商品 / サービス"/>
    <tableColumn id="5" name="業務シナリオ"/>
    <tableColumn id="6" name="担当者"/>
    <tableColumn id="7" name="作成日"/>
    <tableColumn id="8" name="受注見込み日"/>
    <tableColumn id="9" name="実受注日"/>
    <tableColumn id="10" name="段階"/>
    <tableColumn id="11" name="金額"/>
    <tableColumn id="12" name="段階確率"/>
    <tableColumn id="13" name="加重金額"/>
    <tableColumn id="14" name="結果"/>
    <tableColumn id="15" name="次のアクション"/>
    <tableColumn id="16" name="主要競合 / 代替案"/>
    <tableColumn id="17" name="受注阻害要因"/>
    <tableColumn id="18" name="経営層サポートが必要"/>
    <tableColumn id="19" name="失注理由"/>
    <tableColumn id="20" name="最新更新"/>
    <tableColumn id="21" name="備考"/>
  </tableColumns>
  <tableStyleInfo name="TableStyleMedium2" showRowStripes="1"/>
</table>
</file>

<file path=xl/tables/table4.xml><?xml version="1.0" encoding="utf-8"?>
<table xmlns="http://schemas.openxmlformats.org/spreadsheetml/2006/main" id="4" name="CommunicationLog" displayName="CommunicationLog" ref="A4:Q10" headerRowCount="1">
  <tableColumns count="17">
    <tableColumn id="1" name="記録ID"/>
    <tableColumn id="2" name="顧客ID"/>
    <tableColumn id="3" name="コミュニケーション日"/>
    <tableColumn id="4" name="コミュニケーション手段"/>
    <tableColumn id="5" name="担当者"/>
    <tableColumn id="6" name="担当者"/>
    <tableColumn id="7" name="業務シナリオ"/>
    <tableColumn id="8" name="今回の目的"/>
    <tableColumn id="9" name="顧客フィードバック"/>
    <tableColumn id="10" name="進行段階"/>
    <tableColumn id="11" name="結論"/>
    <tableColumn id="12" name="次のタスク"/>
    <tableColumn id="13" name="次回予定日"/>
    <tableColumn id="14" name="To-do を作成するか"/>
    <tableColumn id="15" name="添付 / リンク"/>
    <tableColumn id="16" name="記録品質"/>
    <tableColumn id="17" name="備考"/>
  </tableColumns>
  <tableStyleInfo name="TableStyleMedium2" showRowStripes="1"/>
</table>
</file>

<file path=xl/tables/table5.xml><?xml version="1.0" encoding="utf-8"?>
<table xmlns="http://schemas.openxmlformats.org/spreadsheetml/2006/main" id="5" name="FollowupActions" displayName="FollowupActions" ref="A4:R10" headerRowCount="1">
  <tableColumns count="18">
    <tableColumn id="1" name="To-do ID"/>
    <tableColumn id="2" name="顧客ID"/>
    <tableColumn id="3" name="案件ID"/>
    <tableColumn id="4" name="元記録ID"/>
    <tableColumn id="5" name="担当者"/>
    <tableColumn id="6" name="優先度"/>
    <tableColumn id="7" name="項目種別"/>
    <tableColumn id="8" name="作成日"/>
    <tableColumn id="9" name="期限日"/>
    <tableColumn id="10" name="完了日"/>
    <tableColumn id="11" name="ステータス"/>
    <tableColumn id="12" name="期限超過日数"/>
    <tableColumn id="13" name="催促レベル"/>
    <tableColumn id="14" name="アクション内容"/>
    <tableColumn id="15" name="期待成果"/>
    <tableColumn id="16" name="完了結果"/>
    <tableColumn id="17" name="エスカレーション先"/>
    <tableColumn id="18" name="備考"/>
  </tableColumns>
  <tableStyleInfo name="TableStyleMedium2" showRowStripes="1"/>
</table>
</file>

<file path=xl/tables/table6.xml><?xml version="1.0" encoding="utf-8"?>
<table xmlns="http://schemas.openxmlformats.org/spreadsheetml/2006/main" id="6" name="RenewalService" displayName="RenewalService" ref="A4:N7" headerRowCount="1">
  <tableColumns count="14">
    <tableColumn id="1" name="顧客ID"/>
    <tableColumn id="2" name="契約 / 受注ID"/>
    <tableColumn id="3" name="商品 / サービス"/>
    <tableColumn id="4" name="開始日"/>
    <tableColumn id="5" name="期限日"/>
    <tableColumn id="6" name="期限までの日数"/>
    <tableColumn id="7" name="更新ステータス"/>
    <tableColumn id="8" name="満足度（1-5）"/>
    <tableColumn id="9" name="更新 / 追加購入金額"/>
    <tableColumn id="10" name="追加購入機会"/>
    <tableColumn id="11" name="重要論点"/>
    <tableColumn id="12" name="次回予定日"/>
    <tableColumn id="13" name="担当者"/>
    <tableColumn id="14" name="備考"/>
  </tableColumns>
  <tableStyleInfo name="TableStyleMedium2" showRowStripes="1"/>
</table>
</file>

<file path=xl/theme/theme1.xml><?xml version="1.0" encoding="utf-8"?>
<a:theme xmlns:a="http://schemas.openxmlformats.org/drawingml/2006/main" xmlns:r="http://schemas.openxmlformats.org/officeDocument/2006/relationships" name="Calm Sales">
  <a:themeElements>
    <a:clrScheme name="Calm Sales">
      <a:dk1>
        <a:srgbClr val="111827"/>
      </a:dk1>
      <a:lt1>
        <a:srgbClr val="FFFFFF"/>
      </a:lt1>
      <a:dk2>
        <a:srgbClr val="0E2841"/>
      </a:dk2>
      <a:lt2>
        <a:srgbClr val="EEF2F7"/>
      </a:lt2>
      <a:accent1>
        <a:srgbClr val="2563EB"/>
      </a:accent1>
      <a:accent2>
        <a:srgbClr val="0F766E"/>
      </a:accent2>
      <a:accent3>
        <a:srgbClr val="F59E0B"/>
      </a:accent3>
      <a:accent4>
        <a:srgbClr val="DC2626"/>
      </a:accent4>
      <a:accent5>
        <a:srgbClr val="7C3AED"/>
      </a:accent5>
      <a:accent6>
        <a:srgbClr val="64748B"/>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Calm Sales">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357c5109cd174940" /></Relationships>
</file>

<file path=xl/worksheets/_rels/sheet3.xml.rels><?xml version="1.0" encoding="UTF-8"?>
<Relationships xmlns="http://schemas.openxmlformats.org/package/2006/relationships"><Relationship Id="R38ab1e99a0364683" Target="/xl/tables/table1.xml" Type="http://schemas.openxmlformats.org/officeDocument/2006/relationships/table"></Relationship></Relationships>
</file>

<file path=xl/worksheets/_rels/sheet4.xml.rels><?xml version="1.0" encoding="UTF-8"?>
<Relationships xmlns="http://schemas.openxmlformats.org/package/2006/relationships"><Relationship Id="R1cb03be8c92d421d" Target="/xl/tables/table2.xml" Type="http://schemas.openxmlformats.org/officeDocument/2006/relationships/table"></Relationship></Relationships>
</file>

<file path=xl/worksheets/_rels/sheet5.xml.rels><?xml version="1.0" encoding="UTF-8"?>
<Relationships xmlns="http://schemas.openxmlformats.org/package/2006/relationships"><Relationship Id="R4037e57807284960" Target="/xl/tables/table3.xml" Type="http://schemas.openxmlformats.org/officeDocument/2006/relationships/table"></Relationship></Relationships>
</file>

<file path=xl/worksheets/_rels/sheet6.xml.rels><?xml version="1.0" encoding="UTF-8"?>
<Relationships xmlns="http://schemas.openxmlformats.org/package/2006/relationships"><Relationship Id="R9f26df7404504e28" Target="/xl/tables/table4.xml" Type="http://schemas.openxmlformats.org/officeDocument/2006/relationships/table"></Relationship></Relationships>
</file>

<file path=xl/worksheets/_rels/sheet7.xml.rels><?xml version="1.0" encoding="UTF-8"?>
<Relationships xmlns="http://schemas.openxmlformats.org/package/2006/relationships"><Relationship Id="Rf1cd6d06e9a64c88" Target="/xl/tables/table5.xml" Type="http://schemas.openxmlformats.org/officeDocument/2006/relationships/table"></Relationship></Relationships>
</file>

<file path=xl/worksheets/_rels/sheet8.xml.rels><?xml version="1.0" encoding="UTF-8"?>
<Relationships xmlns="http://schemas.openxmlformats.org/package/2006/relationships"><Relationship Id="R0f02d62ce0734ebd" Target="/xl/tables/table6.xml" Type="http://schemas.openxmlformats.org/officeDocument/2006/relationships/table"></Relationship></Relationships>
</file>

<file path=xl/worksheets/sheet1.xml><?xml version="1.0" encoding="utf-8"?>
<worksheet xmlns="http://schemas.openxmlformats.org/spreadsheetml/2006/main">
  <sheetFormatPr defaultRowHeight="15"/>
  <cols>
    <col customWidth="true" max="1" min="1" width="18"/>
    <col customWidth="true" max="2" min="2" width="42"/>
    <col customWidth="true" max="3" min="3" width="4"/>
    <col customWidth="true" max="4" min="4" width="18"/>
    <col customWidth="true" max="5" min="5" width="48"/>
    <col customWidth="true" max="12" min="6" width="8"/>
  </cols>
  <sheetData>
    <row r="1" ht="30" customHeight="true">
      <c r="A1" s="4" t="str">
        <v>営業フォロー記録と顧客推進管理テンプレート</v>
      </c>
      <c r="B1" s="4"/>
      <c r="C1" s="4"/>
      <c r="D1" s="4"/>
      <c r="E1" s="4"/>
      <c r="F1" s="4"/>
      <c r="G1" s="4"/>
      <c r="H1" s="4"/>
      <c r="I1" s="4"/>
      <c r="J1" s="4"/>
      <c r="K1" s="4"/>
      <c r="L1" s="4"/>
    </row>
    <row r="2" ht="24" customHeight="true">
      <c r="A2" s="9" t="str">
        <v>さまざまな会社で使える、顧客情報、コミュニケーション記録、商談進捗、To-do の完了管理、アフターサービス更新、運用振り返りを一冊にまとめるテンプレートです。</v>
      </c>
      <c r="B2" s="9"/>
      <c r="C2" s="9"/>
      <c r="D2" s="9"/>
      <c r="E2" s="9"/>
      <c r="F2" s="9"/>
      <c r="G2" s="9"/>
      <c r="H2" s="9"/>
      <c r="I2" s="9"/>
      <c r="J2" s="9"/>
      <c r="K2" s="9"/>
      <c r="L2" s="9"/>
    </row>
    <row r="3"/>
    <row r="4" ht="30" customHeight="true">
      <c r="A4" s="18" t="str">
        <v>使い方の流れ</v>
      </c>
      <c r="B4" s="18" t="str">
        <v>操作の要点</v>
      </c>
      <c r="D4" s="18" t="str">
        <v>対応業務シナリオ</v>
      </c>
      <c r="E4" s="18" t="str">
        <v>説明</v>
      </c>
    </row>
    <row r="5">
      <c r="A5" t="str">
        <v>1. 項目を統一する</v>
      </c>
      <c r="B5" s="32" t="str">
        <v>「設定」で担当者、段階、顧客ランク、業務シナリオなどのプルダウンを調整します。</v>
      </c>
      <c r="D5" t="str">
        <v>新規顧客開拓</v>
      </c>
      <c r="E5" s="32" t="str">
        <v>リード流入、要件確認、提案見積、サンプル / 試験導入、商談交渉。</v>
      </c>
    </row>
    <row r="6">
      <c r="A6" t="str">
        <v>2. 顧客と担当者を作成する</v>
      </c>
      <c r="B6" s="32" t="str">
        <v>まず「顧客一覧」で顧客を入力し、その後「担当者」で役割、影響力、態度を補います。</v>
      </c>
      <c r="D6" t="str">
        <v>既存顧客フォロー</v>
      </c>
      <c r="E6" s="32" t="str">
        <v>定期フォロー、満足度、追加購入の芽、リスクフィードバック。</v>
      </c>
    </row>
    <row r="7">
      <c r="A7" t="str">
        <v>3. 各コミュニケーションを記録する</v>
      </c>
      <c r="B7" s="32" t="str">
        <v>電話、訪問、オンライン会議、メール、展示会、アフターサービスチケットはすべて「コミュニケーション記録」に入力します。</v>
      </c>
      <c r="D7" t="str">
        <v>更新管理</v>
      </c>
      <c r="E7" s="32" t="str">
        <v>期限日、更新ステータス、警告日数、更新金額。</v>
      </c>
    </row>
    <row r="8">
      <c r="A8" t="str">
        <v>4. フォローアクションを作成する</v>
      </c>
      <c r="B8" s="32" t="str">
        <v>次のタスク、期限、優先度、担当者を「フォローアクション」に入力します。</v>
      </c>
      <c r="D8" t="str">
        <v>チャネル / 大口顧客</v>
      </c>
      <c r="E8" s="32" t="str">
        <v>複数担当者、複数役割、経営層支援、部門横断連携。</v>
      </c>
    </row>
    <row r="9">
      <c r="A9" t="str">
        <v>5. 案件段階を進める</v>
      </c>
      <c r="B9" s="32" t="str">
        <v>「商談進捗」で段階、金額、受注見込み日、阻害要因を管理すると、自動で加重予測が作成されます。</v>
      </c>
      <c r="D9" t="str">
        <v>アフターサービス立て直し</v>
      </c>
      <c r="E9" s="32" t="str">
        <v>問題記録、エスカレーション先、完了結果、後続フォロー。</v>
      </c>
    </row>
    <row r="10">
      <c r="A10" t="str">
        <v>6. リスクと警告を振り返る</v>
      </c>
      <c r="B10" s="32" t="str">
        <v>「ダッシュボード」で期限超過 To-do、更新警告、段階ファネル、担当者の負荷を確認します。</v>
      </c>
      <c r="D10" t="str">
        <v>入金督促</v>
      </c>
      <c r="E10" s="32" t="str">
        <v>入金 / 請求書発行の To-do、優先度、期限超過日数、完了結論。</v>
      </c>
    </row>
    <row r="11">
      <c r="A11"/>
      <c r="B11"/>
      <c r="C11"/>
      <c r="D11"/>
      <c r="E11"/>
      <c r="F11"/>
      <c r="G11"/>
      <c r="H11"/>
      <c r="I11"/>
      <c r="J11"/>
      <c r="K11"/>
      <c r="L11"/>
      <c r="M11"/>
      <c r="N11"/>
      <c r="O11"/>
      <c r="P11"/>
      <c r="Q11"/>
      <c r="R11"/>
      <c r="S11"/>
      <c r="T11"/>
      <c r="U11"/>
      <c r="V11"/>
      <c r="W11"/>
      <c r="X11"/>
      <c r="Y11"/>
      <c r="Z11"/>
      <c r="AA11"/>
      <c r="AB11"/>
      <c r="AC11"/>
      <c r="AD11"/>
    </row>
    <row r="12">
      <c r="A12" s="34" t="s">
        <v>0</v>
      </c>
      <c r="B12" s="34"/>
      <c r="C12" s="34"/>
      <c r="D12" s="34"/>
      <c r="E12" s="34"/>
    </row>
  </sheetData>
  <mergeCells count="3">
    <mergeCell ref="A1:L1"/>
    <mergeCell ref="A2:L2"/>
    <mergeCell ref="A12:E12"/>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FormatPr defaultRowHeight="15"/>
  <cols>
    <col customWidth="true" max="1" min="1" width="14"/>
    <col customWidth="true" max="2" min="2" width="12"/>
    <col customWidth="true" max="3" min="3" width="32"/>
    <col customWidth="true" max="4" min="4" width="3"/>
    <col customWidth="true" max="5" min="5" width="14"/>
    <col customWidth="true" max="6" min="6" width="10"/>
    <col customWidth="true" max="7" min="7" width="14"/>
    <col customWidth="true" max="8" min="8" width="3"/>
    <col customWidth="true" max="9" min="9" width="16"/>
    <col customWidth="true" max="10" min="10" width="10"/>
    <col customWidth="true" max="11" min="11" width="14"/>
    <col customWidth="true" max="12" min="12" width="3"/>
    <col customWidth="true" max="13" min="13" width="14"/>
    <col customWidth="true" max="14" min="14" width="12"/>
  </cols>
  <sheetData>
    <row r="1" ht="30" customHeight="true">
      <c r="A1" s="4" t="str">
        <v>営業フォローダッシュボード</v>
      </c>
      <c r="B1" s="4"/>
      <c r="C1" s="4"/>
      <c r="D1" s="4"/>
      <c r="E1" s="4"/>
      <c r="F1" s="4"/>
      <c r="G1" s="4"/>
      <c r="H1" s="4"/>
      <c r="I1" s="4"/>
      <c r="J1" s="4"/>
      <c r="K1" s="4"/>
      <c r="L1" s="4"/>
      <c r="M1" s="4"/>
      <c r="N1" s="4"/>
    </row>
    <row r="2" ht="24" customHeight="true">
      <c r="A2" s="9" t="str">
        <v>主要指標、段階別ファネル、業務シナリオ別金額、担当者別 To-do、リスク通知を自動集計します。</v>
      </c>
      <c r="B2" s="9"/>
      <c r="C2" s="9"/>
      <c r="D2" s="9"/>
      <c r="E2" s="9"/>
      <c r="F2" s="9"/>
      <c r="G2" s="9"/>
      <c r="H2" s="9"/>
      <c r="I2" s="9"/>
      <c r="J2" s="9"/>
      <c r="K2" s="9"/>
      <c r="L2" s="9"/>
      <c r="M2" s="9"/>
      <c r="N2" s="9"/>
    </row>
    <row r="3"/>
    <row r="4" ht="30" customHeight="true">
      <c r="A4" s="18" t="str">
        <v>指標</v>
      </c>
      <c r="B4" s="18" t="str">
        <v>数値</v>
      </c>
      <c r="C4" s="18" t="str">
        <v>説明</v>
      </c>
      <c r="E4" s="18" t="str">
        <v>段階</v>
      </c>
      <c r="F4" s="18" t="str">
        <v>案件数</v>
      </c>
      <c r="G4" s="18" t="str">
        <v>加重金額</v>
      </c>
      <c r="I4" s="18" t="str">
        <v>業務シナリオ</v>
      </c>
      <c r="J4" s="18" t="str">
        <v>案件数</v>
      </c>
      <c r="K4" s="18" t="str">
        <v>金額</v>
      </c>
      <c r="M4" s="18" t="str">
        <v>担当者</v>
      </c>
      <c r="N4" s="18" t="str">
        <v>期限超過 To-do</v>
      </c>
      <c r="P4" t="str">
        <v>業務シナリオ</v>
      </c>
      <c r="Q4" t="str">
        <v>金額</v>
      </c>
    </row>
    <row r="5" ht="24" customHeight="true">
      <c r="A5" s="29" t="str">
        <v>顧客総数</v>
      </c>
      <c r="B5" s="51" t="n">
        <f>COUNTIF('顧客一覧'!$A$5:$A$104,"&lt;&gt;")</f>
        <v>6</v>
      </c>
      <c r="C5" s="32" t="str">
        <v>顧客一覧に登録された顧客ID数</v>
      </c>
      <c r="E5" t="str">
        <v>リード</v>
      </c>
      <c r="F5" t="n">
        <f>COUNTIF('商談進捗'!$J$5:$J$154,E5)</f>
        <v>0</v>
      </c>
      <c r="G5" s="42" t="n">
        <f>SUMIF('商談進捗'!$J$5:$J$154,E5,'商談進捗'!$M$5:$M$154)</f>
        <v>0</v>
      </c>
      <c r="I5" t="str">
        <v>新規顧客開拓</v>
      </c>
      <c r="J5" t="n">
        <f>COUNTIF('商談進捗'!$E$5:$E$154,I5)</f>
        <v>2</v>
      </c>
      <c r="K5" s="42" t="n">
        <f>SUMIF('商談進捗'!$E$5:$E$154,I5,'商談進捗'!$K$5:$K$154)</f>
        <v>600000</v>
      </c>
      <c r="M5" t="str">
        <v>佐藤健</v>
      </c>
      <c r="N5" t="n">
        <f>COUNTIFS('フォローアクション'!$E$5:$E$204,M5,'フォローアクション'!$L$5:$L$204,"&gt;0")</f>
        <v>0</v>
      </c>
      <c r="P5" t="str">
        <v>新規顧客開拓</v>
      </c>
      <c r="Q5" s="42" t="n">
        <f>K5</f>
        <v>600000</v>
      </c>
    </row>
    <row r="6" ht="24" customHeight="true">
      <c r="A6" s="29" t="str">
        <v>アクティブ顧客</v>
      </c>
      <c r="B6" s="51" t="n">
        <f>COUNTIFS('顧客一覧'!$A$5:$A$104,"&lt;&gt;",'顧客一覧'!$L$5:$L$104,"フォロー中") + COUNTIFS('顧客一覧'!$A$5:$A$104,"&lt;&gt;",'顧客一覧'!$L$5:$L$104,"新規リード")</f>
        <v>4</v>
      </c>
      <c r="C6" s="32" t="str">
        <v>顧客ステータスが新規リードまたはフォロー中</v>
      </c>
      <c r="E6" t="str">
        <v>要件確認</v>
      </c>
      <c r="F6" t="n">
        <f>COUNTIF('商談進捗'!$J$5:$J$154,E6)</f>
        <v>1</v>
      </c>
      <c r="G6" s="42" t="n">
        <f>SUMIF('商談進捗'!$J$5:$J$154,E6,'商談進捗'!$M$5:$M$154)</f>
        <v>30000</v>
      </c>
      <c r="I6" t="str">
        <v>既存顧客フォロー</v>
      </c>
      <c r="J6" t="n">
        <f>COUNTIF('商談進捗'!$E$5:$E$154,I6)</f>
        <v>0</v>
      </c>
      <c r="K6" s="42" t="n">
        <f>SUMIF('商談進捗'!$E$5:$E$154,I6,'商談進捗'!$K$5:$K$154)</f>
        <v>0</v>
      </c>
      <c r="M6" t="str">
        <v>鈴木美咲</v>
      </c>
      <c r="N6" t="n">
        <f>COUNTIFS('フォローアクション'!$E$5:$E$204,M6,'フォローアクション'!$L$5:$L$204,"&gt;0")</f>
        <v>0</v>
      </c>
      <c r="P6" t="str">
        <v>既存顧客フォロー</v>
      </c>
      <c r="Q6" s="42" t="n">
        <f>K6</f>
        <v>0</v>
      </c>
    </row>
    <row r="7" ht="24" customHeight="true">
      <c r="A7" s="29" t="str">
        <v>今月のコミュニケーション</v>
      </c>
      <c r="B7" s="51" t="n">
        <f>COUNTIFS('コミュニケーション記録'!$C$5:$C$204,"&gt;="&amp;EOMONTH(TODAY() / -1) + 1 / 'コミュニケーション記録'!$C$5:$C$204"&lt;="&amp;EOMONTH(TODAY(),0))</f>
        <v>6</v>
      </c>
      <c r="C7" s="32" t="str">
        <v>今月の新規コミュニケーション / 訪問記録数</v>
      </c>
      <c r="E7" t="str">
        <v>提案見積</v>
      </c>
      <c r="F7" t="n">
        <f>COUNTIF('商談進捗'!$J$5:$J$154,E7)</f>
        <v>1</v>
      </c>
      <c r="G7" s="42" t="n">
        <f>SUMIF('商談進捗'!$J$5:$J$154,E7,'商談進捗'!$M$5:$M$154)</f>
        <v>216000</v>
      </c>
      <c r="I7" t="str">
        <v>更新</v>
      </c>
      <c r="J7" t="n">
        <f>COUNTIF('商談進捗'!$E$5:$E$154,I7)</f>
        <v>2</v>
      </c>
      <c r="K7" s="42" t="n">
        <f>SUMIF('商談進捗'!$E$5:$E$154,I7,'商談進捗'!$K$5:$K$154)</f>
        <v>950000</v>
      </c>
      <c r="M7" t="str">
        <v>田中大輔</v>
      </c>
      <c r="N7" t="n">
        <f>COUNTIFS('フォローアクション'!$E$5:$E$204,M7,'フォローアクション'!$L$5:$L$204,"&gt;0")</f>
        <v>1</v>
      </c>
      <c r="P7" t="str">
        <v>更新</v>
      </c>
      <c r="Q7" s="42" t="n">
        <f>K7</f>
        <v>950000</v>
      </c>
    </row>
    <row r="8" ht="24" customHeight="true">
      <c r="A8" s="29" t="str">
        <v>オープン案件</v>
      </c>
      <c r="B8" s="51" t="n">
        <f>COUNTIF('商談進捗'!$N$5:$N$154,"オープン")</f>
        <v>4</v>
      </c>
      <c r="C8" s="32" t="str">
        <v>結果がオープンの案件数</v>
      </c>
      <c r="E8" t="str">
        <v>サンプル / 試験導入</v>
      </c>
      <c r="F8" t="n">
        <f>COUNTIF('商談進捗'!$J$5:$J$154,E8)</f>
        <v>0</v>
      </c>
      <c r="G8" s="42" t="n">
        <f>SUMIF('商談進捗'!$J$5:$J$154,E8,'商談進捗'!$M$5:$M$154)</f>
        <v>0</v>
      </c>
      <c r="I8" t="str">
        <v>追加購入</v>
      </c>
      <c r="J8" t="n">
        <f>COUNTIF('商談進捗'!$E$5:$E$154,I8)</f>
        <v>0</v>
      </c>
      <c r="K8" s="42" t="n">
        <f>SUMIF('商談進捗'!$E$5:$E$154,I8,'商談進捗'!$K$5:$K$154)</f>
        <v>0</v>
      </c>
      <c r="M8" t="str">
        <v>営業責任者</v>
      </c>
      <c r="N8" t="n">
        <f>COUNTIFS('フォローアクション'!$E$5:$E$204,M8,'フォローアクション'!$L$5:$L$204,"&gt;0")</f>
        <v>0</v>
      </c>
      <c r="P8" t="str">
        <v>追加購入</v>
      </c>
      <c r="Q8" s="42" t="n">
        <f>K8</f>
        <v>0</v>
      </c>
    </row>
    <row r="9" ht="24" customHeight="true">
      <c r="A9" s="29" t="str">
        <v>営業予測</v>
      </c>
      <c r="B9" s="54" t="n">
        <f>SUM('商談進捗'!$M$5:$M$154)</f>
        <v>1834000</v>
      </c>
      <c r="C9" s="32" t="str">
        <v>案件の加重金額合計</v>
      </c>
      <c r="E9" t="str">
        <v>商談交渉</v>
      </c>
      <c r="F9" t="n">
        <f>COUNTIF('商談進捗'!$J$5:$J$154,E9)</f>
        <v>1</v>
      </c>
      <c r="G9" s="42" t="n">
        <f>SUMIF('商談進捗'!$J$5:$J$154,E9,'商談進捗'!$M$5:$M$154)</f>
        <v>455000</v>
      </c>
      <c r="I9" t="str">
        <v>入札 / 提案募集</v>
      </c>
      <c r="J9" t="n">
        <f>COUNTIF('商談進捗'!$E$5:$E$154,I9)</f>
        <v>0</v>
      </c>
      <c r="K9" s="42" t="n">
        <f>SUMIF('商談進捗'!$E$5:$E$154,I9,'商談進捗'!$K$5:$K$154)</f>
        <v>0</v>
      </c>
      <c r="M9" t="str">
        <v>配分待ち</v>
      </c>
      <c r="N9" t="n">
        <f>COUNTIFS('フォローアクション'!$E$5:$E$204,M9,'フォローアクション'!$L$5:$L$204,"&gt;0")</f>
        <v>0</v>
      </c>
      <c r="P9" t="str">
        <v>入札 / 提案募集</v>
      </c>
      <c r="Q9" s="42" t="n">
        <f>K9</f>
        <v>0</v>
      </c>
    </row>
    <row r="10" ht="24" customHeight="true">
      <c r="A10" s="29" t="str">
        <v>期限超過 To-do</v>
      </c>
      <c r="B10" s="51" t="n">
        <f>COUNTIFS('フォローアクション'!$L$5:$L$204,"&gt;0")</f>
        <v>1</v>
      </c>
      <c r="C10" s="32" t="str">
        <v>期限超過日数が 0 を超える To-do 件数</v>
      </c>
      <c r="E10" t="str">
        <v>契約承認</v>
      </c>
      <c r="F10" t="n">
        <f>COUNTIF('商談進捗'!$J$5:$J$154,E10)</f>
        <v>1</v>
      </c>
      <c r="G10" s="42" t="n">
        <f>SUMIF('商談進捗'!$J$5:$J$154,E10,'商談進捗'!$M$5:$M$154)</f>
        <v>833000</v>
      </c>
      <c r="I10" t="str">
        <v>チャネル協業</v>
      </c>
      <c r="J10" t="n">
        <f>COUNTIF('商談進捗'!$E$5:$E$154,I10)</f>
        <v>1</v>
      </c>
      <c r="K10" s="42" t="n">
        <f>SUMIF('商談進捗'!$E$5:$E$154,I10,'商談進捗'!$K$5:$K$154)</f>
        <v>980000</v>
      </c>
      <c r="P10" t="str">
        <v>チャネル協業</v>
      </c>
      <c r="Q10" s="42" t="n">
        <f>K10</f>
        <v>980000</v>
      </c>
    </row>
    <row r="11" ht="24" customHeight="true">
      <c r="A11" s="29" t="str">
        <v>更新警告</v>
      </c>
      <c r="B11" s="51" t="n">
        <f>COUNTIFS('アフターサービス更新'!$A$5:$A$104,"&lt;&gt;",'アフターサービス更新'!$F$5:$F$104,"&lt;=30",'アフターサービス更新'!$F$5:$F$104,"&gt;=0",'アフターサービス更新'!$G$5:$G$104,"&lt;&gt;更新済み")</f>
        <v>0</v>
      </c>
      <c r="C11" s="32" t="str">
        <v>30 日以内に期限切れで、まだ更新されていない契約</v>
      </c>
      <c r="E11" t="str">
        <v>受注</v>
      </c>
      <c r="F11" t="n">
        <f>COUNTIF('商談進捗'!$J$5:$J$154,E11)</f>
        <v>1</v>
      </c>
      <c r="G11" s="42" t="n">
        <f>SUMIF('商談進捗'!$J$5:$J$154,E11,'商談進捗'!$M$5:$M$154)</f>
        <v>300000</v>
      </c>
      <c r="I11" t="str">
        <v>アフターサービス立て直し</v>
      </c>
      <c r="J11" t="n">
        <f>COUNTIF('商談進捗'!$E$5:$E$154,I11)</f>
        <v>0</v>
      </c>
      <c r="K11" s="42" t="n">
        <f>SUMIF('商談進捗'!$E$5:$E$154,I11,'商談進捗'!$K$5:$K$154)</f>
        <v>0</v>
      </c>
      <c r="P11" t="str">
        <v>アフターサービス立て直し</v>
      </c>
      <c r="Q11" s="42" t="n">
        <f>K11</f>
        <v>0</v>
      </c>
    </row>
    <row r="12" ht="24" customHeight="true">
      <c r="A12" s="29" t="str">
        <v>サポート待ち案件</v>
      </c>
      <c r="B12" s="51" t="n">
        <f>COUNTIF('商談進捗'!$R$5:$R$154,"はい")</f>
        <v>2</v>
      </c>
      <c r="C12" s="32" t="str">
        <v>経営層サポートが必要な案件数</v>
      </c>
      <c r="E12" t="str">
        <v>失注</v>
      </c>
      <c r="F12" t="n">
        <f>COUNTIF('商談進捗'!$J$5:$J$154,E12)</f>
        <v>0</v>
      </c>
      <c r="G12" s="42" t="n">
        <f>SUMIF('商談進捗'!$J$5:$J$154,E12,'商談進捗'!$M$5:$M$154)</f>
        <v>0</v>
      </c>
      <c r="I12" t="str">
        <v>大口顧客運営</v>
      </c>
      <c r="J12" t="n">
        <f>COUNTIF('商談進捗'!$E$5:$E$154,I12)</f>
        <v>0</v>
      </c>
      <c r="K12" s="42" t="n">
        <f>SUMIF('商談進捗'!$E$5:$E$154,I12,'商談進捗'!$K$5:$K$154)</f>
        <v>0</v>
      </c>
      <c r="P12" t="str">
        <v>大口顧客運営</v>
      </c>
      <c r="Q12" s="42" t="n">
        <f>K12</f>
        <v>0</v>
      </c>
    </row>
    <row r="13" ht="24" customHeight="true">
      <c r="E13" t="str">
        <v>保留</v>
      </c>
      <c r="F13" t="n">
        <f>COUNTIF('商談進捗'!$J$5:$J$154,E13)</f>
        <v>1</v>
      </c>
      <c r="G13" s="42" t="n">
        <f>SUMIF('商談進捗'!$J$5:$J$154,E13,'商談進捗'!$M$5:$M$154)</f>
        <v>0</v>
      </c>
      <c r="I13" t="str">
        <v>入金督促</v>
      </c>
      <c r="J13" t="n">
        <f>COUNTIF('商談進捗'!$E$5:$E$154,I13)</f>
        <v>0</v>
      </c>
      <c r="K13" s="42" t="n">
        <f>SUMIF('商談進捗'!$E$5:$E$154,I13,'商談進捗'!$K$5:$K$154)</f>
        <v>0</v>
      </c>
      <c r="P13" t="str">
        <v>入金督促</v>
      </c>
      <c r="Q13" s="42" t="n">
        <f>K13</f>
        <v>0</v>
      </c>
    </row>
    <row r="14" ht="24" customHeight="true">
      <c r="I14" t="str">
        <v>イベントリード</v>
      </c>
      <c r="J14" t="n">
        <f>COUNTIF('商談進捗'!$E$5:$E$154,I14)</f>
        <v>1</v>
      </c>
      <c r="K14" s="42" t="n">
        <f>SUMIF('商談進捗'!$E$5:$E$154,I14,'商談進捗'!$K$5:$K$154)</f>
        <v>80000</v>
      </c>
      <c r="P14" t="str">
        <v>イベントリード</v>
      </c>
      <c r="Q14" s="42" t="n">
        <f>K14</f>
        <v>80000</v>
      </c>
    </row>
    <row r="15">
      <c r="A15" s="56" t="str">
        <v>グラフ領域</v>
      </c>
      <c r="B15" s="56"/>
      <c r="C15" s="56"/>
      <c r="D15" s="56"/>
      <c r="E15" s="56"/>
      <c r="F15" s="56"/>
      <c r="G15" s="56"/>
      <c r="H15" s="56"/>
      <c r="I15" s="56"/>
      <c r="J15" s="56"/>
      <c r="K15" s="56"/>
      <c r="L15" s="56"/>
      <c r="M15" s="56"/>
      <c r="N15" s="56"/>
    </row>
  </sheetData>
  <mergeCells count="3">
    <mergeCell ref="A1:N1"/>
    <mergeCell ref="A2:N2"/>
    <mergeCell ref="A15:N15"/>
  </mergeCells>
  <conditionalFormatting sqref="N5:N9">
    <cfRule type="cellIs" dxfId="16" priority="1" operator="greaterThan">
      <formula>0</formula>
    </cfRule>
  </conditionalFormatting>
  <conditionalFormatting sqref="B10:B10">
    <cfRule type="cellIs" dxfId="17" priority="2" operator="greaterThan">
      <formula>0</formula>
    </cfRule>
  </conditionalFormatting>
  <conditionalFormatting sqref="B11:B11">
    <cfRule type="cellIs" dxfId="18" priority="3" operator="greaterThan">
      <formula>0</formula>
    </cfRule>
  </conditionalFormatting>
  <conditionalFormatting sqref="B12:B12">
    <cfRule type="cellIs" dxfId="19" priority="4" operator="greaterThan">
      <formula>0</formula>
    </cfRule>
  </conditionalFormatting>
  <pageMargins left="0.7" right="0.7" top="0.75" bottom="0.75" header="0.3" footer="0.3"/>
  <drawing r:id="R357c5109cd174940"/>
</worksheet>
</file>

<file path=xl/worksheets/sheet3.xml><?xml version="1.0" encoding="utf-8"?>
<worksheet xmlns="http://schemas.openxmlformats.org/spreadsheetml/2006/main" xmlns:r="http://schemas.openxmlformats.org/officeDocument/2006/relationships">
  <sheetFormatPr defaultRowHeight="15"/>
  <cols>
    <col customWidth="true" max="1" min="1" width="14"/>
    <col customWidth="true" max="2" min="2" width="24"/>
    <col customWidth="true" max="3" min="3" width="14"/>
    <col customWidth="true" max="4" min="4" width="12"/>
    <col customWidth="true" max="6" min="5" width="10"/>
    <col customWidth="true" max="8" min="7" width="12"/>
    <col customWidth="true" max="11" min="9" width="14"/>
    <col customWidth="true" max="12" min="12" width="12"/>
    <col customWidth="true" max="13" min="13" width="14"/>
    <col customWidth="true" max="14" min="14" width="12"/>
    <col customWidth="true" max="15" min="15" width="30"/>
    <col customWidth="true" max="17" min="16" width="24"/>
    <col customWidth="true" max="18" min="18" width="18"/>
    <col customWidth="true" max="19" min="19" width="30"/>
    <col customWidth="true" max="20" min="20" width="24"/>
    <col customWidth="true" max="21" min="21" width="10"/>
    <col customWidth="true" max="22" min="22" width="12"/>
  </cols>
  <sheetData>
    <row r="1" ht="30" customHeight="true">
      <c r="A1" s="4" t="str">
        <v>顧客一覧</v>
      </c>
      <c r="B1" s="4"/>
      <c r="C1" s="4"/>
      <c r="D1" s="4"/>
      <c r="E1" s="4"/>
      <c r="F1" s="4"/>
      <c r="G1" s="4"/>
      <c r="H1" s="4"/>
      <c r="I1" s="4"/>
      <c r="J1" s="4"/>
      <c r="K1" s="4"/>
      <c r="L1" s="4"/>
      <c r="M1" s="4"/>
      <c r="N1" s="4"/>
      <c r="O1" s="4"/>
      <c r="P1" s="4"/>
      <c r="Q1" s="4"/>
      <c r="R1" s="4"/>
      <c r="S1" s="4"/>
      <c r="T1" s="4"/>
      <c r="U1" s="4"/>
      <c r="V1" s="4"/>
    </row>
    <row r="2" ht="24" customHeight="true">
      <c r="A2" s="9" t="str">
        <v>顧客の基本情報、顧客ステータス、次回予定日、健康状態をまとめ、数式列でコミュニケーション記録と To-do を自動集計します。</v>
      </c>
      <c r="B2" s="9"/>
      <c r="C2" s="9"/>
      <c r="D2" s="9"/>
      <c r="E2" s="9"/>
      <c r="F2" s="9"/>
      <c r="G2" s="9"/>
      <c r="H2" s="9"/>
      <c r="I2" s="9"/>
      <c r="J2" s="9"/>
      <c r="K2" s="9"/>
      <c r="L2" s="9"/>
      <c r="M2" s="9"/>
      <c r="N2" s="9"/>
      <c r="O2" s="9"/>
      <c r="P2" s="9"/>
      <c r="Q2" s="9"/>
      <c r="R2" s="9"/>
      <c r="S2" s="9"/>
      <c r="T2" s="9"/>
      <c r="U2" s="9"/>
      <c r="V2" s="9"/>
    </row>
    <row r="3"/>
    <row r="4" ht="30" customHeight="true">
      <c r="A4" s="18" t="str">
        <v>顧客ID</v>
      </c>
      <c r="B4" s="18" t="str">
        <v>顧客名</v>
      </c>
      <c r="C4" s="18" t="str">
        <v>顧客種別</v>
      </c>
      <c r="D4" s="18" t="str">
        <v>業界</v>
      </c>
      <c r="E4" s="18" t="str">
        <v>地域</v>
      </c>
      <c r="F4" s="18" t="str">
        <v>顧客ランク</v>
      </c>
      <c r="G4" s="18" t="str">
        <v>ソース</v>
      </c>
      <c r="H4" s="18" t="str">
        <v>担当者</v>
      </c>
      <c r="I4" s="18" t="str">
        <v>初回接触日</v>
      </c>
      <c r="J4" s="18" t="str">
        <v>最終コミュニケーション日</v>
      </c>
      <c r="K4" s="18" t="str">
        <v>次回予定日</v>
      </c>
      <c r="L4" s="18" t="str">
        <v>顧客ステータス</v>
      </c>
      <c r="M4" s="18" t="str">
        <v>案件段階</v>
      </c>
      <c r="N4" s="18" t="str">
        <v>見込み金額</v>
      </c>
      <c r="O4" s="18" t="str">
        <v>重要要件</v>
      </c>
      <c r="P4" s="18" t="str">
        <v>リスク要因</v>
      </c>
      <c r="Q4" s="18" t="str">
        <v>現在の阻害要因</v>
      </c>
      <c r="R4" s="18" t="str">
        <v>タグ</v>
      </c>
      <c r="S4" s="18" t="str">
        <v>備考</v>
      </c>
      <c r="T4" s="18" t="str">
        <v>データソース / リンク</v>
      </c>
      <c r="U4" s="18" t="str">
        <v>停滞日数</v>
      </c>
      <c r="V4" s="18" t="str">
        <v>フォロー健全度</v>
      </c>
    </row>
    <row r="5">
      <c r="A5" t="str">
        <v>CUST-001</v>
      </c>
      <c r="B5" t="str">
        <v>北辰テクノロジー株式会社</v>
      </c>
      <c r="C5" t="str">
        <v>見込み顧客</v>
      </c>
      <c r="D5" t="str">
        <v>製造</v>
      </c>
      <c r="E5" t="str">
        <v>中国東部</v>
      </c>
      <c r="F5" t="str">
        <v>A</v>
      </c>
      <c r="G5" t="str">
        <v>展示会</v>
      </c>
      <c r="H5" t="str">
        <v>佐藤健</v>
      </c>
      <c r="I5" s="38" t="n">
        <v>46099</v>
      </c>
      <c r="J5" s="38" t="n">
        <f>IF(A5="",""IF(COUNTIF('コミュニケーション記録'!$B$5:$B$204 / A5)=0"",MAXIFS('コミュニケーション記録'!$C$5:$C$204,'コミュニケーション記録'!$B$5:$B$204,A5)))</f>
        <v>46132</v>
      </c>
      <c r="K5" s="38" t="n">
        <f>IF(A5="",""IF(COUNTIFS('フォローアクション'!$B$5:$B$204 / A5 / 'フォローアクション'!$K$5:$K$204"&lt;&gt;完了",'フォローアクション'!$K$5:$K$204,"&lt;&gt;取消")=0,""MINIFS('フォローアクション'!$I$5:$I$204 / 'フォローアクション'!$B$5:$B$204 / A5 / 'フォローアクション'!$K$5:$K$204"&lt;&gt;完了",'フォローアクション'!$K$5:$K$204,"&lt;&gt;取消")))</f>
        <v>46142</v>
      </c>
      <c r="L5" t="str">
        <v>フォロー中</v>
      </c>
      <c r="M5" t="str">
        <v>提案見積</v>
      </c>
      <c r="N5" s="42" t="n">
        <v>480000</v>
      </c>
      <c r="O5" t="str">
        <v>巡回点検の人件費を削減する必要があります</v>
      </c>
      <c r="P5" t="str">
        <v>予算承認サイクルが長い</v>
      </c>
      <c r="Q5" t="str">
        <v>購買部門の予算確認待ち</v>
      </c>
      <c r="R5" t="str">
        <v>重点案件 / 製造業</v>
      </c>
      <c r="S5" t="str">
        <v>今週は見積確認を進める必要があります</v>
      </c>
      <c r="T5" t="str"/>
      <c r="U5" t="n">
        <f>IF(OR(A5="",J5=""),"",TODAY()-J5)</f>
        <v>9</v>
      </c>
      <c r="V5" t="str">
        <f>IF(A5="","",IF(L5="受注済み","受注済み",IF(AND(K5&lt;&gt;"",K5&lt;TODAY()),"期限超過",IF(AND(J5&lt;&gt;"",TODAY()-J5&gt;14),"要注目","正常"))))</f>
        <v>正常</v>
      </c>
    </row>
    <row r="6">
      <c r="A6" t="str">
        <v>CUST-002</v>
      </c>
      <c r="B6" t="str">
        <v>雲啓教育グループ</v>
      </c>
      <c r="C6" t="str">
        <v>既存顧客</v>
      </c>
      <c r="D6" t="str">
        <v>教育</v>
      </c>
      <c r="E6" t="str">
        <v>中国北部</v>
      </c>
      <c r="F6" t="str">
        <v>B</v>
      </c>
      <c r="G6" t="str">
        <v>紹介</v>
      </c>
      <c r="H6" t="str">
        <v>鈴木美咲</v>
      </c>
      <c r="I6" s="38" t="n">
        <v>46042</v>
      </c>
      <c r="J6" s="38" t="n">
        <f>IF(A6="",""IF(COUNTIF('コミュニケーション記録'!$B$5:$B$204 / A6)=0"",MAXIFS('コミュニケーション記録'!$C$5:$C$204,'コミュニケーション記録'!$B$5:$B$204,A6)))</f>
        <v>46124</v>
      </c>
      <c r="K6" s="38" t="n">
        <f>IF(A6="",""IF(COUNTIFS('フォローアクション'!$B$5:$B$204 / A6 / 'フォローアクション'!$K$5:$K$204"&lt;&gt;完了",'フォローアクション'!$K$5:$K$204,"&lt;&gt;取消")=0,""MINIFS('フォローアクション'!$I$5:$I$204 / 'フォローアクション'!$B$5:$B$204 / A6 / 'フォローアクション'!$K$5:$K$204"&lt;&gt;完了",'フォローアクション'!$K$5:$K$204,"&lt;&gt;取消")))</f>
        <v>46148</v>
      </c>
      <c r="L6" t="str">
        <v>受注済み</v>
      </c>
      <c r="M6" t="str">
        <v>受注</v>
      </c>
      <c r="N6" s="42" t="n">
        <v>300000</v>
      </c>
      <c r="O6" t="str">
        <v>年間保守サービスの安定納品</v>
      </c>
      <c r="P6" t="str">
        <v>満足度を追跡する必要があります</v>
      </c>
      <c r="Q6" t="str"/>
      <c r="R6" t="str">
        <v>更新 / 評判の高い顧客</v>
      </c>
      <c r="S6" t="str">
        <v>年間保守更新を完了</v>
      </c>
      <c r="T6" t="str"/>
      <c r="U6" t="n">
        <f>IF(OR(A6="",J6=""),"",TODAY()-J6)</f>
        <v>17</v>
      </c>
      <c r="V6" t="str">
        <f>IF(A6="","",IF(L6="受注済み","受注済み",IF(AND(K6&lt;&gt;"",K6&lt;TODAY()),"期限超過",IF(AND(J6&lt;&gt;"",TODAY()-J6&gt;14),"要注目","正常"))))</f>
        <v>受注済み</v>
      </c>
    </row>
    <row r="7">
      <c r="A7" t="str">
        <v>CUST-003</v>
      </c>
      <c r="B7" t="str">
        <v>海川トレーディング株式会社</v>
      </c>
      <c r="C7" t="str">
        <v>見込み顧客</v>
      </c>
      <c r="D7" t="str">
        <v>貿易</v>
      </c>
      <c r="E7" t="str">
        <v>中国南部</v>
      </c>
      <c r="F7" t="str">
        <v>B</v>
      </c>
      <c r="G7" t="str">
        <v>公式サイト</v>
      </c>
      <c r="H7" t="str">
        <v>田中大輔</v>
      </c>
      <c r="I7" s="38" t="n">
        <v>46119</v>
      </c>
      <c r="J7" s="38" t="n">
        <f>IF(A7="",""IF(COUNTIF('コミュニケーション記録'!$B$5:$B$204 / A7)=0"",MAXIFS('コミュニケーション記録'!$C$5:$C$204,'コミュニケーション記録'!$B$5:$B$204,A7)))</f>
        <v>46137</v>
      </c>
      <c r="K7" s="38" t="n">
        <f>IF(A7="",""IF(COUNTIFS('フォローアクション'!$B$5:$B$204 / A7 / 'フォローアクション'!$K$5:$K$204"&lt;&gt;完了",'フォローアクション'!$K$5:$K$204,"&lt;&gt;取消")=0,""MINIFS('フォローアクション'!$I$5:$I$204 / 'フォローアクション'!$B$5:$B$204 / A7 / 'フォローアクション'!$K$5:$K$204"&lt;&gt;完了",'フォローアクション'!$K$5:$K$204,"&lt;&gt;取消")))</f>
        <v>46144</v>
      </c>
      <c r="L7" t="str">
        <v>フォロー中</v>
      </c>
      <c r="M7" t="str">
        <v>要件確認</v>
      </c>
      <c r="N7" s="42" t="n">
        <v>120000</v>
      </c>
      <c r="O7" t="str">
        <v>受注追跡の透明性を高める</v>
      </c>
      <c r="P7" t="str">
        <v>意思決定者がまだ明確ではない</v>
      </c>
      <c r="Q7" t="str">
        <v>購買担当者が不足しています。</v>
      </c>
      <c r="R7" t="str">
        <v>新規リード / 貿易</v>
      </c>
      <c r="S7" t="str">
        <v>意思決定プロセスの補足が必要です。</v>
      </c>
      <c r="T7" t="str"/>
      <c r="U7" t="n">
        <f>IF(OR(A7="",J7=""),"",TODAY()-J7)</f>
        <v>4</v>
      </c>
      <c r="V7" t="str">
        <f>IF(A7="","",IF(L7="受注済み","受注済み",IF(AND(K7&lt;&gt;"",K7&lt;TODAY()),"期限超過",IF(AND(J7&lt;&gt;"",TODAY()-J7&gt;14),"要注目","正常"))))</f>
        <v>正常</v>
      </c>
    </row>
    <row r="8">
      <c r="A8" t="str">
        <v>CUST-004</v>
      </c>
      <c r="B8" t="str">
        <v>オーロラ医療機器株式会社</v>
      </c>
      <c r="C8" t="str">
        <v>更新顧客</v>
      </c>
      <c r="D8" t="str">
        <v>医療</v>
      </c>
      <c r="E8" t="str">
        <v>中国南西部</v>
      </c>
      <c r="F8" t="str">
        <v>A</v>
      </c>
      <c r="G8" t="str">
        <v>更新</v>
      </c>
      <c r="H8" t="str">
        <v>鈴木美咲</v>
      </c>
      <c r="I8" s="38" t="n">
        <v>45818</v>
      </c>
      <c r="J8" s="38" t="n">
        <f>IF(A8="",""IF(COUNTIF('コミュニケーション記録'!$B$5:$B$204 / A8)=0"",MAXIFS('コミュニケーション記録'!$C$5:$C$204,'コミュニケーション記録'!$B$5:$B$204,A8)))</f>
        <v>46134</v>
      </c>
      <c r="K8" s="38" t="n">
        <f>IF(A8="",""IF(COUNTIFS('フォローアクション'!$B$5:$B$204 / A8 / 'フォローアクション'!$K$5:$K$204"&lt;&gt;完了",'フォローアクション'!$K$5:$K$204,"&lt;&gt;取消")=0,""MINIFS('フォローアクション'!$I$5:$I$204 / 'フォローアクション'!$B$5:$B$204 / A8 / 'フォローアクション'!$K$5:$K$204"&lt;&gt;完了",'フォローアクション'!$K$5:$K$204,"&lt;&gt;取消")))</f>
        <v>46141</v>
      </c>
      <c r="L8" t="str">
        <v>フォロー中</v>
      </c>
      <c r="M8" t="str">
        <v>商談交渉</v>
      </c>
      <c r="N8" s="42" t="n">
        <v>650000</v>
      </c>
      <c r="O8" t="str">
        <v>既存システムの更新とサービスパック追加</v>
      </c>
      <c r="P8" t="str">
        <v>競合見積の方が安い</v>
      </c>
      <c r="Q8" t="str">
        <v>経営層の交渉参加が必要</v>
      </c>
      <c r="R8" t="str">
        <v>更新 / 高価値</v>
      </c>
      <c r="S8" t="str">
        <v>更新の重要なタイミングが近づいています。</v>
      </c>
      <c r="T8" t="str"/>
      <c r="U8" t="n">
        <f>IF(OR(A8="",J8=""),"",TODAY()-J8)</f>
        <v>7</v>
      </c>
      <c r="V8" t="str">
        <f>IF(A8="","",IF(L8="受注済み","受注済み",IF(AND(K8&lt;&gt;"",K8&lt;TODAY()),"期限超過",IF(AND(J8&lt;&gt;"",TODAY()-J8&gt;14),"要注目","正常"))))</f>
        <v>正常</v>
      </c>
    </row>
    <row r="9">
      <c r="A9" t="str">
        <v>CUST-005</v>
      </c>
      <c r="B9" t="str">
        <v>銀河リテール株式会社</v>
      </c>
      <c r="C9" t="str">
        <v>見込み顧客</v>
      </c>
      <c r="D9" t="str">
        <v>小売</v>
      </c>
      <c r="E9" t="str">
        <v>中国東部</v>
      </c>
      <c r="F9" t="str">
        <v>C</v>
      </c>
      <c r="G9" t="str">
        <v>イベント</v>
      </c>
      <c r="H9" t="str">
        <v>佐藤健</v>
      </c>
      <c r="I9" s="38" t="n">
        <v>46127</v>
      </c>
      <c r="J9" s="38" t="n">
        <f>IF(A9="",""IF(COUNTIF('コミュニケーション記録'!$B$5:$B$204 / A9)=0"",MAXIFS('コミュニケーション記録'!$C$5:$C$204,'コミュニケーション記録'!$B$5:$B$204,A9)))</f>
        <v>46128</v>
      </c>
      <c r="K9" s="38" t="n">
        <f>IF(A9="",""IF(COUNTIFS('フォローアクション'!$B$5:$B$204 / A9 / 'フォローアクション'!$K$5:$K$204"&lt;&gt;完了",'フォローアクション'!$K$5:$K$204,"&lt;&gt;取消")=0,""MINIFS('フォローアクション'!$I$5:$I$204 / 'フォローアクション'!$B$5:$B$204 / A9 / 'フォローアクション'!$K$5:$K$204"&lt;&gt;完了",'フォローアクション'!$K$5:$K$204,"&lt;&gt;取消")))</f>
        <v>46150</v>
      </c>
      <c r="L9" t="str">
        <v>保留</v>
      </c>
      <c r="M9" t="str">
        <v>保留</v>
      </c>
      <c r="N9" s="42" t="n">
        <v>80000</v>
      </c>
      <c r="O9" t="str">
        <v>店舗販促データの集計</v>
      </c>
      <c r="P9" t="str">
        <v>顧客内の優先度が低下</v>
      </c>
      <c r="Q9" t="str">
        <v>顧客の再調整待ち</v>
      </c>
      <c r="R9" t="str">
        <v>イベントリード</v>
      </c>
      <c r="S9" t="str">
        <v>保留し、2週間後に再訪問します。</v>
      </c>
      <c r="T9" t="str"/>
      <c r="U9" t="n">
        <f>IF(OR(A9="",J9=""),"",TODAY()-J9)</f>
        <v>13</v>
      </c>
      <c r="V9" t="str">
        <f>IF(A9="","",IF(L9="受注済み","受注済み",IF(AND(K9&lt;&gt;"",K9&lt;TODAY()),"期限超過",IF(AND(J9&lt;&gt;"",TODAY()-J9&gt;14),"要注目","正常"))))</f>
        <v>正常</v>
      </c>
    </row>
    <row r="10">
      <c r="A10" t="str">
        <v>CUST-006</v>
      </c>
      <c r="B10" t="str">
        <v>遠山エナジー株式会社</v>
      </c>
      <c r="C10" t="str">
        <v>大口顧客</v>
      </c>
      <c r="D10" t="str">
        <v>エネルギー</v>
      </c>
      <c r="E10" t="str">
        <v>中国北部</v>
      </c>
      <c r="F10" t="str">
        <v>S</v>
      </c>
      <c r="G10" t="str">
        <v>チャネル</v>
      </c>
      <c r="H10" t="str">
        <v>田中大輔</v>
      </c>
      <c r="I10" s="38" t="n">
        <v>46058</v>
      </c>
      <c r="J10" s="38" t="n">
        <f>IF(A10="",""IF(COUNTIF('コミュニケーション記録'!$B$5:$B$204 / A10)=0"",MAXIFS('コミュニケーション記録'!$C$5:$C$204,'コミュニケーション記録'!$B$5:$B$204,A10)))</f>
        <v>46136</v>
      </c>
      <c r="K10" s="38" t="n">
        <f>IF(A10="",""IF(COUNTIFS('フォローアクション'!$B$5:$B$204 / A10 / 'フォローアクション'!$K$5:$K$204"&lt;&gt;完了",'フォローアクション'!$K$5:$K$204,"&lt;&gt;取消")=0,""MINIFS('フォローアクション'!$I$5:$I$204 / 'フォローアクション'!$B$5:$B$204 / A10 / 'フォローアクション'!$K$5:$K$204"&lt;&gt;完了",'フォローアクション'!$K$5:$K$204,"&lt;&gt;取消")))</f>
        <v>46140</v>
      </c>
      <c r="L10" t="str">
        <v>フォロー中</v>
      </c>
      <c r="M10" t="str">
        <v>契約承認</v>
      </c>
      <c r="N10" s="42" t="n">
        <v>980000</v>
      </c>
      <c r="O10" t="str">
        <v>グループ規模の設備運用保守案件</v>
      </c>
      <c r="P10" t="str">
        <v>法務条項の承認が遅い</v>
      </c>
      <c r="Q10" t="str">
        <v>契約条項の確認待ち</v>
      </c>
      <c r="R10" t="str">
        <v>大口顧客 / チャネル</v>
      </c>
      <c r="S10" t="str">
        <v>法務条項の確認を進める必要があります</v>
      </c>
      <c r="T10" t="str"/>
      <c r="U10" t="n">
        <f>IF(OR(A10="",J10=""),"",TODAY()-J10)</f>
        <v>5</v>
      </c>
      <c r="V10" t="str">
        <f>IF(A10="","",IF(L10="受注済み","受注済み",IF(AND(K10&lt;&gt;"",K10&lt;TODAY()),"期限超過",IF(AND(J10&lt;&gt;"",TODAY()-J10&gt;14),"要注目","正常"))))</f>
        <v>期限超過</v>
      </c>
    </row>
  </sheetData>
  <mergeCells count="2">
    <mergeCell ref="A1:V1"/>
    <mergeCell ref="A2:V2"/>
  </mergeCells>
  <conditionalFormatting sqref="V5:V10">
    <cfRule type="containsText" dxfId="0" priority="1" operator="containsText" text="期限超過"/>
    <cfRule type="containsText" dxfId="1" priority="2" operator="containsText" text="要注目"/>
    <cfRule type="containsText" dxfId="2" priority="3" operator="containsText" text="正常"/>
  </conditionalFormatting>
  <dataValidations count="6">
    <dataValidation allowBlank="true" sqref="C5:C10" type="list">
      <formula1>'設定'!$C$5:$C$11</formula1>
    </dataValidation>
    <dataValidation allowBlank="true" sqref="F5:F10" type="list">
      <formula1>'設定'!$B$5:$B$9</formula1>
    </dataValidation>
    <dataValidation allowBlank="true" sqref="G5:G10" type="list">
      <formula1>'設定'!$D$5:$D$13</formula1>
    </dataValidation>
    <dataValidation allowBlank="true" sqref="H5:H10" type="list">
      <formula1>'設定'!$J$5:$J$9</formula1>
    </dataValidation>
    <dataValidation allowBlank="true" sqref="L5:L10" type="list">
      <formula1>'設定'!$A$5:$A$9</formula1>
    </dataValidation>
    <dataValidation allowBlank="true" sqref="M5:M10" type="list">
      <formula1>'設定'!$L$5:$L$13</formula1>
    </dataValidation>
  </dataValidations>
  <pageMargins left="0.7" right="0.7" top="0.75" bottom="0.75" header="0.3" footer="0.3"/>
  <tableParts count="1">
    <tablePart r:id="R38ab1e99a0364683"/>
  </tableParts>
</worksheet>
</file>

<file path=xl/worksheets/sheet4.xml><?xml version="1.0" encoding="utf-8"?>
<worksheet xmlns="http://schemas.openxmlformats.org/spreadsheetml/2006/main" xmlns:r="http://schemas.openxmlformats.org/officeDocument/2006/relationships">
  <sheetFormatPr defaultRowHeight="15"/>
  <cols>
    <col customWidth="true" max="2" min="1" width="14"/>
    <col customWidth="true" max="3" min="3" width="12"/>
    <col customWidth="true" max="4" min="4" width="18"/>
    <col customWidth="true" max="5" min="5" width="12"/>
    <col customWidth="true" max="6" min="6" width="16"/>
    <col customWidth="true" max="7" min="7" width="24"/>
    <col customWidth="true" max="8" min="8" width="16"/>
    <col customWidth="true" max="9" min="9" width="14"/>
    <col customWidth="true" max="10" min="10" width="10"/>
    <col customWidth="true" max="11" min="11" width="12"/>
    <col customWidth="true" max="12" min="12" width="14"/>
    <col customWidth="true" max="13" min="13" width="32"/>
  </cols>
  <sheetData>
    <row r="1" ht="30" customHeight="true">
      <c r="A1" s="4" t="str">
        <v>担当者</v>
      </c>
      <c r="B1" s="4"/>
      <c r="C1" s="4"/>
      <c r="D1" s="4"/>
      <c r="E1" s="4"/>
      <c r="F1" s="4"/>
      <c r="G1" s="4"/>
      <c r="H1" s="4"/>
      <c r="I1" s="4"/>
      <c r="J1" s="4"/>
      <c r="K1" s="4"/>
      <c r="L1" s="4"/>
      <c r="M1" s="4"/>
    </row>
    <row r="2" ht="24" customHeight="true">
      <c r="A2" s="9" t="str">
        <v>複数の担当者、複数の役割、影響力を整理できるため、複雑な意思決定プロセス、チャネル協業、大口顧客の運営に向いています。</v>
      </c>
      <c r="B2" s="9"/>
      <c r="C2" s="9"/>
      <c r="D2" s="9"/>
      <c r="E2" s="9"/>
      <c r="F2" s="9"/>
      <c r="G2" s="9"/>
      <c r="H2" s="9"/>
      <c r="I2" s="9"/>
      <c r="J2" s="9"/>
      <c r="K2" s="9"/>
      <c r="L2" s="9"/>
      <c r="M2" s="9"/>
    </row>
    <row r="3"/>
    <row r="4" ht="30" customHeight="true">
      <c r="A4" s="18" t="str">
        <v>顧客ID</v>
      </c>
      <c r="B4" s="18" t="str">
        <v>担当者ID</v>
      </c>
      <c r="C4" s="18" t="str">
        <v>氏名</v>
      </c>
      <c r="D4" s="18" t="str">
        <v>職務 / 部門</v>
      </c>
      <c r="E4" s="18" t="str">
        <v>意思決定の役割</v>
      </c>
      <c r="F4" s="18" t="str">
        <v>電話</v>
      </c>
      <c r="G4" s="18" t="str">
        <v>メール</v>
      </c>
      <c r="H4" s="18" t="str">
        <v>メッセージ / IM</v>
      </c>
      <c r="I4" s="18" t="str">
        <v>希望する連絡手段</v>
      </c>
      <c r="J4" s="18" t="str">
        <v>影響力</v>
      </c>
      <c r="K4" s="18" t="str">
        <v>顧客態度</v>
      </c>
      <c r="L4" s="18" t="str">
        <v>誕生日 / 記念日</v>
      </c>
      <c r="M4" s="18" t="str">
        <v>備考</v>
      </c>
    </row>
    <row r="5">
      <c r="A5" t="str">
        <v>CUST-001</v>
      </c>
      <c r="B5" t="str">
        <v>CT-001</v>
      </c>
      <c r="C5" t="str">
        <v>高橋明美</v>
      </c>
      <c r="D5" t="str">
        <v>購買マネージャー</v>
      </c>
      <c r="E5" t="str">
        <v>購買</v>
      </c>
      <c r="F5" t="str">
        <v>13800000001</v>
      </c>
      <c r="G5" t="str">
        <v>sato.misaki@example.com</v>
      </c>
      <c r="H5" t="str">
        <v>zhou_min</v>
      </c>
      <c r="I5" t="str">
        <v>メッセージ / IM</v>
      </c>
      <c r="J5" t="str">
        <v>高</v>
      </c>
      <c r="K5" t="str">
        <v>サポート</v>
      </c>
      <c r="L5" s="38"/>
      <c r="M5" t="str">
        <v>見積と納品サイクルに注目する</v>
      </c>
    </row>
    <row r="6">
      <c r="A6" t="str">
        <v>CUST-001</v>
      </c>
      <c r="B6" t="str">
        <v>CT-002</v>
      </c>
      <c r="C6" t="str">
        <v>田中浩</v>
      </c>
      <c r="D6" t="str">
        <v>設備主管</v>
      </c>
      <c r="E6" t="str">
        <v>利用者</v>
      </c>
      <c r="F6" t="str">
        <v>13800000002</v>
      </c>
      <c r="G6" t="str">
        <v>tanaka.hiro@example.com</v>
      </c>
      <c r="H6" t="str"/>
      <c r="I6" t="str">
        <v>オンライン会議</v>
      </c>
      <c r="J6" t="str">
        <v>中</v>
      </c>
      <c r="K6" t="str">
        <v>サポート</v>
      </c>
      <c r="L6" s="38"/>
      <c r="M6" t="str">
        <v>巡回点検の効率に注目する</v>
      </c>
    </row>
    <row r="7">
      <c r="A7" t="str">
        <v>CUST-002</v>
      </c>
      <c r="B7" t="str">
        <v>CT-003</v>
      </c>
      <c r="C7" t="str">
        <v>高橋悠斗</v>
      </c>
      <c r="D7" t="str">
        <v>情報化主任</v>
      </c>
      <c r="E7" t="str">
        <v>意思決定者</v>
      </c>
      <c r="F7" t="str">
        <v>13800000003</v>
      </c>
      <c r="G7" t="str">
        <v>takahashi.yuto@example.com</v>
      </c>
      <c r="H7" t="str"/>
      <c r="I7" t="str">
        <v>メール</v>
      </c>
      <c r="J7" t="str">
        <v>高</v>
      </c>
      <c r="K7" t="str">
        <v>サポート</v>
      </c>
      <c r="L7" s="38"/>
      <c r="M7" t="str">
        <v>更新キーパーソン</v>
      </c>
    </row>
    <row r="8">
      <c r="A8" t="str">
        <v>CUST-003</v>
      </c>
      <c r="B8" t="str">
        <v>CT-004</v>
      </c>
      <c r="C8" t="str">
        <v>山田大輔</v>
      </c>
      <c r="D8" t="str">
        <v>社長</v>
      </c>
      <c r="E8" t="str">
        <v>意思決定者</v>
      </c>
      <c r="F8" t="str">
        <v>13800000004</v>
      </c>
      <c r="G8" t="str">
        <v>yamada.daisuke@example.com</v>
      </c>
      <c r="H8" t="str"/>
      <c r="I8" t="str">
        <v>電話</v>
      </c>
      <c r="J8" t="str">
        <v>高</v>
      </c>
      <c r="K8" t="str">
        <v>様子見</v>
      </c>
      <c r="L8" s="38"/>
      <c r="M8" t="str">
        <v>まず提案価値を理解したい</v>
      </c>
    </row>
    <row r="9">
      <c r="A9" t="str">
        <v>CUST-004</v>
      </c>
      <c r="B9" t="str">
        <v>CT-005</v>
      </c>
      <c r="C9" t="str">
        <v>鈴木葵</v>
      </c>
      <c r="D9" t="str">
        <v>購買担当者</v>
      </c>
      <c r="E9" t="str">
        <v>購買</v>
      </c>
      <c r="F9" t="str">
        <v>13800000005</v>
      </c>
      <c r="G9" t="str">
        <v>suzuki.aoi@example.com</v>
      </c>
      <c r="H9" t="str"/>
      <c r="I9" t="str">
        <v>訪問</v>
      </c>
      <c r="J9" t="str">
        <v>高</v>
      </c>
      <c r="K9" t="str">
        <v>中立</v>
      </c>
      <c r="L9" s="38"/>
      <c r="M9" t="str">
        <v>競合見積が意思決定に影響する</v>
      </c>
    </row>
    <row r="10">
      <c r="A10" t="str">
        <v>CUST-006</v>
      </c>
      <c r="B10" t="str">
        <v>CT-006</v>
      </c>
      <c r="C10" t="str">
        <v>斎藤綾</v>
      </c>
      <c r="D10" t="str">
        <v>法務</v>
      </c>
      <c r="E10" t="str">
        <v>技術</v>
      </c>
      <c r="F10" t="str">
        <v>13800000006</v>
      </c>
      <c r="G10" t="str">
        <v>saito.aya@example.com</v>
      </c>
      <c r="H10" t="str"/>
      <c r="I10" t="str">
        <v>メール</v>
      </c>
      <c r="J10" t="str">
        <v>中</v>
      </c>
      <c r="K10" t="str">
        <v>中立</v>
      </c>
      <c r="L10" s="38"/>
      <c r="M10" t="str">
        <v>契約条項承認者</v>
      </c>
    </row>
  </sheetData>
  <mergeCells count="2">
    <mergeCell ref="A1:M1"/>
    <mergeCell ref="A2:M2"/>
  </mergeCells>
  <dataValidations count="5">
    <dataValidation allowBlank="true" sqref="A5:A10" type="list">
      <formula1>'顧客一覧'!$A$5:$A$104</formula1>
    </dataValidation>
    <dataValidation allowBlank="true" sqref="E5:E10" type="list">
      <formula1>'設定'!$K$5:$K$11</formula1>
    </dataValidation>
    <dataValidation allowBlank="true" sqref="I5:I10" type="list">
      <formula1>'設定'!$E$5:$E$13</formula1>
    </dataValidation>
    <dataValidation allowBlank="true" sqref="J5:J10" type="list">
      <formula1>'設定'!$Q$5:$Q$7</formula1>
    </dataValidation>
    <dataValidation allowBlank="true" sqref="K5:K10" type="list">
      <formula1>'設定'!$R$5:$R$8</formula1>
    </dataValidation>
  </dataValidations>
  <pageMargins left="0.7" right="0.7" top="0.75" bottom="0.75" header="0.3" footer="0.3"/>
  <tableParts count="1">
    <tablePart r:id="R1cb03be8c92d421d"/>
  </tableParts>
</worksheet>
</file>

<file path=xl/worksheets/sheet5.xml><?xml version="1.0" encoding="utf-8"?>
<worksheet xmlns="http://schemas.openxmlformats.org/spreadsheetml/2006/main" xmlns:r="http://schemas.openxmlformats.org/officeDocument/2006/relationships">
  <sheetFormatPr defaultRowHeight="15"/>
  <cols>
    <col customWidth="true" max="2" min="1" width="14"/>
    <col customWidth="true" max="3" min="3" width="24"/>
    <col customWidth="true" max="4" min="4" width="18"/>
    <col customWidth="true" max="5" min="5" width="14"/>
    <col customWidth="true" max="6" min="6" width="12"/>
    <col customWidth="true" max="10" min="7" width="14"/>
    <col customWidth="true" max="11" min="11" width="12"/>
    <col customWidth="true" max="12" min="12" width="10"/>
    <col customWidth="true" max="13" min="13" width="12"/>
    <col customWidth="true" max="14" min="14" width="10"/>
    <col customWidth="true" max="15" min="15" width="28"/>
    <col customWidth="true" max="17" min="16" width="22"/>
    <col customWidth="true" max="18" min="18" width="14"/>
    <col customWidth="true" max="19" min="19" width="18"/>
    <col customWidth="true" max="20" min="20" width="14"/>
    <col customWidth="true" max="21" min="21" width="30"/>
  </cols>
  <sheetData>
    <row r="1" ht="30" customHeight="true">
      <c r="A1" s="4" t="str">
        <v>商談進捗</v>
      </c>
      <c r="B1" s="4"/>
      <c r="C1" s="4"/>
      <c r="D1" s="4"/>
      <c r="E1" s="4"/>
      <c r="F1" s="4"/>
      <c r="G1" s="4"/>
      <c r="H1" s="4"/>
      <c r="I1" s="4"/>
      <c r="J1" s="4"/>
      <c r="K1" s="4"/>
      <c r="L1" s="4"/>
      <c r="M1" s="4"/>
      <c r="N1" s="4"/>
      <c r="O1" s="4"/>
      <c r="P1" s="4"/>
      <c r="Q1" s="4"/>
      <c r="R1" s="4"/>
      <c r="S1" s="4"/>
      <c r="T1" s="4"/>
      <c r="U1" s="4"/>
    </row>
    <row r="2" ht="24" customHeight="true">
      <c r="A2" s="9" t="str">
        <v>リードから受注 / 失注までの流れを記録し、段階確率、加重金額、最新更新を自動で計算します。</v>
      </c>
      <c r="B2" s="9"/>
      <c r="C2" s="9"/>
      <c r="D2" s="9"/>
      <c r="E2" s="9"/>
      <c r="F2" s="9"/>
      <c r="G2" s="9"/>
      <c r="H2" s="9"/>
      <c r="I2" s="9"/>
      <c r="J2" s="9"/>
      <c r="K2" s="9"/>
      <c r="L2" s="9"/>
      <c r="M2" s="9"/>
      <c r="N2" s="9"/>
      <c r="O2" s="9"/>
      <c r="P2" s="9"/>
      <c r="Q2" s="9"/>
      <c r="R2" s="9"/>
      <c r="S2" s="9"/>
      <c r="T2" s="9"/>
      <c r="U2" s="9"/>
    </row>
    <row r="3"/>
    <row r="4" ht="30" customHeight="true">
      <c r="A4" s="18" t="str">
        <v>案件ID</v>
      </c>
      <c r="B4" s="18" t="str">
        <v>顧客ID</v>
      </c>
      <c r="C4" s="18" t="str">
        <v>案件名</v>
      </c>
      <c r="D4" s="18" t="str">
        <v>商品 / サービス</v>
      </c>
      <c r="E4" s="18" t="str">
        <v>業務シナリオ</v>
      </c>
      <c r="F4" s="18" t="str">
        <v>担当者</v>
      </c>
      <c r="G4" s="18" t="str">
        <v>作成日</v>
      </c>
      <c r="H4" s="18" t="str">
        <v>受注見込み日</v>
      </c>
      <c r="I4" s="18" t="str">
        <v>実受注日</v>
      </c>
      <c r="J4" s="18" t="str">
        <v>段階</v>
      </c>
      <c r="K4" s="18" t="str">
        <v>金額</v>
      </c>
      <c r="L4" s="18" t="str">
        <v>段階確率</v>
      </c>
      <c r="M4" s="18" t="str">
        <v>加重金額</v>
      </c>
      <c r="N4" s="18" t="str">
        <v>結果</v>
      </c>
      <c r="O4" s="18" t="str">
        <v>次のアクション</v>
      </c>
      <c r="P4" s="18" t="str">
        <v>主要競合 / 代替案</v>
      </c>
      <c r="Q4" s="18" t="str">
        <v>受注阻害要因</v>
      </c>
      <c r="R4" s="18" t="str">
        <v>経営層サポートが必要</v>
      </c>
      <c r="S4" s="18" t="str">
        <v>失注理由</v>
      </c>
      <c r="T4" s="18" t="str">
        <v>最新更新</v>
      </c>
      <c r="U4" s="18" t="str">
        <v>備考</v>
      </c>
    </row>
    <row r="5">
      <c r="A5" t="str">
        <v>OPP-001</v>
      </c>
      <c r="B5" t="str">
        <v>CUST-001</v>
      </c>
      <c r="C5" t="str">
        <v>スマート巡回点検システム導入</v>
      </c>
      <c r="D5" t="str">
        <v>巡回点検SaaS + 導入支援</v>
      </c>
      <c r="E5" t="str">
        <v>新規顧客開拓</v>
      </c>
      <c r="F5" t="str">
        <v>佐藤健</v>
      </c>
      <c r="G5" s="38" t="n">
        <v>46099</v>
      </c>
      <c r="H5" s="38" t="n">
        <v>46172</v>
      </c>
      <c r="I5" s="38"/>
      <c r="J5" t="str">
        <v>提案見積</v>
      </c>
      <c r="K5" s="42" t="n">
        <v>480000</v>
      </c>
      <c r="L5" s="12" t="n">
        <f>IF(J5="","",IFERROR(VLOOKUP(J5,'設定'!$L$5:$M$13,2,FALSE),0))</f>
        <v>0.45</v>
      </c>
      <c r="M5" s="42" t="n">
        <f>IF(OR(A5="",K5=""),"",K5*L5)</f>
        <v>216000</v>
      </c>
      <c r="N5" t="str">
        <v>オープン</v>
      </c>
      <c r="O5" t="str">
        <v>修正版見積を送付する</v>
      </c>
      <c r="P5" t="str">
        <v>自社開発システム</v>
      </c>
      <c r="Q5" t="str">
        <v>予算承認</v>
      </c>
      <c r="R5" t="str">
        <v>いいえ</v>
      </c>
      <c r="S5" t="str"/>
      <c r="T5" s="38" t="n">
        <f>IF(B5="",""IF(COUNTIF('コミュニケーション記録'!$B$5:$B$204 / B5)=0"",MAXIFS('コミュニケーション記録'!$C$5:$C$204,'コミュニケーション記録'!$B$5:$B$204,B5)))</f>
        <v>46132</v>
      </c>
      <c r="U5" t="str">
        <v>見積では人件費削減を強調する必要があります</v>
      </c>
    </row>
    <row r="6">
      <c r="A6" t="str">
        <v>OPP-002</v>
      </c>
      <c r="B6" t="str">
        <v>CUST-002</v>
      </c>
      <c r="C6" t="str">
        <v>年間運用保守サービスの更新</v>
      </c>
      <c r="D6" t="str">
        <v>運用保守サービス</v>
      </c>
      <c r="E6" t="str">
        <v>更新</v>
      </c>
      <c r="F6" t="str">
        <v>鈴木美咲</v>
      </c>
      <c r="G6" s="38" t="n">
        <v>46042</v>
      </c>
      <c r="H6" s="38" t="n">
        <v>46127</v>
      </c>
      <c r="I6" s="38" t="n">
        <v>46124</v>
      </c>
      <c r="J6" t="str">
        <v>受注</v>
      </c>
      <c r="K6" s="42" t="n">
        <v>300000</v>
      </c>
      <c r="L6" s="12" t="n">
        <f>IF(J6="","",IFERROR(VLOOKUP(J6,'設定'!$L$5:$M$13,2,FALSE),0))</f>
        <v>1</v>
      </c>
      <c r="M6" s="42" t="n">
        <f>IF(OR(A6="",K6=""),"",K6*L6)</f>
        <v>300000</v>
      </c>
      <c r="N6" t="str">
        <v>受注</v>
      </c>
      <c r="O6" t="str">
        <v>サービスキックオフ会を設定する</v>
      </c>
      <c r="P6" t="str">
        <v>なし</v>
      </c>
      <c r="Q6" t="str">
        <v>なし</v>
      </c>
      <c r="R6" t="str">
        <v>いいえ</v>
      </c>
      <c r="S6" t="str"/>
      <c r="T6" s="38" t="n">
        <f>IF(B6="",""IF(COUNTIF('コミュニケーション記録'!$B$5:$B$204 / B6)=0"",MAXIFS('コミュニケーション記録'!$C$5:$C$204,'コミュニケーション記録'!$B$5:$B$204,B6)))</f>
        <v>46124</v>
      </c>
      <c r="U6" t="str">
        <v>受注済み、納品フォローへ移行</v>
      </c>
    </row>
    <row r="7">
      <c r="A7" t="str">
        <v>OPP-003</v>
      </c>
      <c r="B7" t="str">
        <v>CUST-003</v>
      </c>
      <c r="C7" t="str">
        <v>注文追跡ダッシュボード</v>
      </c>
      <c r="D7" t="str">
        <v>カスタムダッシュボード</v>
      </c>
      <c r="E7" t="str">
        <v>新規顧客開拓</v>
      </c>
      <c r="F7" t="str">
        <v>田中大輔</v>
      </c>
      <c r="G7" s="38" t="n">
        <v>46119</v>
      </c>
      <c r="H7" s="38" t="n">
        <v>46183</v>
      </c>
      <c r="I7" s="38"/>
      <c r="J7" t="str">
        <v>要件確認</v>
      </c>
      <c r="K7" s="42" t="n">
        <v>120000</v>
      </c>
      <c r="L7" s="12" t="n">
        <f>IF(J7="","",IFERROR(VLOOKUP(J7,'設定'!$L$5:$M$13,2,FALSE),0))</f>
        <v>0.25</v>
      </c>
      <c r="M7" s="42" t="n">
        <f>IF(OR(A7="",K7=""),"",K7*L7)</f>
        <v>30000</v>
      </c>
      <c r="N7" t="str">
        <v>オープン</v>
      </c>
      <c r="O7" t="str">
        <v>意思決定プロセスと要件一覧を補足します。</v>
      </c>
      <c r="P7" t="str">
        <v>Excel 現状案</v>
      </c>
      <c r="Q7" t="str">
        <v>意思決定者が不明</v>
      </c>
      <c r="R7" t="str">
        <v>いいえ</v>
      </c>
      <c r="S7" t="str"/>
      <c r="T7" s="38" t="n">
        <f>IF(B7="",""IF(COUNTIF('コミュニケーション記録'!$B$5:$B$204 / B7)=0"",MAXIFS('コミュニケーション記録'!$C$5:$C$204,'コミュニケーション記録'!$B$5:$B$204,B7)))</f>
        <v>46137</v>
      </c>
      <c r="U7" t="str">
        <v>購買と財務の役割を特定する必要があります。</v>
      </c>
    </row>
    <row r="8">
      <c r="A8" t="str">
        <v>OPP-004</v>
      </c>
      <c r="B8" t="str">
        <v>CUST-004</v>
      </c>
      <c r="C8" t="str">
        <v>医療機器の更新・アップグレード</v>
      </c>
      <c r="D8" t="str">
        <v>更新 + サービスパック</v>
      </c>
      <c r="E8" t="str">
        <v>更新</v>
      </c>
      <c r="F8" t="str">
        <v>鈴木美咲</v>
      </c>
      <c r="G8" s="38" t="n">
        <v>46082</v>
      </c>
      <c r="H8" s="38" t="n">
        <v>46157</v>
      </c>
      <c r="I8" s="38"/>
      <c r="J8" t="str">
        <v>商談交渉</v>
      </c>
      <c r="K8" s="42" t="n">
        <v>650000</v>
      </c>
      <c r="L8" s="12" t="n">
        <f>IF(J8="","",IFERROR(VLOOKUP(J8,'設定'!$L$5:$M$13,2,FALSE),0))</f>
        <v>0.7</v>
      </c>
      <c r="M8" s="42" t="n">
        <f>IF(OR(A8="",K8=""),"",K8*L8)</f>
        <v>455000</v>
      </c>
      <c r="N8" t="str">
        <v>オープン</v>
      </c>
      <c r="O8" t="str">
        <v>経営層が価格交渉に参加します。</v>
      </c>
      <c r="P8" t="str">
        <v>競合の低価格</v>
      </c>
      <c r="Q8" t="str">
        <v>価格プレッシャー</v>
      </c>
      <c r="R8" t="str">
        <v>はい</v>
      </c>
      <c r="S8" t="str"/>
      <c r="T8" s="38" t="n">
        <f>IF(B8="",""IF(COUNTIF('コミュニケーション記録'!$B$5:$B$204 / B8)=0"",MAXIFS('コミュニケーション記録'!$C$5:$C$204,'コミュニケーション記録'!$B$5:$B$204,B8)))</f>
        <v>46134</v>
      </c>
      <c r="U8" t="str">
        <v>サービス品質と過去データで裏付けできる</v>
      </c>
    </row>
    <row r="9">
      <c r="A9" t="str">
        <v>OPP-005</v>
      </c>
      <c r="B9" t="str">
        <v>CUST-005</v>
      </c>
      <c r="C9" t="str">
        <v>店舗販促レポート</v>
      </c>
      <c r="D9" t="str">
        <v>BI レポート</v>
      </c>
      <c r="E9" t="str">
        <v>イベントリード</v>
      </c>
      <c r="F9" t="str">
        <v>佐藤健</v>
      </c>
      <c r="G9" s="38" t="n">
        <v>46127</v>
      </c>
      <c r="H9" s="38" t="n">
        <v>46204</v>
      </c>
      <c r="I9" s="38"/>
      <c r="J9" t="str">
        <v>保留</v>
      </c>
      <c r="K9" s="42" t="n">
        <v>80000</v>
      </c>
      <c r="L9" s="12" t="n">
        <f>IF(J9="","",IFERROR(VLOOKUP(J9,'設定'!$L$5:$M$13,2,FALSE),0))</f>
        <v>0</v>
      </c>
      <c r="M9" s="42" t="n">
        <f>IF(OR(A9="",K9=""),"",K9*L9)</f>
        <v>0</v>
      </c>
      <c r="N9" t="str">
        <v>保留</v>
      </c>
      <c r="O9" t="str">
        <v>2週間後に再訪問して優先度を確認します。</v>
      </c>
      <c r="P9" t="str">
        <v>社内レポート</v>
      </c>
      <c r="Q9" t="str">
        <v>案件優先度が低下</v>
      </c>
      <c r="R9" t="str">
        <v>いいえ</v>
      </c>
      <c r="S9" t="str"/>
      <c r="T9" s="38" t="n">
        <f>IF(B9="",""IF(COUNTIF('コミュニケーション記録'!$B$5:$B$204 / B9)=0"",MAXIFS('コミュニケーション記録'!$C$5:$C$204,'コミュニケーション記録'!$B$5:$B$204,B9)))</f>
        <v>46128</v>
      </c>
      <c r="U9" t="str">
        <v>保留</v>
      </c>
    </row>
    <row r="10">
      <c r="A10" t="str">
        <v>OPP-006</v>
      </c>
      <c r="B10" t="str">
        <v>CUST-006</v>
      </c>
      <c r="C10" t="str">
        <v>グループ運用保守プラットフォームの第1期</v>
      </c>
      <c r="D10" t="str">
        <v>運用保守プラットフォーム</v>
      </c>
      <c r="E10" t="str">
        <v>チャネル協業</v>
      </c>
      <c r="F10" t="str">
        <v>田中大輔</v>
      </c>
      <c r="G10" s="38" t="n">
        <v>46058</v>
      </c>
      <c r="H10" s="38" t="n">
        <v>46162</v>
      </c>
      <c r="I10" s="38"/>
      <c r="J10" t="str">
        <v>契約承認</v>
      </c>
      <c r="K10" s="42" t="n">
        <v>980000</v>
      </c>
      <c r="L10" s="12" t="n">
        <f>IF(J10="","",IFERROR(VLOOKUP(J10,'設定'!$L$5:$M$13,2,FALSE),0))</f>
        <v>0.85</v>
      </c>
      <c r="M10" s="42" t="n">
        <f>IF(OR(A10="",K10=""),"",K10*L10)</f>
        <v>833000</v>
      </c>
      <c r="N10" t="str">
        <v>オープン</v>
      </c>
      <c r="O10" t="str">
        <v>法務条項の確認を進める</v>
      </c>
      <c r="P10" t="str">
        <v>業界の競合</v>
      </c>
      <c r="Q10" t="str">
        <v>契約条項</v>
      </c>
      <c r="R10" t="str">
        <v>はい</v>
      </c>
      <c r="S10" t="str"/>
      <c r="T10" s="38" t="n">
        <f>IF(B10="",""IF(COUNTIF('コミュニケーション記録'!$B$5:$B$204 / B10)=0"",MAXIFS('コミュニケーション記録'!$C$5:$C$204,'コミュニケーション記録'!$B$5:$B$204,B10)))</f>
        <v>46136</v>
      </c>
      <c r="U10" t="str">
        <v>チャネルと法務の共同推進が必要です。</v>
      </c>
    </row>
  </sheetData>
  <mergeCells count="2">
    <mergeCell ref="A1:U1"/>
    <mergeCell ref="A2:U2"/>
  </mergeCells>
  <conditionalFormatting sqref="R5:R10">
    <cfRule type="containsText" dxfId="3" priority="1" operator="containsText" text="はい"/>
  </conditionalFormatting>
  <conditionalFormatting sqref="N5:N10">
    <cfRule type="containsText" dxfId="4" priority="2" operator="containsText" text="受注"/>
    <cfRule type="containsText" dxfId="5" priority="3" operator="containsText" text="失注"/>
  </conditionalFormatting>
  <dataValidations count="6">
    <dataValidation allowBlank="true" sqref="B5:B10" type="list">
      <formula1>'顧客一覧'!$A$5:$A$104</formula1>
    </dataValidation>
    <dataValidation allowBlank="true" sqref="R5:R10" type="list">
      <formula1>'設定'!$P$5:$P$6</formula1>
    </dataValidation>
    <dataValidation allowBlank="true" sqref="E5:E10" type="list">
      <formula1>'設定'!$F$5:$F$14</formula1>
    </dataValidation>
    <dataValidation allowBlank="true" sqref="F5:F10" type="list">
      <formula1>'設定'!$J$5:$J$9</formula1>
    </dataValidation>
    <dataValidation allowBlank="true" sqref="J5:J10" type="list">
      <formula1>'設定'!$L$5:$L$13</formula1>
    </dataValidation>
    <dataValidation allowBlank="true" sqref="N5:N10" type="list">
      <formula1>'設定'!$S$5:$S$8</formula1>
    </dataValidation>
  </dataValidations>
  <pageMargins left="0.7" right="0.7" top="0.75" bottom="0.75" header="0.3" footer="0.3"/>
  <tableParts count="1">
    <tablePart r:id="R4037e57807284960"/>
  </tableParts>
</worksheet>
</file>

<file path=xl/worksheets/sheet6.xml><?xml version="1.0" encoding="utf-8"?>
<worksheet xmlns="http://schemas.openxmlformats.org/spreadsheetml/2006/main" xmlns:r="http://schemas.openxmlformats.org/officeDocument/2006/relationships">
  <sheetFormatPr defaultRowHeight="15"/>
  <cols>
    <col customWidth="true" max="4" min="1" width="14"/>
    <col customWidth="true" max="5" min="5" width="16"/>
    <col customWidth="true" max="6" min="6" width="12"/>
    <col customWidth="true" max="7" min="7" width="14"/>
    <col customWidth="true" max="8" min="8" width="24"/>
    <col customWidth="true" max="9" min="9" width="34"/>
    <col customWidth="true" max="10" min="10" width="14"/>
    <col customWidth="true" max="11" min="11" width="12"/>
    <col customWidth="true" max="12" min="12" width="26"/>
    <col customWidth="true" max="14" min="13" width="14"/>
    <col customWidth="true" max="15" min="15" width="18"/>
    <col customWidth="true" max="16" min="16" width="12"/>
    <col customWidth="true" max="17" min="17" width="28"/>
  </cols>
  <sheetData>
    <row r="1" ht="30" customHeight="true">
      <c r="A1" s="4" t="str">
        <v>コミュニケーション記録</v>
      </c>
      <c r="B1" s="4"/>
      <c r="C1" s="4"/>
      <c r="D1" s="4"/>
      <c r="E1" s="4"/>
      <c r="F1" s="4"/>
      <c r="G1" s="4"/>
      <c r="H1" s="4"/>
      <c r="I1" s="4"/>
      <c r="J1" s="4"/>
      <c r="K1" s="4"/>
      <c r="L1" s="4"/>
      <c r="M1" s="4"/>
      <c r="N1" s="4"/>
      <c r="O1" s="4"/>
      <c r="P1" s="4"/>
      <c r="Q1" s="4"/>
    </row>
    <row r="2" ht="24" customHeight="true">
      <c r="A2" s="9" t="str">
        <v>電話、メール、メッセージ、会議、訪問、展示会、アフターサービスチケットを毎回記録し、顧客履歴と次のアクションの起点にします。</v>
      </c>
      <c r="B2" s="9"/>
      <c r="C2" s="9"/>
      <c r="D2" s="9"/>
      <c r="E2" s="9"/>
      <c r="F2" s="9"/>
      <c r="G2" s="9"/>
      <c r="H2" s="9"/>
      <c r="I2" s="9"/>
      <c r="J2" s="9"/>
      <c r="K2" s="9"/>
      <c r="L2" s="9"/>
      <c r="M2" s="9"/>
      <c r="N2" s="9"/>
      <c r="O2" s="9"/>
      <c r="P2" s="9"/>
      <c r="Q2" s="9"/>
    </row>
    <row r="3"/>
    <row r="4" ht="30" customHeight="true">
      <c r="A4" s="18" t="str">
        <v>記録ID</v>
      </c>
      <c r="B4" s="18" t="str">
        <v>顧客ID</v>
      </c>
      <c r="C4" s="18" t="str">
        <v>コミュニケーション日</v>
      </c>
      <c r="D4" s="18" t="str">
        <v>コミュニケーション手段</v>
      </c>
      <c r="E4" s="18" t="str">
        <v>担当者</v>
      </c>
      <c r="F4" s="18" t="str">
        <v>担当者</v>
      </c>
      <c r="G4" s="18" t="str">
        <v>業務シナリオ</v>
      </c>
      <c r="H4" s="18" t="str">
        <v>今回の目的</v>
      </c>
      <c r="I4" s="18" t="str">
        <v>顧客フィードバック</v>
      </c>
      <c r="J4" s="18" t="str">
        <v>進行段階</v>
      </c>
      <c r="K4" s="18" t="str">
        <v>結論</v>
      </c>
      <c r="L4" s="18" t="str">
        <v>次のタスク</v>
      </c>
      <c r="M4" s="18" t="str">
        <v>次回予定日</v>
      </c>
      <c r="N4" s="18" t="str">
        <v>To-do を作成するか</v>
      </c>
      <c r="O4" s="18" t="str">
        <v>添付 / リンク</v>
      </c>
      <c r="P4" s="18" t="str">
        <v>記録品質</v>
      </c>
      <c r="Q4" s="18" t="str">
        <v>備考</v>
      </c>
    </row>
    <row r="5">
      <c r="A5" t="str">
        <v>LOG-001</v>
      </c>
      <c r="B5" t="str">
        <v>CUST-001</v>
      </c>
      <c r="C5" s="38" t="n">
        <v>46132</v>
      </c>
      <c r="D5" t="str">
        <v>オンライン会議</v>
      </c>
      <c r="E5" t="str">
        <v>高橋明美</v>
      </c>
      <c r="F5" t="str">
        <v>佐藤健</v>
      </c>
      <c r="G5" t="str">
        <v>新規顧客開拓</v>
      </c>
      <c r="H5" t="str">
        <v>予算と提案範囲を確認します。</v>
      </c>
      <c r="I5" t="str">
        <v>顧客は提案を承認しているが、見積の修正版が必要</v>
      </c>
      <c r="J5" t="str">
        <v>提案見積</v>
      </c>
      <c r="K5" t="str">
        <v>前向き</v>
      </c>
      <c r="L5" t="str">
        <v>修正版見積を送付する</v>
      </c>
      <c r="M5" s="38" t="n">
        <v>46142</v>
      </c>
      <c r="N5" t="str">
        <v>はい</v>
      </c>
      <c r="O5" t="str"/>
      <c r="P5" t="str">
        <f>IF(A5="","",IF(COUNTA(A5:N5)&gt;=12,"完全","補足待ち"))</f>
        <v>完全</v>
      </c>
      <c r="Q5" t="str"/>
    </row>
    <row r="6">
      <c r="A6" t="str">
        <v>LOG-002</v>
      </c>
      <c r="B6" t="str">
        <v>CUST-002</v>
      </c>
      <c r="C6" s="38" t="n">
        <v>46124</v>
      </c>
      <c r="D6" t="str">
        <v>メール</v>
      </c>
      <c r="E6" t="str">
        <v>高橋悠斗</v>
      </c>
      <c r="F6" t="str">
        <v>鈴木美咲</v>
      </c>
      <c r="G6" t="str">
        <v>更新</v>
      </c>
      <c r="H6" t="str">
        <v>年間サービス範囲を確認する</v>
      </c>
      <c r="I6" t="str">
        <v>顧客は更新を確認し、キックオフ会の設定を求めています。</v>
      </c>
      <c r="J6" t="str">
        <v>受注</v>
      </c>
      <c r="K6" t="str">
        <v>前向き</v>
      </c>
      <c r="L6" t="str">
        <v>サービスキックオフ会を設定する</v>
      </c>
      <c r="M6" s="38" t="n">
        <v>46148</v>
      </c>
      <c r="N6" t="str">
        <v>はい</v>
      </c>
      <c r="O6" t="str"/>
      <c r="P6" t="str">
        <f>IF(A6="","",IF(COUNTA(A6:N6)&gt;=12,"完全","補足待ち"))</f>
        <v>完全</v>
      </c>
      <c r="Q6" t="str"/>
    </row>
    <row r="7">
      <c r="A7" t="str">
        <v>LOG-003</v>
      </c>
      <c r="B7" t="str">
        <v>CUST-003</v>
      </c>
      <c r="C7" s="38" t="n">
        <v>46137</v>
      </c>
      <c r="D7" t="str">
        <v>電話</v>
      </c>
      <c r="E7" t="str">
        <v>山田大輔</v>
      </c>
      <c r="F7" t="str">
        <v>田中大輔</v>
      </c>
      <c r="G7" t="str">
        <v>新規顧客開拓</v>
      </c>
      <c r="H7" t="str">
        <v>業務課題を明確にする</v>
      </c>
      <c r="I7" t="str">
        <v>顧客は社内での検討と購買担当者の追加が必要です。</v>
      </c>
      <c r="J7" t="str">
        <v>要件確認</v>
      </c>
      <c r="K7" t="str">
        <v>ニュートラル</v>
      </c>
      <c r="L7" t="str">
        <v>要件一覧を送付します。</v>
      </c>
      <c r="M7" s="38" t="n">
        <v>46144</v>
      </c>
      <c r="N7" t="str">
        <v>はい</v>
      </c>
      <c r="O7" t="str"/>
      <c r="P7" t="str">
        <f>IF(A7="","",IF(COUNTA(A7:N7)&gt;=12,"完全","補足待ち"))</f>
        <v>完全</v>
      </c>
      <c r="Q7" t="str"/>
    </row>
    <row r="8">
      <c r="A8" t="str">
        <v>LOG-004</v>
      </c>
      <c r="B8" t="str">
        <v>CUST-004</v>
      </c>
      <c r="C8" s="38" t="n">
        <v>46134</v>
      </c>
      <c r="D8" t="str">
        <v>訪問</v>
      </c>
      <c r="E8" t="str">
        <v>鈴木葵</v>
      </c>
      <c r="F8" t="str">
        <v>鈴木美咲</v>
      </c>
      <c r="G8" t="str">
        <v>更新</v>
      </c>
      <c r="H8" t="str">
        <v>更新見積を協議します。</v>
      </c>
      <c r="I8" t="str">
        <v>顧客は競合見積がより安いと述べており、経営層のサポートが必要です。</v>
      </c>
      <c r="J8" t="str">
        <v>商談交渉</v>
      </c>
      <c r="K8" t="str">
        <v>リスク</v>
      </c>
      <c r="L8" t="str">
        <v>経営層会議を設定します。</v>
      </c>
      <c r="M8" s="38" t="n">
        <v>46141</v>
      </c>
      <c r="N8" t="str">
        <v>はい</v>
      </c>
      <c r="O8" t="str"/>
      <c r="P8" t="str">
        <f>IF(A8="","",IF(COUNTA(A8:N8)&gt;=12,"完全","補足待ち"))</f>
        <v>完全</v>
      </c>
      <c r="Q8" t="str"/>
    </row>
    <row r="9">
      <c r="A9" t="str">
        <v>LOG-005</v>
      </c>
      <c r="B9" t="str">
        <v>CUST-005</v>
      </c>
      <c r="C9" s="38" t="n">
        <v>46128</v>
      </c>
      <c r="D9" t="str">
        <v>イベントコミュニケーション</v>
      </c>
      <c r="E9" t="str">
        <v>店舗運営責任者</v>
      </c>
      <c r="F9" t="str">
        <v>佐藤健</v>
      </c>
      <c r="G9" t="str">
        <v>イベントリード</v>
      </c>
      <c r="H9" t="str">
        <v>販促レポート要件を収集する</v>
      </c>
      <c r="I9" t="str">
        <v>顧客は案件の保留を示しています。</v>
      </c>
      <c r="J9" t="str">
        <v>保留</v>
      </c>
      <c r="K9" t="str">
        <v>ニュートラル</v>
      </c>
      <c r="L9" t="str">
        <v>2週間後に再訪問します。</v>
      </c>
      <c r="M9" s="38" t="n">
        <v>46150</v>
      </c>
      <c r="N9" t="str">
        <v>いいえ</v>
      </c>
      <c r="O9" t="str"/>
      <c r="P9" t="str">
        <f>IF(A9="","",IF(COUNTA(A9:N9)&gt;=12,"完全","補足待ち"))</f>
        <v>完全</v>
      </c>
      <c r="Q9" t="str"/>
    </row>
    <row r="10">
      <c r="A10" t="str">
        <v>LOG-006</v>
      </c>
      <c r="B10" t="str">
        <v>CUST-006</v>
      </c>
      <c r="C10" s="38" t="n">
        <v>46136</v>
      </c>
      <c r="D10" t="str">
        <v>メール</v>
      </c>
      <c r="E10" t="str">
        <v>斎藤綾</v>
      </c>
      <c r="F10" t="str">
        <v>田中大輔</v>
      </c>
      <c r="G10" t="str">
        <v>チャネル協業</v>
      </c>
      <c r="H10" t="str">
        <v>契約条項を確認する</v>
      </c>
      <c r="I10" t="str">
        <v>法務は責任範囲条項の修正を求めています。</v>
      </c>
      <c r="J10" t="str">
        <v>契約承認</v>
      </c>
      <c r="K10" t="str">
        <v>エスカレーションが必要</v>
      </c>
      <c r="L10" t="str">
        <v>法務とのコミュニケーションを組織する</v>
      </c>
      <c r="M10" s="38" t="n">
        <v>46140</v>
      </c>
      <c r="N10" t="str">
        <v>はい</v>
      </c>
      <c r="O10" t="str"/>
      <c r="P10" t="str">
        <f>IF(A10="","",IF(COUNTA(A10:N10)&gt;=12,"完全","補足待ち"))</f>
        <v>完全</v>
      </c>
      <c r="Q10" t="str"/>
    </row>
  </sheetData>
  <mergeCells count="2">
    <mergeCell ref="A1:Q1"/>
    <mergeCell ref="A2:Q2"/>
  </mergeCells>
  <conditionalFormatting sqref="K5:K10">
    <cfRule type="containsText" dxfId="6" priority="1" operator="containsText" text="リスク"/>
    <cfRule type="containsText" dxfId="7" priority="2" operator="containsText" text="エスカレーションが必要"/>
  </conditionalFormatting>
  <conditionalFormatting sqref="P5:P10">
    <cfRule type="containsText" dxfId="8" priority="3" operator="containsText" text="補足待ち"/>
  </conditionalFormatting>
  <dataValidations count="7">
    <dataValidation allowBlank="true" sqref="B5:B10" type="list">
      <formula1>'顧客一覧'!$A$5:$A$104</formula1>
    </dataValidation>
    <dataValidation allowBlank="true" sqref="D5:D10" type="list">
      <formula1>'設定'!$E$5:$E$13</formula1>
    </dataValidation>
    <dataValidation allowBlank="true" sqref="F5:F10" type="list">
      <formula1>'設定'!$J$5:$J$9</formula1>
    </dataValidation>
    <dataValidation allowBlank="true" sqref="G5:G10" type="list">
      <formula1>'設定'!$F$5:$F$14</formula1>
    </dataValidation>
    <dataValidation allowBlank="true" sqref="J5:J10" type="list">
      <formula1>'設定'!$L$5:$L$13</formula1>
    </dataValidation>
    <dataValidation allowBlank="true" sqref="K5:K10" type="list">
      <formula1>'設定'!$O$5:$O$8</formula1>
    </dataValidation>
    <dataValidation allowBlank="true" sqref="N5:N10" type="list">
      <formula1>'設定'!$P$5:$P$6</formula1>
    </dataValidation>
  </dataValidations>
  <pageMargins left="0.7" right="0.7" top="0.75" bottom="0.75" header="0.3" footer="0.3"/>
  <tableParts count="1">
    <tablePart r:id="R9f26df7404504e28"/>
  </tableParts>
</worksheet>
</file>

<file path=xl/worksheets/sheet7.xml><?xml version="1.0" encoding="utf-8"?>
<worksheet xmlns="http://schemas.openxmlformats.org/spreadsheetml/2006/main" xmlns:r="http://schemas.openxmlformats.org/officeDocument/2006/relationships">
  <sheetFormatPr defaultRowHeight="15"/>
  <cols>
    <col customWidth="true" max="4" min="1" width="14"/>
    <col customWidth="true" max="5" min="5" width="12"/>
    <col customWidth="true" max="6" min="6" width="10"/>
    <col customWidth="true" max="7" min="7" width="16"/>
    <col customWidth="true" max="10" min="8" width="14"/>
    <col customWidth="true" max="11" min="11" width="12"/>
    <col customWidth="true" max="12" min="12" width="10"/>
    <col customWidth="true" max="13" min="13" width="12"/>
    <col customWidth="true" max="14" min="14" width="32"/>
    <col customWidth="true" max="15" min="15" width="30"/>
    <col customWidth="true" max="16" min="16" width="28"/>
    <col customWidth="true" max="17" min="17" width="16"/>
    <col customWidth="true" max="18" min="18" width="28"/>
  </cols>
  <sheetData>
    <row r="1" ht="30" customHeight="true">
      <c r="A1" s="4" t="str">
        <v>フォローアクション</v>
      </c>
      <c r="B1" s="4"/>
      <c r="C1" s="4"/>
      <c r="D1" s="4"/>
      <c r="E1" s="4"/>
      <c r="F1" s="4"/>
      <c r="G1" s="4"/>
      <c r="H1" s="4"/>
      <c r="I1" s="4"/>
      <c r="J1" s="4"/>
      <c r="K1" s="4"/>
      <c r="L1" s="4"/>
      <c r="M1" s="4"/>
      <c r="N1" s="4"/>
      <c r="O1" s="4"/>
      <c r="P1" s="4"/>
      <c r="Q1" s="4"/>
      <c r="R1" s="4"/>
    </row>
    <row r="2" ht="24" customHeight="true">
      <c r="A2" s="9" t="str">
        <v>各コミュニケーション後の次のアクションを、担当者、期限、優先度、完了結果に落とし込み、期限超過と催促レベルを自動判定します。</v>
      </c>
      <c r="B2" s="9"/>
      <c r="C2" s="9"/>
      <c r="D2" s="9"/>
      <c r="E2" s="9"/>
      <c r="F2" s="9"/>
      <c r="G2" s="9"/>
      <c r="H2" s="9"/>
      <c r="I2" s="9"/>
      <c r="J2" s="9"/>
      <c r="K2" s="9"/>
      <c r="L2" s="9"/>
      <c r="M2" s="9"/>
      <c r="N2" s="9"/>
      <c r="O2" s="9"/>
      <c r="P2" s="9"/>
      <c r="Q2" s="9"/>
      <c r="R2" s="9"/>
    </row>
    <row r="3"/>
    <row r="4" ht="30" customHeight="true">
      <c r="A4" s="18" t="str">
        <v>To-do ID</v>
      </c>
      <c r="B4" s="18" t="str">
        <v>顧客ID</v>
      </c>
      <c r="C4" s="18" t="str">
        <v>案件ID</v>
      </c>
      <c r="D4" s="18" t="str">
        <v>元記録ID</v>
      </c>
      <c r="E4" s="18" t="str">
        <v>担当者</v>
      </c>
      <c r="F4" s="18" t="str">
        <v>優先度</v>
      </c>
      <c r="G4" s="18" t="str">
        <v>項目種別</v>
      </c>
      <c r="H4" s="18" t="str">
        <v>作成日</v>
      </c>
      <c r="I4" s="18" t="str">
        <v>期限日</v>
      </c>
      <c r="J4" s="18" t="str">
        <v>完了日</v>
      </c>
      <c r="K4" s="18" t="str">
        <v>ステータス</v>
      </c>
      <c r="L4" s="18" t="str">
        <v>期限超過日数</v>
      </c>
      <c r="M4" s="18" t="str">
        <v>催促レベル</v>
      </c>
      <c r="N4" s="18" t="str">
        <v>アクション内容</v>
      </c>
      <c r="O4" s="18" t="str">
        <v>期待成果</v>
      </c>
      <c r="P4" s="18" t="str">
        <v>完了結果</v>
      </c>
      <c r="Q4" s="18" t="str">
        <v>エスカレーション先</v>
      </c>
      <c r="R4" s="18" t="str">
        <v>備考</v>
      </c>
    </row>
    <row r="5">
      <c r="A5" t="str">
        <v>TASK-001</v>
      </c>
      <c r="B5" t="str">
        <v>CUST-001</v>
      </c>
      <c r="C5" t="str">
        <v>OPP-001</v>
      </c>
      <c r="D5" t="str">
        <v>LOG-001</v>
      </c>
      <c r="E5" t="str">
        <v>佐藤健</v>
      </c>
      <c r="F5" t="str">
        <v>P1</v>
      </c>
      <c r="G5" t="str">
        <v>見積 / 提案</v>
      </c>
      <c r="H5" s="38" t="n">
        <v>46132</v>
      </c>
      <c r="I5" s="38" t="n">
        <v>46142</v>
      </c>
      <c r="J5" s="38"/>
      <c r="K5" t="str">
        <v>進行中</v>
      </c>
      <c r="L5" s="58" t="n">
        <f>IF(OR(A5="",I5="",K5="完了",K5="取消"),"",MAX(0,TODAY()-I5))</f>
        <v>0</v>
      </c>
      <c r="M5" t="str">
        <f>IF(A5="","",IF(K5="完了","完了",IF(K5="取消","取消",IF(AND(L5&lt;&gt;"",L5&gt;=7),"赤色",IF(AND(L5&lt;&gt;"",L5&gt;=1),"黄色",IF(F5="P0","重点","正常"))))))</f>
        <v>正常</v>
      </c>
      <c r="N5" t="str">
        <v>修正版見積を送付する</v>
      </c>
      <c r="O5" t="str">
        <v>顧客は予算版を確認します。</v>
      </c>
      <c r="P5" t="str"/>
      <c r="Q5" t="str"/>
      <c r="R5" t="str"/>
    </row>
    <row r="6">
      <c r="A6" t="str">
        <v>TASK-002</v>
      </c>
      <c r="B6" t="str">
        <v>CUST-002</v>
      </c>
      <c r="C6" t="str">
        <v>OPP-002</v>
      </c>
      <c r="D6" t="str">
        <v>LOG-002</v>
      </c>
      <c r="E6" t="str">
        <v>鈴木美咲</v>
      </c>
      <c r="F6" t="str">
        <v>P2</v>
      </c>
      <c r="G6" t="str">
        <v>次回連絡</v>
      </c>
      <c r="H6" s="38" t="n">
        <v>46124</v>
      </c>
      <c r="I6" s="38" t="n">
        <v>46148</v>
      </c>
      <c r="J6" s="38"/>
      <c r="K6" t="str">
        <v>未着手</v>
      </c>
      <c r="L6" s="58" t="n">
        <f>IF(OR(A6="",I6="",K6="完了",K6="取消"),"",MAX(0,TODAY()-I6))</f>
        <v>0</v>
      </c>
      <c r="M6" t="str">
        <f>IF(A6="","",IF(K6="完了","完了",IF(K6="取消","取消",IF(AND(L6&lt;&gt;"",L6&gt;=7),"赤色",IF(AND(L6&lt;&gt;"",L6&gt;=1),"黄色",IF(F6="P0","重点","正常"))))))</f>
        <v>正常</v>
      </c>
      <c r="N6" t="str">
        <v>サービスキックオフ会を設定する</v>
      </c>
      <c r="O6" t="str">
        <v>プロジェクト開始計画を確認します。</v>
      </c>
      <c r="P6" t="str"/>
      <c r="Q6" t="str"/>
      <c r="R6" t="str"/>
    </row>
    <row r="7">
      <c r="A7" t="str">
        <v>TASK-003</v>
      </c>
      <c r="B7" t="str">
        <v>CUST-003</v>
      </c>
      <c r="C7" t="str">
        <v>OPP-003</v>
      </c>
      <c r="D7" t="str">
        <v>LOG-003</v>
      </c>
      <c r="E7" t="str">
        <v>田中大輔</v>
      </c>
      <c r="F7" t="str">
        <v>P1</v>
      </c>
      <c r="G7" t="str">
        <v>要件確認</v>
      </c>
      <c r="H7" s="38" t="n">
        <v>46137</v>
      </c>
      <c r="I7" s="38" t="n">
        <v>46144</v>
      </c>
      <c r="J7" s="38"/>
      <c r="K7" t="str">
        <v>進行中</v>
      </c>
      <c r="L7" s="58" t="n">
        <f>IF(OR(A7="",I7="",K7="完了",K7="取消"),"",MAX(0,TODAY()-I7))</f>
        <v>0</v>
      </c>
      <c r="M7" t="str">
        <f>IF(A7="","",IF(K7="完了","完了",IF(K7="取消","取消",IF(AND(L7&lt;&gt;"",L7&gt;=7),"赤色",IF(AND(L7&lt;&gt;"",L7&gt;=1),"黄色",IF(F7="P0","重点","正常"))))))</f>
        <v>正常</v>
      </c>
      <c r="N7" t="str">
        <v>要件一覧を送付し、購買担当者を特定します。</v>
      </c>
      <c r="O7" t="str">
        <v>完全な意思決定プロセスを把握します。</v>
      </c>
      <c r="P7" t="str"/>
      <c r="Q7" t="str"/>
      <c r="R7" t="str"/>
    </row>
    <row r="8">
      <c r="A8" t="str">
        <v>TASK-004</v>
      </c>
      <c r="B8" t="str">
        <v>CUST-004</v>
      </c>
      <c r="C8" t="str">
        <v>OPP-004</v>
      </c>
      <c r="D8" t="str">
        <v>LOG-004</v>
      </c>
      <c r="E8" t="str">
        <v>鈴木美咲</v>
      </c>
      <c r="F8" t="str">
        <v>P0</v>
      </c>
      <c r="G8" t="str">
        <v>経営層サポート</v>
      </c>
      <c r="H8" s="38" t="n">
        <v>46134</v>
      </c>
      <c r="I8" s="38" t="n">
        <v>46141</v>
      </c>
      <c r="J8" s="38"/>
      <c r="K8" t="str">
        <v>社内確認待ち</v>
      </c>
      <c r="L8" s="58" t="n">
        <f>IF(OR(A8="",I8="",K8="完了",K8="取消"),"",MAX(0,TODAY()-I8))</f>
        <v>0</v>
      </c>
      <c r="M8" t="str">
        <f>IF(A8="","",IF(K8="完了","完了",IF(K8="取消","取消",IF(AND(L8&lt;&gt;"",L8&gt;=7),"赤色",IF(AND(L8&lt;&gt;"",L8&gt;=1),"黄色",IF(F8="P0","重点","正常"))))))</f>
        <v>重点</v>
      </c>
      <c r="N8" t="str">
        <v>経営層による価格交渉を設定します。</v>
      </c>
      <c r="O8" t="str">
        <v>更新時の割引境界を明確にします。</v>
      </c>
      <c r="P8" t="str"/>
      <c r="Q8" t="str">
        <v>営業責任者</v>
      </c>
      <c r="R8" t="str"/>
    </row>
    <row r="9">
      <c r="A9" t="str">
        <v>TASK-005</v>
      </c>
      <c r="B9" t="str">
        <v>CUST-005</v>
      </c>
      <c r="C9" t="str">
        <v>OPP-005</v>
      </c>
      <c r="D9" t="str">
        <v>LOG-005</v>
      </c>
      <c r="E9" t="str">
        <v>佐藤健</v>
      </c>
      <c r="F9" t="str">
        <v>P3</v>
      </c>
      <c r="G9" t="str">
        <v>次回連絡</v>
      </c>
      <c r="H9" s="38" t="n">
        <v>46128</v>
      </c>
      <c r="I9" s="38" t="n">
        <v>46150</v>
      </c>
      <c r="J9" s="38"/>
      <c r="K9" t="str">
        <v>未着手</v>
      </c>
      <c r="L9" s="58" t="n">
        <f>IF(OR(A9="",I9="",K9="完了",K9="取消"),"",MAX(0,TODAY()-I9))</f>
        <v>0</v>
      </c>
      <c r="M9" t="str">
        <f>IF(A9="","",IF(K9="完了","完了",IF(K9="取消","取消",IF(AND(L9&lt;&gt;"",L9&gt;=7),"赤色",IF(AND(L9&lt;&gt;"",L9&gt;=1),"黄色",IF(F9="P0","重点","正常"))))))</f>
        <v>正常</v>
      </c>
      <c r="N9" t="str">
        <v>2週間後に再訪問して優先度を確認します。</v>
      </c>
      <c r="O9" t="str">
        <v>案件を再開するか確認する</v>
      </c>
      <c r="P9" t="str"/>
      <c r="Q9" t="str"/>
      <c r="R9" t="str"/>
    </row>
    <row r="10">
      <c r="A10" t="str">
        <v>TASK-006</v>
      </c>
      <c r="B10" t="str">
        <v>CUST-006</v>
      </c>
      <c r="C10" t="str">
        <v>OPP-006</v>
      </c>
      <c r="D10" t="str">
        <v>LOG-006</v>
      </c>
      <c r="E10" t="str">
        <v>田中大輔</v>
      </c>
      <c r="F10" t="str">
        <v>P0</v>
      </c>
      <c r="G10" t="str">
        <v>契約 / 法務</v>
      </c>
      <c r="H10" s="38" t="n">
        <v>46136</v>
      </c>
      <c r="I10" s="38" t="n">
        <v>46140</v>
      </c>
      <c r="J10" s="38"/>
      <c r="K10" t="str">
        <v>社内確認待ち</v>
      </c>
      <c r="L10" s="58" t="n">
        <f>IF(OR(A10="",I10="",K10="完了",K10="取消"),"",MAX(0,TODAY()-I10))</f>
        <v>1</v>
      </c>
      <c r="M10" t="str">
        <f>IF(A10="","",IF(K10="完了","完了",IF(K10="取消","取消",IF(AND(L10&lt;&gt;"",L10&gt;=7),"赤色",IF(AND(L10&lt;&gt;"",L10&gt;=1),"黄色",IF(F10="P0","重点","正常"))))))</f>
        <v>黄色</v>
      </c>
      <c r="N10" t="str">
        <v>法務とのコミュニケーションを組織し、責任範囲を確認します。</v>
      </c>
      <c r="O10" t="str">
        <v>契約条項確認を完了します。</v>
      </c>
      <c r="P10" t="str"/>
      <c r="Q10" t="str">
        <v>営業責任者</v>
      </c>
      <c r="R10" t="str"/>
    </row>
  </sheetData>
  <mergeCells count="2">
    <mergeCell ref="A1:R1"/>
    <mergeCell ref="A2:R2"/>
  </mergeCells>
  <conditionalFormatting sqref="F5:F10">
    <cfRule type="containsText" dxfId="9" priority="1" operator="containsText" text="P0"/>
  </conditionalFormatting>
  <conditionalFormatting sqref="M5:M10">
    <cfRule type="containsText" dxfId="10" priority="2" operator="containsText" text="赤色"/>
    <cfRule type="containsText" dxfId="11" priority="3" operator="containsText" text="黄色"/>
    <cfRule type="containsText" dxfId="12" priority="4" operator="containsText" text="重点"/>
  </conditionalFormatting>
  <conditionalFormatting sqref="K5:K10">
    <cfRule type="containsText" dxfId="13" priority="5" operator="containsText" text="完了"/>
  </conditionalFormatting>
  <dataValidations count="7">
    <dataValidation allowBlank="true" sqref="B5:B10" type="list">
      <formula1>'顧客一覧'!$A$5:$A$104</formula1>
    </dataValidation>
    <dataValidation allowBlank="true" sqref="C5:C10" type="list">
      <formula1>'商談進捗'!$A$5:$A$154</formula1>
    </dataValidation>
    <dataValidation allowBlank="true" sqref="D5:D10" type="list">
      <formula1>'コミュニケーション記録'!$A$5:$A$204</formula1>
    </dataValidation>
    <dataValidation allowBlank="true" sqref="E5:E10" type="list">
      <formula1>'設定'!$J$5:$J$9</formula1>
    </dataValidation>
    <dataValidation allowBlank="true" sqref="F5:F10" type="list">
      <formula1>'設定'!$H$5:$H$8</formula1>
    </dataValidation>
    <dataValidation allowBlank="true" sqref="G5:G10" type="list">
      <formula1>'設定'!$I$5:$I$14</formula1>
    </dataValidation>
    <dataValidation allowBlank="true" sqref="K5:K10" type="list">
      <formula1>'設定'!$G$5:$G$10</formula1>
    </dataValidation>
  </dataValidations>
  <pageMargins left="0.7" right="0.7" top="0.75" bottom="0.75" header="0.3" footer="0.3"/>
  <tableParts count="1">
    <tablePart r:id="Rf1cd6d06e9a64c88"/>
  </tableParts>
</worksheet>
</file>

<file path=xl/worksheets/sheet8.xml><?xml version="1.0" encoding="utf-8"?>
<worksheet xmlns="http://schemas.openxmlformats.org/spreadsheetml/2006/main" xmlns:r="http://schemas.openxmlformats.org/officeDocument/2006/relationships">
  <sheetFormatPr defaultRowHeight="15"/>
  <cols>
    <col customWidth="true" max="1" min="1" width="14"/>
    <col customWidth="true" max="2" min="2" width="16"/>
    <col customWidth="true" max="3" min="3" width="20"/>
    <col customWidth="true" max="5" min="4" width="14"/>
    <col customWidth="true" max="8" min="6" width="12"/>
    <col customWidth="true" max="9" min="9" width="14"/>
    <col customWidth="true" max="10" min="10" width="18"/>
    <col customWidth="true" max="11" min="11" width="28"/>
    <col customWidth="true" max="12" min="12" width="14"/>
    <col customWidth="true" max="13" min="13" width="12"/>
    <col customWidth="true" max="14" min="14" width="32"/>
  </cols>
  <sheetData>
    <row r="1" ht="30" customHeight="true">
      <c r="A1" s="4" t="str">
        <v>アフターサービス更新</v>
      </c>
      <c r="B1" s="4"/>
      <c r="C1" s="4"/>
      <c r="D1" s="4"/>
      <c r="E1" s="4"/>
      <c r="F1" s="4"/>
      <c r="G1" s="4"/>
      <c r="H1" s="4"/>
      <c r="I1" s="4"/>
      <c r="J1" s="4"/>
      <c r="K1" s="4"/>
      <c r="L1" s="4"/>
      <c r="M1" s="4"/>
      <c r="N1" s="4"/>
    </row>
    <row r="2" ht="24" customHeight="true">
      <c r="A2" s="9" t="str">
        <v>更新、追加購入、アフターサービスの立て直し、満足度追跡に使え、期限までの日数から自動で警告を出します。</v>
      </c>
      <c r="B2" s="9"/>
      <c r="C2" s="9"/>
      <c r="D2" s="9"/>
      <c r="E2" s="9"/>
      <c r="F2" s="9"/>
      <c r="G2" s="9"/>
      <c r="H2" s="9"/>
      <c r="I2" s="9"/>
      <c r="J2" s="9"/>
      <c r="K2" s="9"/>
      <c r="L2" s="9"/>
      <c r="M2" s="9"/>
      <c r="N2" s="9"/>
    </row>
    <row r="3"/>
    <row r="4" ht="30" customHeight="true">
      <c r="A4" s="18" t="str">
        <v>顧客ID</v>
      </c>
      <c r="B4" s="18" t="str">
        <v>契約 / 受注ID</v>
      </c>
      <c r="C4" s="18" t="str">
        <v>商品 / サービス</v>
      </c>
      <c r="D4" s="18" t="str">
        <v>開始日</v>
      </c>
      <c r="E4" s="18" t="str">
        <v>期限日</v>
      </c>
      <c r="F4" s="18" t="str">
        <v>期限までの日数</v>
      </c>
      <c r="G4" s="18" t="str">
        <v>更新ステータス</v>
      </c>
      <c r="H4" s="18" t="str">
        <v>満足度（1-5）</v>
      </c>
      <c r="I4" s="18" t="str">
        <v>更新 / 追加購入金額</v>
      </c>
      <c r="J4" s="18" t="str">
        <v>追加購入機会</v>
      </c>
      <c r="K4" s="18" t="str">
        <v>重要論点</v>
      </c>
      <c r="L4" s="18" t="str">
        <v>次回予定日</v>
      </c>
      <c r="M4" s="18" t="str">
        <v>担当者</v>
      </c>
      <c r="N4" s="18" t="str">
        <v>備考</v>
      </c>
    </row>
    <row r="5">
      <c r="A5" t="str">
        <v>CUST-002</v>
      </c>
      <c r="B5" t="str">
        <v>CON-2026-002</v>
      </c>
      <c r="C5" t="str">
        <v>年間運用保守サービス</v>
      </c>
      <c r="D5" s="38" t="n">
        <v>46127</v>
      </c>
      <c r="E5" s="38" t="n">
        <v>46491</v>
      </c>
      <c r="F5" s="58" t="n">
        <f>IF(A5="","",E5-TODAY())</f>
        <v>350</v>
      </c>
      <c r="G5" t="str">
        <v>更新済み</v>
      </c>
      <c r="H5" t="n">
        <v>5</v>
      </c>
      <c r="I5" s="42" t="n">
        <v>300000</v>
      </c>
      <c r="J5" t="str">
        <v>研修サービスパック</v>
      </c>
      <c r="K5" t="str">
        <v>キックオフ会の時間を確認する必要がある</v>
      </c>
      <c r="L5" s="38" t="n">
        <v>46148</v>
      </c>
      <c r="M5" t="str">
        <v>鈴木美咲</v>
      </c>
      <c r="N5" t="str">
        <v>受注済み顧客、納品品質に注目</v>
      </c>
    </row>
    <row r="6">
      <c r="A6" t="str">
        <v>CUST-004</v>
      </c>
      <c r="B6" t="str">
        <v>CON-2025-004</v>
      </c>
      <c r="C6" t="str">
        <v>医療機器運用保守</v>
      </c>
      <c r="D6" s="38" t="n">
        <v>45809</v>
      </c>
      <c r="E6" s="38" t="n">
        <v>46173</v>
      </c>
      <c r="F6" s="58" t="n">
        <f>IF(A6="","",E6-TODAY())</f>
        <v>32</v>
      </c>
      <c r="G6" t="str">
        <v>交渉中</v>
      </c>
      <c r="H6" t="n">
        <v>4</v>
      </c>
      <c r="I6" s="42" t="n">
        <v>650000</v>
      </c>
      <c r="J6" t="str">
        <v>上位サービスパック</v>
      </c>
      <c r="K6" t="str">
        <v>競合の低価格が更新に影響します。</v>
      </c>
      <c r="L6" s="38" t="n">
        <v>46141</v>
      </c>
      <c r="M6" t="str">
        <v>鈴木美咲</v>
      </c>
      <c r="N6" t="str">
        <v>更新の重要なタイミング</v>
      </c>
    </row>
    <row r="7">
      <c r="A7" t="str">
        <v>CUST-006</v>
      </c>
      <c r="B7" t="str">
        <v>CON-2026-006</v>
      </c>
      <c r="C7" t="str">
        <v>グループ運用保守プラットフォームの第1期</v>
      </c>
      <c r="D7" s="38" t="n">
        <v>46174</v>
      </c>
      <c r="E7" s="38" t="n">
        <v>46538</v>
      </c>
      <c r="F7" s="58" t="n">
        <f>IF(A7="","",E7-TODAY())</f>
        <v>397</v>
      </c>
      <c r="G7" t="str">
        <v>未着手</v>
      </c>
      <c r="H7" t="n">
        <v>4</v>
      </c>
      <c r="I7" s="42" t="n">
        <v>980000</v>
      </c>
      <c r="J7" t="str">
        <v>第 2 期拡張</v>
      </c>
      <c r="K7" t="str">
        <v>契約条項が未完了</v>
      </c>
      <c r="L7" s="38" t="n">
        <v>46162</v>
      </c>
      <c r="M7" t="str">
        <v>田中大輔</v>
      </c>
      <c r="N7" t="str">
        <v>受注後に更新フォローへ移行します。</v>
      </c>
    </row>
  </sheetData>
  <mergeCells count="2">
    <mergeCell ref="A1:N1"/>
    <mergeCell ref="A2:N2"/>
  </mergeCells>
  <conditionalFormatting sqref="F5:F7">
    <cfRule type="expression" dxfId="14" priority="1">
      <formula>AND(F5&lt;&gt;"",F5&lt;=30,F5&gt;=0)</formula>
    </cfRule>
    <cfRule type="expression" dxfId="15" priority="2">
      <formula>AND(F5&lt;&gt;"",F5&lt;0)</formula>
    </cfRule>
  </conditionalFormatting>
  <dataValidations count="4">
    <dataValidation allowBlank="true" sqref="A5:A7" type="list">
      <formula1>'顧客一覧'!$A$5:$A$104</formula1>
    </dataValidation>
    <dataValidation allowBlank="true" sqref="G5:G7" type="list">
      <formula1>'設定'!$N$5:$N$10</formula1>
    </dataValidation>
    <dataValidation allowBlank="true" operator="between" sqref="H5:H7" type="whole">
      <formula1>1</formula1>
      <formula2>5</formula2>
    </dataValidation>
    <dataValidation allowBlank="true" sqref="M5:M7" type="list">
      <formula1>'設定'!$J$5:$J$9</formula1>
    </dataValidation>
  </dataValidations>
  <pageMargins left="0.7" right="0.7" top="0.75" bottom="0.75" header="0.3" footer="0.3"/>
  <tableParts count="1">
    <tablePart r:id="R0f02d62ce0734ebd"/>
  </tableParts>
</worksheet>
</file>

<file path=xl/worksheets/sheet9.xml><?xml version="1.0" encoding="utf-8"?>
<worksheet xmlns="http://schemas.openxmlformats.org/spreadsheetml/2006/main">
  <sheetFormatPr defaultRowHeight="15"/>
  <cols>
    <col customWidth="true" max="5" min="1" width="14"/>
    <col customWidth="true" max="6" min="6" width="16"/>
    <col customWidth="true" max="7" min="7" width="14"/>
    <col customWidth="true" max="8" min="8" width="10"/>
    <col customWidth="true" max="9" min="9" width="16"/>
    <col customWidth="true" max="10" min="10" width="14"/>
    <col customWidth="true" max="11" min="11" width="12"/>
    <col customWidth="true" max="12" min="12" width="14"/>
    <col customWidth="true" max="13" min="13" width="12"/>
    <col customWidth="true" max="14" min="14" width="14"/>
    <col customWidth="true" max="15" min="15" width="12"/>
    <col customWidth="true" max="18" min="16" width="10"/>
    <col customWidth="true" max="19" min="19" width="12"/>
  </cols>
  <sheetData>
    <row r="1" ht="30" customHeight="true">
      <c r="A1" s="4" t="str">
        <v>設定とデータ辞書</v>
      </c>
      <c r="B1" s="4"/>
      <c r="C1" s="4"/>
      <c r="D1" s="4"/>
      <c r="E1" s="4"/>
      <c r="F1" s="4"/>
      <c r="G1" s="4"/>
      <c r="H1" s="4"/>
      <c r="I1" s="4"/>
      <c r="J1" s="4"/>
      <c r="K1" s="4"/>
      <c r="L1" s="4"/>
      <c r="M1" s="4"/>
      <c r="N1" s="4"/>
      <c r="O1" s="4"/>
      <c r="P1" s="4"/>
      <c r="Q1" s="4"/>
      <c r="R1" s="4"/>
      <c r="S1" s="4"/>
    </row>
    <row r="2" ht="24" customHeight="true">
      <c r="A2" s="9" t="str">
        <v>プルダウン選択肢、段階確率、ソース説明を調整します。メインデータ表のプルダウンはこの一覧を参照します。</v>
      </c>
      <c r="B2" s="9"/>
      <c r="C2" s="9"/>
      <c r="D2" s="9"/>
      <c r="E2" s="9"/>
      <c r="F2" s="9"/>
      <c r="G2" s="9"/>
      <c r="H2" s="9"/>
      <c r="I2" s="9"/>
      <c r="J2" s="9"/>
      <c r="K2" s="9"/>
      <c r="L2" s="9"/>
      <c r="M2" s="9"/>
      <c r="N2" s="9"/>
      <c r="O2" s="9"/>
      <c r="P2" s="9"/>
      <c r="Q2" s="9"/>
      <c r="R2" s="9"/>
      <c r="S2" s="9"/>
    </row>
    <row r="3"/>
    <row r="4" ht="30" customHeight="true">
      <c r="A4" s="18" t="str">
        <v>顧客ステータス</v>
      </c>
      <c r="B4" s="18" t="str">
        <v>顧客ランク</v>
      </c>
      <c r="C4" s="18" t="str">
        <v>顧客種別</v>
      </c>
      <c r="D4" s="18" t="str">
        <v>顧客ソース</v>
      </c>
      <c r="E4" s="18" t="str">
        <v>コミュニケーション手段</v>
      </c>
      <c r="F4" s="18" t="str">
        <v>業務シナリオ</v>
      </c>
      <c r="G4" s="18" t="str">
        <v>To-do ステータス</v>
      </c>
      <c r="H4" s="18" t="str">
        <v>優先度</v>
      </c>
      <c r="I4" s="18" t="str">
        <v>項目種別</v>
      </c>
      <c r="J4" s="18" t="str">
        <v>担当者</v>
      </c>
      <c r="K4" s="18" t="str">
        <v>意思決定の役割</v>
      </c>
      <c r="L4" s="18" t="str">
        <v>案件段階</v>
      </c>
      <c r="M4" s="18" t="str">
        <v>段階確率</v>
      </c>
      <c r="N4" s="18" t="str">
        <v>更新ステータス</v>
      </c>
      <c r="O4" s="18" t="str">
        <v>コミュニケーション結論</v>
      </c>
      <c r="P4" s="18" t="str">
        <v>はい / いいえ</v>
      </c>
      <c r="Q4" s="18" t="str">
        <v>影響力</v>
      </c>
      <c r="R4" s="18" t="str">
        <v>顧客態度</v>
      </c>
      <c r="S4" s="18" t="str">
        <v>案件結果</v>
      </c>
    </row>
    <row r="5">
      <c r="A5" t="str">
        <v>新規リード</v>
      </c>
      <c r="B5" t="str">
        <v>S</v>
      </c>
      <c r="C5" t="str">
        <v>見込み顧客</v>
      </c>
      <c r="D5" t="str">
        <v>公式サイト</v>
      </c>
      <c r="E5" t="str">
        <v>電話</v>
      </c>
      <c r="F5" t="str">
        <v>新規顧客開拓</v>
      </c>
      <c r="G5" t="str">
        <v>未着手</v>
      </c>
      <c r="H5" t="str">
        <v>P0</v>
      </c>
      <c r="I5" t="str">
        <v>次回連絡</v>
      </c>
      <c r="J5" t="str">
        <v>佐藤健</v>
      </c>
      <c r="K5" t="str">
        <v>意思決定者</v>
      </c>
      <c r="L5" t="str">
        <v>リード</v>
      </c>
      <c r="M5" s="12" t="n">
        <v>0.1</v>
      </c>
      <c r="N5" t="str">
        <v>未着手</v>
      </c>
      <c r="O5" t="str">
        <v>前向き</v>
      </c>
      <c r="P5" t="str">
        <v>はい</v>
      </c>
      <c r="Q5" t="str">
        <v>高</v>
      </c>
      <c r="R5" t="str">
        <v>サポート</v>
      </c>
      <c r="S5" t="str">
        <v>オープン</v>
      </c>
    </row>
    <row r="6">
      <c r="A6" t="str">
        <v>フォロー中</v>
      </c>
      <c r="B6" t="str">
        <v>A</v>
      </c>
      <c r="C6" t="str">
        <v>既存顧客</v>
      </c>
      <c r="D6" t="str">
        <v>展示会</v>
      </c>
      <c r="E6" t="str">
        <v>メール</v>
      </c>
      <c r="F6" t="str">
        <v>既存顧客フォロー</v>
      </c>
      <c r="G6" t="str">
        <v>進行中</v>
      </c>
      <c r="H6" t="str">
        <v>P1</v>
      </c>
      <c r="I6" t="str">
        <v>要件確認</v>
      </c>
      <c r="J6" t="str">
        <v>鈴木美咲</v>
      </c>
      <c r="K6" t="str">
        <v>利用者</v>
      </c>
      <c r="L6" t="str">
        <v>要件確認</v>
      </c>
      <c r="M6" s="12" t="n">
        <v>0.25</v>
      </c>
      <c r="N6" t="str">
        <v>連絡済み</v>
      </c>
      <c r="O6" t="str">
        <v>ニュートラル</v>
      </c>
      <c r="P6" t="str">
        <v>いいえ</v>
      </c>
      <c r="Q6" t="str">
        <v>中</v>
      </c>
      <c r="R6" t="str">
        <v>中立</v>
      </c>
      <c r="S6" t="str">
        <v>受注</v>
      </c>
    </row>
    <row r="7">
      <c r="A7" t="str">
        <v>受注済み</v>
      </c>
      <c r="B7" t="str">
        <v>B</v>
      </c>
      <c r="C7" t="str">
        <v>更新顧客</v>
      </c>
      <c r="D7" t="str">
        <v>広告</v>
      </c>
      <c r="E7" t="str">
        <v>メッセージ / IM</v>
      </c>
      <c r="F7" t="str">
        <v>更新</v>
      </c>
      <c r="G7" t="str">
        <v>顧客待ち</v>
      </c>
      <c r="H7" t="str">
        <v>P2</v>
      </c>
      <c r="I7" t="str">
        <v>見積 / 提案</v>
      </c>
      <c r="J7" t="str">
        <v>田中大輔</v>
      </c>
      <c r="K7" t="str">
        <v>購買</v>
      </c>
      <c r="L7" t="str">
        <v>提案見積</v>
      </c>
      <c r="M7" s="12" t="n">
        <v>0.45</v>
      </c>
      <c r="N7" t="str">
        <v>交渉中</v>
      </c>
      <c r="O7" t="str">
        <v>リスク</v>
      </c>
      <c r="Q7" t="str">
        <v>低</v>
      </c>
      <c r="R7" t="str">
        <v>様子見</v>
      </c>
      <c r="S7" t="str">
        <v>失注</v>
      </c>
    </row>
    <row r="8">
      <c r="A8" t="str">
        <v>保留</v>
      </c>
      <c r="B8" t="str">
        <v>C</v>
      </c>
      <c r="C8" t="str">
        <v>チャネルパートナー</v>
      </c>
      <c r="D8" t="str">
        <v>紹介</v>
      </c>
      <c r="E8" t="str">
        <v>訪問</v>
      </c>
      <c r="F8" t="str">
        <v>追加購入</v>
      </c>
      <c r="G8" t="str">
        <v>社内確認待ち</v>
      </c>
      <c r="H8" t="str">
        <v>P3</v>
      </c>
      <c r="I8" t="str">
        <v>サンプル / 試験導入</v>
      </c>
      <c r="J8" t="str">
        <v>営業責任者</v>
      </c>
      <c r="K8" t="str">
        <v>財務</v>
      </c>
      <c r="L8" t="str">
        <v>サンプル / 試験導入</v>
      </c>
      <c r="M8" s="12" t="n">
        <v>0.6</v>
      </c>
      <c r="N8" t="str">
        <v>更新済み</v>
      </c>
      <c r="O8" t="str">
        <v>エスカレーションが必要</v>
      </c>
      <c r="R8" t="str">
        <v>反対</v>
      </c>
      <c r="S8" t="str">
        <v>保留</v>
      </c>
    </row>
    <row r="9">
      <c r="A9" t="str">
        <v>離脱</v>
      </c>
      <c r="B9" t="str">
        <v>D</v>
      </c>
      <c r="C9" t="str">
        <v>サプライヤー</v>
      </c>
      <c r="D9" t="str">
        <v>チャネル</v>
      </c>
      <c r="E9" t="str">
        <v>オンライン会議</v>
      </c>
      <c r="F9" t="str">
        <v>入札 / 提案募集</v>
      </c>
      <c r="G9" t="str">
        <v>完了</v>
      </c>
      <c r="I9" t="str">
        <v>契約 / 法務</v>
      </c>
      <c r="J9" t="str">
        <v>配分待ち</v>
      </c>
      <c r="K9" t="str">
        <v>技術</v>
      </c>
      <c r="L9" t="str">
        <v>商談交渉</v>
      </c>
      <c r="M9" s="12" t="n">
        <v>0.7</v>
      </c>
      <c r="N9" t="str">
        <v>更新しない</v>
      </c>
    </row>
    <row r="10">
      <c r="C10" t="str">
        <v>大口顧客</v>
      </c>
      <c r="D10" t="str">
        <v>更新</v>
      </c>
      <c r="E10" t="str">
        <v>展示会での会話</v>
      </c>
      <c r="F10" t="str">
        <v>チャネル協業</v>
      </c>
      <c r="G10" t="str">
        <v>取消</v>
      </c>
      <c r="I10" t="str">
        <v>入金 / 請求書発行</v>
      </c>
      <c r="K10" t="str">
        <v>影響者</v>
      </c>
      <c r="L10" t="str">
        <v>契約承認</v>
      </c>
      <c r="M10" s="12" t="n">
        <v>0.85</v>
      </c>
      <c r="N10" t="str">
        <v>保留</v>
      </c>
    </row>
    <row r="11">
      <c r="C11" t="str">
        <v>その他</v>
      </c>
      <c r="D11" t="str">
        <v>イベント</v>
      </c>
      <c r="E11" t="str">
        <v>アフターサービスタスク</v>
      </c>
      <c r="F11" t="str">
        <v>アフターサービス立て直し</v>
      </c>
      <c r="I11" t="str">
        <v>アフターサービス問題</v>
      </c>
      <c r="K11" t="str">
        <v>その他</v>
      </c>
      <c r="L11" t="str">
        <v>受注</v>
      </c>
      <c r="M11" s="12" t="n">
        <v>1</v>
      </c>
    </row>
    <row r="12">
      <c r="D12" t="str">
        <v>電話開拓</v>
      </c>
      <c r="E12" t="str">
        <v>イベントコミュニケーション</v>
      </c>
      <c r="F12" t="str">
        <v>大口顧客運営</v>
      </c>
      <c r="I12" t="str">
        <v>社内承認</v>
      </c>
      <c r="L12" t="str">
        <v>失注</v>
      </c>
      <c r="M12" s="12" t="n">
        <v>0</v>
      </c>
    </row>
    <row r="13">
      <c r="D13" t="str">
        <v>その他</v>
      </c>
      <c r="E13" t="str">
        <v>その他</v>
      </c>
      <c r="F13" t="str">
        <v>入金督促</v>
      </c>
      <c r="I13" t="str">
        <v>資料追加</v>
      </c>
      <c r="L13" t="str">
        <v>保留</v>
      </c>
      <c r="M13" s="12" t="n">
        <v>0</v>
      </c>
    </row>
    <row r="14">
      <c r="F14" t="str">
        <v>イベントリード</v>
      </c>
      <c r="I14" t="str">
        <v>経営層サポート</v>
      </c>
    </row>
    <row r="15">
      <c r="A15"/>
      <c r="B15"/>
      <c r="C15"/>
      <c r="D15"/>
      <c r="E15"/>
      <c r="F15"/>
      <c r="G15"/>
      <c r="H15"/>
      <c r="I15"/>
      <c r="J15"/>
      <c r="K15"/>
      <c r="L15"/>
      <c r="M15"/>
      <c r="N15"/>
      <c r="O15"/>
      <c r="P15"/>
      <c r="Q15"/>
      <c r="R15"/>
      <c r="S15"/>
      <c r="T15"/>
      <c r="U15"/>
      <c r="V15"/>
      <c r="W15"/>
      <c r="X15"/>
      <c r="Y15"/>
      <c r="Z15"/>
      <c r="AA15"/>
      <c r="AB15"/>
      <c r="AC15"/>
      <c r="AD15"/>
    </row>
    <row r="16">
      <c r="A16"/>
      <c r="B16"/>
      <c r="C16"/>
      <c r="D16"/>
      <c r="E16"/>
      <c r="F16"/>
      <c r="G16"/>
      <c r="H16"/>
      <c r="I16"/>
      <c r="J16"/>
      <c r="K16"/>
      <c r="L16"/>
      <c r="M16"/>
      <c r="N16"/>
      <c r="O16"/>
      <c r="P16"/>
      <c r="Q16"/>
      <c r="R16"/>
      <c r="S16"/>
      <c r="T16"/>
      <c r="U16"/>
      <c r="V16"/>
      <c r="W16"/>
      <c r="X16"/>
      <c r="Y16"/>
      <c r="Z16"/>
      <c r="AA16"/>
      <c r="AB16"/>
      <c r="AC16"/>
      <c r="AD16"/>
    </row>
    <row r="17">
      <c r="A17"/>
      <c r="B17"/>
      <c r="C17"/>
      <c r="D17"/>
      <c r="E17"/>
      <c r="F17"/>
      <c r="G17"/>
      <c r="H17"/>
      <c r="I17"/>
      <c r="J17"/>
      <c r="K17"/>
      <c r="L17"/>
      <c r="M17"/>
      <c r="N17"/>
      <c r="O17"/>
      <c r="P17"/>
      <c r="Q17"/>
      <c r="R17"/>
      <c r="S17"/>
      <c r="T17"/>
      <c r="U17"/>
      <c r="V17"/>
      <c r="W17"/>
      <c r="X17"/>
      <c r="Y17"/>
      <c r="Z17"/>
      <c r="AA17"/>
      <c r="AB17"/>
      <c r="AC17"/>
      <c r="AD17"/>
    </row>
    <row r="18">
      <c r="A18" s="25" t="str">
        <v>テンプレートの根拠と出典</v>
      </c>
      <c r="B18" s="25"/>
      <c r="C18" s="25"/>
      <c r="D18" s="25"/>
      <c r="E18" s="25"/>
      <c r="F18" s="25"/>
      <c r="G18" s="25"/>
      <c r="H18" s="25"/>
      <c r="I18" s="25"/>
      <c r="J18" s="25"/>
      <c r="K18" s="25"/>
      <c r="L18" s="25"/>
      <c r="M18" s="25"/>
      <c r="N18" s="25"/>
      <c r="O18" s="25"/>
      <c r="P18" s="25"/>
      <c r="Q18" s="25"/>
      <c r="R18" s="25"/>
      <c r="S18" s="25"/>
    </row>
    <row r="19">
      <c r="A19" s="29" t="str">
        <v>参照ページ</v>
      </c>
      <c r="B19" s="32" t="str">
        <v>https://finitefield.org/excel-templates/sales-operations/customer-contact-log/</v>
      </c>
    </row>
    <row r="20">
      <c r="A20" s="29" t="str">
        <v>有効な内容</v>
      </c>
      <c r="B20" s="32" t="str">
        <v>顧客、訪問、フォローを 1 冊のワークブックに整理し、主要項目を分離します。追跡しやすく、共有しやすく、入力の拡張もしやすい構成で、履歴を残して次回確認や報告に使えます。</v>
      </c>
    </row>
    <row r="21">
      <c r="A21" s="29" t="str">
        <v>本テンプレートの拡張</v>
      </c>
      <c r="B21" s="32" t="str">
        <v>担当者、商談進捗、アフターサービス更新、ダッシュボードを追加し、新規開拓、維持、更新、アフター対応、回収、チャネル、大口顧客などの場面に合わせます。</v>
      </c>
    </row>
  </sheetData>
  <mergeCells count="3">
    <mergeCell ref="A1:S1"/>
    <mergeCell ref="A2:S2"/>
    <mergeCell ref="A18:S18"/>
  </mergeCells>
  <pageMargins left="0.7" right="0.7" top="0.75" bottom="0.75" header="0.3" footer="0.3"/>
</worksheet>
</file>