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parameters" sheetId="3" r:id="rId3" state="visible"/>
    <sheet name="events_log" sheetId="4" r:id="rId4" state="visible"/>
    <sheet name="hazard_inspection" sheetId="5" r:id="rId5" state="visible"/>
    <sheet name="training_log" sheetId="6" r:id="rId6" state="visible"/>
    <sheet name="working_hours" sheetId="7" r:id="rId7" state="visible"/>
    <sheet name="facility_environment" sheetId="8" r:id="rId8" state="visible"/>
    <sheet name="kpi_aggregation" sheetId="9" r:id="rId9" state="visible"/>
  </sheets>
  <definedNames>
    <definedName name="DeptList">'parameters'!$A$6:$A$10</definedName>
    <definedName name="MonthList">'parameters'!$J$6:$J$17</definedName>
    <definedName name="EventTypeList">'parameters'!$L$6:$L$8</definedName>
    <definedName name="CauseList">'parameters'!$M$6:$M$10</definedName>
    <definedName name="RiskLevelList">'parameters'!$N$6:$N$8</definedName>
    <definedName name="HazardStatusList">'parameters'!$O$6:$O$8</definedName>
    <definedName name="TrainingEvalList">'parameters'!$P$6:$P$7</definedName>
    <definedName name="FacilityJudgementList">'parameters'!$Q$6:$Q$7</definedName>
    <definedName name="LTIFRTarget">'parameters'!$E$6</definedName>
    <definedName name="TRIRTarget">'parameters'!$E$7</definedName>
    <definedName name="HazardClosureRateTarget">'parameters'!$E$8</definedName>
    <definedName name="TrainingRateTarget">'parameters'!$E$9</definedName>
    <definedName name="FacilityNonconformityTarget">'parameters'!$E$10</definedName>
    <definedName name="HazardCorrectionDaysTarget">'parameters'!$F$13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<sst xmlns="http://schemas.openxmlformats.org/spreadsheetml/2006/main" count="177" uniqueCount="177">
  <si>
    <t>Ръководство за KPI табло за производствена безопасност</t>
  </si>
  <si>
    <t>Този шаблон автоматично обобщава LTIFR, TRIR и резултатите за безопасност въз основа на работните часове, инцидентите, опасностите, обучението и оборудването/средата.</t>
  </si>
  <si>
    <t>Тази работна книга е практически шаблон за месечна визуализация на безопасността. Записвайте ежедневните резултати във всеки лист, за да актуализирате автоматично KPI и таблото.</t>
  </si>
  <si>
    <t>4 стъпки за работа</t>
  </si>
  <si>
    <t>【Първоначална настройка】</t>
  </si>
  <si>
    <t>Задайте целевата година, имената на отделите, целите за KPI и теглата (значимостта) в листа „Параметри“.</t>
  </si>
  <si>
    <t>【Записване на данни】</t>
  </si>
  <si>
    <t>Записвайте ежедневни събития, свързани с безопасността, проверки на опасности, резултати от обучение, работни часове и статус на оборудването във входящите листове.</t>
  </si>
  <si>
    <t>【Обобщаване на KPI】</t>
  </si>
  <si>
    <t>Месечните LTIFR, TRIR, степента на отстраняване на опасности и общият резултат за безопасност се изчисляват автоматично в листа „Обобщаване на KPI“.</t>
  </si>
  <si>
    <t>【Анализ на таблото】</t>
  </si>
  <si>
    <t>Изберете целевия месец и отдел в листа „Динамично табло“, за да проверите състоянието на безопасността чрез карти и графики на тенденциите.</t>
  </si>
  <si>
    <t>Легенда за цветовете на клетките</t>
  </si>
  <si>
    <t>Категория</t>
  </si>
  <si>
    <t>Цвят</t>
  </si>
  <si>
    <t>Употреба</t>
  </si>
  <si>
    <t>Клетка за въвеждане</t>
  </si>
  <si>
    <t>Светлосин #E6F0FA</t>
  </si>
  <si>
    <t>Клетки за директно въвеждане на дати, числа, резюмета и мерки.</t>
  </si>
  <si>
    <t>Изберете клетка</t>
  </si>
  <si>
    <t>Светлозелен #EAF7EA</t>
  </si>
  <si>
    <t>Клетки за избор на опции от падащи списъци като отдел, категория и статус.</t>
  </si>
  <si>
    <t>Автоматична клетка с формула</t>
  </si>
  <si>
    <t>Бял</t>
  </si>
  <si>
    <t>Клетки, които се изчисляват автоматично, като KPI, проценти, бройки, дни за корекция и общ брой работни часове.</t>
  </si>
  <si>
    <t>Основни формули за KPI</t>
  </si>
  <si>
    <t>LTIFR</t>
  </si>
  <si>
    <t>TRIR</t>
  </si>
  <si>
    <t>Степен на отстраняване на опасности</t>
  </si>
  <si>
    <t>Процент на преминало обучение</t>
  </si>
  <si>
    <t>Общ резултат за безопасност</t>
  </si>
  <si>
    <t>Динамично табло за управление</t>
  </si>
  <si>
    <t>Помощни данни за таблото</t>
  </si>
  <si>
    <t>Изберете целевия месец и отдел, за да проверите ключовите KPI за безопасност и месечните тенденции.</t>
  </si>
  <si>
    <t>Начало на месеца</t>
  </si>
  <si>
    <t>Начало на следващия месец</t>
  </si>
  <si>
    <t>Общо работни часове</t>
  </si>
  <si>
    <t>Инцидент с изгубено работно време</t>
  </si>
  <si>
    <t>Общо регистрирани инциденти</t>
  </si>
  <si>
    <t>Идентифицирани опасности</t>
  </si>
  <si>
    <t>Завършени</t>
  </si>
  <si>
    <t>Средна посещаемост</t>
  </si>
  <si>
    <t>Несъответствие на оборудването</t>
  </si>
  <si>
    <t>Цел за LTIFR</t>
  </si>
  <si>
    <t>Цел за TRIR</t>
  </si>
  <si>
    <t>Цел за степен на отстраняване</t>
  </si>
  <si>
    <t>Целеви месец</t>
  </si>
  <si>
    <t>Целеви отдел</t>
  </si>
  <si>
    <t>Производствен отдел 1</t>
  </si>
  <si>
    <t>След актуализиране на входящите листове, таблото се актуализира автоматично чрез преизчисляване на Excel.</t>
  </si>
  <si>
    <t>Цел ≥ 85 точки</t>
  </si>
  <si>
    <t>Анализ на тенденциите: Месечна тенденция на KPI за избрания отдел</t>
  </si>
  <si>
    <t>Година-Месец</t>
  </si>
  <si>
    <t>Степен на отстраняване</t>
  </si>
  <si>
    <t>Процент на присъствие на обучение</t>
  </si>
  <si>
    <t>Брой несъответствия на оборудването</t>
  </si>
  <si>
    <t>Общ резултат</t>
  </si>
  <si>
    <t>Параметри</t>
  </si>
  <si>
    <t>Задайте целевата година, отделите, целевите стойности на KPI, теглата и опциите за падащите менюта.</t>
  </si>
  <si>
    <t>Целева година</t>
  </si>
  <si>
    <t>Общо тегло</t>
  </si>
  <si>
    <t>Препоръчително</t>
  </si>
  <si>
    <t>100%</t>
  </si>
  <si>
    <t>Списък с отдели</t>
  </si>
  <si>
    <t>Ред на показване</t>
  </si>
  <si>
    <t>Забележки</t>
  </si>
  <si>
    <t>Име на KPI</t>
  </si>
  <si>
    <t>Целева стойност</t>
  </si>
  <si>
    <t>Мерна единица</t>
  </si>
  <si>
    <t>Посока</t>
  </si>
  <si>
    <t>Значимост</t>
  </si>
  <si>
    <t>Описание</t>
  </si>
  <si>
    <t>Списък с целеви месеци</t>
  </si>
  <si>
    <t>Категория на събитието</t>
  </si>
  <si>
    <t>Категория на причината</t>
  </si>
  <si>
    <t>Ниво на риска</t>
  </si>
  <si>
    <t>Статус на отстраняване</t>
  </si>
  <si>
    <t>Оценка на обучението</t>
  </si>
  <si>
    <t>Оценка на оборудването</t>
  </si>
  <si>
    <t>Използва се в таблото и входящите листове.</t>
  </si>
  <si>
    <t>Случаи / Милион часа</t>
  </si>
  <si>
    <t>По-ниското е по-добро</t>
  </si>
  <si>
    <t>25%</t>
  </si>
  <si>
    <t>Честота на инцидентите с изгубено работно време (LTIFR)</t>
  </si>
  <si>
    <t>Оборудване / Машини</t>
  </si>
  <si>
    <t>Високо</t>
  </si>
  <si>
    <t>Нестартирал</t>
  </si>
  <si>
    <t>Преминал</t>
  </si>
  <si>
    <t>Съответствие</t>
  </si>
  <si>
    <t>Производствен отдел 2</t>
  </si>
  <si>
    <t>Коефициент на общия брой регистрирани инциденти (TRIR)</t>
  </si>
  <si>
    <t>Инцидент без изгубено работно време</t>
  </si>
  <si>
    <t>Работна процедура</t>
  </si>
  <si>
    <t>Средно</t>
  </si>
  <si>
    <t>В ход</t>
  </si>
  <si>
    <t>Повторен тест</t>
  </si>
  <si>
    <t>Несъответствие</t>
  </si>
  <si>
    <t>Инженерен отдел</t>
  </si>
  <si>
    <t>Цел за степен на отстраняване на опасности</t>
  </si>
  <si>
    <t>95%</t>
  </si>
  <si>
    <t>%</t>
  </si>
  <si>
    <t>По-високото е по-добро</t>
  </si>
  <si>
    <t>20%</t>
  </si>
  <si>
    <t>Завършени открития ÷ Общ брой открития</t>
  </si>
  <si>
    <t>Почти инцидент</t>
  </si>
  <si>
    <t>ЛПС</t>
  </si>
  <si>
    <t>Ниско</t>
  </si>
  <si>
    <t>Завършен</t>
  </si>
  <si>
    <t>Отдел Логистика</t>
  </si>
  <si>
    <t>Цел за завършване на обучение</t>
  </si>
  <si>
    <t>90%</t>
  </si>
  <si>
    <t>15%</t>
  </si>
  <si>
    <t>Присъствали ÷ Целеви брой</t>
  </si>
  <si>
    <t>Работна среда</t>
  </si>
  <si>
    <t>Отдел EHS</t>
  </si>
  <si>
    <t>Цел за несъответствия на оборудването</t>
  </si>
  <si>
    <t>Случаи</t>
  </si>
  <si>
    <t>Месечни несъответствия</t>
  </si>
  <si>
    <t>Човешки фактор</t>
  </si>
  <si>
    <t>Общо</t>
  </si>
  <si>
    <t>Помощни прагови стойности</t>
  </si>
  <si>
    <t>Целеви дни за коригиране</t>
  </si>
  <si>
    <t>дни</t>
  </si>
  <si>
    <t>Използва се в условното форматиране за дните на коригиране.</t>
  </si>
  <si>
    <t>Дневник на събитията</t>
  </si>
  <si>
    <t>Записвайте инциденти, свързани с безопасността, като злополуки, наранявания и почти инциденти.</t>
  </si>
  <si>
    <t>№</t>
  </si>
  <si>
    <t>Дата на възникване</t>
  </si>
  <si>
    <t>Час на възникване</t>
  </si>
  <si>
    <t>Отдел на възникване</t>
  </si>
  <si>
    <t>Резюме</t>
  </si>
  <si>
    <t>Брой наранени</t>
  </si>
  <si>
    <t>Изгубени работни дни</t>
  </si>
  <si>
    <t>Превантивни мерки</t>
  </si>
  <si>
    <t>Проверка за опасности</t>
  </si>
  <si>
    <t>Записвайте откритите опасности по време на патрули/инспекции и техните коригиращи действия.</t>
  </si>
  <si>
    <t>№ на откритието</t>
  </si>
  <si>
    <t>Дата на проверка</t>
  </si>
  <si>
    <t>Отдел, открил опасността</t>
  </si>
  <si>
    <t>Опасност / Откритие</t>
  </si>
  <si>
    <t>Отговорен отдел</t>
  </si>
  <si>
    <t>Противодействие</t>
  </si>
  <si>
    <t>Планирана дата на завършване</t>
  </si>
  <si>
    <t>Действителна дата на завършване</t>
  </si>
  <si>
    <t>Статус</t>
  </si>
  <si>
    <t>Дни за коригиране</t>
  </si>
  <si>
    <t>Обучения и тренировки</t>
  </si>
  <si>
    <t>Записвайте обучения по безопасност, евакуационни тренировки, KYT и други дейности.</t>
  </si>
  <si>
    <t>ИД на обучението</t>
  </si>
  <si>
    <t>Дата на провеждане</t>
  </si>
  <si>
    <t>Тема на обучението / тренировката</t>
  </si>
  <si>
    <t>Организатор</t>
  </si>
  <si>
    <t>Целеви брой участници</t>
  </si>
  <si>
    <t>Присъствали</t>
  </si>
  <si>
    <t>Процент на присъствие</t>
  </si>
  <si>
    <t>Оценка</t>
  </si>
  <si>
    <t>Въвеждане на работни часове</t>
  </si>
  <si>
    <t>Записвайте месечните общи работни часове на ниво отдел, които служат като знаменател за изчисляване на LTIFR и TRIR.</t>
  </si>
  <si>
    <t>Брой служители</t>
  </si>
  <si>
    <t>Планирани часове</t>
  </si>
  <si>
    <t>Извънредни часове</t>
  </si>
  <si>
    <t>Оборудване и среда</t>
  </si>
  <si>
    <t>Записвайте статуса на съответствие на предпазните устройства, ЛПС и работната среда.</t>
  </si>
  <si>
    <t>ИД на инспекцията</t>
  </si>
  <si>
    <t>Дата на инспекцията</t>
  </si>
  <si>
    <t>Обект на инспекция (оборудване/зона)</t>
  </si>
  <si>
    <t>Инспектиран елемент</t>
  </si>
  <si>
    <t>Подробности за несъответствието</t>
  </si>
  <si>
    <t>Предприети мерки</t>
  </si>
  <si>
    <t>Инспектор</t>
  </si>
  <si>
    <t>Обобщаване на KPI</t>
  </si>
  <si>
    <t>Автоматично обобщава данните от входящите листове по година-месец, използвайки SUMIFS, COUNTIFS и AVERAGEIFS.</t>
  </si>
  <si>
    <t>Брой инциденти с изгубено работно време</t>
  </si>
  <si>
    <t>Брой инциденти без изгубено работно време</t>
  </si>
  <si>
    <t>Брой идентифицирани опасности</t>
  </si>
  <si>
    <t>Брой коригирани опасности</t>
  </si>
  <si>
    <t>Средна посещаемост на обучение</t>
  </si>
</sst>
</file>

<file path=xl/styles.xml><?xml version="1.0" encoding="utf-8"?>
<styleSheet xmlns="http://schemas.openxmlformats.org/spreadsheetml/2006/main">
  <numFmts count="4">
    <numFmt numFmtId="164" formatCode="0.0"/>
    <numFmt numFmtId="165" formatCode="yyyy-mm-dd"/>
    <numFmt numFmtId="166" formatCode="hh:mm"/>
    <numFmt numFmtId="167" formatCode="#,##0.0"/>
  </numFmts>
  <fonts count="9">
    <font>
      <sz val="11"/>
      <color theme="1"/>
      <name val="Calibri"/>
      <family val="2"/>
      <scheme val="minor"/>
    </font>
    <font>
      <sz val="10"/>
      <color rgb="00243447"/>
      <name val="Yu Gothic"/>
    </font>
    <font>
      <b val="1"/>
      <sz val="18"/>
      <color rgb="00FFFFFF"/>
      <name val="Yu Gothic"/>
    </font>
    <font>
      <sz val="10"/>
      <color rgb="005F6B7A"/>
      <name val="Yu Gothic"/>
    </font>
    <font>
      <b val="1"/>
      <sz val="11"/>
      <color rgb="00FFFFFF"/>
      <name val="Yu Gothic"/>
    </font>
    <font>
      <b val="1"/>
      <sz val="10"/>
      <color rgb="00243447"/>
      <name val="Yu Gothic"/>
    </font>
    <font>
      <sz val="11"/>
      <color rgb="00243447"/>
      <name val="Yu Gothic"/>
    </font>
    <font>
      <b val="1"/>
      <sz val="12"/>
      <color rgb="00FFFFFF"/>
      <name val="Yu Gothic"/>
    </font>
    <font>
      <b val="1"/>
      <sz val="22"/>
      <color rgb="001A2B4C"/>
      <name val="Yu Gothic"/>
    </font>
  </fonts>
  <fills count="10">
    <fill>
      <patternFill/>
    </fill>
    <fill>
      <patternFill patternType="gray125"/>
    </fill>
    <fill>
      <patternFill patternType="solid">
        <fgColor rgb="001A2B4C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F5F7FA"/>
      </patternFill>
    </fill>
    <fill>
      <patternFill patternType="solid">
        <fgColor rgb="00EAF0F7"/>
      </patternFill>
    </fill>
    <fill>
      <patternFill patternType="solid">
        <fgColor rgb="004A90E2"/>
      </patternFill>
    </fill>
    <fill>
      <patternFill patternType="solid">
        <fgColor rgb="00EAF7EA"/>
      </patternFill>
    </fill>
    <fill>
      <patternFill patternType="solid">
        <fgColor rgb="00F3F6FA"/>
      </patternFill>
    </fill>
  </fills>
  <borders count="16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medium">
        <color rgb="001A2B4C"/>
      </top>
      <bottom style="medium">
        <color rgb="001A2B4C"/>
      </bottom>
    </border>
    <border>
      <left/>
      <right/>
      <top style="medium">
        <color rgb="001A2B4C"/>
      </top>
      <bottom/>
      <diagonal/>
    </border>
    <border>
      <left/>
      <right style="thin">
        <color rgb="00D8E0EA"/>
      </right>
      <top style="medium">
        <color rgb="001A2B4C"/>
      </top>
      <bottom/>
      <diagonal/>
    </border>
    <border>
      <left/>
      <right/>
      <top style="medium">
        <color rgb="001A2B4C"/>
      </top>
      <bottom style="medium">
        <color rgb="001A2B4C"/>
      </bottom>
      <diagonal/>
    </border>
    <border>
      <left/>
      <right style="thin">
        <color rgb="00D8E0EA"/>
      </right>
      <top style="medium">
        <color rgb="001A2B4C"/>
      </top>
      <bottom style="medium">
        <color rgb="001A2B4C"/>
      </bottom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  <border>
      <left/>
      <right/>
      <top style="thin">
        <color rgb="00D8E0EA"/>
      </top>
      <bottom/>
      <diagonal/>
    </border>
    <border>
      <left/>
      <right style="thin">
        <color rgb="00D8E0EA"/>
      </right>
      <top style="thin">
        <color rgb="00D8E0EA"/>
      </top>
      <bottom/>
      <diagonal/>
    </border>
    <border>
      <left/>
      <right/>
      <top style="thin">
        <color rgb="00D8E0EA"/>
      </top>
      <bottom style="thin">
        <color rgb="00D8E0EA"/>
      </bottom>
      <diagonal/>
    </border>
    <border>
      <left/>
      <right style="thin">
        <color rgb="00D8E0EA"/>
      </right>
      <top style="thin">
        <color rgb="00D8E0EA"/>
      </top>
      <bottom style="thin">
        <color rgb="00D8E0EA"/>
      </bottom>
      <diagonal/>
    </border>
    <border>
      <left style="thin">
        <color rgb="00D8E0EA"/>
      </left>
      <right/>
      <top/>
      <bottom/>
      <diagonal/>
    </border>
    <border>
      <left/>
      <right style="thin">
        <color rgb="00D8E0EA"/>
      </right>
      <top/>
      <bottom/>
      <diagonal/>
    </border>
    <border>
      <left style="thin">
        <color rgb="00D8E0EA"/>
      </left>
      <right/>
      <top/>
      <bottom style="thin">
        <color rgb="00D8E0EA"/>
      </bottom>
      <diagonal/>
    </border>
    <border>
      <left/>
      <right/>
      <top/>
      <bottom style="thin">
        <color rgb="00D8E0EA"/>
      </bottom>
      <diagonal/>
    </border>
    <border>
      <left/>
      <right style="thin">
        <color rgb="00D8E0EA"/>
      </right>
      <top/>
      <bottom style="thin">
        <color rgb="00D8E0EA"/>
      </bottom>
      <diagonal/>
    </border>
  </borders>
  <cellStyleXfs count="1">
    <xf numFmtId="0" fontId="1" fillId="0" borderId="0"/>
  </cellStyleXfs>
  <cellXfs count="51">
    <xf numFmtId="0" fontId="0" fillId="0" borderId="0" xfId="0" quotePrefix="false" pivotButton="false"/>
    <xf numFmtId="0" fontId="2" fillId="2" borderId="1" xfId="0" quotePrefix="false" pivotButton="false" applyAlignment="true">
      <alignment horizontal="left" vertical="center" wrapText="true"/>
    </xf>
    <xf numFmtId="0" fontId="0" fillId="0" borderId="4" xfId="0" quotePrefix="false" pivotButton="false"/>
    <xf numFmtId="0" fontId="0" fillId="0" borderId="5" xfId="0" quotePrefix="false" pivotButton="false"/>
    <xf numFmtId="0" fontId="3" fillId="3" borderId="6" xfId="0" quotePrefix="false" pivotButton="false" applyAlignment="true">
      <alignment horizontal="left" vertical="center" wrapText="true"/>
    </xf>
    <xf numFmtId="0" fontId="0" fillId="0" borderId="9" xfId="0" quotePrefix="false" pivotButton="false"/>
    <xf numFmtId="0" fontId="0" fillId="0" borderId="10" xfId="0" quotePrefix="false" pivotButton="false"/>
    <xf numFmtId="0" fontId="6" fillId="6" borderId="6" xfId="0" quotePrefix="false" pivotButton="false" applyAlignment="true">
      <alignment horizontal="left" vertical="center" wrapText="true"/>
    </xf>
    <xf numFmtId="0" fontId="0" fillId="0" borderId="7" xfId="0" quotePrefix="false" pivotButton="false"/>
    <xf numFmtId="0" fontId="0" fillId="0" borderId="8" xfId="0" quotePrefix="false" pivotButton="false"/>
    <xf numFmtId="0" fontId="0" fillId="0" borderId="11" xfId="0" quotePrefix="false" pivotButton="false"/>
    <xf numFmtId="0" fontId="0" fillId="0" borderId="12" xfId="0" quotePrefix="false" pivotButton="false"/>
    <xf numFmtId="0" fontId="0" fillId="0" borderId="13" xfId="0" quotePrefix="false" pivotButton="false"/>
    <xf numFmtId="0" fontId="0" fillId="0" borderId="14" xfId="0" quotePrefix="false" pivotButton="false"/>
    <xf numFmtId="0" fontId="0" fillId="0" borderId="15" xfId="0" quotePrefix="false" pivotButton="false"/>
    <xf numFmtId="0" fontId="4" fillId="2" borderId="1" xfId="0" quotePrefix="false" pivotButton="false" applyAlignment="true">
      <alignment horizontal="left" vertical="center" wrapText="true"/>
    </xf>
    <xf numFmtId="0" fontId="7" fillId="7" borderId="6" xfId="0" quotePrefix="false" pivotButton="false" applyAlignment="true">
      <alignment horizontal="center" vertical="center" wrapText="true"/>
    </xf>
    <xf numFmtId="0" fontId="5" fillId="3" borderId="6" xfId="0" quotePrefix="false" pivotButton="false" applyAlignment="true">
      <alignment horizontal="left" vertical="center" wrapText="true"/>
    </xf>
    <xf numFmtId="0" fontId="1" fillId="3" borderId="6" xfId="0" quotePrefix="false" pivotButton="false" applyAlignment="true">
      <alignment horizontal="left" vertical="center" wrapText="true"/>
    </xf>
    <xf numFmtId="0" fontId="5" fillId="5" borderId="6" xfId="0" quotePrefix="false" pivotButton="false" applyAlignment="true">
      <alignment horizontal="left" vertical="center" wrapText="true"/>
    </xf>
    <xf numFmtId="0" fontId="1" fillId="5" borderId="6" xfId="0" quotePrefix="false" pivotButton="false" applyAlignment="true">
      <alignment horizontal="left" vertical="center" wrapText="true"/>
    </xf>
    <xf numFmtId="0" fontId="4" fillId="7" borderId="1" xfId="0" quotePrefix="false" pivotButton="false" applyAlignment="true">
      <alignment horizontal="center" vertical="center" wrapText="true"/>
    </xf>
    <xf numFmtId="0" fontId="1" fillId="4" borderId="6" xfId="0" quotePrefix="false" pivotButton="false" applyAlignment="true">
      <alignment horizontal="left" vertical="center" wrapText="true"/>
    </xf>
    <xf numFmtId="0" fontId="1" fillId="8" borderId="6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5" fillId="8" borderId="6" xfId="0" quotePrefix="false" pivotButton="false" applyAlignment="true">
      <alignment horizontal="center" vertical="center" wrapText="true"/>
    </xf>
    <xf numFmtId="0" fontId="3" fillId="6" borderId="6" xfId="0" quotePrefix="false" pivotButton="false" applyAlignment="true">
      <alignment horizontal="left" vertical="center" wrapText="true"/>
    </xf>
    <xf numFmtId="164" fontId="8" fillId="3" borderId="6" xfId="0" quotePrefix="false" pivotButton="false" applyAlignment="true">
      <alignment horizontal="center" vertical="center" wrapText="true"/>
    </xf>
    <xf numFmtId="2" fontId="8" fillId="3" borderId="6" xfId="0" quotePrefix="false" pivotButton="false" applyAlignment="true">
      <alignment horizontal="center" vertical="center" wrapText="true"/>
    </xf>
    <xf numFmtId="9" fontId="8" fillId="3" borderId="6" xfId="0" quotePrefix="false" pivotButton="false" applyAlignment="true">
      <alignment horizontal="center" vertical="center" wrapText="true"/>
    </xf>
    <xf numFmtId="0" fontId="5" fillId="9" borderId="6" xfId="0" quotePrefix="false" pivotButton="false" applyAlignment="true">
      <alignment horizontal="center" vertical="center" wrapText="true"/>
    </xf>
    <xf numFmtId="0" fontId="5" fillId="3" borderId="6" xfId="0" quotePrefix="false" pivotButton="false" applyAlignment="true">
      <alignment horizontal="center" vertical="center" wrapText="true"/>
    </xf>
    <xf numFmtId="0" fontId="1" fillId="3" borderId="6" xfId="0" quotePrefix="false" pivotButton="false" applyAlignment="true">
      <alignment horizontal="center" vertical="center" wrapText="true"/>
    </xf>
    <xf numFmtId="167" fontId="1" fillId="3" borderId="6" xfId="0" quotePrefix="false" pivotButton="false" applyAlignment="true">
      <alignment horizontal="right" vertical="center" wrapText="true"/>
    </xf>
    <xf numFmtId="2" fontId="1" fillId="3" borderId="6" xfId="0" quotePrefix="false" pivotButton="false" applyAlignment="true">
      <alignment horizontal="right" vertical="center" wrapText="true"/>
    </xf>
    <xf numFmtId="9" fontId="1" fillId="3" borderId="6" xfId="0" quotePrefix="false" pivotButton="false" applyAlignment="true">
      <alignment horizontal="right" vertical="center" wrapText="true"/>
    </xf>
    <xf numFmtId="1" fontId="1" fillId="3" borderId="6" xfId="0" quotePrefix="false" pivotButton="false" applyAlignment="true">
      <alignment horizontal="right" vertical="center" wrapText="true"/>
    </xf>
    <xf numFmtId="164" fontId="1" fillId="3" borderId="6" xfId="0" quotePrefix="false" pivotButton="false" applyAlignment="true">
      <alignment horizontal="right" vertical="center" wrapText="true"/>
    </xf>
    <xf numFmtId="0" fontId="5" fillId="4" borderId="6" xfId="0" quotePrefix="false" pivotButton="false" applyAlignment="true">
      <alignment horizontal="center" vertical="center" wrapText="true"/>
    </xf>
    <xf numFmtId="9" fontId="5" fillId="3" borderId="6" xfId="0" quotePrefix="false" pivotButton="false" applyAlignment="true">
      <alignment horizontal="center" vertical="center" wrapText="true"/>
    </xf>
    <xf numFmtId="0" fontId="1" fillId="5" borderId="6" xfId="0" quotePrefix="false" pivotButton="false" applyAlignment="true">
      <alignment horizontal="center" vertical="center" wrapText="true"/>
    </xf>
    <xf numFmtId="164" fontId="1" fillId="4" borderId="6" xfId="0" quotePrefix="false" pivotButton="false" applyAlignment="true">
      <alignment horizontal="right" vertical="center" wrapText="true"/>
    </xf>
    <xf numFmtId="9" fontId="1" fillId="4" borderId="6" xfId="0" quotePrefix="false" pivotButton="false" applyAlignment="true">
      <alignment horizontal="right" vertical="center" wrapText="true"/>
    </xf>
    <xf numFmtId="1" fontId="1" fillId="4" borderId="6" xfId="0" quotePrefix="false" pivotButton="false" applyAlignment="true">
      <alignment horizontal="right" vertical="center" wrapText="true"/>
    </xf>
    <xf numFmtId="9" fontId="5" fillId="3" borderId="6" xfId="0" quotePrefix="false" pivotButton="false" applyAlignment="true">
      <alignment horizontal="right" vertical="center" wrapText="true"/>
    </xf>
    <xf numFmtId="165" fontId="1" fillId="4" borderId="6" xfId="0" quotePrefix="false" pivotButton="false" applyAlignment="true">
      <alignment horizontal="right" vertical="center" wrapText="true"/>
    </xf>
    <xf numFmtId="166" fontId="1" fillId="4" borderId="6" xfId="0" quotePrefix="false" pivotButton="false" applyAlignment="true">
      <alignment horizontal="center" vertical="center" wrapText="true"/>
    </xf>
    <xf numFmtId="0" fontId="1" fillId="8" borderId="6" xfId="0" quotePrefix="false" pivotButton="false" applyAlignment="true">
      <alignment horizontal="center" vertical="center" wrapText="true"/>
    </xf>
    <xf numFmtId="165" fontId="1" fillId="4" borderId="6" xfId="0" quotePrefix="false" pivotButton="false" applyAlignment="true">
      <alignment horizontal="left" vertical="center" wrapText="true"/>
    </xf>
    <xf numFmtId="167" fontId="1" fillId="4" borderId="6" xfId="0" quotePrefix="false" pivotButton="false" applyAlignment="true">
      <alignment horizontal="right" vertical="center" wrapText="true"/>
    </xf>
    <xf numFmtId="0" fontId="1" fillId="4" borderId="6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6">
    <dxf>
      <font>
        <b val="1"/>
        <sz val="22"/>
        <color rgb="00006100"/>
        <name val="Yu Gothic"/>
      </font>
      <fill>
        <patternFill patternType="solid">
          <fgColor rgb="00C6EFCE"/>
        </patternFill>
      </fill>
    </dxf>
    <dxf>
      <font>
        <b val="1"/>
        <sz val="22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22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"/>
        <color rgb="00006100"/>
        <name val="Yu Gothic"/>
      </font>
      <fill>
        <patternFill patternType="solid">
          <fgColor rgb="00C6EFCE"/>
        </patternFill>
      </fill>
    </dxf>
    <dxf>
      <font>
        <b val="1"/>
        <sz val="10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"/>
        <color rgb="009C0006"/>
        <name val="Yu Gothic"/>
      </font>
      <fill>
        <patternFill patternType="solid">
          <fgColor rgb="00FFC7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LTIFR / TRIR 月次推移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'dashboard'!C14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'dashboard'!$A$15:$A$26</f>
            </numRef>
          </cat>
          <val>
            <numRef>
              <f>'dashboard'!$C$15:$C$26</f>
            </numRef>
          </val>
        </ser>
        <ser>
          <idx val="1"/>
          <order val="1"/>
          <tx>
            <strRef>
              <f>'dashboard'!D14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'dashboard'!$A$15:$A$26</f>
            </numRef>
          </cat>
          <val>
            <numRef>
              <f>'dashboard'!$D$15:$D$26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件/100万時間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教育進捗率・閉鎖率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'dashboard'!$A$15:$A$26</f>
            </numRef>
          </cat>
          <val>
            <numRef>
              <f>'dashboard'!$E$15:$E$26</f>
            </numRef>
          </val>
        </ser>
        <ser>
          <idx val="1"/>
          <order val="1"/>
          <tx>
            <strRef>
              <f>'dashboard'!F14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'dashboard'!$A$15:$A$26</f>
            </numRef>
          </cat>
          <val>
            <numRef>
              <f>'dashboard'!$F$15:$F$26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率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12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29</row>
      <rowOff>0</rowOff>
    </from>
    <ext cx="54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ashboardTrendTable" displayName="DashboardTrendTable" ref="A14:H26" headerRowCount="1">
  <autoFilter ref="A14:H26"/>
  <tableColumns count="8">
    <tableColumn id="1" name="Година-Месец"/>
    <tableColumn id="2" name="Общо работни часове"/>
    <tableColumn id="3" name="LTIFR"/>
    <tableColumn id="4" name="TRIR"/>
    <tableColumn id="5" name="Степен на отстраняване"/>
    <tableColumn id="6" name="Процент на присъствие на обучение"/>
    <tableColumn id="7" name="Брой несъответствия на оборудването"/>
    <tableColumn id="8" name="Общ резултат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2" name="EventsLogTable" displayName="EventsLogTable" ref="A5:J105" headerRowCount="1">
  <autoFilter ref="A5:J105"/>
  <tableColumns count="10">
    <tableColumn id="1" name="№"/>
    <tableColumn id="2" name="Дата на възникване"/>
    <tableColumn id="3" name="Час на възникване"/>
    <tableColumn id="4" name="Отдел на възникване"/>
    <tableColumn id="5" name="Категория на събитието"/>
    <tableColumn id="6" name="Резюме"/>
    <tableColumn id="7" name="Брой наранени"/>
    <tableColumn id="8" name="Изгубени работни дни"/>
    <tableColumn id="9" name="Категория на причината"/>
    <tableColumn id="10" name="Превантивни мерки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3" name="HazardInspectionTable" displayName="HazardInspectionTable" ref="A5:K105" headerRowCount="1">
  <autoFilter ref="A5:K105"/>
  <tableColumns count="11">
    <tableColumn id="1" name="№ на откритието"/>
    <tableColumn id="2" name="Дата на проверка"/>
    <tableColumn id="3" name="Отдел, открил опасността"/>
    <tableColumn id="4" name="Опасност / Откритие"/>
    <tableColumn id="5" name="Ниво на риска"/>
    <tableColumn id="6" name="Отговорен отдел"/>
    <tableColumn id="7" name="Противодействие"/>
    <tableColumn id="8" name="Планирана дата на завършване"/>
    <tableColumn id="9" name="Действителна дата на завършване"/>
    <tableColumn id="10" name="Статус"/>
    <tableColumn id="11" name="Дни за коригиране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4" name="TrainingLogTable" displayName="TrainingLogTable" ref="A5:H105" headerRowCount="1">
  <autoFilter ref="A5:H105"/>
  <tableColumns count="8">
    <tableColumn id="1" name="ИД на обучението"/>
    <tableColumn id="2" name="Дата на провеждане"/>
    <tableColumn id="3" name="Тема на обучението / тренировката"/>
    <tableColumn id="4" name="Организатор"/>
    <tableColumn id="5" name="Целеви брой участници"/>
    <tableColumn id="6" name="Присъствали"/>
    <tableColumn id="7" name="Процент на присъствие"/>
    <tableColumn id="8" name="Оценка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WorkingHoursTable" displayName="WorkingHoursTable" ref="A5:F65" headerRowCount="1">
  <autoFilter ref="A5:F65"/>
  <tableColumns count="6">
    <tableColumn id="1" name="Година-Месец"/>
    <tableColumn id="2" name="部署"/>
    <tableColumn id="3" name="Брой служители"/>
    <tableColumn id="4" name="Планирани часове"/>
    <tableColumn id="5" name="Извънредни часове"/>
    <tableColumn id="6" name="Общо работни часове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FacilityEnvironmentTable" displayName="FacilityEnvironmentTable" ref="A5:H105" headerRowCount="1">
  <autoFilter ref="A5:H105"/>
  <tableColumns count="8">
    <tableColumn id="1" name="ИД на инспекцията"/>
    <tableColumn id="2" name="Дата на инспекцията"/>
    <tableColumn id="3" name="Обект на инспекция (оборудване/зона)"/>
    <tableColumn id="4" name="Инспектиран елемент"/>
    <tableColumn id="5" name="Оценка"/>
    <tableColumn id="6" name="Подробности за несъответствието"/>
    <tableColumn id="7" name="Предприети мерки"/>
    <tableColumn id="8" name="Инспектор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id="7" name="KpiAggregationTable" displayName="KpiAggregationTable" ref="A5:L17" headerRowCount="1">
  <autoFilter ref="A5:L17"/>
  <tableColumns count="12">
    <tableColumn id="1" name="Година-Месец"/>
    <tableColumn id="2" name="Общо работни часове"/>
    <tableColumn id="3" name="Брой инциденти с изгубено работно време"/>
    <tableColumn id="4" name="Брой инциденти без изгубено работно време"/>
    <tableColumn id="5" name="LTIFR"/>
    <tableColumn id="6" name="TRIR"/>
    <tableColumn id="7" name="Брой идентифицирани опасности"/>
    <tableColumn id="8" name="Брой коригирани опасности"/>
    <tableColumn id="9" name="Степен на отстраняване на опасности"/>
    <tableColumn id="10" name="Средна посещаемост на обучение"/>
    <tableColumn id="11" name="Брой несъответствия на оборудването"/>
    <tableColumn id="12" name="Общ резултат за безопасност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6.xml" Id="rId1"/></Relationships>
</file>

<file path=xl/worksheets/_rels/sheet9.xml.rels><Relationships xmlns="http://schemas.openxmlformats.org/package/2006/relationships"><Relationship Type="http://schemas.openxmlformats.org/officeDocument/2006/relationships/table" Target="../tables/table7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27"/>
  <sheetViews>
    <sheetView showGridLines="true" tabSelected="true" zoomScale="90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48"/>
    <col customWidth="true" max="2" min="2" width="25"/>
    <col customWidth="true" max="3" min="3" width="48"/>
    <col customWidth="true" max="8" min="4" width="10"/>
  </cols>
  <sheetData>
    <row r="1" ht="38" customHeight="true">
      <c r="A1" s="1" t="s">
        <v>0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</v>
      </c>
      <c r="B2" s="5" t="n"/>
      <c r="C2" s="5" t="n"/>
      <c r="D2" s="5" t="n"/>
      <c r="E2" s="5" t="n"/>
      <c r="F2" s="5" t="n"/>
      <c r="G2" s="5" t="n"/>
      <c r="H2" s="6" t="n"/>
    </row>
    <row r="3"/>
    <row r="4">
      <c r="A4" s="7" t="s">
        <v>2</v>
      </c>
      <c r="B4" s="8" t="n"/>
      <c r="C4" s="8" t="n"/>
      <c r="D4" s="8" t="n"/>
      <c r="E4" s="8" t="n"/>
      <c r="F4" s="8" t="n"/>
      <c r="G4" s="8" t="n"/>
      <c r="H4" s="9" t="n"/>
    </row>
    <row r="5">
      <c r="A5" s="10" t="n"/>
      <c r="H5" s="11" t="n"/>
    </row>
    <row r="6">
      <c r="A6" s="12" t="n"/>
      <c r="B6" s="13" t="n"/>
      <c r="C6" s="13" t="n"/>
      <c r="D6" s="13" t="n"/>
      <c r="E6" s="13" t="n"/>
      <c r="F6" s="13" t="n"/>
      <c r="G6" s="13" t="n"/>
      <c r="H6" s="14" t="n"/>
    </row>
    <row r="7"/>
    <row r="8">
      <c r="A8" s="15" t="s">
        <v>3</v>
      </c>
      <c r="B8" s="2" t="n"/>
      <c r="C8" s="2" t="n"/>
      <c r="D8" s="2" t="n"/>
      <c r="E8" s="2" t="n"/>
      <c r="F8" s="2" t="n"/>
      <c r="G8" s="2" t="n"/>
      <c r="H8" s="3" t="n"/>
    </row>
    <row r="9" ht="32" customHeight="true">
      <c r="A9" s="16" t="inlineStr">
        <is>
          <t>1</t>
        </is>
      </c>
      <c r="B9" s="17" t="s">
        <v>4</v>
      </c>
      <c r="C9" s="18" t="s">
        <v>5</v>
      </c>
      <c r="D9" s="5" t="n"/>
      <c r="E9" s="5" t="n"/>
      <c r="F9" s="5" t="n"/>
      <c r="G9" s="5" t="n"/>
      <c r="H9" s="6" t="n"/>
    </row>
    <row r="10" ht="32" customHeight="true">
      <c r="A10" s="16" t="inlineStr">
        <is>
          <t>2</t>
        </is>
      </c>
      <c r="B10" s="19" t="s">
        <v>6</v>
      </c>
      <c r="C10" s="20" t="s">
        <v>7</v>
      </c>
      <c r="D10" s="5" t="n"/>
      <c r="E10" s="5" t="n"/>
      <c r="F10" s="5" t="n"/>
      <c r="G10" s="5" t="n"/>
      <c r="H10" s="6" t="n"/>
    </row>
    <row r="11" ht="32" customHeight="true">
      <c r="A11" s="16" t="inlineStr">
        <is>
          <t>3</t>
        </is>
      </c>
      <c r="B11" s="17" t="s">
        <v>8</v>
      </c>
      <c r="C11" s="18" t="s">
        <v>9</v>
      </c>
      <c r="D11" s="5" t="n"/>
      <c r="E11" s="5" t="n"/>
      <c r="F11" s="5" t="n"/>
      <c r="G11" s="5" t="n"/>
      <c r="H11" s="6" t="n"/>
    </row>
    <row r="12" ht="32" customHeight="true">
      <c r="A12" s="16" t="inlineStr">
        <is>
          <t>4</t>
        </is>
      </c>
      <c r="B12" s="19" t="s">
        <v>10</v>
      </c>
      <c r="C12" s="20" t="s">
        <v>11</v>
      </c>
      <c r="D12" s="5" t="n"/>
      <c r="E12" s="5" t="n"/>
      <c r="F12" s="5" t="n"/>
      <c r="G12" s="5" t="n"/>
      <c r="H12" s="6" t="n"/>
    </row>
    <row r="13"/>
    <row r="14"/>
    <row r="15">
      <c r="A15" s="15" t="s">
        <v>12</v>
      </c>
      <c r="B15" s="2" t="n"/>
      <c r="C15" s="2" t="n"/>
      <c r="D15" s="2" t="n"/>
      <c r="E15" s="2" t="n"/>
      <c r="F15" s="2" t="n"/>
      <c r="G15" s="2" t="n"/>
      <c r="H15" s="3" t="n"/>
    </row>
    <row r="16">
      <c r="A16" s="21" t="s">
        <v>13</v>
      </c>
      <c r="B16" s="21" t="s">
        <v>14</v>
      </c>
      <c r="C16" s="21" t="s">
        <v>15</v>
      </c>
    </row>
    <row r="17" ht="26" customHeight="true">
      <c r="A17" s="18" t="s">
        <v>16</v>
      </c>
      <c r="B17" s="22" t="s">
        <v>17</v>
      </c>
      <c r="C17" s="18" t="s">
        <v>18</v>
      </c>
      <c r="D17" s="5" t="n"/>
      <c r="E17" s="5" t="n"/>
      <c r="F17" s="5" t="n"/>
      <c r="G17" s="5" t="n"/>
      <c r="H17" s="6" t="n"/>
    </row>
    <row r="18" ht="26" customHeight="true">
      <c r="A18" s="20" t="s">
        <v>19</v>
      </c>
      <c r="B18" s="23" t="s">
        <v>20</v>
      </c>
      <c r="C18" s="20" t="s">
        <v>21</v>
      </c>
      <c r="D18" s="5" t="n"/>
      <c r="E18" s="5" t="n"/>
      <c r="F18" s="5" t="n"/>
      <c r="G18" s="5" t="n"/>
      <c r="H18" s="6" t="n"/>
    </row>
    <row r="19" ht="26" customHeight="true">
      <c r="A19" s="18" t="s">
        <v>22</v>
      </c>
      <c r="B19" s="18" t="s">
        <v>23</v>
      </c>
      <c r="C19" s="18" t="s">
        <v>24</v>
      </c>
      <c r="D19" s="5" t="n"/>
      <c r="E19" s="5" t="n"/>
      <c r="F19" s="5" t="n"/>
      <c r="G19" s="5" t="n"/>
      <c r="H19" s="6" t="n"/>
    </row>
    <row r="20"/>
    <row r="21"/>
    <row r="22">
      <c r="A22" s="15" t="s">
        <v>25</v>
      </c>
      <c r="B22" s="2" t="n"/>
      <c r="C22" s="2" t="n"/>
      <c r="D22" s="2" t="n"/>
      <c r="E22" s="2" t="n"/>
      <c r="F22" s="2" t="n"/>
      <c r="G22" s="2" t="n"/>
      <c r="H22" s="3" t="n"/>
    </row>
    <row r="23" ht="24" customHeight="true">
      <c r="A23" s="17" t="s">
        <v>26</v>
      </c>
      <c r="B23" s="18">
        <f>(休業災害件数 * 1,000,000) / 総労働時間</f>
      </c>
      <c r="C23" s="5" t="n"/>
      <c r="D23" s="5" t="n"/>
      <c r="E23" s="5" t="n"/>
      <c r="F23" s="5" t="n"/>
      <c r="G23" s="5" t="n"/>
      <c r="H23" s="6" t="n"/>
    </row>
    <row r="24" ht="24" customHeight="true">
      <c r="A24" s="19" t="s">
        <v>27</v>
      </c>
      <c r="B24" s="20">
        <f>(総労働災害件数 * 1,000,000) / 総労働時間</f>
      </c>
      <c r="C24" s="5" t="n"/>
      <c r="D24" s="5" t="n"/>
      <c r="E24" s="5" t="n"/>
      <c r="F24" s="5" t="n"/>
      <c r="G24" s="5" t="n"/>
      <c r="H24" s="6" t="n"/>
    </row>
    <row r="25" ht="24" customHeight="true">
      <c r="A25" s="17" t="s">
        <v>28</v>
      </c>
      <c r="B25" s="18">
        <f>是正完了件数 / 総指摘件数</f>
      </c>
      <c r="C25" s="5" t="n"/>
      <c r="D25" s="5" t="n"/>
      <c r="E25" s="5" t="n"/>
      <c r="F25" s="5" t="n"/>
      <c r="G25" s="5" t="n"/>
      <c r="H25" s="6" t="n"/>
    </row>
    <row r="26" ht="24" customHeight="true">
      <c r="A26" s="19" t="s">
        <v>29</v>
      </c>
      <c r="B26" s="20">
        <f>参加人数 / 対象人数</f>
      </c>
      <c r="C26" s="5" t="n"/>
      <c r="D26" s="5" t="n"/>
      <c r="E26" s="5" t="n"/>
      <c r="F26" s="5" t="n"/>
      <c r="G26" s="5" t="n"/>
      <c r="H26" s="6" t="n"/>
    </row>
    <row r="27" ht="24" customHeight="true">
      <c r="A27" s="17" t="s">
        <v>30</v>
      </c>
      <c r="B27" s="18">
        <f>各KPI達成度 × 重要度（重み）の加重平均</f>
      </c>
      <c r="C27" s="5" t="n"/>
      <c r="D27" s="5" t="n"/>
      <c r="E27" s="5" t="n"/>
      <c r="F27" s="5" t="n"/>
      <c r="G27" s="5" t="n"/>
      <c r="H27" s="6" t="n"/>
    </row>
  </sheetData>
  <mergeCells count="18">
    <mergeCell ref="C11:H11"/>
    <mergeCell ref="C10:H10"/>
    <mergeCell ref="C19:H19"/>
    <mergeCell ref="B23:H23"/>
    <mergeCell ref="A15:H15"/>
    <mergeCell ref="B26:H26"/>
    <mergeCell ref="B27:H27"/>
    <mergeCell ref="A2:H2"/>
    <mergeCell ref="C9:H9"/>
    <mergeCell ref="C17:H17"/>
    <mergeCell ref="B24:H24"/>
    <mergeCell ref="C18:H18"/>
    <mergeCell ref="B25:H25"/>
    <mergeCell ref="A1:H1"/>
    <mergeCell ref="C12:H12"/>
    <mergeCell ref="A8:H8"/>
    <mergeCell ref="A22:H22"/>
    <mergeCell ref="A4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A2B4C"/>
    <outlinePr summaryBelow="true" summaryRight="true"/>
    <pageSetUpPr fitToPage="true"/>
  </sheetPr>
  <dimension ref="A1:AL26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5" min="3" width="11"/>
    <col customWidth="true" max="6" min="6" width="13"/>
    <col customWidth="true" max="7" min="7" width="48"/>
    <col customWidth="true" max="8" min="8" width="13"/>
    <col customWidth="true" max="9" min="9" width="11"/>
    <col customWidth="true" max="12" min="10" width="10"/>
    <col customWidth="true" max="13" min="13" width="21"/>
    <col customWidth="true" max="26" min="14" width="10"/>
    <col customWidth="true" hidden="true" max="27" min="27" width="20"/>
    <col customWidth="true" hidden="true" max="28" min="28" width="11"/>
    <col customWidth="true" hidden="true" max="29" min="29" width="13"/>
    <col customWidth="true" hidden="true" max="30" min="30" width="11"/>
    <col customWidth="true" hidden="true" max="31" min="31" width="13"/>
    <col customWidth="true" hidden="true" max="34" min="32" width="11"/>
    <col customWidth="true" hidden="true" max="35" min="35" width="13"/>
    <col customWidth="true" hidden="true" max="36" min="36" width="12"/>
    <col customWidth="true" hidden="true" max="37" min="37" width="11"/>
    <col customWidth="true" hidden="true" max="38" min="38" width="13"/>
  </cols>
  <sheetData>
    <row r="1" ht="38" customHeight="true">
      <c r="A1" s="1" t="s">
        <v>31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n"/>
      <c r="AA1" t="s">
        <v>32</v>
      </c>
    </row>
    <row r="2" ht="28" customHeight="true">
      <c r="A2" s="4" t="s">
        <v>33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6" t="n"/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</row>
    <row r="3" ht="28" customHeight="true">
      <c r="A3" s="24" t="s">
        <v>46</v>
      </c>
      <c r="B3" s="25">
        <f>parameters!$J$6</f>
      </c>
      <c r="D3" s="24" t="s">
        <v>47</v>
      </c>
      <c r="E3" s="25" t="s">
        <v>48</v>
      </c>
      <c r="G3" s="26" t="s">
        <v>49</v>
      </c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6" t="n"/>
      <c r="AA3">
        <f>DATE(VALUE(LEFT($B$3,4)),VALUE(RIGHT($B$3,2)),1)</f>
      </c>
      <c r="AB3">
        <f>EDATE($AA$3,1)</f>
      </c>
      <c r="AC3">
        <f>SUMIFS(working_hours!$F:$F,working_hours!$A:$A,$B$3,working_hours!$B:$B,$E$3)</f>
      </c>
      <c r="AD3">
        <f>COUNTIFS(events_log!$B:$B,"&gt;="&amp;$AA$3,events_log!$B:$B,"&lt;"&amp;$AB$3,events_log!$D:$D,$E$3,events_log!$E:$E,"休業災害")</f>
      </c>
      <c r="AE3">
        <f>SUM(COUNTIFS(events_log!$B:$B,"&gt;="&amp;$AA$3,events_log!$B:$B,"&lt;"&amp;$AB$3,events_log!$D:$D,$E$3,events_log!$E:$E,"休業災害"),COUNTIFS(events_log!$B:$B,"&gt;="&amp;$AA$3,events_log!$B:$B,"&lt;"&amp;$AB$3,events_log!$D:$D,$E$3,events_log!$E:$E,"不休災害"))</f>
      </c>
      <c r="AF3">
        <f>COUNTIFS(hazard_inspection!$B:$B,"&gt;="&amp;$AA$3,hazard_inspection!$B:$B,"&lt;"&amp;$AB$3,hazard_inspection!$C:$C,$E$3)</f>
      </c>
      <c r="AG3">
        <f>COUNTIFS(hazard_inspection!$B:$B,"&gt;="&amp;$AA$3,hazard_inspection!$B:$B,"&lt;"&amp;$AB$3,hazard_inspection!$C:$C,$E$3,hazard_inspection!$J:$J,"是正完了")</f>
      </c>
      <c r="AH3">
        <f>IFERROR(AVERAGEIFS(training_log!$G:$G,training_log!$B:$B,"&gt;="&amp;$AA$3,training_log!$B:$B,"&lt;"&amp;$AB$3,training_log!$D:$D,$E$3),"")</f>
      </c>
      <c r="AI3">
        <f>COUNTIFS(facility_environment!$B:$B,"&gt;="&amp;$AA$3,facility_environment!$B:$B,"&lt;"&amp;$AB$3,facility_environment!$E:$E,"不適合")</f>
      </c>
      <c r="AJ3">
        <f>LTIFRTarget</f>
      </c>
      <c r="AK3">
        <f>TRIRTarget</f>
      </c>
      <c r="AL3">
        <f>HazardClosureRateTarget</f>
      </c>
    </row>
    <row r="4"/>
    <row r="5"/>
    <row r="6" ht="26" customHeight="true">
      <c r="A6" s="24" t="s">
        <v>30</v>
      </c>
      <c r="B6" s="2" t="n"/>
      <c r="C6" s="2" t="n"/>
      <c r="D6" s="3" t="n"/>
      <c r="E6" s="24" t="s">
        <v>26</v>
      </c>
      <c r="F6" s="2" t="n"/>
      <c r="G6" s="2" t="n"/>
      <c r="H6" s="3" t="n"/>
      <c r="I6" s="24" t="s">
        <v>27</v>
      </c>
      <c r="J6" s="2" t="n"/>
      <c r="K6" s="2" t="n"/>
      <c r="L6" s="3" t="n"/>
      <c r="M6" s="24" t="s">
        <v>28</v>
      </c>
      <c r="N6" s="2" t="n"/>
      <c r="O6" s="2" t="n"/>
      <c r="P6" s="2" t="n"/>
      <c r="Q6" s="3" t="n"/>
    </row>
    <row r="7" ht="32" customHeight="true">
      <c r="A7" s="27">
        <f>IF($AC$3=0,"",ROUND(100*(parameters!$H$6*MIN(1,LTIFRTarget/MAX(E7,0.0001))+parameters!$H$7*MIN(1,TRIRTarget/MAX(I7,0.0001))+parameters!$H$8*MIN(1,IFERROR(M7/HazardClosureRateTarget,0))+parameters!$H$9*MIN(1,IFERROR($AH$3/TrainingRateTarget,0))+parameters!$H$10*IF(N($AI$3)&lt;=FacilityNonconformityTarget,1,MAX(0,1-N($AI$3)/10))),1))</f>
      </c>
      <c r="B7" s="8" t="n"/>
      <c r="C7" s="8" t="n"/>
      <c r="D7" s="9" t="n"/>
      <c r="E7" s="28">
        <f>IF($AC$3=0,"",$AD$3*1000000/$AC$3)</f>
      </c>
      <c r="F7" s="8" t="n"/>
      <c r="G7" s="8" t="n"/>
      <c r="H7" s="9" t="n"/>
      <c r="I7" s="28">
        <f>IF($AC$3=0,"",$AE$3*1000000/$AC$3)</f>
      </c>
      <c r="J7" s="8" t="n"/>
      <c r="K7" s="8" t="n"/>
      <c r="L7" s="9" t="n"/>
      <c r="M7" s="29">
        <f>IFERROR($AG$3/$AF$3,"")</f>
      </c>
      <c r="N7" s="8" t="n"/>
      <c r="O7" s="8" t="n"/>
      <c r="P7" s="8" t="n"/>
      <c r="Q7" s="9" t="n"/>
    </row>
    <row r="8" ht="28" customHeight="true">
      <c r="A8" s="12" t="n"/>
      <c r="B8" s="13" t="n"/>
      <c r="C8" s="13" t="n"/>
      <c r="D8" s="14" t="n"/>
      <c r="E8" s="12" t="n"/>
      <c r="F8" s="13" t="n"/>
      <c r="G8" s="13" t="n"/>
      <c r="H8" s="14" t="n"/>
      <c r="I8" s="12" t="n"/>
      <c r="J8" s="13" t="n"/>
      <c r="K8" s="13" t="n"/>
      <c r="L8" s="14" t="n"/>
      <c r="M8" s="12" t="n"/>
      <c r="N8" s="13" t="n"/>
      <c r="O8" s="13" t="n"/>
      <c r="P8" s="13" t="n"/>
      <c r="Q8" s="14" t="n"/>
    </row>
    <row r="9" ht="22" customHeight="true">
      <c r="A9" s="30" t="s">
        <v>50</v>
      </c>
      <c r="B9" s="5" t="n"/>
      <c r="C9" s="5" t="n"/>
      <c r="D9" s="6" t="n"/>
      <c r="E9" s="30">
        <f>"目標 ≤ "&amp;TEXT($AJ$3,"0.0")</f>
      </c>
      <c r="F9" s="5" t="n"/>
      <c r="G9" s="5" t="n"/>
      <c r="H9" s="6" t="n"/>
      <c r="I9" s="30">
        <f>"目標 ≤ "&amp;TEXT($AK$3,"0.0")</f>
      </c>
      <c r="J9" s="5" t="n"/>
      <c r="K9" s="5" t="n"/>
      <c r="L9" s="6" t="n"/>
      <c r="M9" s="30">
        <f>"目標 ≥ "&amp;TEXT($AL$3,"0%")</f>
      </c>
      <c r="N9" s="5" t="n"/>
      <c r="O9" s="5" t="n"/>
      <c r="P9" s="5" t="n"/>
      <c r="Q9" s="6" t="n"/>
    </row>
    <row r="10" ht="24" customHeight="true">
      <c r="A10" s="31">
        <f>IF(A7="","未入力",IF(A7&gt;=85,"安全",IF(A7&gt;=70,"注意","危険")))</f>
      </c>
      <c r="B10" s="5" t="n"/>
      <c r="C10" s="5" t="n"/>
      <c r="D10" s="6" t="n"/>
      <c r="E10" s="31">
        <f>IF(E7="","未入力",IF(E7&lt;=$AJ$3,"安全",IF(E7&lt;=$AJ$3*1.5,"注意","危険")))</f>
      </c>
      <c r="F10" s="5" t="n"/>
      <c r="G10" s="5" t="n"/>
      <c r="H10" s="6" t="n"/>
      <c r="I10" s="31">
        <f>IF(I7="","未入力",IF(I7&lt;=$AK$3,"安全",IF(I7&lt;=$AK$3*1.5,"注意","危険")))</f>
      </c>
      <c r="J10" s="5" t="n"/>
      <c r="K10" s="5" t="n"/>
      <c r="L10" s="6" t="n"/>
      <c r="M10" s="31">
        <f>IF(M7="","未入力",IF(M7&gt;=$AL$3,"安全",IF(M7&gt;=$AL$3*0.8,"注意","危険")))</f>
      </c>
      <c r="N10" s="5" t="n"/>
      <c r="O10" s="5" t="n"/>
      <c r="P10" s="5" t="n"/>
      <c r="Q10" s="6" t="n"/>
    </row>
    <row r="11"/>
    <row r="12"/>
    <row r="13">
      <c r="A13" s="15" t="s">
        <v>51</v>
      </c>
      <c r="B13" s="2" t="n"/>
      <c r="C13" s="2" t="n"/>
      <c r="D13" s="2" t="n"/>
      <c r="E13" s="2" t="n"/>
      <c r="F13" s="2" t="n"/>
      <c r="G13" s="2" t="n"/>
      <c r="H13" s="3" t="n"/>
    </row>
    <row r="14" ht="28" customHeight="true">
      <c r="A14" s="24" t="s">
        <v>52</v>
      </c>
      <c r="B14" s="24" t="s">
        <v>36</v>
      </c>
      <c r="C14" s="24" t="s">
        <v>26</v>
      </c>
      <c r="D14" s="24" t="s">
        <v>27</v>
      </c>
      <c r="E14" s="24" t="s">
        <v>53</v>
      </c>
      <c r="F14" s="24" t="s">
        <v>54</v>
      </c>
      <c r="G14" s="24" t="s">
        <v>55</v>
      </c>
      <c r="H14" s="24" t="s">
        <v>56</v>
      </c>
    </row>
    <row r="15" ht="21" customHeight="true">
      <c r="A15" s="32">
        <f>parameters!$J$6</f>
      </c>
      <c r="B15" s="33">
        <f>SUMIFS(working_hours!$F:$F,working_hours!$A:$A,$A15,working_hours!$B:$B,$E$3)</f>
      </c>
      <c r="C15" s="34">
        <f>IFERROR((COUNTIFS(events_log!$B:$B,"&gt;="&amp;DATE(VALUE(LEFT($A15,4)),VALUE(RIGHT($A15,2)),1),events_log!$B:$B,"&lt;"&amp;EDATE(DATE(VALUE(LEFT($A15,4)),VALUE(RIGHT($A15,2)),1),1),events_log!$D:$D,$E$3,events_log!$E:$E,"休業災害"))*1000000/B15,0)</f>
      </c>
      <c r="D15" s="34">
        <f>IFERROR((COUNTIFS(events_log!$B:$B,"&gt;="&amp;DATE(VALUE(LEFT($A15,4)),VALUE(RIGHT($A15,2)),1),events_log!$B:$B,"&lt;"&amp;EDATE(DATE(VALUE(LEFT($A15,4)),VALUE(RIGHT($A15,2)),1),1),events_log!$D:$D,$E$3,events_log!$E:$E,"休業災害")+COUNTIFS(events_log!$B:$B,"&gt;="&amp;DATE(VALUE(LEFT($A15,4)),VALUE(RIGHT($A15,2)),1),events_log!$B:$B,"&lt;"&amp;EDATE(DATE(VALUE(LEFT($A15,4)),VALUE(RIGHT($A15,2)),1),1),events_log!$D:$D,$E$3,events_log!$E:$E,"不休災害"))*1000000/B15,0)</f>
      </c>
      <c r="E15" s="35">
        <f>IFERROR((COUNTIFS(hazard_inspection!$B:$B,"&gt;="&amp;DATE(VALUE(LEFT($A15,4)),VALUE(RIGHT($A15,2)),1),hazard_inspection!$B:$B,"&lt;"&amp;EDATE(DATE(VALUE(LEFT($A15,4)),VALUE(RIGHT($A15,2)),1),1),hazard_inspection!$C:$C,$E$3,hazard_inspection!$J:$J,"是正完了"))/(COUNTIFS(hazard_inspection!$B:$B,"&gt;="&amp;DATE(VALUE(LEFT($A15,4)),VALUE(RIGHT($A15,2)),1),hazard_inspection!$B:$B,"&lt;"&amp;EDATE(DATE(VALUE(LEFT($A15,4)),VALUE(RIGHT($A15,2)),1),1),hazard_inspection!$C:$C,$E$3)),"")</f>
      </c>
      <c r="F15" s="35">
        <f>IFERROR(AVERAGEIFS(training_log!$G:$G,training_log!$B:$B,"&gt;="&amp;DATE(VALUE(LEFT($A15,4)),VALUE(RIGHT($A15,2)),1),training_log!$B:$B,"&lt;"&amp;EDATE(DATE(VALUE(LEFT($A15,4)),VALUE(RIGHT($A15,2)),1),1),training_log!$D:$D,$E$3),"")</f>
      </c>
      <c r="G15" s="36">
        <f>COUNTIFS(facility_environment!$B:$B,"&gt;="&amp;DATE(VALUE(LEFT($A15,4)),VALUE(RIGHT($A15,2)),1),facility_environment!$B:$B,"&lt;"&amp;EDATE(DATE(VALUE(LEFT($A15,4)),VALUE(RIGHT($A15,2)),1),1),facility_environment!$E:$E,"不適合")</f>
      </c>
      <c r="H15" s="37">
        <f>IF(B15=0,"",ROUND(100*(parameters!$H$6*MIN(1,LTIFRTarget/MAX(C15,0.0001))+parameters!$H$7*MIN(1,TRIRTarget/MAX(D15,0.0001))+parameters!$H$8*MIN(1,IFERROR(E15/HazardClosureRateTarget,0))+parameters!$H$9*MIN(1,IFERROR(F15/TrainingRateTarget,0))+parameters!$H$10*IF(N(G15)&lt;=FacilityNonconformityTarget,1,MAX(0,1-N(G15)/10))),1))</f>
      </c>
    </row>
    <row r="16" ht="21" customHeight="true">
      <c r="A16" s="32">
        <f>parameters!$J$7</f>
      </c>
      <c r="B16" s="33">
        <f>SUMIFS(working_hours!$F:$F,working_hours!$A:$A,$A16,working_hours!$B:$B,$E$3)</f>
      </c>
      <c r="C16" s="34">
        <f>IFERROR((COUNTIFS(events_log!$B:$B,"&gt;="&amp;DATE(VALUE(LEFT($A16,4)),VALUE(RIGHT($A16,2)),1),events_log!$B:$B,"&lt;"&amp;EDATE(DATE(VALUE(LEFT($A16,4)),VALUE(RIGHT($A16,2)),1),1),events_log!$D:$D,$E$3,events_log!$E:$E,"休業災害"))*1000000/B16,0)</f>
      </c>
      <c r="D16" s="34">
        <f>IFERROR((COUNTIFS(events_log!$B:$B,"&gt;="&amp;DATE(VALUE(LEFT($A16,4)),VALUE(RIGHT($A16,2)),1),events_log!$B:$B,"&lt;"&amp;EDATE(DATE(VALUE(LEFT($A16,4)),VALUE(RIGHT($A16,2)),1),1),events_log!$D:$D,$E$3,events_log!$E:$E,"休業災害")+COUNTIFS(events_log!$B:$B,"&gt;="&amp;DATE(VALUE(LEFT($A16,4)),VALUE(RIGHT($A16,2)),1),events_log!$B:$B,"&lt;"&amp;EDATE(DATE(VALUE(LEFT($A16,4)),VALUE(RIGHT($A16,2)),1),1),events_log!$D:$D,$E$3,events_log!$E:$E,"不休災害"))*1000000/B16,0)</f>
      </c>
      <c r="E16" s="35">
        <f>IFERROR((COUNTIFS(hazard_inspection!$B:$B,"&gt;="&amp;DATE(VALUE(LEFT($A16,4)),VALUE(RIGHT($A16,2)),1),hazard_inspection!$B:$B,"&lt;"&amp;EDATE(DATE(VALUE(LEFT($A16,4)),VALUE(RIGHT($A16,2)),1),1),hazard_inspection!$C:$C,$E$3,hazard_inspection!$J:$J,"是正完了"))/(COUNTIFS(hazard_inspection!$B:$B,"&gt;="&amp;DATE(VALUE(LEFT($A16,4)),VALUE(RIGHT($A16,2)),1),hazard_inspection!$B:$B,"&lt;"&amp;EDATE(DATE(VALUE(LEFT($A16,4)),VALUE(RIGHT($A16,2)),1),1),hazard_inspection!$C:$C,$E$3)),"")</f>
      </c>
      <c r="F16" s="35">
        <f>IFERROR(AVERAGEIFS(training_log!$G:$G,training_log!$B:$B,"&gt;="&amp;DATE(VALUE(LEFT($A16,4)),VALUE(RIGHT($A16,2)),1),training_log!$B:$B,"&lt;"&amp;EDATE(DATE(VALUE(LEFT($A16,4)),VALUE(RIGHT($A16,2)),1),1),training_log!$D:$D,$E$3),"")</f>
      </c>
      <c r="G16" s="36">
        <f>COUNTIFS(facility_environment!$B:$B,"&gt;="&amp;DATE(VALUE(LEFT($A16,4)),VALUE(RIGHT($A16,2)),1),facility_environment!$B:$B,"&lt;"&amp;EDATE(DATE(VALUE(LEFT($A16,4)),VALUE(RIGHT($A16,2)),1),1),facility_environment!$E:$E,"不適合")</f>
      </c>
      <c r="H16" s="37">
        <f>IF(B16=0,"",ROUND(100*(parameters!$H$6*MIN(1,LTIFRTarget/MAX(C16,0.0001))+parameters!$H$7*MIN(1,TRIRTarget/MAX(D16,0.0001))+parameters!$H$8*MIN(1,IFERROR(E16/HazardClosureRateTarget,0))+parameters!$H$9*MIN(1,IFERROR(F16/TrainingRateTarget,0))+parameters!$H$10*IF(N(G16)&lt;=FacilityNonconformityTarget,1,MAX(0,1-N(G16)/10))),1))</f>
      </c>
    </row>
    <row r="17" ht="21" customHeight="true">
      <c r="A17" s="32">
        <f>parameters!$J$8</f>
      </c>
      <c r="B17" s="33">
        <f>SUMIFS(working_hours!$F:$F,working_hours!$A:$A,$A17,working_hours!$B:$B,$E$3)</f>
      </c>
      <c r="C17" s="34">
        <f>IFERROR((COUNTIFS(events_log!$B:$B,"&gt;="&amp;DATE(VALUE(LEFT($A17,4)),VALUE(RIGHT($A17,2)),1),events_log!$B:$B,"&lt;"&amp;EDATE(DATE(VALUE(LEFT($A17,4)),VALUE(RIGHT($A17,2)),1),1),events_log!$D:$D,$E$3,events_log!$E:$E,"休業災害"))*1000000/B17,0)</f>
      </c>
      <c r="D17" s="34">
        <f>IFERROR((COUNTIFS(events_log!$B:$B,"&gt;="&amp;DATE(VALUE(LEFT($A17,4)),VALUE(RIGHT($A17,2)),1),events_log!$B:$B,"&lt;"&amp;EDATE(DATE(VALUE(LEFT($A17,4)),VALUE(RIGHT($A17,2)),1),1),events_log!$D:$D,$E$3,events_log!$E:$E,"休業災害")+COUNTIFS(events_log!$B:$B,"&gt;="&amp;DATE(VALUE(LEFT($A17,4)),VALUE(RIGHT($A17,2)),1),events_log!$B:$B,"&lt;"&amp;EDATE(DATE(VALUE(LEFT($A17,4)),VALUE(RIGHT($A17,2)),1),1),events_log!$D:$D,$E$3,events_log!$E:$E,"不休災害"))*1000000/B17,0)</f>
      </c>
      <c r="E17" s="35">
        <f>IFERROR((COUNTIFS(hazard_inspection!$B:$B,"&gt;="&amp;DATE(VALUE(LEFT($A17,4)),VALUE(RIGHT($A17,2)),1),hazard_inspection!$B:$B,"&lt;"&amp;EDATE(DATE(VALUE(LEFT($A17,4)),VALUE(RIGHT($A17,2)),1),1),hazard_inspection!$C:$C,$E$3,hazard_inspection!$J:$J,"是正完了"))/(COUNTIFS(hazard_inspection!$B:$B,"&gt;="&amp;DATE(VALUE(LEFT($A17,4)),VALUE(RIGHT($A17,2)),1),hazard_inspection!$B:$B,"&lt;"&amp;EDATE(DATE(VALUE(LEFT($A17,4)),VALUE(RIGHT($A17,2)),1),1),hazard_inspection!$C:$C,$E$3)),"")</f>
      </c>
      <c r="F17" s="35">
        <f>IFERROR(AVERAGEIFS(training_log!$G:$G,training_log!$B:$B,"&gt;="&amp;DATE(VALUE(LEFT($A17,4)),VALUE(RIGHT($A17,2)),1),training_log!$B:$B,"&lt;"&amp;EDATE(DATE(VALUE(LEFT($A17,4)),VALUE(RIGHT($A17,2)),1),1),training_log!$D:$D,$E$3),"")</f>
      </c>
      <c r="G17" s="36">
        <f>COUNTIFS(facility_environment!$B:$B,"&gt;="&amp;DATE(VALUE(LEFT($A17,4)),VALUE(RIGHT($A17,2)),1),facility_environment!$B:$B,"&lt;"&amp;EDATE(DATE(VALUE(LEFT($A17,4)),VALUE(RIGHT($A17,2)),1),1),facility_environment!$E:$E,"不適合")</f>
      </c>
      <c r="H17" s="37">
        <f>IF(B17=0,"",ROUND(100*(parameters!$H$6*MIN(1,LTIFRTarget/MAX(C17,0.0001))+parameters!$H$7*MIN(1,TRIRTarget/MAX(D17,0.0001))+parameters!$H$8*MIN(1,IFERROR(E17/HazardClosureRateTarget,0))+parameters!$H$9*MIN(1,IFERROR(F17/TrainingRateTarget,0))+parameters!$H$10*IF(N(G17)&lt;=FacilityNonconformityTarget,1,MAX(0,1-N(G17)/10))),1))</f>
      </c>
    </row>
    <row r="18" ht="21" customHeight="true">
      <c r="A18" s="32">
        <f>parameters!$J$9</f>
      </c>
      <c r="B18" s="33">
        <f>SUMIFS(working_hours!$F:$F,working_hours!$A:$A,$A18,working_hours!$B:$B,$E$3)</f>
      </c>
      <c r="C18" s="34">
        <f>IFERROR((COUNTIFS(events_log!$B:$B,"&gt;="&amp;DATE(VALUE(LEFT($A18,4)),VALUE(RIGHT($A18,2)),1),events_log!$B:$B,"&lt;"&amp;EDATE(DATE(VALUE(LEFT($A18,4)),VALUE(RIGHT($A18,2)),1),1),events_log!$D:$D,$E$3,events_log!$E:$E,"休業災害"))*1000000/B18,0)</f>
      </c>
      <c r="D18" s="34">
        <f>IFERROR((COUNTIFS(events_log!$B:$B,"&gt;="&amp;DATE(VALUE(LEFT($A18,4)),VALUE(RIGHT($A18,2)),1),events_log!$B:$B,"&lt;"&amp;EDATE(DATE(VALUE(LEFT($A18,4)),VALUE(RIGHT($A18,2)),1),1),events_log!$D:$D,$E$3,events_log!$E:$E,"休業災害")+COUNTIFS(events_log!$B:$B,"&gt;="&amp;DATE(VALUE(LEFT($A18,4)),VALUE(RIGHT($A18,2)),1),events_log!$B:$B,"&lt;"&amp;EDATE(DATE(VALUE(LEFT($A18,4)),VALUE(RIGHT($A18,2)),1),1),events_log!$D:$D,$E$3,events_log!$E:$E,"不休災害"))*1000000/B18,0)</f>
      </c>
      <c r="E18" s="35">
        <f>IFERROR((COUNTIFS(hazard_inspection!$B:$B,"&gt;="&amp;DATE(VALUE(LEFT($A18,4)),VALUE(RIGHT($A18,2)),1),hazard_inspection!$B:$B,"&lt;"&amp;EDATE(DATE(VALUE(LEFT($A18,4)),VALUE(RIGHT($A18,2)),1),1),hazard_inspection!$C:$C,$E$3,hazard_inspection!$J:$J,"是正完了"))/(COUNTIFS(hazard_inspection!$B:$B,"&gt;="&amp;DATE(VALUE(LEFT($A18,4)),VALUE(RIGHT($A18,2)),1),hazard_inspection!$B:$B,"&lt;"&amp;EDATE(DATE(VALUE(LEFT($A18,4)),VALUE(RIGHT($A18,2)),1),1),hazard_inspection!$C:$C,$E$3)),"")</f>
      </c>
      <c r="F18" s="35">
        <f>IFERROR(AVERAGEIFS(training_log!$G:$G,training_log!$B:$B,"&gt;="&amp;DATE(VALUE(LEFT($A18,4)),VALUE(RIGHT($A18,2)),1),training_log!$B:$B,"&lt;"&amp;EDATE(DATE(VALUE(LEFT($A18,4)),VALUE(RIGHT($A18,2)),1),1),training_log!$D:$D,$E$3),"")</f>
      </c>
      <c r="G18" s="36">
        <f>COUNTIFS(facility_environment!$B:$B,"&gt;="&amp;DATE(VALUE(LEFT($A18,4)),VALUE(RIGHT($A18,2)),1),facility_environment!$B:$B,"&lt;"&amp;EDATE(DATE(VALUE(LEFT($A18,4)),VALUE(RIGHT($A18,2)),1),1),facility_environment!$E:$E,"不適合")</f>
      </c>
      <c r="H18" s="37">
        <f>IF(B18=0,"",ROUND(100*(parameters!$H$6*MIN(1,LTIFRTarget/MAX(C18,0.0001))+parameters!$H$7*MIN(1,TRIRTarget/MAX(D18,0.0001))+parameters!$H$8*MIN(1,IFERROR(E18/HazardClosureRateTarget,0))+parameters!$H$9*MIN(1,IFERROR(F18/TrainingRateTarget,0))+parameters!$H$10*IF(N(G18)&lt;=FacilityNonconformityTarget,1,MAX(0,1-N(G18)/10))),1))</f>
      </c>
    </row>
    <row r="19" ht="21" customHeight="true">
      <c r="A19" s="32">
        <f>parameters!$J$10</f>
      </c>
      <c r="B19" s="33">
        <f>SUMIFS(working_hours!$F:$F,working_hours!$A:$A,$A19,working_hours!$B:$B,$E$3)</f>
      </c>
      <c r="C19" s="34">
        <f>IFERROR((COUNTIFS(events_log!$B:$B,"&gt;="&amp;DATE(VALUE(LEFT($A19,4)),VALUE(RIGHT($A19,2)),1),events_log!$B:$B,"&lt;"&amp;EDATE(DATE(VALUE(LEFT($A19,4)),VALUE(RIGHT($A19,2)),1),1),events_log!$D:$D,$E$3,events_log!$E:$E,"休業災害"))*1000000/B19,0)</f>
      </c>
      <c r="D19" s="34">
        <f>IFERROR((COUNTIFS(events_log!$B:$B,"&gt;="&amp;DATE(VALUE(LEFT($A19,4)),VALUE(RIGHT($A19,2)),1),events_log!$B:$B,"&lt;"&amp;EDATE(DATE(VALUE(LEFT($A19,4)),VALUE(RIGHT($A19,2)),1),1),events_log!$D:$D,$E$3,events_log!$E:$E,"休業災害")+COUNTIFS(events_log!$B:$B,"&gt;="&amp;DATE(VALUE(LEFT($A19,4)),VALUE(RIGHT($A19,2)),1),events_log!$B:$B,"&lt;"&amp;EDATE(DATE(VALUE(LEFT($A19,4)),VALUE(RIGHT($A19,2)),1),1),events_log!$D:$D,$E$3,events_log!$E:$E,"不休災害"))*1000000/B19,0)</f>
      </c>
      <c r="E19" s="35">
        <f>IFERROR((COUNTIFS(hazard_inspection!$B:$B,"&gt;="&amp;DATE(VALUE(LEFT($A19,4)),VALUE(RIGHT($A19,2)),1),hazard_inspection!$B:$B,"&lt;"&amp;EDATE(DATE(VALUE(LEFT($A19,4)),VALUE(RIGHT($A19,2)),1),1),hazard_inspection!$C:$C,$E$3,hazard_inspection!$J:$J,"是正完了"))/(COUNTIFS(hazard_inspection!$B:$B,"&gt;="&amp;DATE(VALUE(LEFT($A19,4)),VALUE(RIGHT($A19,2)),1),hazard_inspection!$B:$B,"&lt;"&amp;EDATE(DATE(VALUE(LEFT($A19,4)),VALUE(RIGHT($A19,2)),1),1),hazard_inspection!$C:$C,$E$3)),"")</f>
      </c>
      <c r="F19" s="35">
        <f>IFERROR(AVERAGEIFS(training_log!$G:$G,training_log!$B:$B,"&gt;="&amp;DATE(VALUE(LEFT($A19,4)),VALUE(RIGHT($A19,2)),1),training_log!$B:$B,"&lt;"&amp;EDATE(DATE(VALUE(LEFT($A19,4)),VALUE(RIGHT($A19,2)),1),1),training_log!$D:$D,$E$3),"")</f>
      </c>
      <c r="G19" s="36">
        <f>COUNTIFS(facility_environment!$B:$B,"&gt;="&amp;DATE(VALUE(LEFT($A19,4)),VALUE(RIGHT($A19,2)),1),facility_environment!$B:$B,"&lt;"&amp;EDATE(DATE(VALUE(LEFT($A19,4)),VALUE(RIGHT($A19,2)),1),1),facility_environment!$E:$E,"不適合")</f>
      </c>
      <c r="H19" s="37">
        <f>IF(B19=0,"",ROUND(100*(parameters!$H$6*MIN(1,LTIFRTarget/MAX(C19,0.0001))+parameters!$H$7*MIN(1,TRIRTarget/MAX(D19,0.0001))+parameters!$H$8*MIN(1,IFERROR(E19/HazardClosureRateTarget,0))+parameters!$H$9*MIN(1,IFERROR(F19/TrainingRateTarget,0))+parameters!$H$10*IF(N(G19)&lt;=FacilityNonconformityTarget,1,MAX(0,1-N(G19)/10))),1))</f>
      </c>
    </row>
    <row r="20" ht="21" customHeight="true">
      <c r="A20" s="32">
        <f>parameters!$J$11</f>
      </c>
      <c r="B20" s="33">
        <f>SUMIFS(working_hours!$F:$F,working_hours!$A:$A,$A20,working_hours!$B:$B,$E$3)</f>
      </c>
      <c r="C20" s="34">
        <f>IFERROR((COUNTIFS(events_log!$B:$B,"&gt;="&amp;DATE(VALUE(LEFT($A20,4)),VALUE(RIGHT($A20,2)),1),events_log!$B:$B,"&lt;"&amp;EDATE(DATE(VALUE(LEFT($A20,4)),VALUE(RIGHT($A20,2)),1),1),events_log!$D:$D,$E$3,events_log!$E:$E,"休業災害"))*1000000/B20,0)</f>
      </c>
      <c r="D20" s="34">
        <f>IFERROR((COUNTIFS(events_log!$B:$B,"&gt;="&amp;DATE(VALUE(LEFT($A20,4)),VALUE(RIGHT($A20,2)),1),events_log!$B:$B,"&lt;"&amp;EDATE(DATE(VALUE(LEFT($A20,4)),VALUE(RIGHT($A20,2)),1),1),events_log!$D:$D,$E$3,events_log!$E:$E,"休業災害")+COUNTIFS(events_log!$B:$B,"&gt;="&amp;DATE(VALUE(LEFT($A20,4)),VALUE(RIGHT($A20,2)),1),events_log!$B:$B,"&lt;"&amp;EDATE(DATE(VALUE(LEFT($A20,4)),VALUE(RIGHT($A20,2)),1),1),events_log!$D:$D,$E$3,events_log!$E:$E,"不休災害"))*1000000/B20,0)</f>
      </c>
      <c r="E20" s="35">
        <f>IFERROR((COUNTIFS(hazard_inspection!$B:$B,"&gt;="&amp;DATE(VALUE(LEFT($A20,4)),VALUE(RIGHT($A20,2)),1),hazard_inspection!$B:$B,"&lt;"&amp;EDATE(DATE(VALUE(LEFT($A20,4)),VALUE(RIGHT($A20,2)),1),1),hazard_inspection!$C:$C,$E$3,hazard_inspection!$J:$J,"是正完了"))/(COUNTIFS(hazard_inspection!$B:$B,"&gt;="&amp;DATE(VALUE(LEFT($A20,4)),VALUE(RIGHT($A20,2)),1),hazard_inspection!$B:$B,"&lt;"&amp;EDATE(DATE(VALUE(LEFT($A20,4)),VALUE(RIGHT($A20,2)),1),1),hazard_inspection!$C:$C,$E$3)),"")</f>
      </c>
      <c r="F20" s="35">
        <f>IFERROR(AVERAGEIFS(training_log!$G:$G,training_log!$B:$B,"&gt;="&amp;DATE(VALUE(LEFT($A20,4)),VALUE(RIGHT($A20,2)),1),training_log!$B:$B,"&lt;"&amp;EDATE(DATE(VALUE(LEFT($A20,4)),VALUE(RIGHT($A20,2)),1),1),training_log!$D:$D,$E$3),"")</f>
      </c>
      <c r="G20" s="36">
        <f>COUNTIFS(facility_environment!$B:$B,"&gt;="&amp;DATE(VALUE(LEFT($A20,4)),VALUE(RIGHT($A20,2)),1),facility_environment!$B:$B,"&lt;"&amp;EDATE(DATE(VALUE(LEFT($A20,4)),VALUE(RIGHT($A20,2)),1),1),facility_environment!$E:$E,"不適合")</f>
      </c>
      <c r="H20" s="37">
        <f>IF(B20=0,"",ROUND(100*(parameters!$H$6*MIN(1,LTIFRTarget/MAX(C20,0.0001))+parameters!$H$7*MIN(1,TRIRTarget/MAX(D20,0.0001))+parameters!$H$8*MIN(1,IFERROR(E20/HazardClosureRateTarget,0))+parameters!$H$9*MIN(1,IFERROR(F20/TrainingRateTarget,0))+parameters!$H$10*IF(N(G20)&lt;=FacilityNonconformityTarget,1,MAX(0,1-N(G20)/10))),1))</f>
      </c>
    </row>
    <row r="21" ht="21" customHeight="true">
      <c r="A21" s="32">
        <f>parameters!$J$12</f>
      </c>
      <c r="B21" s="33">
        <f>SUMIFS(working_hours!$F:$F,working_hours!$A:$A,$A21,working_hours!$B:$B,$E$3)</f>
      </c>
      <c r="C21" s="34">
        <f>IFERROR((COUNTIFS(events_log!$B:$B,"&gt;="&amp;DATE(VALUE(LEFT($A21,4)),VALUE(RIGHT($A21,2)),1),events_log!$B:$B,"&lt;"&amp;EDATE(DATE(VALUE(LEFT($A21,4)),VALUE(RIGHT($A21,2)),1),1),events_log!$D:$D,$E$3,events_log!$E:$E,"休業災害"))*1000000/B21,0)</f>
      </c>
      <c r="D21" s="34">
        <f>IFERROR((COUNTIFS(events_log!$B:$B,"&gt;="&amp;DATE(VALUE(LEFT($A21,4)),VALUE(RIGHT($A21,2)),1),events_log!$B:$B,"&lt;"&amp;EDATE(DATE(VALUE(LEFT($A21,4)),VALUE(RIGHT($A21,2)),1),1),events_log!$D:$D,$E$3,events_log!$E:$E,"休業災害")+COUNTIFS(events_log!$B:$B,"&gt;="&amp;DATE(VALUE(LEFT($A21,4)),VALUE(RIGHT($A21,2)),1),events_log!$B:$B,"&lt;"&amp;EDATE(DATE(VALUE(LEFT($A21,4)),VALUE(RIGHT($A21,2)),1),1),events_log!$D:$D,$E$3,events_log!$E:$E,"不休災害"))*1000000/B21,0)</f>
      </c>
      <c r="E21" s="35">
        <f>IFERROR((COUNTIFS(hazard_inspection!$B:$B,"&gt;="&amp;DATE(VALUE(LEFT($A21,4)),VALUE(RIGHT($A21,2)),1),hazard_inspection!$B:$B,"&lt;"&amp;EDATE(DATE(VALUE(LEFT($A21,4)),VALUE(RIGHT($A21,2)),1),1),hazard_inspection!$C:$C,$E$3,hazard_inspection!$J:$J,"是正完了"))/(COUNTIFS(hazard_inspection!$B:$B,"&gt;="&amp;DATE(VALUE(LEFT($A21,4)),VALUE(RIGHT($A21,2)),1),hazard_inspection!$B:$B,"&lt;"&amp;EDATE(DATE(VALUE(LEFT($A21,4)),VALUE(RIGHT($A21,2)),1),1),hazard_inspection!$C:$C,$E$3)),"")</f>
      </c>
      <c r="F21" s="35">
        <f>IFERROR(AVERAGEIFS(training_log!$G:$G,training_log!$B:$B,"&gt;="&amp;DATE(VALUE(LEFT($A21,4)),VALUE(RIGHT($A21,2)),1),training_log!$B:$B,"&lt;"&amp;EDATE(DATE(VALUE(LEFT($A21,4)),VALUE(RIGHT($A21,2)),1),1),training_log!$D:$D,$E$3),"")</f>
      </c>
      <c r="G21" s="36">
        <f>COUNTIFS(facility_environment!$B:$B,"&gt;="&amp;DATE(VALUE(LEFT($A21,4)),VALUE(RIGHT($A21,2)),1),facility_environment!$B:$B,"&lt;"&amp;EDATE(DATE(VALUE(LEFT($A21,4)),VALUE(RIGHT($A21,2)),1),1),facility_environment!$E:$E,"不適合")</f>
      </c>
      <c r="H21" s="37">
        <f>IF(B21=0,"",ROUND(100*(parameters!$H$6*MIN(1,LTIFRTarget/MAX(C21,0.0001))+parameters!$H$7*MIN(1,TRIRTarget/MAX(D21,0.0001))+parameters!$H$8*MIN(1,IFERROR(E21/HazardClosureRateTarget,0))+parameters!$H$9*MIN(1,IFERROR(F21/TrainingRateTarget,0))+parameters!$H$10*IF(N(G21)&lt;=FacilityNonconformityTarget,1,MAX(0,1-N(G21)/10))),1))</f>
      </c>
    </row>
    <row r="22" ht="21" customHeight="true">
      <c r="A22" s="32">
        <f>parameters!$J$13</f>
      </c>
      <c r="B22" s="33">
        <f>SUMIFS(working_hours!$F:$F,working_hours!$A:$A,$A22,working_hours!$B:$B,$E$3)</f>
      </c>
      <c r="C22" s="34">
        <f>IFERROR((COUNTIFS(events_log!$B:$B,"&gt;="&amp;DATE(VALUE(LEFT($A22,4)),VALUE(RIGHT($A22,2)),1),events_log!$B:$B,"&lt;"&amp;EDATE(DATE(VALUE(LEFT($A22,4)),VALUE(RIGHT($A22,2)),1),1),events_log!$D:$D,$E$3,events_log!$E:$E,"休業災害"))*1000000/B22,0)</f>
      </c>
      <c r="D22" s="34">
        <f>IFERROR((COUNTIFS(events_log!$B:$B,"&gt;="&amp;DATE(VALUE(LEFT($A22,4)),VALUE(RIGHT($A22,2)),1),events_log!$B:$B,"&lt;"&amp;EDATE(DATE(VALUE(LEFT($A22,4)),VALUE(RIGHT($A22,2)),1),1),events_log!$D:$D,$E$3,events_log!$E:$E,"休業災害")+COUNTIFS(events_log!$B:$B,"&gt;="&amp;DATE(VALUE(LEFT($A22,4)),VALUE(RIGHT($A22,2)),1),events_log!$B:$B,"&lt;"&amp;EDATE(DATE(VALUE(LEFT($A22,4)),VALUE(RIGHT($A22,2)),1),1),events_log!$D:$D,$E$3,events_log!$E:$E,"不休災害"))*1000000/B22,0)</f>
      </c>
      <c r="E22" s="35">
        <f>IFERROR((COUNTIFS(hazard_inspection!$B:$B,"&gt;="&amp;DATE(VALUE(LEFT($A22,4)),VALUE(RIGHT($A22,2)),1),hazard_inspection!$B:$B,"&lt;"&amp;EDATE(DATE(VALUE(LEFT($A22,4)),VALUE(RIGHT($A22,2)),1),1),hazard_inspection!$C:$C,$E$3,hazard_inspection!$J:$J,"是正完了"))/(COUNTIFS(hazard_inspection!$B:$B,"&gt;="&amp;DATE(VALUE(LEFT($A22,4)),VALUE(RIGHT($A22,2)),1),hazard_inspection!$B:$B,"&lt;"&amp;EDATE(DATE(VALUE(LEFT($A22,4)),VALUE(RIGHT($A22,2)),1),1),hazard_inspection!$C:$C,$E$3)),"")</f>
      </c>
      <c r="F22" s="35">
        <f>IFERROR(AVERAGEIFS(training_log!$G:$G,training_log!$B:$B,"&gt;="&amp;DATE(VALUE(LEFT($A22,4)),VALUE(RIGHT($A22,2)),1),training_log!$B:$B,"&lt;"&amp;EDATE(DATE(VALUE(LEFT($A22,4)),VALUE(RIGHT($A22,2)),1),1),training_log!$D:$D,$E$3),"")</f>
      </c>
      <c r="G22" s="36">
        <f>COUNTIFS(facility_environment!$B:$B,"&gt;="&amp;DATE(VALUE(LEFT($A22,4)),VALUE(RIGHT($A22,2)),1),facility_environment!$B:$B,"&lt;"&amp;EDATE(DATE(VALUE(LEFT($A22,4)),VALUE(RIGHT($A22,2)),1),1),facility_environment!$E:$E,"不適合")</f>
      </c>
      <c r="H22" s="37">
        <f>IF(B22=0,"",ROUND(100*(parameters!$H$6*MIN(1,LTIFRTarget/MAX(C22,0.0001))+parameters!$H$7*MIN(1,TRIRTarget/MAX(D22,0.0001))+parameters!$H$8*MIN(1,IFERROR(E22/HazardClosureRateTarget,0))+parameters!$H$9*MIN(1,IFERROR(F22/TrainingRateTarget,0))+parameters!$H$10*IF(N(G22)&lt;=FacilityNonconformityTarget,1,MAX(0,1-N(G22)/10))),1))</f>
      </c>
    </row>
    <row r="23" ht="21" customHeight="true">
      <c r="A23" s="32">
        <f>parameters!$J$14</f>
      </c>
      <c r="B23" s="33">
        <f>SUMIFS(working_hours!$F:$F,working_hours!$A:$A,$A23,working_hours!$B:$B,$E$3)</f>
      </c>
      <c r="C23" s="34">
        <f>IFERROR((COUNTIFS(events_log!$B:$B,"&gt;="&amp;DATE(VALUE(LEFT($A23,4)),VALUE(RIGHT($A23,2)),1),events_log!$B:$B,"&lt;"&amp;EDATE(DATE(VALUE(LEFT($A23,4)),VALUE(RIGHT($A23,2)),1),1),events_log!$D:$D,$E$3,events_log!$E:$E,"休業災害"))*1000000/B23,0)</f>
      </c>
      <c r="D23" s="34">
        <f>IFERROR((COUNTIFS(events_log!$B:$B,"&gt;="&amp;DATE(VALUE(LEFT($A23,4)),VALUE(RIGHT($A23,2)),1),events_log!$B:$B,"&lt;"&amp;EDATE(DATE(VALUE(LEFT($A23,4)),VALUE(RIGHT($A23,2)),1),1),events_log!$D:$D,$E$3,events_log!$E:$E,"休業災害")+COUNTIFS(events_log!$B:$B,"&gt;="&amp;DATE(VALUE(LEFT($A23,4)),VALUE(RIGHT($A23,2)),1),events_log!$B:$B,"&lt;"&amp;EDATE(DATE(VALUE(LEFT($A23,4)),VALUE(RIGHT($A23,2)),1),1),events_log!$D:$D,$E$3,events_log!$E:$E,"不休災害"))*1000000/B23,0)</f>
      </c>
      <c r="E23" s="35">
        <f>IFERROR((COUNTIFS(hazard_inspection!$B:$B,"&gt;="&amp;DATE(VALUE(LEFT($A23,4)),VALUE(RIGHT($A23,2)),1),hazard_inspection!$B:$B,"&lt;"&amp;EDATE(DATE(VALUE(LEFT($A23,4)),VALUE(RIGHT($A23,2)),1),1),hazard_inspection!$C:$C,$E$3,hazard_inspection!$J:$J,"是正完了"))/(COUNTIFS(hazard_inspection!$B:$B,"&gt;="&amp;DATE(VALUE(LEFT($A23,4)),VALUE(RIGHT($A23,2)),1),hazard_inspection!$B:$B,"&lt;"&amp;EDATE(DATE(VALUE(LEFT($A23,4)),VALUE(RIGHT($A23,2)),1),1),hazard_inspection!$C:$C,$E$3)),"")</f>
      </c>
      <c r="F23" s="35">
        <f>IFERROR(AVERAGEIFS(training_log!$G:$G,training_log!$B:$B,"&gt;="&amp;DATE(VALUE(LEFT($A23,4)),VALUE(RIGHT($A23,2)),1),training_log!$B:$B,"&lt;"&amp;EDATE(DATE(VALUE(LEFT($A23,4)),VALUE(RIGHT($A23,2)),1),1),training_log!$D:$D,$E$3),"")</f>
      </c>
      <c r="G23" s="36">
        <f>COUNTIFS(facility_environment!$B:$B,"&gt;="&amp;DATE(VALUE(LEFT($A23,4)),VALUE(RIGHT($A23,2)),1),facility_environment!$B:$B,"&lt;"&amp;EDATE(DATE(VALUE(LEFT($A23,4)),VALUE(RIGHT($A23,2)),1),1),facility_environment!$E:$E,"不適合")</f>
      </c>
      <c r="H23" s="37">
        <f>IF(B23=0,"",ROUND(100*(parameters!$H$6*MIN(1,LTIFRTarget/MAX(C23,0.0001))+parameters!$H$7*MIN(1,TRIRTarget/MAX(D23,0.0001))+parameters!$H$8*MIN(1,IFERROR(E23/HazardClosureRateTarget,0))+parameters!$H$9*MIN(1,IFERROR(F23/TrainingRateTarget,0))+parameters!$H$10*IF(N(G23)&lt;=FacilityNonconformityTarget,1,MAX(0,1-N(G23)/10))),1))</f>
      </c>
    </row>
    <row r="24" ht="21" customHeight="true">
      <c r="A24" s="32">
        <f>parameters!$J$15</f>
      </c>
      <c r="B24" s="33">
        <f>SUMIFS(working_hours!$F:$F,working_hours!$A:$A,$A24,working_hours!$B:$B,$E$3)</f>
      </c>
      <c r="C24" s="34">
        <f>IFERROR((COUNTIFS(events_log!$B:$B,"&gt;="&amp;DATE(VALUE(LEFT($A24,4)),VALUE(RIGHT($A24,2)),1),events_log!$B:$B,"&lt;"&amp;EDATE(DATE(VALUE(LEFT($A24,4)),VALUE(RIGHT($A24,2)),1),1),events_log!$D:$D,$E$3,events_log!$E:$E,"休業災害"))*1000000/B24,0)</f>
      </c>
      <c r="D24" s="34">
        <f>IFERROR((COUNTIFS(events_log!$B:$B,"&gt;="&amp;DATE(VALUE(LEFT($A24,4)),VALUE(RIGHT($A24,2)),1),events_log!$B:$B,"&lt;"&amp;EDATE(DATE(VALUE(LEFT($A24,4)),VALUE(RIGHT($A24,2)),1),1),events_log!$D:$D,$E$3,events_log!$E:$E,"休業災害")+COUNTIFS(events_log!$B:$B,"&gt;="&amp;DATE(VALUE(LEFT($A24,4)),VALUE(RIGHT($A24,2)),1),events_log!$B:$B,"&lt;"&amp;EDATE(DATE(VALUE(LEFT($A24,4)),VALUE(RIGHT($A24,2)),1),1),events_log!$D:$D,$E$3,events_log!$E:$E,"不休災害"))*1000000/B24,0)</f>
      </c>
      <c r="E24" s="35">
        <f>IFERROR((COUNTIFS(hazard_inspection!$B:$B,"&gt;="&amp;DATE(VALUE(LEFT($A24,4)),VALUE(RIGHT($A24,2)),1),hazard_inspection!$B:$B,"&lt;"&amp;EDATE(DATE(VALUE(LEFT($A24,4)),VALUE(RIGHT($A24,2)),1),1),hazard_inspection!$C:$C,$E$3,hazard_inspection!$J:$J,"是正完了"))/(COUNTIFS(hazard_inspection!$B:$B,"&gt;="&amp;DATE(VALUE(LEFT($A24,4)),VALUE(RIGHT($A24,2)),1),hazard_inspection!$B:$B,"&lt;"&amp;EDATE(DATE(VALUE(LEFT($A24,4)),VALUE(RIGHT($A24,2)),1),1),hazard_inspection!$C:$C,$E$3)),"")</f>
      </c>
      <c r="F24" s="35">
        <f>IFERROR(AVERAGEIFS(training_log!$G:$G,training_log!$B:$B,"&gt;="&amp;DATE(VALUE(LEFT($A24,4)),VALUE(RIGHT($A24,2)),1),training_log!$B:$B,"&lt;"&amp;EDATE(DATE(VALUE(LEFT($A24,4)),VALUE(RIGHT($A24,2)),1),1),training_log!$D:$D,$E$3),"")</f>
      </c>
      <c r="G24" s="36">
        <f>COUNTIFS(facility_environment!$B:$B,"&gt;="&amp;DATE(VALUE(LEFT($A24,4)),VALUE(RIGHT($A24,2)),1),facility_environment!$B:$B,"&lt;"&amp;EDATE(DATE(VALUE(LEFT($A24,4)),VALUE(RIGHT($A24,2)),1),1),facility_environment!$E:$E,"不適合")</f>
      </c>
      <c r="H24" s="37">
        <f>IF(B24=0,"",ROUND(100*(parameters!$H$6*MIN(1,LTIFRTarget/MAX(C24,0.0001))+parameters!$H$7*MIN(1,TRIRTarget/MAX(D24,0.0001))+parameters!$H$8*MIN(1,IFERROR(E24/HazardClosureRateTarget,0))+parameters!$H$9*MIN(1,IFERROR(F24/TrainingRateTarget,0))+parameters!$H$10*IF(N(G24)&lt;=FacilityNonconformityTarget,1,MAX(0,1-N(G24)/10))),1))</f>
      </c>
    </row>
    <row r="25" ht="21" customHeight="true">
      <c r="A25" s="32">
        <f>parameters!$J$16</f>
      </c>
      <c r="B25" s="33">
        <f>SUMIFS(working_hours!$F:$F,working_hours!$A:$A,$A25,working_hours!$B:$B,$E$3)</f>
      </c>
      <c r="C25" s="34">
        <f>IFERROR((COUNTIFS(events_log!$B:$B,"&gt;="&amp;DATE(VALUE(LEFT($A25,4)),VALUE(RIGHT($A25,2)),1),events_log!$B:$B,"&lt;"&amp;EDATE(DATE(VALUE(LEFT($A25,4)),VALUE(RIGHT($A25,2)),1),1),events_log!$D:$D,$E$3,events_log!$E:$E,"休業災害"))*1000000/B25,0)</f>
      </c>
      <c r="D25" s="34">
        <f>IFERROR((COUNTIFS(events_log!$B:$B,"&gt;="&amp;DATE(VALUE(LEFT($A25,4)),VALUE(RIGHT($A25,2)),1),events_log!$B:$B,"&lt;"&amp;EDATE(DATE(VALUE(LEFT($A25,4)),VALUE(RIGHT($A25,2)),1),1),events_log!$D:$D,$E$3,events_log!$E:$E,"休業災害")+COUNTIFS(events_log!$B:$B,"&gt;="&amp;DATE(VALUE(LEFT($A25,4)),VALUE(RIGHT($A25,2)),1),events_log!$B:$B,"&lt;"&amp;EDATE(DATE(VALUE(LEFT($A25,4)),VALUE(RIGHT($A25,2)),1),1),events_log!$D:$D,$E$3,events_log!$E:$E,"不休災害"))*1000000/B25,0)</f>
      </c>
      <c r="E25" s="35">
        <f>IFERROR((COUNTIFS(hazard_inspection!$B:$B,"&gt;="&amp;DATE(VALUE(LEFT($A25,4)),VALUE(RIGHT($A25,2)),1),hazard_inspection!$B:$B,"&lt;"&amp;EDATE(DATE(VALUE(LEFT($A25,4)),VALUE(RIGHT($A25,2)),1),1),hazard_inspection!$C:$C,$E$3,hazard_inspection!$J:$J,"是正完了"))/(COUNTIFS(hazard_inspection!$B:$B,"&gt;="&amp;DATE(VALUE(LEFT($A25,4)),VALUE(RIGHT($A25,2)),1),hazard_inspection!$B:$B,"&lt;"&amp;EDATE(DATE(VALUE(LEFT($A25,4)),VALUE(RIGHT($A25,2)),1),1),hazard_inspection!$C:$C,$E$3)),"")</f>
      </c>
      <c r="F25" s="35">
        <f>IFERROR(AVERAGEIFS(training_log!$G:$G,training_log!$B:$B,"&gt;="&amp;DATE(VALUE(LEFT($A25,4)),VALUE(RIGHT($A25,2)),1),training_log!$B:$B,"&lt;"&amp;EDATE(DATE(VALUE(LEFT($A25,4)),VALUE(RIGHT($A25,2)),1),1),training_log!$D:$D,$E$3),"")</f>
      </c>
      <c r="G25" s="36">
        <f>COUNTIFS(facility_environment!$B:$B,"&gt;="&amp;DATE(VALUE(LEFT($A25,4)),VALUE(RIGHT($A25,2)),1),facility_environment!$B:$B,"&lt;"&amp;EDATE(DATE(VALUE(LEFT($A25,4)),VALUE(RIGHT($A25,2)),1),1),facility_environment!$E:$E,"不適合")</f>
      </c>
      <c r="H25" s="37">
        <f>IF(B25=0,"",ROUND(100*(parameters!$H$6*MIN(1,LTIFRTarget/MAX(C25,0.0001))+parameters!$H$7*MIN(1,TRIRTarget/MAX(D25,0.0001))+parameters!$H$8*MIN(1,IFERROR(E25/HazardClosureRateTarget,0))+parameters!$H$9*MIN(1,IFERROR(F25/TrainingRateTarget,0))+parameters!$H$10*IF(N(G25)&lt;=FacilityNonconformityTarget,1,MAX(0,1-N(G25)/10))),1))</f>
      </c>
    </row>
    <row r="26" ht="21" customHeight="true">
      <c r="A26" s="32">
        <f>parameters!$J$17</f>
      </c>
      <c r="B26" s="33">
        <f>SUMIFS(working_hours!$F:$F,working_hours!$A:$A,$A26,working_hours!$B:$B,$E$3)</f>
      </c>
      <c r="C26" s="34">
        <f>IFERROR((COUNTIFS(events_log!$B:$B,"&gt;="&amp;DATE(VALUE(LEFT($A26,4)),VALUE(RIGHT($A26,2)),1),events_log!$B:$B,"&lt;"&amp;EDATE(DATE(VALUE(LEFT($A26,4)),VALUE(RIGHT($A26,2)),1),1),events_log!$D:$D,$E$3,events_log!$E:$E,"休業災害"))*1000000/B26,0)</f>
      </c>
      <c r="D26" s="34">
        <f>IFERROR((COUNTIFS(events_log!$B:$B,"&gt;="&amp;DATE(VALUE(LEFT($A26,4)),VALUE(RIGHT($A26,2)),1),events_log!$B:$B,"&lt;"&amp;EDATE(DATE(VALUE(LEFT($A26,4)),VALUE(RIGHT($A26,2)),1),1),events_log!$D:$D,$E$3,events_log!$E:$E,"休業災害")+COUNTIFS(events_log!$B:$B,"&gt;="&amp;DATE(VALUE(LEFT($A26,4)),VALUE(RIGHT($A26,2)),1),events_log!$B:$B,"&lt;"&amp;EDATE(DATE(VALUE(LEFT($A26,4)),VALUE(RIGHT($A26,2)),1),1),events_log!$D:$D,$E$3,events_log!$E:$E,"不休災害"))*1000000/B26,0)</f>
      </c>
      <c r="E26" s="35">
        <f>IFERROR((COUNTIFS(hazard_inspection!$B:$B,"&gt;="&amp;DATE(VALUE(LEFT($A26,4)),VALUE(RIGHT($A26,2)),1),hazard_inspection!$B:$B,"&lt;"&amp;EDATE(DATE(VALUE(LEFT($A26,4)),VALUE(RIGHT($A26,2)),1),1),hazard_inspection!$C:$C,$E$3,hazard_inspection!$J:$J,"是正完了"))/(COUNTIFS(hazard_inspection!$B:$B,"&gt;="&amp;DATE(VALUE(LEFT($A26,4)),VALUE(RIGHT($A26,2)),1),hazard_inspection!$B:$B,"&lt;"&amp;EDATE(DATE(VALUE(LEFT($A26,4)),VALUE(RIGHT($A26,2)),1),1),hazard_inspection!$C:$C,$E$3)),"")</f>
      </c>
      <c r="F26" s="35">
        <f>IFERROR(AVERAGEIFS(training_log!$G:$G,training_log!$B:$B,"&gt;="&amp;DATE(VALUE(LEFT($A26,4)),VALUE(RIGHT($A26,2)),1),training_log!$B:$B,"&lt;"&amp;EDATE(DATE(VALUE(LEFT($A26,4)),VALUE(RIGHT($A26,2)),1),1),training_log!$D:$D,$E$3),"")</f>
      </c>
      <c r="G26" s="36">
        <f>COUNTIFS(facility_environment!$B:$B,"&gt;="&amp;DATE(VALUE(LEFT($A26,4)),VALUE(RIGHT($A26,2)),1),facility_environment!$B:$B,"&lt;"&amp;EDATE(DATE(VALUE(LEFT($A26,4)),VALUE(RIGHT($A26,2)),1),1),facility_environment!$E:$E,"不適合")</f>
      </c>
      <c r="H26" s="37">
        <f>IF(B26=0,"",ROUND(100*(parameters!$H$6*MIN(1,LTIFRTarget/MAX(C26,0.0001))+parameters!$H$7*MIN(1,TRIRTarget/MAX(D26,0.0001))+parameters!$H$8*MIN(1,IFERROR(E26/HazardClosureRateTarget,0))+parameters!$H$9*MIN(1,IFERROR(F26/TrainingRateTarget,0))+parameters!$H$10*IF(N(G26)&lt;=FacilityNonconformityTarget,1,MAX(0,1-N(G26)/10))),1))</f>
      </c>
    </row>
  </sheetData>
  <mergeCells count="20">
    <mergeCell ref="A7:D8"/>
    <mergeCell ref="I10:L10"/>
    <mergeCell ref="M9:Q9"/>
    <mergeCell ref="A10:D10"/>
    <mergeCell ref="I7:L8"/>
    <mergeCell ref="A1:Q1"/>
    <mergeCell ref="A9:D9"/>
    <mergeCell ref="I9:L9"/>
    <mergeCell ref="I6:L6"/>
    <mergeCell ref="M10:Q10"/>
    <mergeCell ref="G3:Q3"/>
    <mergeCell ref="A6:D6"/>
    <mergeCell ref="M6:Q6"/>
    <mergeCell ref="A2:Q2"/>
    <mergeCell ref="E7:H8"/>
    <mergeCell ref="E10:H10"/>
    <mergeCell ref="E9:H9"/>
    <mergeCell ref="E6:H6"/>
    <mergeCell ref="M7:Q8"/>
    <mergeCell ref="A13:H13"/>
  </mergeCells>
  <conditionalFormatting sqref="A7:D8">
    <cfRule type="expression" dxfId="0" priority="1">
      <formula>AND($A$7&lt;&gt;"",$A$7&gt;=85)</formula>
    </cfRule>
    <cfRule type="expression" dxfId="1" priority="2">
      <formula>AND($A$7&lt;&gt;"",$A$7&lt;85,$A$7&gt;=70)</formula>
    </cfRule>
    <cfRule type="expression" dxfId="2" priority="3">
      <formula>AND($A$7&lt;&gt;"",$A$7&lt;70)</formula>
    </cfRule>
  </conditionalFormatting>
  <conditionalFormatting sqref="E7:H8">
    <cfRule type="expression" dxfId="0" priority="4">
      <formula>AND($E$7&lt;&gt;"",$E$7&lt;=$AJ$3)</formula>
    </cfRule>
    <cfRule type="expression" dxfId="1" priority="5">
      <formula>AND($E$7&lt;&gt;"",$E$7&gt;$AJ$3,$E$7&lt;=$AJ$3*1.5)</formula>
    </cfRule>
    <cfRule type="expression" dxfId="2" priority="6">
      <formula>AND($E$7&lt;&gt;"",$E$7&gt;$AJ$3*1.5)</formula>
    </cfRule>
  </conditionalFormatting>
  <conditionalFormatting sqref="I7:L8">
    <cfRule type="expression" dxfId="0" priority="7">
      <formula>AND($I$7&lt;&gt;"",$I$7&lt;=$AK$3)</formula>
    </cfRule>
    <cfRule type="expression" dxfId="1" priority="8">
      <formula>AND($I$7&lt;&gt;"",$I$7&gt;$AK$3,$I$7&lt;=$AK$3*1.5)</formula>
    </cfRule>
    <cfRule type="expression" dxfId="2" priority="9">
      <formula>AND($I$7&lt;&gt;"",$I$7&gt;$AK$3*1.5)</formula>
    </cfRule>
  </conditionalFormatting>
  <conditionalFormatting sqref="M7:Q8">
    <cfRule type="expression" dxfId="0" priority="10">
      <formula>AND($M$7&lt;&gt;"",$M$7&gt;=$AL$3)</formula>
    </cfRule>
    <cfRule type="expression" dxfId="1" priority="11">
      <formula>AND($M$7&lt;&gt;"",$M$7&lt;$AL$3,$M$7&gt;=$AL$3*0.8)</formula>
    </cfRule>
    <cfRule type="expression" dxfId="2" priority="12">
      <formula>AND($M$7&lt;&gt;"",$M$7&lt;$AL$3*0.8)</formula>
    </cfRule>
  </conditionalFormatting>
  <conditionalFormatting sqref="A10:D10">
    <cfRule type="expression" dxfId="3" priority="13">
      <formula>$A$10="安全"</formula>
    </cfRule>
    <cfRule type="expression" dxfId="4" priority="14">
      <formula>$A$10="注意"</formula>
    </cfRule>
    <cfRule type="expression" dxfId="5" priority="15">
      <formula>OR($A$10="危険",$A$10="未達成",$A$10="再実施")</formula>
    </cfRule>
  </conditionalFormatting>
  <conditionalFormatting sqref="E10:H10">
    <cfRule type="expression" dxfId="3" priority="16">
      <formula>$E$10="安全"</formula>
    </cfRule>
    <cfRule type="expression" dxfId="4" priority="17">
      <formula>$E$10="注意"</formula>
    </cfRule>
    <cfRule type="expression" dxfId="5" priority="18">
      <formula>OR($E$10="危険",$E$10="未達成",$E$10="再実施")</formula>
    </cfRule>
  </conditionalFormatting>
  <conditionalFormatting sqref="I10:L10">
    <cfRule type="expression" dxfId="3" priority="19">
      <formula>$I$10="安全"</formula>
    </cfRule>
    <cfRule type="expression" dxfId="4" priority="20">
      <formula>$I$10="注意"</formula>
    </cfRule>
    <cfRule type="expression" dxfId="5" priority="21">
      <formula>OR($I$10="危険",$I$10="未達成",$I$10="再実施")</formula>
    </cfRule>
  </conditionalFormatting>
  <conditionalFormatting sqref="M10:Q10">
    <cfRule type="expression" dxfId="3" priority="22">
      <formula>$M$10="安全"</formula>
    </cfRule>
    <cfRule type="expression" dxfId="4" priority="23">
      <formula>$M$10="注意"</formula>
    </cfRule>
    <cfRule type="expression" dxfId="5" priority="24">
      <formula>OR($M$10="危険",$M$10="未達成",$M$10="再実施")</formula>
    </cfRule>
  </conditionalFormatting>
  <conditionalFormatting sqref="H15:H26">
    <cfRule type="cellIs" dxfId="3" priority="25" operator="greaterThanOrEqual">
      <formula>85</formula>
    </cfRule>
    <cfRule type="cellIs" dxfId="4" priority="26" operator="between">
      <formula>70</formula>
      <formula>84.999</formula>
    </cfRule>
    <cfRule type="cellIs" dxfId="5" priority="27" operator="lessThan">
      <formula>70</formula>
    </cfRule>
  </conditionalFormatting>
  <conditionalFormatting sqref="E15:E26">
    <cfRule type="expression" dxfId="3" priority="28">
      <formula>AND(E15&lt;&gt;"",E15&gt;=HazardClosureRateTarget)</formula>
    </cfRule>
  </conditionalFormatting>
  <conditionalFormatting sqref="F15:F26">
    <cfRule type="expression" dxfId="3" priority="29">
      <formula>AND(F15&lt;&gt;"",F15&gt;=TrainingRateTarget)</formula>
    </cfRule>
  </conditionalFormatting>
  <conditionalFormatting sqref="G15:G26">
    <cfRule type="expression" dxfId="5" priority="30">
      <formula>$G15&gt;0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リストから選択してください。" errorTitle="入力値を確認してください" prompt="プルダウンから値を選択してください。" promptTitle="選択入力" sqref="B3" type="list">
      <formula1>=MonthList</formula1>
    </dataValidation>
    <dataValidation allowBlank="false" error="リストから選択してください。" errorTitle="入力値を確認してください" prompt="プルダウンから値を選択してください。" promptTitle="選択入力" sqref="E3" type="list">
      <formula1>=DeptList</formula1>
    </dataValidation>
  </dataValidations>
  <pageMargins left="0.75" right="0.75" top="1" bottom="1" header="0.5" footer="0.5"/>
  <pageSetup fitToHeight="0" fitToWidth="1"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Q17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37"/>
    <col customWidth="true" max="4" min="4" width="21"/>
    <col customWidth="true" max="5" min="5" width="23"/>
    <col customWidth="true" max="6" min="6" width="15"/>
    <col customWidth="true" max="7" min="7" width="13"/>
    <col customWidth="true" max="8" min="8" width="31"/>
    <col customWidth="true" max="9" min="9" width="25"/>
    <col customWidth="true" max="10" min="10" width="15"/>
    <col customWidth="true" max="11" min="11" width="10"/>
    <col customWidth="true" max="12" min="12" width="15"/>
    <col customWidth="true" max="13" min="13" width="13"/>
    <col customWidth="true" max="14" min="14" width="15"/>
    <col customWidth="true" max="15" min="15" width="17"/>
    <col customWidth="true" max="17" min="16" width="11"/>
  </cols>
  <sheetData>
    <row r="1" ht="38" customHeight="true">
      <c r="A1" s="1" t="s">
        <v>57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n"/>
    </row>
    <row r="2" ht="28" customHeight="true">
      <c r="A2" s="4" t="s">
        <v>58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6" t="n"/>
    </row>
    <row r="3">
      <c r="A3" s="24" t="s">
        <v>59</v>
      </c>
      <c r="B3" s="38" t="n">
        <v>2026</v>
      </c>
      <c r="D3" s="24" t="s">
        <v>60</v>
      </c>
      <c r="E3" s="39">
        <f>SUM(H6:H10)</f>
      </c>
      <c r="G3" s="24" t="s">
        <v>61</v>
      </c>
      <c r="H3" s="31" t="s">
        <v>62</v>
      </c>
    </row>
    <row r="4"/>
    <row r="5" ht="28" customHeight="true">
      <c r="A5" s="24" t="s">
        <v>63</v>
      </c>
      <c r="B5" s="24" t="s">
        <v>64</v>
      </c>
      <c r="C5" s="24" t="s">
        <v>65</v>
      </c>
      <c r="D5" s="24" t="s">
        <v>66</v>
      </c>
      <c r="E5" s="24" t="s">
        <v>67</v>
      </c>
      <c r="F5" s="24" t="s">
        <v>68</v>
      </c>
      <c r="G5" s="24" t="s">
        <v>69</v>
      </c>
      <c r="H5" s="24" t="s">
        <v>70</v>
      </c>
      <c r="I5" s="24" t="s">
        <v>71</v>
      </c>
      <c r="J5" s="24" t="s">
        <v>72</v>
      </c>
      <c r="K5" s="24" t="n"/>
      <c r="L5" s="24" t="s">
        <v>73</v>
      </c>
      <c r="M5" s="24" t="s">
        <v>74</v>
      </c>
      <c r="N5" s="24" t="s">
        <v>75</v>
      </c>
      <c r="O5" s="24" t="s">
        <v>76</v>
      </c>
      <c r="P5" s="24" t="s">
        <v>77</v>
      </c>
      <c r="Q5" s="24" t="s">
        <v>78</v>
      </c>
    </row>
    <row r="6" ht="22" customHeight="true">
      <c r="A6" s="20" t="s">
        <v>48</v>
      </c>
      <c r="B6" s="40" t="n">
        <v>1</v>
      </c>
      <c r="C6" s="20" t="s">
        <v>79</v>
      </c>
      <c r="D6" s="20" t="s">
        <v>43</v>
      </c>
      <c r="E6" s="41" t="n">
        <v>1</v>
      </c>
      <c r="F6" s="20" t="s">
        <v>80</v>
      </c>
      <c r="G6" s="20" t="s">
        <v>81</v>
      </c>
      <c r="H6" s="42" t="s">
        <v>82</v>
      </c>
      <c r="I6" s="20" t="s">
        <v>83</v>
      </c>
      <c r="J6" s="32">
        <f>TEXT(DATE($B$3,ROW(A1),1),"yyyy-mm")</f>
      </c>
      <c r="L6" s="40" t="s">
        <v>37</v>
      </c>
      <c r="M6" s="40" t="s">
        <v>84</v>
      </c>
      <c r="N6" s="40" t="s">
        <v>85</v>
      </c>
      <c r="O6" s="40" t="s">
        <v>86</v>
      </c>
      <c r="P6" s="40" t="s">
        <v>87</v>
      </c>
      <c r="Q6" s="40" t="s">
        <v>88</v>
      </c>
    </row>
    <row r="7" ht="22" customHeight="true">
      <c r="A7" s="18" t="s">
        <v>89</v>
      </c>
      <c r="B7" s="32" t="n">
        <v>2</v>
      </c>
      <c r="C7" s="18" t="s">
        <v>79</v>
      </c>
      <c r="D7" s="18" t="s">
        <v>44</v>
      </c>
      <c r="E7" s="41" t="n">
        <v>3</v>
      </c>
      <c r="F7" s="18" t="s">
        <v>80</v>
      </c>
      <c r="G7" s="18" t="s">
        <v>81</v>
      </c>
      <c r="H7" s="42" t="s">
        <v>82</v>
      </c>
      <c r="I7" s="18" t="s">
        <v>90</v>
      </c>
      <c r="J7" s="32">
        <f>TEXT(DATE($B$3,ROW(A2),1),"yyyy-mm")</f>
      </c>
      <c r="L7" s="32" t="s">
        <v>91</v>
      </c>
      <c r="M7" s="32" t="s">
        <v>92</v>
      </c>
      <c r="N7" s="32" t="s">
        <v>93</v>
      </c>
      <c r="O7" s="32" t="s">
        <v>94</v>
      </c>
      <c r="P7" s="32" t="s">
        <v>95</v>
      </c>
      <c r="Q7" s="32" t="s">
        <v>96</v>
      </c>
    </row>
    <row r="8" ht="22" customHeight="true">
      <c r="A8" s="20" t="s">
        <v>97</v>
      </c>
      <c r="B8" s="40" t="n">
        <v>3</v>
      </c>
      <c r="C8" s="20" t="s">
        <v>79</v>
      </c>
      <c r="D8" s="20" t="s">
        <v>98</v>
      </c>
      <c r="E8" s="42" t="s">
        <v>99</v>
      </c>
      <c r="F8" s="20" t="s">
        <v>100</v>
      </c>
      <c r="G8" s="20" t="s">
        <v>101</v>
      </c>
      <c r="H8" s="42" t="s">
        <v>102</v>
      </c>
      <c r="I8" s="20" t="s">
        <v>103</v>
      </c>
      <c r="J8" s="32">
        <f>TEXT(DATE($B$3,ROW(A3),1),"yyyy-mm")</f>
      </c>
      <c r="L8" s="40" t="s">
        <v>104</v>
      </c>
      <c r="M8" s="40" t="s">
        <v>105</v>
      </c>
      <c r="N8" s="40" t="s">
        <v>106</v>
      </c>
      <c r="O8" s="40" t="s">
        <v>107</v>
      </c>
    </row>
    <row r="9" ht="22" customHeight="true">
      <c r="A9" s="18" t="s">
        <v>108</v>
      </c>
      <c r="B9" s="32" t="n">
        <v>4</v>
      </c>
      <c r="C9" s="18" t="s">
        <v>79</v>
      </c>
      <c r="D9" s="18" t="s">
        <v>109</v>
      </c>
      <c r="E9" s="42" t="s">
        <v>110</v>
      </c>
      <c r="F9" s="18" t="s">
        <v>100</v>
      </c>
      <c r="G9" s="18" t="s">
        <v>101</v>
      </c>
      <c r="H9" s="42" t="s">
        <v>111</v>
      </c>
      <c r="I9" s="18" t="s">
        <v>112</v>
      </c>
      <c r="J9" s="32">
        <f>TEXT(DATE($B$3,ROW(A4),1),"yyyy-mm")</f>
      </c>
      <c r="M9" s="32" t="s">
        <v>113</v>
      </c>
    </row>
    <row r="10" ht="22" customHeight="true">
      <c r="A10" s="20" t="s">
        <v>114</v>
      </c>
      <c r="B10" s="40" t="n">
        <v>5</v>
      </c>
      <c r="C10" s="20" t="s">
        <v>79</v>
      </c>
      <c r="D10" s="20" t="s">
        <v>115</v>
      </c>
      <c r="E10" s="43" t="n">
        <v>0</v>
      </c>
      <c r="F10" s="20" t="s">
        <v>116</v>
      </c>
      <c r="G10" s="20" t="s">
        <v>81</v>
      </c>
      <c r="H10" s="42" t="s">
        <v>111</v>
      </c>
      <c r="I10" s="20" t="s">
        <v>117</v>
      </c>
      <c r="J10" s="32">
        <f>TEXT(DATE($B$3,ROW(A5),1),"yyyy-mm")</f>
      </c>
      <c r="M10" s="40" t="s">
        <v>118</v>
      </c>
    </row>
    <row r="11" ht="22" customHeight="true">
      <c r="G11" s="24" t="s">
        <v>119</v>
      </c>
      <c r="H11" s="44">
        <f>SUM(H6:H10)</f>
      </c>
      <c r="J11" s="32">
        <f>TEXT(DATE($B$3,ROW(A6),1),"yyyy-mm")</f>
      </c>
    </row>
    <row r="12" ht="22" customHeight="true">
      <c r="J12" s="32">
        <f>TEXT(DATE($B$3,ROW(A7),1),"yyyy-mm")</f>
      </c>
    </row>
    <row r="13" ht="22" customHeight="true">
      <c r="D13" s="24" t="s">
        <v>120</v>
      </c>
      <c r="E13" s="18" t="s">
        <v>121</v>
      </c>
      <c r="F13" s="43" t="n">
        <v>14</v>
      </c>
      <c r="G13" s="18" t="s">
        <v>122</v>
      </c>
      <c r="H13" s="18" t="s">
        <v>123</v>
      </c>
      <c r="J13" s="32">
        <f>TEXT(DATE($B$3,ROW(A8),1),"yyyy-mm")</f>
      </c>
    </row>
    <row r="14" ht="22" customHeight="true">
      <c r="J14" s="32">
        <f>TEXT(DATE($B$3,ROW(A9),1),"yyyy-mm")</f>
      </c>
    </row>
    <row r="15" ht="22" customHeight="true">
      <c r="J15" s="32">
        <f>TEXT(DATE($B$3,ROW(A10),1),"yyyy-mm")</f>
      </c>
    </row>
    <row r="16" ht="22" customHeight="true">
      <c r="J16" s="32">
        <f>TEXT(DATE($B$3,ROW(A11),1),"yyyy-mm")</f>
      </c>
    </row>
    <row r="17" ht="22" customHeight="true">
      <c r="J17" s="32">
        <f>TEXT(DATE($B$3,ROW(A12),1),"yyyy-mm")</f>
      </c>
    </row>
  </sheetData>
  <mergeCells count="2">
    <mergeCell ref="A2:Q2"/>
    <mergeCell ref="A1:Q1"/>
  </mergeCells>
  <conditionalFormatting sqref="H11">
    <cfRule type="cellIs" dxfId="5" priority="1" operator="notEqual">
      <formula>1</formula>
    </cfRule>
  </conditionalFormatting>
  <conditionalFormatting sqref="E3">
    <cfRule type="cellIs" dxfId="5" priority="2" operator="notEqual">
      <formula>1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0以上の整数を入力してください。" errorTitle="入力値を確認してください" operator="between" sqref="F13" type="whole">
      <formula1>0</formula1>
      <formula2>365</formula2>
    </dataValidation>
    <dataValidation allowBlank="true" error="0以上の整数を入力してください。" errorTitle="入力値を確認してください" operator="between" sqref="B3" type="whole">
      <formula1>2020</formula1>
      <formula2>2100</formula2>
    </dataValidation>
    <dataValidation allowBlank="true" error="0 以上 1000000 以下の数値を入力してください。" errorTitle="入力値を確認してください" operator="between" sqref="E6:E10" type="decimal">
      <formula1>0</formula1>
      <formula2>1000000</formula2>
    </dataValidation>
    <dataValidation allowBlank="true" error="0 以上 1 以下の数値を入力してください。" errorTitle="入力値を確認してください" operator="between" sqref="H6:H10" type="decimal">
      <formula1>0</formula1>
      <formula2>1</formula2>
    </dataValidation>
  </dataValidations>
  <pageMargins left="0.75" right="0.75" top="1" bottom="1" header="0.5" footer="0.5"/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J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4" min="3" width="11"/>
    <col customWidth="true" max="5" min="5" width="15"/>
    <col customWidth="true" max="6" min="6" width="10"/>
    <col customWidth="true" max="9" min="7" width="11"/>
    <col customWidth="true" max="10" min="10" width="13"/>
  </cols>
  <sheetData>
    <row r="1" ht="38" customHeight="true">
      <c r="A1" s="1" t="s">
        <v>124</v>
      </c>
      <c r="B1" s="2" t="n"/>
      <c r="C1" s="2" t="n"/>
      <c r="D1" s="2" t="n"/>
      <c r="E1" s="2" t="n"/>
      <c r="F1" s="2" t="n"/>
      <c r="G1" s="2" t="n"/>
      <c r="H1" s="2" t="n"/>
      <c r="I1" s="2" t="n"/>
      <c r="J1" s="3" t="n"/>
    </row>
    <row r="2" ht="28" customHeight="true">
      <c r="A2" s="4" t="s">
        <v>125</v>
      </c>
      <c r="B2" s="5" t="n"/>
      <c r="C2" s="5" t="n"/>
      <c r="D2" s="5" t="n"/>
      <c r="E2" s="5" t="n"/>
      <c r="F2" s="5" t="n"/>
      <c r="G2" s="5" t="n"/>
      <c r="H2" s="5" t="n"/>
      <c r="I2" s="5" t="n"/>
      <c r="J2" s="6" t="n"/>
    </row>
    <row r="3"/>
    <row r="4"/>
    <row r="5" ht="28" customHeight="true">
      <c r="A5" s="24" t="s">
        <v>126</v>
      </c>
      <c r="B5" s="24" t="s">
        <v>127</v>
      </c>
      <c r="C5" s="24" t="s">
        <v>128</v>
      </c>
      <c r="D5" s="24" t="s">
        <v>129</v>
      </c>
      <c r="E5" s="24" t="s">
        <v>73</v>
      </c>
      <c r="F5" s="24" t="s">
        <v>130</v>
      </c>
      <c r="G5" s="24" t="s">
        <v>131</v>
      </c>
      <c r="H5" s="24" t="s">
        <v>132</v>
      </c>
      <c r="I5" s="24" t="s">
        <v>74</v>
      </c>
      <c r="J5" s="24" t="s">
        <v>133</v>
      </c>
    </row>
    <row r="6" ht="21" customHeight="true">
      <c r="A6" s="32">
        <f>IF($B6="","",ROW()-5)</f>
      </c>
      <c r="B6" s="45" t="n"/>
      <c r="C6" s="46" t="n"/>
      <c r="D6" s="47" t="n"/>
      <c r="E6" s="47" t="n"/>
      <c r="F6" s="22" t="n"/>
      <c r="G6" s="43" t="n"/>
      <c r="H6" s="43" t="n"/>
      <c r="I6" s="47" t="n"/>
      <c r="J6" s="22" t="n"/>
    </row>
    <row r="7" ht="21" customHeight="true">
      <c r="A7" s="32">
        <f>IF($B7="","",ROW()-5)</f>
      </c>
      <c r="B7" s="45" t="n"/>
      <c r="C7" s="46" t="n"/>
      <c r="D7" s="47" t="n"/>
      <c r="E7" s="47" t="n"/>
      <c r="F7" s="22" t="n"/>
      <c r="G7" s="43" t="n"/>
      <c r="H7" s="43" t="n"/>
      <c r="I7" s="47" t="n"/>
      <c r="J7" s="22" t="n"/>
    </row>
    <row r="8" ht="21" customHeight="true">
      <c r="A8" s="32">
        <f>IF($B8="","",ROW()-5)</f>
      </c>
      <c r="B8" s="45" t="n"/>
      <c r="C8" s="46" t="n"/>
      <c r="D8" s="47" t="n"/>
      <c r="E8" s="47" t="n"/>
      <c r="F8" s="22" t="n"/>
      <c r="G8" s="43" t="n"/>
      <c r="H8" s="43" t="n"/>
      <c r="I8" s="47" t="n"/>
      <c r="J8" s="22" t="n"/>
    </row>
    <row r="9" ht="21" customHeight="true">
      <c r="A9" s="32">
        <f>IF($B9="","",ROW()-5)</f>
      </c>
      <c r="B9" s="45" t="n"/>
      <c r="C9" s="46" t="n"/>
      <c r="D9" s="47" t="n"/>
      <c r="E9" s="47" t="n"/>
      <c r="F9" s="22" t="n"/>
      <c r="G9" s="43" t="n"/>
      <c r="H9" s="43" t="n"/>
      <c r="I9" s="47" t="n"/>
      <c r="J9" s="22" t="n"/>
    </row>
    <row r="10" ht="21" customHeight="true">
      <c r="A10" s="32">
        <f>IF($B10="","",ROW()-5)</f>
      </c>
      <c r="B10" s="45" t="n"/>
      <c r="C10" s="46" t="n"/>
      <c r="D10" s="47" t="n"/>
      <c r="E10" s="47" t="n"/>
      <c r="F10" s="22" t="n"/>
      <c r="G10" s="43" t="n"/>
      <c r="H10" s="43" t="n"/>
      <c r="I10" s="47" t="n"/>
      <c r="J10" s="22" t="n"/>
    </row>
    <row r="11" ht="21" customHeight="true">
      <c r="A11" s="32">
        <f>IF($B11="","",ROW()-5)</f>
      </c>
      <c r="B11" s="45" t="n"/>
      <c r="C11" s="46" t="n"/>
      <c r="D11" s="47" t="n"/>
      <c r="E11" s="47" t="n"/>
      <c r="F11" s="22" t="n"/>
      <c r="G11" s="43" t="n"/>
      <c r="H11" s="43" t="n"/>
      <c r="I11" s="47" t="n"/>
      <c r="J11" s="22" t="n"/>
    </row>
    <row r="12" ht="21" customHeight="true">
      <c r="A12" s="32">
        <f>IF($B12="","",ROW()-5)</f>
      </c>
      <c r="B12" s="45" t="n"/>
      <c r="C12" s="46" t="n"/>
      <c r="D12" s="47" t="n"/>
      <c r="E12" s="47" t="n"/>
      <c r="F12" s="22" t="n"/>
      <c r="G12" s="43" t="n"/>
      <c r="H12" s="43" t="n"/>
      <c r="I12" s="47" t="n"/>
      <c r="J12" s="22" t="n"/>
    </row>
    <row r="13" ht="21" customHeight="true">
      <c r="A13" s="32">
        <f>IF($B13="","",ROW()-5)</f>
      </c>
      <c r="B13" s="45" t="n"/>
      <c r="C13" s="46" t="n"/>
      <c r="D13" s="47" t="n"/>
      <c r="E13" s="47" t="n"/>
      <c r="F13" s="22" t="n"/>
      <c r="G13" s="43" t="n"/>
      <c r="H13" s="43" t="n"/>
      <c r="I13" s="47" t="n"/>
      <c r="J13" s="22" t="n"/>
    </row>
    <row r="14" ht="21" customHeight="true">
      <c r="A14" s="32">
        <f>IF($B14="","",ROW()-5)</f>
      </c>
      <c r="B14" s="45" t="n"/>
      <c r="C14" s="46" t="n"/>
      <c r="D14" s="47" t="n"/>
      <c r="E14" s="47" t="n"/>
      <c r="F14" s="22" t="n"/>
      <c r="G14" s="43" t="n"/>
      <c r="H14" s="43" t="n"/>
      <c r="I14" s="47" t="n"/>
      <c r="J14" s="22" t="n"/>
    </row>
    <row r="15" ht="21" customHeight="true">
      <c r="A15" s="32">
        <f>IF($B15="","",ROW()-5)</f>
      </c>
      <c r="B15" s="45" t="n"/>
      <c r="C15" s="46" t="n"/>
      <c r="D15" s="47" t="n"/>
      <c r="E15" s="47" t="n"/>
      <c r="F15" s="22" t="n"/>
      <c r="G15" s="43" t="n"/>
      <c r="H15" s="43" t="n"/>
      <c r="I15" s="47" t="n"/>
      <c r="J15" s="22" t="n"/>
    </row>
    <row r="16" ht="21" customHeight="true">
      <c r="A16" s="32">
        <f>IF($B16="","",ROW()-5)</f>
      </c>
      <c r="B16" s="45" t="n"/>
      <c r="C16" s="46" t="n"/>
      <c r="D16" s="47" t="n"/>
      <c r="E16" s="47" t="n"/>
      <c r="F16" s="22" t="n"/>
      <c r="G16" s="43" t="n"/>
      <c r="H16" s="43" t="n"/>
      <c r="I16" s="47" t="n"/>
      <c r="J16" s="22" t="n"/>
    </row>
    <row r="17" ht="21" customHeight="true">
      <c r="A17" s="32">
        <f>IF($B17="","",ROW()-5)</f>
      </c>
      <c r="B17" s="45" t="n"/>
      <c r="C17" s="46" t="n"/>
      <c r="D17" s="47" t="n"/>
      <c r="E17" s="47" t="n"/>
      <c r="F17" s="22" t="n"/>
      <c r="G17" s="43" t="n"/>
      <c r="H17" s="43" t="n"/>
      <c r="I17" s="47" t="n"/>
      <c r="J17" s="22" t="n"/>
    </row>
    <row r="18" ht="21" customHeight="true">
      <c r="A18" s="32">
        <f>IF($B18="","",ROW()-5)</f>
      </c>
      <c r="B18" s="45" t="n"/>
      <c r="C18" s="46" t="n"/>
      <c r="D18" s="47" t="n"/>
      <c r="E18" s="47" t="n"/>
      <c r="F18" s="22" t="n"/>
      <c r="G18" s="43" t="n"/>
      <c r="H18" s="43" t="n"/>
      <c r="I18" s="47" t="n"/>
      <c r="J18" s="22" t="n"/>
    </row>
    <row r="19" ht="21" customHeight="true">
      <c r="A19" s="32">
        <f>IF($B19="","",ROW()-5)</f>
      </c>
      <c r="B19" s="45" t="n"/>
      <c r="C19" s="46" t="n"/>
      <c r="D19" s="47" t="n"/>
      <c r="E19" s="47" t="n"/>
      <c r="F19" s="22" t="n"/>
      <c r="G19" s="43" t="n"/>
      <c r="H19" s="43" t="n"/>
      <c r="I19" s="47" t="n"/>
      <c r="J19" s="22" t="n"/>
    </row>
    <row r="20" ht="21" customHeight="true">
      <c r="A20" s="32">
        <f>IF($B20="","",ROW()-5)</f>
      </c>
      <c r="B20" s="45" t="n"/>
      <c r="C20" s="46" t="n"/>
      <c r="D20" s="47" t="n"/>
      <c r="E20" s="47" t="n"/>
      <c r="F20" s="22" t="n"/>
      <c r="G20" s="43" t="n"/>
      <c r="H20" s="43" t="n"/>
      <c r="I20" s="47" t="n"/>
      <c r="J20" s="22" t="n"/>
    </row>
    <row r="21" ht="21" customHeight="true">
      <c r="A21" s="32">
        <f>IF($B21="","",ROW()-5)</f>
      </c>
      <c r="B21" s="45" t="n"/>
      <c r="C21" s="46" t="n"/>
      <c r="D21" s="47" t="n"/>
      <c r="E21" s="47" t="n"/>
      <c r="F21" s="22" t="n"/>
      <c r="G21" s="43" t="n"/>
      <c r="H21" s="43" t="n"/>
      <c r="I21" s="47" t="n"/>
      <c r="J21" s="22" t="n"/>
    </row>
    <row r="22" ht="21" customHeight="true">
      <c r="A22" s="32">
        <f>IF($B22="","",ROW()-5)</f>
      </c>
      <c r="B22" s="45" t="n"/>
      <c r="C22" s="46" t="n"/>
      <c r="D22" s="47" t="n"/>
      <c r="E22" s="47" t="n"/>
      <c r="F22" s="22" t="n"/>
      <c r="G22" s="43" t="n"/>
      <c r="H22" s="43" t="n"/>
      <c r="I22" s="47" t="n"/>
      <c r="J22" s="22" t="n"/>
    </row>
    <row r="23" ht="21" customHeight="true">
      <c r="A23" s="32">
        <f>IF($B23="","",ROW()-5)</f>
      </c>
      <c r="B23" s="45" t="n"/>
      <c r="C23" s="46" t="n"/>
      <c r="D23" s="47" t="n"/>
      <c r="E23" s="47" t="n"/>
      <c r="F23" s="22" t="n"/>
      <c r="G23" s="43" t="n"/>
      <c r="H23" s="43" t="n"/>
      <c r="I23" s="47" t="n"/>
      <c r="J23" s="22" t="n"/>
    </row>
    <row r="24" ht="21" customHeight="true">
      <c r="A24" s="32">
        <f>IF($B24="","",ROW()-5)</f>
      </c>
      <c r="B24" s="45" t="n"/>
      <c r="C24" s="46" t="n"/>
      <c r="D24" s="47" t="n"/>
      <c r="E24" s="47" t="n"/>
      <c r="F24" s="22" t="n"/>
      <c r="G24" s="43" t="n"/>
      <c r="H24" s="43" t="n"/>
      <c r="I24" s="47" t="n"/>
      <c r="J24" s="22" t="n"/>
    </row>
    <row r="25" ht="21" customHeight="true">
      <c r="A25" s="32">
        <f>IF($B25="","",ROW()-5)</f>
      </c>
      <c r="B25" s="45" t="n"/>
      <c r="C25" s="46" t="n"/>
      <c r="D25" s="47" t="n"/>
      <c r="E25" s="47" t="n"/>
      <c r="F25" s="22" t="n"/>
      <c r="G25" s="43" t="n"/>
      <c r="H25" s="43" t="n"/>
      <c r="I25" s="47" t="n"/>
      <c r="J25" s="22" t="n"/>
    </row>
    <row r="26" ht="21" customHeight="true">
      <c r="A26" s="32">
        <f>IF($B26="","",ROW()-5)</f>
      </c>
      <c r="B26" s="45" t="n"/>
      <c r="C26" s="46" t="n"/>
      <c r="D26" s="47" t="n"/>
      <c r="E26" s="47" t="n"/>
      <c r="F26" s="22" t="n"/>
      <c r="G26" s="43" t="n"/>
      <c r="H26" s="43" t="n"/>
      <c r="I26" s="47" t="n"/>
      <c r="J26" s="22" t="n"/>
    </row>
    <row r="27" ht="21" customHeight="true">
      <c r="A27" s="32">
        <f>IF($B27="","",ROW()-5)</f>
      </c>
      <c r="B27" s="45" t="n"/>
      <c r="C27" s="46" t="n"/>
      <c r="D27" s="47" t="n"/>
      <c r="E27" s="47" t="n"/>
      <c r="F27" s="22" t="n"/>
      <c r="G27" s="43" t="n"/>
      <c r="H27" s="43" t="n"/>
      <c r="I27" s="47" t="n"/>
      <c r="J27" s="22" t="n"/>
    </row>
    <row r="28" ht="21" customHeight="true">
      <c r="A28" s="32">
        <f>IF($B28="","",ROW()-5)</f>
      </c>
      <c r="B28" s="45" t="n"/>
      <c r="C28" s="46" t="n"/>
      <c r="D28" s="47" t="n"/>
      <c r="E28" s="47" t="n"/>
      <c r="F28" s="22" t="n"/>
      <c r="G28" s="43" t="n"/>
      <c r="H28" s="43" t="n"/>
      <c r="I28" s="47" t="n"/>
      <c r="J28" s="22" t="n"/>
    </row>
    <row r="29" ht="21" customHeight="true">
      <c r="A29" s="32">
        <f>IF($B29="","",ROW()-5)</f>
      </c>
      <c r="B29" s="45" t="n"/>
      <c r="C29" s="46" t="n"/>
      <c r="D29" s="47" t="n"/>
      <c r="E29" s="47" t="n"/>
      <c r="F29" s="22" t="n"/>
      <c r="G29" s="43" t="n"/>
      <c r="H29" s="43" t="n"/>
      <c r="I29" s="47" t="n"/>
      <c r="J29" s="22" t="n"/>
    </row>
    <row r="30" ht="21" customHeight="true">
      <c r="A30" s="32">
        <f>IF($B30="","",ROW()-5)</f>
      </c>
      <c r="B30" s="45" t="n"/>
      <c r="C30" s="46" t="n"/>
      <c r="D30" s="47" t="n"/>
      <c r="E30" s="47" t="n"/>
      <c r="F30" s="22" t="n"/>
      <c r="G30" s="43" t="n"/>
      <c r="H30" s="43" t="n"/>
      <c r="I30" s="47" t="n"/>
      <c r="J30" s="22" t="n"/>
    </row>
    <row r="31" ht="21" customHeight="true">
      <c r="A31" s="32">
        <f>IF($B31="","",ROW()-5)</f>
      </c>
      <c r="B31" s="45" t="n"/>
      <c r="C31" s="46" t="n"/>
      <c r="D31" s="47" t="n"/>
      <c r="E31" s="47" t="n"/>
      <c r="F31" s="22" t="n"/>
      <c r="G31" s="43" t="n"/>
      <c r="H31" s="43" t="n"/>
      <c r="I31" s="47" t="n"/>
      <c r="J31" s="22" t="n"/>
    </row>
    <row r="32" ht="21" customHeight="true">
      <c r="A32" s="32">
        <f>IF($B32="","",ROW()-5)</f>
      </c>
      <c r="B32" s="45" t="n"/>
      <c r="C32" s="46" t="n"/>
      <c r="D32" s="47" t="n"/>
      <c r="E32" s="47" t="n"/>
      <c r="F32" s="22" t="n"/>
      <c r="G32" s="43" t="n"/>
      <c r="H32" s="43" t="n"/>
      <c r="I32" s="47" t="n"/>
      <c r="J32" s="22" t="n"/>
    </row>
    <row r="33" ht="21" customHeight="true">
      <c r="A33" s="32">
        <f>IF($B33="","",ROW()-5)</f>
      </c>
      <c r="B33" s="45" t="n"/>
      <c r="C33" s="46" t="n"/>
      <c r="D33" s="47" t="n"/>
      <c r="E33" s="47" t="n"/>
      <c r="F33" s="22" t="n"/>
      <c r="G33" s="43" t="n"/>
      <c r="H33" s="43" t="n"/>
      <c r="I33" s="47" t="n"/>
      <c r="J33" s="22" t="n"/>
    </row>
    <row r="34" ht="21" customHeight="true">
      <c r="A34" s="32">
        <f>IF($B34="","",ROW()-5)</f>
      </c>
      <c r="B34" s="45" t="n"/>
      <c r="C34" s="46" t="n"/>
      <c r="D34" s="47" t="n"/>
      <c r="E34" s="47" t="n"/>
      <c r="F34" s="22" t="n"/>
      <c r="G34" s="43" t="n"/>
      <c r="H34" s="43" t="n"/>
      <c r="I34" s="47" t="n"/>
      <c r="J34" s="22" t="n"/>
    </row>
    <row r="35" ht="21" customHeight="true">
      <c r="A35" s="32">
        <f>IF($B35="","",ROW()-5)</f>
      </c>
      <c r="B35" s="45" t="n"/>
      <c r="C35" s="46" t="n"/>
      <c r="D35" s="47" t="n"/>
      <c r="E35" s="47" t="n"/>
      <c r="F35" s="22" t="n"/>
      <c r="G35" s="43" t="n"/>
      <c r="H35" s="43" t="n"/>
      <c r="I35" s="47" t="n"/>
      <c r="J35" s="22" t="n"/>
    </row>
    <row r="36" ht="21" customHeight="true">
      <c r="A36" s="32">
        <f>IF($B36="","",ROW()-5)</f>
      </c>
      <c r="B36" s="45" t="n"/>
      <c r="C36" s="46" t="n"/>
      <c r="D36" s="47" t="n"/>
      <c r="E36" s="47" t="n"/>
      <c r="F36" s="22" t="n"/>
      <c r="G36" s="43" t="n"/>
      <c r="H36" s="43" t="n"/>
      <c r="I36" s="47" t="n"/>
      <c r="J36" s="22" t="n"/>
    </row>
    <row r="37" ht="21" customHeight="true">
      <c r="A37" s="32">
        <f>IF($B37="","",ROW()-5)</f>
      </c>
      <c r="B37" s="45" t="n"/>
      <c r="C37" s="46" t="n"/>
      <c r="D37" s="47" t="n"/>
      <c r="E37" s="47" t="n"/>
      <c r="F37" s="22" t="n"/>
      <c r="G37" s="43" t="n"/>
      <c r="H37" s="43" t="n"/>
      <c r="I37" s="47" t="n"/>
      <c r="J37" s="22" t="n"/>
    </row>
    <row r="38" ht="21" customHeight="true">
      <c r="A38" s="32">
        <f>IF($B38="","",ROW()-5)</f>
      </c>
      <c r="B38" s="45" t="n"/>
      <c r="C38" s="46" t="n"/>
      <c r="D38" s="47" t="n"/>
      <c r="E38" s="47" t="n"/>
      <c r="F38" s="22" t="n"/>
      <c r="G38" s="43" t="n"/>
      <c r="H38" s="43" t="n"/>
      <c r="I38" s="47" t="n"/>
      <c r="J38" s="22" t="n"/>
    </row>
    <row r="39" ht="21" customHeight="true">
      <c r="A39" s="32">
        <f>IF($B39="","",ROW()-5)</f>
      </c>
      <c r="B39" s="45" t="n"/>
      <c r="C39" s="46" t="n"/>
      <c r="D39" s="47" t="n"/>
      <c r="E39" s="47" t="n"/>
      <c r="F39" s="22" t="n"/>
      <c r="G39" s="43" t="n"/>
      <c r="H39" s="43" t="n"/>
      <c r="I39" s="47" t="n"/>
      <c r="J39" s="22" t="n"/>
    </row>
    <row r="40" ht="21" customHeight="true">
      <c r="A40" s="32">
        <f>IF($B40="","",ROW()-5)</f>
      </c>
      <c r="B40" s="45" t="n"/>
      <c r="C40" s="46" t="n"/>
      <c r="D40" s="47" t="n"/>
      <c r="E40" s="47" t="n"/>
      <c r="F40" s="22" t="n"/>
      <c r="G40" s="43" t="n"/>
      <c r="H40" s="43" t="n"/>
      <c r="I40" s="47" t="n"/>
      <c r="J40" s="22" t="n"/>
    </row>
    <row r="41" ht="21" customHeight="true">
      <c r="A41" s="32">
        <f>IF($B41="","",ROW()-5)</f>
      </c>
      <c r="B41" s="45" t="n"/>
      <c r="C41" s="46" t="n"/>
      <c r="D41" s="47" t="n"/>
      <c r="E41" s="47" t="n"/>
      <c r="F41" s="22" t="n"/>
      <c r="G41" s="43" t="n"/>
      <c r="H41" s="43" t="n"/>
      <c r="I41" s="47" t="n"/>
      <c r="J41" s="22" t="n"/>
    </row>
    <row r="42" ht="21" customHeight="true">
      <c r="A42" s="32">
        <f>IF($B42="","",ROW()-5)</f>
      </c>
      <c r="B42" s="45" t="n"/>
      <c r="C42" s="46" t="n"/>
      <c r="D42" s="47" t="n"/>
      <c r="E42" s="47" t="n"/>
      <c r="F42" s="22" t="n"/>
      <c r="G42" s="43" t="n"/>
      <c r="H42" s="43" t="n"/>
      <c r="I42" s="47" t="n"/>
      <c r="J42" s="22" t="n"/>
    </row>
    <row r="43" ht="21" customHeight="true">
      <c r="A43" s="32">
        <f>IF($B43="","",ROW()-5)</f>
      </c>
      <c r="B43" s="45" t="n"/>
      <c r="C43" s="46" t="n"/>
      <c r="D43" s="47" t="n"/>
      <c r="E43" s="47" t="n"/>
      <c r="F43" s="22" t="n"/>
      <c r="G43" s="43" t="n"/>
      <c r="H43" s="43" t="n"/>
      <c r="I43" s="47" t="n"/>
      <c r="J43" s="22" t="n"/>
    </row>
    <row r="44" ht="21" customHeight="true">
      <c r="A44" s="32">
        <f>IF($B44="","",ROW()-5)</f>
      </c>
      <c r="B44" s="45" t="n"/>
      <c r="C44" s="46" t="n"/>
      <c r="D44" s="47" t="n"/>
      <c r="E44" s="47" t="n"/>
      <c r="F44" s="22" t="n"/>
      <c r="G44" s="43" t="n"/>
      <c r="H44" s="43" t="n"/>
      <c r="I44" s="47" t="n"/>
      <c r="J44" s="22" t="n"/>
    </row>
    <row r="45" ht="21" customHeight="true">
      <c r="A45" s="32">
        <f>IF($B45="","",ROW()-5)</f>
      </c>
      <c r="B45" s="45" t="n"/>
      <c r="C45" s="46" t="n"/>
      <c r="D45" s="47" t="n"/>
      <c r="E45" s="47" t="n"/>
      <c r="F45" s="22" t="n"/>
      <c r="G45" s="43" t="n"/>
      <c r="H45" s="43" t="n"/>
      <c r="I45" s="47" t="n"/>
      <c r="J45" s="22" t="n"/>
    </row>
    <row r="46" ht="21" customHeight="true">
      <c r="A46" s="32">
        <f>IF($B46="","",ROW()-5)</f>
      </c>
      <c r="B46" s="45" t="n"/>
      <c r="C46" s="46" t="n"/>
      <c r="D46" s="47" t="n"/>
      <c r="E46" s="47" t="n"/>
      <c r="F46" s="22" t="n"/>
      <c r="G46" s="43" t="n"/>
      <c r="H46" s="43" t="n"/>
      <c r="I46" s="47" t="n"/>
      <c r="J46" s="22" t="n"/>
    </row>
    <row r="47" ht="21" customHeight="true">
      <c r="A47" s="32">
        <f>IF($B47="","",ROW()-5)</f>
      </c>
      <c r="B47" s="45" t="n"/>
      <c r="C47" s="46" t="n"/>
      <c r="D47" s="47" t="n"/>
      <c r="E47" s="47" t="n"/>
      <c r="F47" s="22" t="n"/>
      <c r="G47" s="43" t="n"/>
      <c r="H47" s="43" t="n"/>
      <c r="I47" s="47" t="n"/>
      <c r="J47" s="22" t="n"/>
    </row>
    <row r="48" ht="21" customHeight="true">
      <c r="A48" s="32">
        <f>IF($B48="","",ROW()-5)</f>
      </c>
      <c r="B48" s="45" t="n"/>
      <c r="C48" s="46" t="n"/>
      <c r="D48" s="47" t="n"/>
      <c r="E48" s="47" t="n"/>
      <c r="F48" s="22" t="n"/>
      <c r="G48" s="43" t="n"/>
      <c r="H48" s="43" t="n"/>
      <c r="I48" s="47" t="n"/>
      <c r="J48" s="22" t="n"/>
    </row>
    <row r="49" ht="21" customHeight="true">
      <c r="A49" s="32">
        <f>IF($B49="","",ROW()-5)</f>
      </c>
      <c r="B49" s="45" t="n"/>
      <c r="C49" s="46" t="n"/>
      <c r="D49" s="47" t="n"/>
      <c r="E49" s="47" t="n"/>
      <c r="F49" s="22" t="n"/>
      <c r="G49" s="43" t="n"/>
      <c r="H49" s="43" t="n"/>
      <c r="I49" s="47" t="n"/>
      <c r="J49" s="22" t="n"/>
    </row>
    <row r="50" ht="21" customHeight="true">
      <c r="A50" s="32">
        <f>IF($B50="","",ROW()-5)</f>
      </c>
      <c r="B50" s="45" t="n"/>
      <c r="C50" s="46" t="n"/>
      <c r="D50" s="47" t="n"/>
      <c r="E50" s="47" t="n"/>
      <c r="F50" s="22" t="n"/>
      <c r="G50" s="43" t="n"/>
      <c r="H50" s="43" t="n"/>
      <c r="I50" s="47" t="n"/>
      <c r="J50" s="22" t="n"/>
    </row>
    <row r="51" ht="21" customHeight="true">
      <c r="A51" s="32">
        <f>IF($B51="","",ROW()-5)</f>
      </c>
      <c r="B51" s="45" t="n"/>
      <c r="C51" s="46" t="n"/>
      <c r="D51" s="47" t="n"/>
      <c r="E51" s="47" t="n"/>
      <c r="F51" s="22" t="n"/>
      <c r="G51" s="43" t="n"/>
      <c r="H51" s="43" t="n"/>
      <c r="I51" s="47" t="n"/>
      <c r="J51" s="22" t="n"/>
    </row>
    <row r="52" ht="21" customHeight="true">
      <c r="A52" s="32">
        <f>IF($B52="","",ROW()-5)</f>
      </c>
      <c r="B52" s="45" t="n"/>
      <c r="C52" s="46" t="n"/>
      <c r="D52" s="47" t="n"/>
      <c r="E52" s="47" t="n"/>
      <c r="F52" s="22" t="n"/>
      <c r="G52" s="43" t="n"/>
      <c r="H52" s="43" t="n"/>
      <c r="I52" s="47" t="n"/>
      <c r="J52" s="22" t="n"/>
    </row>
    <row r="53" ht="21" customHeight="true">
      <c r="A53" s="32">
        <f>IF($B53="","",ROW()-5)</f>
      </c>
      <c r="B53" s="45" t="n"/>
      <c r="C53" s="46" t="n"/>
      <c r="D53" s="47" t="n"/>
      <c r="E53" s="47" t="n"/>
      <c r="F53" s="22" t="n"/>
      <c r="G53" s="43" t="n"/>
      <c r="H53" s="43" t="n"/>
      <c r="I53" s="47" t="n"/>
      <c r="J53" s="22" t="n"/>
    </row>
    <row r="54" ht="21" customHeight="true">
      <c r="A54" s="32">
        <f>IF($B54="","",ROW()-5)</f>
      </c>
      <c r="B54" s="45" t="n"/>
      <c r="C54" s="46" t="n"/>
      <c r="D54" s="47" t="n"/>
      <c r="E54" s="47" t="n"/>
      <c r="F54" s="22" t="n"/>
      <c r="G54" s="43" t="n"/>
      <c r="H54" s="43" t="n"/>
      <c r="I54" s="47" t="n"/>
      <c r="J54" s="22" t="n"/>
    </row>
    <row r="55" ht="21" customHeight="true">
      <c r="A55" s="32">
        <f>IF($B55="","",ROW()-5)</f>
      </c>
      <c r="B55" s="45" t="n"/>
      <c r="C55" s="46" t="n"/>
      <c r="D55" s="47" t="n"/>
      <c r="E55" s="47" t="n"/>
      <c r="F55" s="22" t="n"/>
      <c r="G55" s="43" t="n"/>
      <c r="H55" s="43" t="n"/>
      <c r="I55" s="47" t="n"/>
      <c r="J55" s="22" t="n"/>
    </row>
    <row r="56" ht="21" customHeight="true">
      <c r="A56" s="32">
        <f>IF($B56="","",ROW()-5)</f>
      </c>
      <c r="B56" s="45" t="n"/>
      <c r="C56" s="46" t="n"/>
      <c r="D56" s="47" t="n"/>
      <c r="E56" s="47" t="n"/>
      <c r="F56" s="22" t="n"/>
      <c r="G56" s="43" t="n"/>
      <c r="H56" s="43" t="n"/>
      <c r="I56" s="47" t="n"/>
      <c r="J56" s="22" t="n"/>
    </row>
    <row r="57" ht="21" customHeight="true">
      <c r="A57" s="32">
        <f>IF($B57="","",ROW()-5)</f>
      </c>
      <c r="B57" s="45" t="n"/>
      <c r="C57" s="46" t="n"/>
      <c r="D57" s="47" t="n"/>
      <c r="E57" s="47" t="n"/>
      <c r="F57" s="22" t="n"/>
      <c r="G57" s="43" t="n"/>
      <c r="H57" s="43" t="n"/>
      <c r="I57" s="47" t="n"/>
      <c r="J57" s="22" t="n"/>
    </row>
    <row r="58" ht="21" customHeight="true">
      <c r="A58" s="32">
        <f>IF($B58="","",ROW()-5)</f>
      </c>
      <c r="B58" s="45" t="n"/>
      <c r="C58" s="46" t="n"/>
      <c r="D58" s="47" t="n"/>
      <c r="E58" s="47" t="n"/>
      <c r="F58" s="22" t="n"/>
      <c r="G58" s="43" t="n"/>
      <c r="H58" s="43" t="n"/>
      <c r="I58" s="47" t="n"/>
      <c r="J58" s="22" t="n"/>
    </row>
    <row r="59" ht="21" customHeight="true">
      <c r="A59" s="32">
        <f>IF($B59="","",ROW()-5)</f>
      </c>
      <c r="B59" s="45" t="n"/>
      <c r="C59" s="46" t="n"/>
      <c r="D59" s="47" t="n"/>
      <c r="E59" s="47" t="n"/>
      <c r="F59" s="22" t="n"/>
      <c r="G59" s="43" t="n"/>
      <c r="H59" s="43" t="n"/>
      <c r="I59" s="47" t="n"/>
      <c r="J59" s="22" t="n"/>
    </row>
    <row r="60" ht="21" customHeight="true">
      <c r="A60" s="32">
        <f>IF($B60="","",ROW()-5)</f>
      </c>
      <c r="B60" s="45" t="n"/>
      <c r="C60" s="46" t="n"/>
      <c r="D60" s="47" t="n"/>
      <c r="E60" s="47" t="n"/>
      <c r="F60" s="22" t="n"/>
      <c r="G60" s="43" t="n"/>
      <c r="H60" s="43" t="n"/>
      <c r="I60" s="47" t="n"/>
      <c r="J60" s="22" t="n"/>
    </row>
    <row r="61" ht="21" customHeight="true">
      <c r="A61" s="32">
        <f>IF($B61="","",ROW()-5)</f>
      </c>
      <c r="B61" s="45" t="n"/>
      <c r="C61" s="46" t="n"/>
      <c r="D61" s="47" t="n"/>
      <c r="E61" s="47" t="n"/>
      <c r="F61" s="22" t="n"/>
      <c r="G61" s="43" t="n"/>
      <c r="H61" s="43" t="n"/>
      <c r="I61" s="47" t="n"/>
      <c r="J61" s="22" t="n"/>
    </row>
    <row r="62" ht="21" customHeight="true">
      <c r="A62" s="32">
        <f>IF($B62="","",ROW()-5)</f>
      </c>
      <c r="B62" s="45" t="n"/>
      <c r="C62" s="46" t="n"/>
      <c r="D62" s="47" t="n"/>
      <c r="E62" s="47" t="n"/>
      <c r="F62" s="22" t="n"/>
      <c r="G62" s="43" t="n"/>
      <c r="H62" s="43" t="n"/>
      <c r="I62" s="47" t="n"/>
      <c r="J62" s="22" t="n"/>
    </row>
    <row r="63" ht="21" customHeight="true">
      <c r="A63" s="32">
        <f>IF($B63="","",ROW()-5)</f>
      </c>
      <c r="B63" s="45" t="n"/>
      <c r="C63" s="46" t="n"/>
      <c r="D63" s="47" t="n"/>
      <c r="E63" s="47" t="n"/>
      <c r="F63" s="22" t="n"/>
      <c r="G63" s="43" t="n"/>
      <c r="H63" s="43" t="n"/>
      <c r="I63" s="47" t="n"/>
      <c r="J63" s="22" t="n"/>
    </row>
    <row r="64" ht="21" customHeight="true">
      <c r="A64" s="32">
        <f>IF($B64="","",ROW()-5)</f>
      </c>
      <c r="B64" s="45" t="n"/>
      <c r="C64" s="46" t="n"/>
      <c r="D64" s="47" t="n"/>
      <c r="E64" s="47" t="n"/>
      <c r="F64" s="22" t="n"/>
      <c r="G64" s="43" t="n"/>
      <c r="H64" s="43" t="n"/>
      <c r="I64" s="47" t="n"/>
      <c r="J64" s="22" t="n"/>
    </row>
    <row r="65" ht="21" customHeight="true">
      <c r="A65" s="32">
        <f>IF($B65="","",ROW()-5)</f>
      </c>
      <c r="B65" s="45" t="n"/>
      <c r="C65" s="46" t="n"/>
      <c r="D65" s="47" t="n"/>
      <c r="E65" s="47" t="n"/>
      <c r="F65" s="22" t="n"/>
      <c r="G65" s="43" t="n"/>
      <c r="H65" s="43" t="n"/>
      <c r="I65" s="47" t="n"/>
      <c r="J65" s="22" t="n"/>
    </row>
    <row r="66" ht="21" customHeight="true">
      <c r="A66" s="32">
        <f>IF($B66="","",ROW()-5)</f>
      </c>
      <c r="B66" s="45" t="n"/>
      <c r="C66" s="46" t="n"/>
      <c r="D66" s="47" t="n"/>
      <c r="E66" s="47" t="n"/>
      <c r="F66" s="22" t="n"/>
      <c r="G66" s="43" t="n"/>
      <c r="H66" s="43" t="n"/>
      <c r="I66" s="47" t="n"/>
      <c r="J66" s="22" t="n"/>
    </row>
    <row r="67" ht="21" customHeight="true">
      <c r="A67" s="32">
        <f>IF($B67="","",ROW()-5)</f>
      </c>
      <c r="B67" s="45" t="n"/>
      <c r="C67" s="46" t="n"/>
      <c r="D67" s="47" t="n"/>
      <c r="E67" s="47" t="n"/>
      <c r="F67" s="22" t="n"/>
      <c r="G67" s="43" t="n"/>
      <c r="H67" s="43" t="n"/>
      <c r="I67" s="47" t="n"/>
      <c r="J67" s="22" t="n"/>
    </row>
    <row r="68" ht="21" customHeight="true">
      <c r="A68" s="32">
        <f>IF($B68="","",ROW()-5)</f>
      </c>
      <c r="B68" s="45" t="n"/>
      <c r="C68" s="46" t="n"/>
      <c r="D68" s="47" t="n"/>
      <c r="E68" s="47" t="n"/>
      <c r="F68" s="22" t="n"/>
      <c r="G68" s="43" t="n"/>
      <c r="H68" s="43" t="n"/>
      <c r="I68" s="47" t="n"/>
      <c r="J68" s="22" t="n"/>
    </row>
    <row r="69" ht="21" customHeight="true">
      <c r="A69" s="32">
        <f>IF($B69="","",ROW()-5)</f>
      </c>
      <c r="B69" s="45" t="n"/>
      <c r="C69" s="46" t="n"/>
      <c r="D69" s="47" t="n"/>
      <c r="E69" s="47" t="n"/>
      <c r="F69" s="22" t="n"/>
      <c r="G69" s="43" t="n"/>
      <c r="H69" s="43" t="n"/>
      <c r="I69" s="47" t="n"/>
      <c r="J69" s="22" t="n"/>
    </row>
    <row r="70" ht="21" customHeight="true">
      <c r="A70" s="32">
        <f>IF($B70="","",ROW()-5)</f>
      </c>
      <c r="B70" s="45" t="n"/>
      <c r="C70" s="46" t="n"/>
      <c r="D70" s="47" t="n"/>
      <c r="E70" s="47" t="n"/>
      <c r="F70" s="22" t="n"/>
      <c r="G70" s="43" t="n"/>
      <c r="H70" s="43" t="n"/>
      <c r="I70" s="47" t="n"/>
      <c r="J70" s="22" t="n"/>
    </row>
    <row r="71" ht="21" customHeight="true">
      <c r="A71" s="32">
        <f>IF($B71="","",ROW()-5)</f>
      </c>
      <c r="B71" s="45" t="n"/>
      <c r="C71" s="46" t="n"/>
      <c r="D71" s="47" t="n"/>
      <c r="E71" s="47" t="n"/>
      <c r="F71" s="22" t="n"/>
      <c r="G71" s="43" t="n"/>
      <c r="H71" s="43" t="n"/>
      <c r="I71" s="47" t="n"/>
      <c r="J71" s="22" t="n"/>
    </row>
    <row r="72" ht="21" customHeight="true">
      <c r="A72" s="32">
        <f>IF($B72="","",ROW()-5)</f>
      </c>
      <c r="B72" s="45" t="n"/>
      <c r="C72" s="46" t="n"/>
      <c r="D72" s="47" t="n"/>
      <c r="E72" s="47" t="n"/>
      <c r="F72" s="22" t="n"/>
      <c r="G72" s="43" t="n"/>
      <c r="H72" s="43" t="n"/>
      <c r="I72" s="47" t="n"/>
      <c r="J72" s="22" t="n"/>
    </row>
    <row r="73" ht="21" customHeight="true">
      <c r="A73" s="32">
        <f>IF($B73="","",ROW()-5)</f>
      </c>
      <c r="B73" s="45" t="n"/>
      <c r="C73" s="46" t="n"/>
      <c r="D73" s="47" t="n"/>
      <c r="E73" s="47" t="n"/>
      <c r="F73" s="22" t="n"/>
      <c r="G73" s="43" t="n"/>
      <c r="H73" s="43" t="n"/>
      <c r="I73" s="47" t="n"/>
      <c r="J73" s="22" t="n"/>
    </row>
    <row r="74" ht="21" customHeight="true">
      <c r="A74" s="32">
        <f>IF($B74="","",ROW()-5)</f>
      </c>
      <c r="B74" s="45" t="n"/>
      <c r="C74" s="46" t="n"/>
      <c r="D74" s="47" t="n"/>
      <c r="E74" s="47" t="n"/>
      <c r="F74" s="22" t="n"/>
      <c r="G74" s="43" t="n"/>
      <c r="H74" s="43" t="n"/>
      <c r="I74" s="47" t="n"/>
      <c r="J74" s="22" t="n"/>
    </row>
    <row r="75" ht="21" customHeight="true">
      <c r="A75" s="32">
        <f>IF($B75="","",ROW()-5)</f>
      </c>
      <c r="B75" s="45" t="n"/>
      <c r="C75" s="46" t="n"/>
      <c r="D75" s="47" t="n"/>
      <c r="E75" s="47" t="n"/>
      <c r="F75" s="22" t="n"/>
      <c r="G75" s="43" t="n"/>
      <c r="H75" s="43" t="n"/>
      <c r="I75" s="47" t="n"/>
      <c r="J75" s="22" t="n"/>
    </row>
    <row r="76" ht="21" customHeight="true">
      <c r="A76" s="32">
        <f>IF($B76="","",ROW()-5)</f>
      </c>
      <c r="B76" s="45" t="n"/>
      <c r="C76" s="46" t="n"/>
      <c r="D76" s="47" t="n"/>
      <c r="E76" s="47" t="n"/>
      <c r="F76" s="22" t="n"/>
      <c r="G76" s="43" t="n"/>
      <c r="H76" s="43" t="n"/>
      <c r="I76" s="47" t="n"/>
      <c r="J76" s="22" t="n"/>
    </row>
    <row r="77" ht="21" customHeight="true">
      <c r="A77" s="32">
        <f>IF($B77="","",ROW()-5)</f>
      </c>
      <c r="B77" s="45" t="n"/>
      <c r="C77" s="46" t="n"/>
      <c r="D77" s="47" t="n"/>
      <c r="E77" s="47" t="n"/>
      <c r="F77" s="22" t="n"/>
      <c r="G77" s="43" t="n"/>
      <c r="H77" s="43" t="n"/>
      <c r="I77" s="47" t="n"/>
      <c r="J77" s="22" t="n"/>
    </row>
    <row r="78" ht="21" customHeight="true">
      <c r="A78" s="32">
        <f>IF($B78="","",ROW()-5)</f>
      </c>
      <c r="B78" s="45" t="n"/>
      <c r="C78" s="46" t="n"/>
      <c r="D78" s="47" t="n"/>
      <c r="E78" s="47" t="n"/>
      <c r="F78" s="22" t="n"/>
      <c r="G78" s="43" t="n"/>
      <c r="H78" s="43" t="n"/>
      <c r="I78" s="47" t="n"/>
      <c r="J78" s="22" t="n"/>
    </row>
    <row r="79" ht="21" customHeight="true">
      <c r="A79" s="32">
        <f>IF($B79="","",ROW()-5)</f>
      </c>
      <c r="B79" s="45" t="n"/>
      <c r="C79" s="46" t="n"/>
      <c r="D79" s="47" t="n"/>
      <c r="E79" s="47" t="n"/>
      <c r="F79" s="22" t="n"/>
      <c r="G79" s="43" t="n"/>
      <c r="H79" s="43" t="n"/>
      <c r="I79" s="47" t="n"/>
      <c r="J79" s="22" t="n"/>
    </row>
    <row r="80" ht="21" customHeight="true">
      <c r="A80" s="32">
        <f>IF($B80="","",ROW()-5)</f>
      </c>
      <c r="B80" s="45" t="n"/>
      <c r="C80" s="46" t="n"/>
      <c r="D80" s="47" t="n"/>
      <c r="E80" s="47" t="n"/>
      <c r="F80" s="22" t="n"/>
      <c r="G80" s="43" t="n"/>
      <c r="H80" s="43" t="n"/>
      <c r="I80" s="47" t="n"/>
      <c r="J80" s="22" t="n"/>
    </row>
    <row r="81" ht="21" customHeight="true">
      <c r="A81" s="32">
        <f>IF($B81="","",ROW()-5)</f>
      </c>
      <c r="B81" s="45" t="n"/>
      <c r="C81" s="46" t="n"/>
      <c r="D81" s="47" t="n"/>
      <c r="E81" s="47" t="n"/>
      <c r="F81" s="22" t="n"/>
      <c r="G81" s="43" t="n"/>
      <c r="H81" s="43" t="n"/>
      <c r="I81" s="47" t="n"/>
      <c r="J81" s="22" t="n"/>
    </row>
    <row r="82" ht="21" customHeight="true">
      <c r="A82" s="32">
        <f>IF($B82="","",ROW()-5)</f>
      </c>
      <c r="B82" s="45" t="n"/>
      <c r="C82" s="46" t="n"/>
      <c r="D82" s="47" t="n"/>
      <c r="E82" s="47" t="n"/>
      <c r="F82" s="22" t="n"/>
      <c r="G82" s="43" t="n"/>
      <c r="H82" s="43" t="n"/>
      <c r="I82" s="47" t="n"/>
      <c r="J82" s="22" t="n"/>
    </row>
    <row r="83" ht="21" customHeight="true">
      <c r="A83" s="32">
        <f>IF($B83="","",ROW()-5)</f>
      </c>
      <c r="B83" s="45" t="n"/>
      <c r="C83" s="46" t="n"/>
      <c r="D83" s="47" t="n"/>
      <c r="E83" s="47" t="n"/>
      <c r="F83" s="22" t="n"/>
      <c r="G83" s="43" t="n"/>
      <c r="H83" s="43" t="n"/>
      <c r="I83" s="47" t="n"/>
      <c r="J83" s="22" t="n"/>
    </row>
    <row r="84" ht="21" customHeight="true">
      <c r="A84" s="32">
        <f>IF($B84="","",ROW()-5)</f>
      </c>
      <c r="B84" s="45" t="n"/>
      <c r="C84" s="46" t="n"/>
      <c r="D84" s="47" t="n"/>
      <c r="E84" s="47" t="n"/>
      <c r="F84" s="22" t="n"/>
      <c r="G84" s="43" t="n"/>
      <c r="H84" s="43" t="n"/>
      <c r="I84" s="47" t="n"/>
      <c r="J84" s="22" t="n"/>
    </row>
    <row r="85" ht="21" customHeight="true">
      <c r="A85" s="32">
        <f>IF($B85="","",ROW()-5)</f>
      </c>
      <c r="B85" s="45" t="n"/>
      <c r="C85" s="46" t="n"/>
      <c r="D85" s="47" t="n"/>
      <c r="E85" s="47" t="n"/>
      <c r="F85" s="22" t="n"/>
      <c r="G85" s="43" t="n"/>
      <c r="H85" s="43" t="n"/>
      <c r="I85" s="47" t="n"/>
      <c r="J85" s="22" t="n"/>
    </row>
    <row r="86" ht="21" customHeight="true">
      <c r="A86" s="32">
        <f>IF($B86="","",ROW()-5)</f>
      </c>
      <c r="B86" s="45" t="n"/>
      <c r="C86" s="46" t="n"/>
      <c r="D86" s="47" t="n"/>
      <c r="E86" s="47" t="n"/>
      <c r="F86" s="22" t="n"/>
      <c r="G86" s="43" t="n"/>
      <c r="H86" s="43" t="n"/>
      <c r="I86" s="47" t="n"/>
      <c r="J86" s="22" t="n"/>
    </row>
    <row r="87" ht="21" customHeight="true">
      <c r="A87" s="32">
        <f>IF($B87="","",ROW()-5)</f>
      </c>
      <c r="B87" s="45" t="n"/>
      <c r="C87" s="46" t="n"/>
      <c r="D87" s="47" t="n"/>
      <c r="E87" s="47" t="n"/>
      <c r="F87" s="22" t="n"/>
      <c r="G87" s="43" t="n"/>
      <c r="H87" s="43" t="n"/>
      <c r="I87" s="47" t="n"/>
      <c r="J87" s="22" t="n"/>
    </row>
    <row r="88" ht="21" customHeight="true">
      <c r="A88" s="32">
        <f>IF($B88="","",ROW()-5)</f>
      </c>
      <c r="B88" s="45" t="n"/>
      <c r="C88" s="46" t="n"/>
      <c r="D88" s="47" t="n"/>
      <c r="E88" s="47" t="n"/>
      <c r="F88" s="22" t="n"/>
      <c r="G88" s="43" t="n"/>
      <c r="H88" s="43" t="n"/>
      <c r="I88" s="47" t="n"/>
      <c r="J88" s="22" t="n"/>
    </row>
    <row r="89" ht="21" customHeight="true">
      <c r="A89" s="32">
        <f>IF($B89="","",ROW()-5)</f>
      </c>
      <c r="B89" s="45" t="n"/>
      <c r="C89" s="46" t="n"/>
      <c r="D89" s="47" t="n"/>
      <c r="E89" s="47" t="n"/>
      <c r="F89" s="22" t="n"/>
      <c r="G89" s="43" t="n"/>
      <c r="H89" s="43" t="n"/>
      <c r="I89" s="47" t="n"/>
      <c r="J89" s="22" t="n"/>
    </row>
    <row r="90" ht="21" customHeight="true">
      <c r="A90" s="32">
        <f>IF($B90="","",ROW()-5)</f>
      </c>
      <c r="B90" s="45" t="n"/>
      <c r="C90" s="46" t="n"/>
      <c r="D90" s="47" t="n"/>
      <c r="E90" s="47" t="n"/>
      <c r="F90" s="22" t="n"/>
      <c r="G90" s="43" t="n"/>
      <c r="H90" s="43" t="n"/>
      <c r="I90" s="47" t="n"/>
      <c r="J90" s="22" t="n"/>
    </row>
    <row r="91" ht="21" customHeight="true">
      <c r="A91" s="32">
        <f>IF($B91="","",ROW()-5)</f>
      </c>
      <c r="B91" s="45" t="n"/>
      <c r="C91" s="46" t="n"/>
      <c r="D91" s="47" t="n"/>
      <c r="E91" s="47" t="n"/>
      <c r="F91" s="22" t="n"/>
      <c r="G91" s="43" t="n"/>
      <c r="H91" s="43" t="n"/>
      <c r="I91" s="47" t="n"/>
      <c r="J91" s="22" t="n"/>
    </row>
    <row r="92" ht="21" customHeight="true">
      <c r="A92" s="32">
        <f>IF($B92="","",ROW()-5)</f>
      </c>
      <c r="B92" s="45" t="n"/>
      <c r="C92" s="46" t="n"/>
      <c r="D92" s="47" t="n"/>
      <c r="E92" s="47" t="n"/>
      <c r="F92" s="22" t="n"/>
      <c r="G92" s="43" t="n"/>
      <c r="H92" s="43" t="n"/>
      <c r="I92" s="47" t="n"/>
      <c r="J92" s="22" t="n"/>
    </row>
    <row r="93" ht="21" customHeight="true">
      <c r="A93" s="32">
        <f>IF($B93="","",ROW()-5)</f>
      </c>
      <c r="B93" s="45" t="n"/>
      <c r="C93" s="46" t="n"/>
      <c r="D93" s="47" t="n"/>
      <c r="E93" s="47" t="n"/>
      <c r="F93" s="22" t="n"/>
      <c r="G93" s="43" t="n"/>
      <c r="H93" s="43" t="n"/>
      <c r="I93" s="47" t="n"/>
      <c r="J93" s="22" t="n"/>
    </row>
    <row r="94" ht="21" customHeight="true">
      <c r="A94" s="32">
        <f>IF($B94="","",ROW()-5)</f>
      </c>
      <c r="B94" s="45" t="n"/>
      <c r="C94" s="46" t="n"/>
      <c r="D94" s="47" t="n"/>
      <c r="E94" s="47" t="n"/>
      <c r="F94" s="22" t="n"/>
      <c r="G94" s="43" t="n"/>
      <c r="H94" s="43" t="n"/>
      <c r="I94" s="47" t="n"/>
      <c r="J94" s="22" t="n"/>
    </row>
    <row r="95" ht="21" customHeight="true">
      <c r="A95" s="32">
        <f>IF($B95="","",ROW()-5)</f>
      </c>
      <c r="B95" s="45" t="n"/>
      <c r="C95" s="46" t="n"/>
      <c r="D95" s="47" t="n"/>
      <c r="E95" s="47" t="n"/>
      <c r="F95" s="22" t="n"/>
      <c r="G95" s="43" t="n"/>
      <c r="H95" s="43" t="n"/>
      <c r="I95" s="47" t="n"/>
      <c r="J95" s="22" t="n"/>
    </row>
    <row r="96" ht="21" customHeight="true">
      <c r="A96" s="32">
        <f>IF($B96="","",ROW()-5)</f>
      </c>
      <c r="B96" s="45" t="n"/>
      <c r="C96" s="46" t="n"/>
      <c r="D96" s="47" t="n"/>
      <c r="E96" s="47" t="n"/>
      <c r="F96" s="22" t="n"/>
      <c r="G96" s="43" t="n"/>
      <c r="H96" s="43" t="n"/>
      <c r="I96" s="47" t="n"/>
      <c r="J96" s="22" t="n"/>
    </row>
    <row r="97" ht="21" customHeight="true">
      <c r="A97" s="32">
        <f>IF($B97="","",ROW()-5)</f>
      </c>
      <c r="B97" s="45" t="n"/>
      <c r="C97" s="46" t="n"/>
      <c r="D97" s="47" t="n"/>
      <c r="E97" s="47" t="n"/>
      <c r="F97" s="22" t="n"/>
      <c r="G97" s="43" t="n"/>
      <c r="H97" s="43" t="n"/>
      <c r="I97" s="47" t="n"/>
      <c r="J97" s="22" t="n"/>
    </row>
    <row r="98" ht="21" customHeight="true">
      <c r="A98" s="32">
        <f>IF($B98="","",ROW()-5)</f>
      </c>
      <c r="B98" s="45" t="n"/>
      <c r="C98" s="46" t="n"/>
      <c r="D98" s="47" t="n"/>
      <c r="E98" s="47" t="n"/>
      <c r="F98" s="22" t="n"/>
      <c r="G98" s="43" t="n"/>
      <c r="H98" s="43" t="n"/>
      <c r="I98" s="47" t="n"/>
      <c r="J98" s="22" t="n"/>
    </row>
    <row r="99" ht="21" customHeight="true">
      <c r="A99" s="32">
        <f>IF($B99="","",ROW()-5)</f>
      </c>
      <c r="B99" s="45" t="n"/>
      <c r="C99" s="46" t="n"/>
      <c r="D99" s="47" t="n"/>
      <c r="E99" s="47" t="n"/>
      <c r="F99" s="22" t="n"/>
      <c r="G99" s="43" t="n"/>
      <c r="H99" s="43" t="n"/>
      <c r="I99" s="47" t="n"/>
      <c r="J99" s="22" t="n"/>
    </row>
    <row r="100" ht="21" customHeight="true">
      <c r="A100" s="32">
        <f>IF($B100="","",ROW()-5)</f>
      </c>
      <c r="B100" s="45" t="n"/>
      <c r="C100" s="46" t="n"/>
      <c r="D100" s="47" t="n"/>
      <c r="E100" s="47" t="n"/>
      <c r="F100" s="22" t="n"/>
      <c r="G100" s="43" t="n"/>
      <c r="H100" s="43" t="n"/>
      <c r="I100" s="47" t="n"/>
      <c r="J100" s="22" t="n"/>
    </row>
    <row r="101" ht="21" customHeight="true">
      <c r="A101" s="32">
        <f>IF($B101="","",ROW()-5)</f>
      </c>
      <c r="B101" s="45" t="n"/>
      <c r="C101" s="46" t="n"/>
      <c r="D101" s="47" t="n"/>
      <c r="E101" s="47" t="n"/>
      <c r="F101" s="22" t="n"/>
      <c r="G101" s="43" t="n"/>
      <c r="H101" s="43" t="n"/>
      <c r="I101" s="47" t="n"/>
      <c r="J101" s="22" t="n"/>
    </row>
    <row r="102" ht="21" customHeight="true">
      <c r="A102" s="32">
        <f>IF($B102="","",ROW()-5)</f>
      </c>
      <c r="B102" s="45" t="n"/>
      <c r="C102" s="46" t="n"/>
      <c r="D102" s="47" t="n"/>
      <c r="E102" s="47" t="n"/>
      <c r="F102" s="22" t="n"/>
      <c r="G102" s="43" t="n"/>
      <c r="H102" s="43" t="n"/>
      <c r="I102" s="47" t="n"/>
      <c r="J102" s="22" t="n"/>
    </row>
    <row r="103" ht="21" customHeight="true">
      <c r="A103" s="32">
        <f>IF($B103="","",ROW()-5)</f>
      </c>
      <c r="B103" s="45" t="n"/>
      <c r="C103" s="46" t="n"/>
      <c r="D103" s="47" t="n"/>
      <c r="E103" s="47" t="n"/>
      <c r="F103" s="22" t="n"/>
      <c r="G103" s="43" t="n"/>
      <c r="H103" s="43" t="n"/>
      <c r="I103" s="47" t="n"/>
      <c r="J103" s="22" t="n"/>
    </row>
    <row r="104" ht="21" customHeight="true">
      <c r="A104" s="32">
        <f>IF($B104="","",ROW()-5)</f>
      </c>
      <c r="B104" s="45" t="n"/>
      <c r="C104" s="46" t="n"/>
      <c r="D104" s="47" t="n"/>
      <c r="E104" s="47" t="n"/>
      <c r="F104" s="22" t="n"/>
      <c r="G104" s="43" t="n"/>
      <c r="H104" s="43" t="n"/>
      <c r="I104" s="47" t="n"/>
      <c r="J104" s="22" t="n"/>
    </row>
    <row r="105" ht="21" customHeight="true">
      <c r="A105" s="32">
        <f>IF($B105="","",ROW()-5)</f>
      </c>
      <c r="B105" s="45" t="n"/>
      <c r="C105" s="46" t="n"/>
      <c r="D105" s="47" t="n"/>
      <c r="E105" s="47" t="n"/>
      <c r="F105" s="22" t="n"/>
      <c r="G105" s="43" t="n"/>
      <c r="H105" s="43" t="n"/>
      <c r="I105" s="47" t="n"/>
      <c r="J105" s="22" t="n"/>
    </row>
  </sheetData>
  <mergeCells count="2">
    <mergeCell ref="A1:J1"/>
    <mergeCell ref="A2:J2"/>
  </mergeCells>
  <conditionalFormatting sqref="E6:E105">
    <cfRule type="expression" dxfId="5" priority="1">
      <formula>$E6="休業災害"</formula>
    </cfRule>
    <cfRule type="expression" dxfId="4" priority="2">
      <formula>$E6="不休災害"</formula>
    </cfRule>
    <cfRule type="expression" dxfId="3" priority="3">
      <formula>$E6="ヒヤリハット"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時刻形式で入力してください。" errorTitle="時刻を確認してください" operator="between" sqref="C6:C105" type="time">
      <formula1>TIME(0,0,0)</formula1>
      <formula2>TIME(23,59,59)</formula2>
    </dataValidation>
    <dataValidation allowBlank="true" error="リストから選択してください。" errorTitle="入力値を確認してください" prompt="プルダウンから値を選択してください。" promptTitle="選択入力" sqref="D6:D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=EventTypeList</formula1>
    </dataValidation>
    <dataValidation allowBlank="true" error="0以上の整数を入力してください。" errorTitle="入力値を確認してください" operator="greaterThanOrEqual" sqref="G6:H105" type="whole">
      <formula1>0</formula1>
    </dataValidation>
    <dataValidation allowBlank="true" error="リストから選択してください。" errorTitle="入力値を確認してください" prompt="プルダウンから値を選択してください。" promptTitle="選択入力" sqref="I6:I105" type="list">
      <formula1>=CauseList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K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11"/>
    <col customWidth="true" max="4" min="4" width="16"/>
    <col customWidth="true" max="6" min="5" width="15"/>
    <col customWidth="true" max="7" min="7" width="11"/>
    <col customWidth="true" max="10" min="8" width="13"/>
    <col customWidth="true" max="11" min="11" width="11"/>
  </cols>
  <sheetData>
    <row r="1" ht="38" customHeight="true">
      <c r="A1" s="1" t="s">
        <v>134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 ht="28" customHeight="true">
      <c r="A2" s="4" t="s">
        <v>135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6" t="n"/>
    </row>
    <row r="3"/>
    <row r="4"/>
    <row r="5" ht="28" customHeight="true">
      <c r="A5" s="24" t="s">
        <v>136</v>
      </c>
      <c r="B5" s="24" t="s">
        <v>137</v>
      </c>
      <c r="C5" s="24" t="s">
        <v>138</v>
      </c>
      <c r="D5" s="24" t="s">
        <v>139</v>
      </c>
      <c r="E5" s="24" t="s">
        <v>75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 t="s">
        <v>145</v>
      </c>
    </row>
    <row r="6" ht="21" customHeight="true">
      <c r="A6" s="32">
        <f>IF($B6="","","HZ-"&amp;TEXT(ROW()-5,"000"))</f>
      </c>
      <c r="B6" s="45" t="n"/>
      <c r="C6" s="47" t="n"/>
      <c r="D6" s="22" t="n"/>
      <c r="E6" s="47" t="n"/>
      <c r="F6" s="47" t="n"/>
      <c r="G6" s="22" t="n"/>
      <c r="H6" s="45" t="n"/>
      <c r="I6" s="45" t="n"/>
      <c r="J6" s="47" t="n"/>
      <c r="K6" s="36">
        <f>IF(ISBLANK(I6), "", I6-B6)</f>
      </c>
    </row>
    <row r="7" ht="21" customHeight="true">
      <c r="A7" s="32">
        <f>IF($B7="","","HZ-"&amp;TEXT(ROW()-5,"000"))</f>
      </c>
      <c r="B7" s="45" t="n"/>
      <c r="C7" s="47" t="n"/>
      <c r="D7" s="22" t="n"/>
      <c r="E7" s="47" t="n"/>
      <c r="F7" s="47" t="n"/>
      <c r="G7" s="22" t="n"/>
      <c r="H7" s="45" t="n"/>
      <c r="I7" s="45" t="n"/>
      <c r="J7" s="47" t="n"/>
      <c r="K7" s="36">
        <f>IF(ISBLANK(I7), "", I7-B7)</f>
      </c>
    </row>
    <row r="8" ht="21" customHeight="true">
      <c r="A8" s="32">
        <f>IF($B8="","","HZ-"&amp;TEXT(ROW()-5,"000"))</f>
      </c>
      <c r="B8" s="45" t="n"/>
      <c r="C8" s="47" t="n"/>
      <c r="D8" s="22" t="n"/>
      <c r="E8" s="47" t="n"/>
      <c r="F8" s="47" t="n"/>
      <c r="G8" s="22" t="n"/>
      <c r="H8" s="45" t="n"/>
      <c r="I8" s="45" t="n"/>
      <c r="J8" s="47" t="n"/>
      <c r="K8" s="36">
        <f>IF(ISBLANK(I8), "", I8-B8)</f>
      </c>
    </row>
    <row r="9" ht="21" customHeight="true">
      <c r="A9" s="32">
        <f>IF($B9="","","HZ-"&amp;TEXT(ROW()-5,"000"))</f>
      </c>
      <c r="B9" s="45" t="n"/>
      <c r="C9" s="47" t="n"/>
      <c r="D9" s="22" t="n"/>
      <c r="E9" s="47" t="n"/>
      <c r="F9" s="47" t="n"/>
      <c r="G9" s="22" t="n"/>
      <c r="H9" s="45" t="n"/>
      <c r="I9" s="45" t="n"/>
      <c r="J9" s="47" t="n"/>
      <c r="K9" s="36">
        <f>IF(ISBLANK(I9), "", I9-B9)</f>
      </c>
    </row>
    <row r="10" ht="21" customHeight="true">
      <c r="A10" s="32">
        <f>IF($B10="","","HZ-"&amp;TEXT(ROW()-5,"000"))</f>
      </c>
      <c r="B10" s="45" t="n"/>
      <c r="C10" s="47" t="n"/>
      <c r="D10" s="22" t="n"/>
      <c r="E10" s="47" t="n"/>
      <c r="F10" s="47" t="n"/>
      <c r="G10" s="22" t="n"/>
      <c r="H10" s="45" t="n"/>
      <c r="I10" s="45" t="n"/>
      <c r="J10" s="47" t="n"/>
      <c r="K10" s="36">
        <f>IF(ISBLANK(I10), "", I10-B10)</f>
      </c>
    </row>
    <row r="11" ht="21" customHeight="true">
      <c r="A11" s="32">
        <f>IF($B11="","","HZ-"&amp;TEXT(ROW()-5,"000"))</f>
      </c>
      <c r="B11" s="45" t="n"/>
      <c r="C11" s="47" t="n"/>
      <c r="D11" s="22" t="n"/>
      <c r="E11" s="47" t="n"/>
      <c r="F11" s="47" t="n"/>
      <c r="G11" s="22" t="n"/>
      <c r="H11" s="45" t="n"/>
      <c r="I11" s="45" t="n"/>
      <c r="J11" s="47" t="n"/>
      <c r="K11" s="36">
        <f>IF(ISBLANK(I11), "", I11-B11)</f>
      </c>
    </row>
    <row r="12" ht="21" customHeight="true">
      <c r="A12" s="32">
        <f>IF($B12="","","HZ-"&amp;TEXT(ROW()-5,"000"))</f>
      </c>
      <c r="B12" s="45" t="n"/>
      <c r="C12" s="47" t="n"/>
      <c r="D12" s="22" t="n"/>
      <c r="E12" s="47" t="n"/>
      <c r="F12" s="47" t="n"/>
      <c r="G12" s="22" t="n"/>
      <c r="H12" s="45" t="n"/>
      <c r="I12" s="45" t="n"/>
      <c r="J12" s="47" t="n"/>
      <c r="K12" s="36">
        <f>IF(ISBLANK(I12), "", I12-B12)</f>
      </c>
    </row>
    <row r="13" ht="21" customHeight="true">
      <c r="A13" s="32">
        <f>IF($B13="","","HZ-"&amp;TEXT(ROW()-5,"000"))</f>
      </c>
      <c r="B13" s="45" t="n"/>
      <c r="C13" s="47" t="n"/>
      <c r="D13" s="22" t="n"/>
      <c r="E13" s="47" t="n"/>
      <c r="F13" s="47" t="n"/>
      <c r="G13" s="22" t="n"/>
      <c r="H13" s="45" t="n"/>
      <c r="I13" s="45" t="n"/>
      <c r="J13" s="47" t="n"/>
      <c r="K13" s="36">
        <f>IF(ISBLANK(I13), "", I13-B13)</f>
      </c>
    </row>
    <row r="14" ht="21" customHeight="true">
      <c r="A14" s="32">
        <f>IF($B14="","","HZ-"&amp;TEXT(ROW()-5,"000"))</f>
      </c>
      <c r="B14" s="45" t="n"/>
      <c r="C14" s="47" t="n"/>
      <c r="D14" s="22" t="n"/>
      <c r="E14" s="47" t="n"/>
      <c r="F14" s="47" t="n"/>
      <c r="G14" s="22" t="n"/>
      <c r="H14" s="45" t="n"/>
      <c r="I14" s="45" t="n"/>
      <c r="J14" s="47" t="n"/>
      <c r="K14" s="36">
        <f>IF(ISBLANK(I14), "", I14-B14)</f>
      </c>
    </row>
    <row r="15" ht="21" customHeight="true">
      <c r="A15" s="32">
        <f>IF($B15="","","HZ-"&amp;TEXT(ROW()-5,"000"))</f>
      </c>
      <c r="B15" s="45" t="n"/>
      <c r="C15" s="47" t="n"/>
      <c r="D15" s="22" t="n"/>
      <c r="E15" s="47" t="n"/>
      <c r="F15" s="47" t="n"/>
      <c r="G15" s="22" t="n"/>
      <c r="H15" s="45" t="n"/>
      <c r="I15" s="45" t="n"/>
      <c r="J15" s="47" t="n"/>
      <c r="K15" s="36">
        <f>IF(ISBLANK(I15), "", I15-B15)</f>
      </c>
    </row>
    <row r="16" ht="21" customHeight="true">
      <c r="A16" s="32">
        <f>IF($B16="","","HZ-"&amp;TEXT(ROW()-5,"000"))</f>
      </c>
      <c r="B16" s="45" t="n"/>
      <c r="C16" s="47" t="n"/>
      <c r="D16" s="22" t="n"/>
      <c r="E16" s="47" t="n"/>
      <c r="F16" s="47" t="n"/>
      <c r="G16" s="22" t="n"/>
      <c r="H16" s="45" t="n"/>
      <c r="I16" s="45" t="n"/>
      <c r="J16" s="47" t="n"/>
      <c r="K16" s="36">
        <f>IF(ISBLANK(I16), "", I16-B16)</f>
      </c>
    </row>
    <row r="17" ht="21" customHeight="true">
      <c r="A17" s="32">
        <f>IF($B17="","","HZ-"&amp;TEXT(ROW()-5,"000"))</f>
      </c>
      <c r="B17" s="45" t="n"/>
      <c r="C17" s="47" t="n"/>
      <c r="D17" s="22" t="n"/>
      <c r="E17" s="47" t="n"/>
      <c r="F17" s="47" t="n"/>
      <c r="G17" s="22" t="n"/>
      <c r="H17" s="45" t="n"/>
      <c r="I17" s="45" t="n"/>
      <c r="J17" s="47" t="n"/>
      <c r="K17" s="36">
        <f>IF(ISBLANK(I17), "", I17-B17)</f>
      </c>
    </row>
    <row r="18" ht="21" customHeight="true">
      <c r="A18" s="32">
        <f>IF($B18="","","HZ-"&amp;TEXT(ROW()-5,"000"))</f>
      </c>
      <c r="B18" s="45" t="n"/>
      <c r="C18" s="47" t="n"/>
      <c r="D18" s="22" t="n"/>
      <c r="E18" s="47" t="n"/>
      <c r="F18" s="47" t="n"/>
      <c r="G18" s="22" t="n"/>
      <c r="H18" s="45" t="n"/>
      <c r="I18" s="45" t="n"/>
      <c r="J18" s="47" t="n"/>
      <c r="K18" s="36">
        <f>IF(ISBLANK(I18), "", I18-B18)</f>
      </c>
    </row>
    <row r="19" ht="21" customHeight="true">
      <c r="A19" s="32">
        <f>IF($B19="","","HZ-"&amp;TEXT(ROW()-5,"000"))</f>
      </c>
      <c r="B19" s="45" t="n"/>
      <c r="C19" s="47" t="n"/>
      <c r="D19" s="22" t="n"/>
      <c r="E19" s="47" t="n"/>
      <c r="F19" s="47" t="n"/>
      <c r="G19" s="22" t="n"/>
      <c r="H19" s="45" t="n"/>
      <c r="I19" s="45" t="n"/>
      <c r="J19" s="47" t="n"/>
      <c r="K19" s="36">
        <f>IF(ISBLANK(I19), "", I19-B19)</f>
      </c>
    </row>
    <row r="20" ht="21" customHeight="true">
      <c r="A20" s="32">
        <f>IF($B20="","","HZ-"&amp;TEXT(ROW()-5,"000"))</f>
      </c>
      <c r="B20" s="45" t="n"/>
      <c r="C20" s="47" t="n"/>
      <c r="D20" s="22" t="n"/>
      <c r="E20" s="47" t="n"/>
      <c r="F20" s="47" t="n"/>
      <c r="G20" s="22" t="n"/>
      <c r="H20" s="45" t="n"/>
      <c r="I20" s="45" t="n"/>
      <c r="J20" s="47" t="n"/>
      <c r="K20" s="36">
        <f>IF(ISBLANK(I20), "", I20-B20)</f>
      </c>
    </row>
    <row r="21" ht="21" customHeight="true">
      <c r="A21" s="32">
        <f>IF($B21="","","HZ-"&amp;TEXT(ROW()-5,"000"))</f>
      </c>
      <c r="B21" s="45" t="n"/>
      <c r="C21" s="47" t="n"/>
      <c r="D21" s="22" t="n"/>
      <c r="E21" s="47" t="n"/>
      <c r="F21" s="47" t="n"/>
      <c r="G21" s="22" t="n"/>
      <c r="H21" s="45" t="n"/>
      <c r="I21" s="45" t="n"/>
      <c r="J21" s="47" t="n"/>
      <c r="K21" s="36">
        <f>IF(ISBLANK(I21), "", I21-B21)</f>
      </c>
    </row>
    <row r="22" ht="21" customHeight="true">
      <c r="A22" s="32">
        <f>IF($B22="","","HZ-"&amp;TEXT(ROW()-5,"000"))</f>
      </c>
      <c r="B22" s="45" t="n"/>
      <c r="C22" s="47" t="n"/>
      <c r="D22" s="22" t="n"/>
      <c r="E22" s="47" t="n"/>
      <c r="F22" s="47" t="n"/>
      <c r="G22" s="22" t="n"/>
      <c r="H22" s="45" t="n"/>
      <c r="I22" s="45" t="n"/>
      <c r="J22" s="47" t="n"/>
      <c r="K22" s="36">
        <f>IF(ISBLANK(I22), "", I22-B22)</f>
      </c>
    </row>
    <row r="23" ht="21" customHeight="true">
      <c r="A23" s="32">
        <f>IF($B23="","","HZ-"&amp;TEXT(ROW()-5,"000"))</f>
      </c>
      <c r="B23" s="45" t="n"/>
      <c r="C23" s="47" t="n"/>
      <c r="D23" s="22" t="n"/>
      <c r="E23" s="47" t="n"/>
      <c r="F23" s="47" t="n"/>
      <c r="G23" s="22" t="n"/>
      <c r="H23" s="45" t="n"/>
      <c r="I23" s="45" t="n"/>
      <c r="J23" s="47" t="n"/>
      <c r="K23" s="36">
        <f>IF(ISBLANK(I23), "", I23-B23)</f>
      </c>
    </row>
    <row r="24" ht="21" customHeight="true">
      <c r="A24" s="32">
        <f>IF($B24="","","HZ-"&amp;TEXT(ROW()-5,"000"))</f>
      </c>
      <c r="B24" s="45" t="n"/>
      <c r="C24" s="47" t="n"/>
      <c r="D24" s="22" t="n"/>
      <c r="E24" s="47" t="n"/>
      <c r="F24" s="47" t="n"/>
      <c r="G24" s="22" t="n"/>
      <c r="H24" s="45" t="n"/>
      <c r="I24" s="45" t="n"/>
      <c r="J24" s="47" t="n"/>
      <c r="K24" s="36">
        <f>IF(ISBLANK(I24), "", I24-B24)</f>
      </c>
    </row>
    <row r="25" ht="21" customHeight="true">
      <c r="A25" s="32">
        <f>IF($B25="","","HZ-"&amp;TEXT(ROW()-5,"000"))</f>
      </c>
      <c r="B25" s="45" t="n"/>
      <c r="C25" s="47" t="n"/>
      <c r="D25" s="22" t="n"/>
      <c r="E25" s="47" t="n"/>
      <c r="F25" s="47" t="n"/>
      <c r="G25" s="22" t="n"/>
      <c r="H25" s="45" t="n"/>
      <c r="I25" s="45" t="n"/>
      <c r="J25" s="47" t="n"/>
      <c r="K25" s="36">
        <f>IF(ISBLANK(I25), "", I25-B25)</f>
      </c>
    </row>
    <row r="26" ht="21" customHeight="true">
      <c r="A26" s="32">
        <f>IF($B26="","","HZ-"&amp;TEXT(ROW()-5,"000"))</f>
      </c>
      <c r="B26" s="45" t="n"/>
      <c r="C26" s="47" t="n"/>
      <c r="D26" s="22" t="n"/>
      <c r="E26" s="47" t="n"/>
      <c r="F26" s="47" t="n"/>
      <c r="G26" s="22" t="n"/>
      <c r="H26" s="45" t="n"/>
      <c r="I26" s="45" t="n"/>
      <c r="J26" s="47" t="n"/>
      <c r="K26" s="36">
        <f>IF(ISBLANK(I26), "", I26-B26)</f>
      </c>
    </row>
    <row r="27" ht="21" customHeight="true">
      <c r="A27" s="32">
        <f>IF($B27="","","HZ-"&amp;TEXT(ROW()-5,"000"))</f>
      </c>
      <c r="B27" s="45" t="n"/>
      <c r="C27" s="47" t="n"/>
      <c r="D27" s="22" t="n"/>
      <c r="E27" s="47" t="n"/>
      <c r="F27" s="47" t="n"/>
      <c r="G27" s="22" t="n"/>
      <c r="H27" s="45" t="n"/>
      <c r="I27" s="45" t="n"/>
      <c r="J27" s="47" t="n"/>
      <c r="K27" s="36">
        <f>IF(ISBLANK(I27), "", I27-B27)</f>
      </c>
    </row>
    <row r="28" ht="21" customHeight="true">
      <c r="A28" s="32">
        <f>IF($B28="","","HZ-"&amp;TEXT(ROW()-5,"000"))</f>
      </c>
      <c r="B28" s="45" t="n"/>
      <c r="C28" s="47" t="n"/>
      <c r="D28" s="22" t="n"/>
      <c r="E28" s="47" t="n"/>
      <c r="F28" s="47" t="n"/>
      <c r="G28" s="22" t="n"/>
      <c r="H28" s="45" t="n"/>
      <c r="I28" s="45" t="n"/>
      <c r="J28" s="47" t="n"/>
      <c r="K28" s="36">
        <f>IF(ISBLANK(I28), "", I28-B28)</f>
      </c>
    </row>
    <row r="29" ht="21" customHeight="true">
      <c r="A29" s="32">
        <f>IF($B29="","","HZ-"&amp;TEXT(ROW()-5,"000"))</f>
      </c>
      <c r="B29" s="45" t="n"/>
      <c r="C29" s="47" t="n"/>
      <c r="D29" s="22" t="n"/>
      <c r="E29" s="47" t="n"/>
      <c r="F29" s="47" t="n"/>
      <c r="G29" s="22" t="n"/>
      <c r="H29" s="45" t="n"/>
      <c r="I29" s="45" t="n"/>
      <c r="J29" s="47" t="n"/>
      <c r="K29" s="36">
        <f>IF(ISBLANK(I29), "", I29-B29)</f>
      </c>
    </row>
    <row r="30" ht="21" customHeight="true">
      <c r="A30" s="32">
        <f>IF($B30="","","HZ-"&amp;TEXT(ROW()-5,"000"))</f>
      </c>
      <c r="B30" s="45" t="n"/>
      <c r="C30" s="47" t="n"/>
      <c r="D30" s="22" t="n"/>
      <c r="E30" s="47" t="n"/>
      <c r="F30" s="47" t="n"/>
      <c r="G30" s="22" t="n"/>
      <c r="H30" s="45" t="n"/>
      <c r="I30" s="45" t="n"/>
      <c r="J30" s="47" t="n"/>
      <c r="K30" s="36">
        <f>IF(ISBLANK(I30), "", I30-B30)</f>
      </c>
    </row>
    <row r="31" ht="21" customHeight="true">
      <c r="A31" s="32">
        <f>IF($B31="","","HZ-"&amp;TEXT(ROW()-5,"000"))</f>
      </c>
      <c r="B31" s="45" t="n"/>
      <c r="C31" s="47" t="n"/>
      <c r="D31" s="22" t="n"/>
      <c r="E31" s="47" t="n"/>
      <c r="F31" s="47" t="n"/>
      <c r="G31" s="22" t="n"/>
      <c r="H31" s="45" t="n"/>
      <c r="I31" s="45" t="n"/>
      <c r="J31" s="47" t="n"/>
      <c r="K31" s="36">
        <f>IF(ISBLANK(I31), "", I31-B31)</f>
      </c>
    </row>
    <row r="32" ht="21" customHeight="true">
      <c r="A32" s="32">
        <f>IF($B32="","","HZ-"&amp;TEXT(ROW()-5,"000"))</f>
      </c>
      <c r="B32" s="45" t="n"/>
      <c r="C32" s="47" t="n"/>
      <c r="D32" s="22" t="n"/>
      <c r="E32" s="47" t="n"/>
      <c r="F32" s="47" t="n"/>
      <c r="G32" s="22" t="n"/>
      <c r="H32" s="45" t="n"/>
      <c r="I32" s="45" t="n"/>
      <c r="J32" s="47" t="n"/>
      <c r="K32" s="36">
        <f>IF(ISBLANK(I32), "", I32-B32)</f>
      </c>
    </row>
    <row r="33" ht="21" customHeight="true">
      <c r="A33" s="32">
        <f>IF($B33="","","HZ-"&amp;TEXT(ROW()-5,"000"))</f>
      </c>
      <c r="B33" s="45" t="n"/>
      <c r="C33" s="47" t="n"/>
      <c r="D33" s="22" t="n"/>
      <c r="E33" s="47" t="n"/>
      <c r="F33" s="47" t="n"/>
      <c r="G33" s="22" t="n"/>
      <c r="H33" s="45" t="n"/>
      <c r="I33" s="45" t="n"/>
      <c r="J33" s="47" t="n"/>
      <c r="K33" s="36">
        <f>IF(ISBLANK(I33), "", I33-B33)</f>
      </c>
    </row>
    <row r="34" ht="21" customHeight="true">
      <c r="A34" s="32">
        <f>IF($B34="","","HZ-"&amp;TEXT(ROW()-5,"000"))</f>
      </c>
      <c r="B34" s="45" t="n"/>
      <c r="C34" s="47" t="n"/>
      <c r="D34" s="22" t="n"/>
      <c r="E34" s="47" t="n"/>
      <c r="F34" s="47" t="n"/>
      <c r="G34" s="22" t="n"/>
      <c r="H34" s="45" t="n"/>
      <c r="I34" s="45" t="n"/>
      <c r="J34" s="47" t="n"/>
      <c r="K34" s="36">
        <f>IF(ISBLANK(I34), "", I34-B34)</f>
      </c>
    </row>
    <row r="35" ht="21" customHeight="true">
      <c r="A35" s="32">
        <f>IF($B35="","","HZ-"&amp;TEXT(ROW()-5,"000"))</f>
      </c>
      <c r="B35" s="45" t="n"/>
      <c r="C35" s="47" t="n"/>
      <c r="D35" s="22" t="n"/>
      <c r="E35" s="47" t="n"/>
      <c r="F35" s="47" t="n"/>
      <c r="G35" s="22" t="n"/>
      <c r="H35" s="45" t="n"/>
      <c r="I35" s="45" t="n"/>
      <c r="J35" s="47" t="n"/>
      <c r="K35" s="36">
        <f>IF(ISBLANK(I35), "", I35-B35)</f>
      </c>
    </row>
    <row r="36" ht="21" customHeight="true">
      <c r="A36" s="32">
        <f>IF($B36="","","HZ-"&amp;TEXT(ROW()-5,"000"))</f>
      </c>
      <c r="B36" s="45" t="n"/>
      <c r="C36" s="47" t="n"/>
      <c r="D36" s="22" t="n"/>
      <c r="E36" s="47" t="n"/>
      <c r="F36" s="47" t="n"/>
      <c r="G36" s="22" t="n"/>
      <c r="H36" s="45" t="n"/>
      <c r="I36" s="45" t="n"/>
      <c r="J36" s="47" t="n"/>
      <c r="K36" s="36">
        <f>IF(ISBLANK(I36), "", I36-B36)</f>
      </c>
    </row>
    <row r="37" ht="21" customHeight="true">
      <c r="A37" s="32">
        <f>IF($B37="","","HZ-"&amp;TEXT(ROW()-5,"000"))</f>
      </c>
      <c r="B37" s="45" t="n"/>
      <c r="C37" s="47" t="n"/>
      <c r="D37" s="22" t="n"/>
      <c r="E37" s="47" t="n"/>
      <c r="F37" s="47" t="n"/>
      <c r="G37" s="22" t="n"/>
      <c r="H37" s="45" t="n"/>
      <c r="I37" s="45" t="n"/>
      <c r="J37" s="47" t="n"/>
      <c r="K37" s="36">
        <f>IF(ISBLANK(I37), "", I37-B37)</f>
      </c>
    </row>
    <row r="38" ht="21" customHeight="true">
      <c r="A38" s="32">
        <f>IF($B38="","","HZ-"&amp;TEXT(ROW()-5,"000"))</f>
      </c>
      <c r="B38" s="45" t="n"/>
      <c r="C38" s="47" t="n"/>
      <c r="D38" s="22" t="n"/>
      <c r="E38" s="47" t="n"/>
      <c r="F38" s="47" t="n"/>
      <c r="G38" s="22" t="n"/>
      <c r="H38" s="45" t="n"/>
      <c r="I38" s="45" t="n"/>
      <c r="J38" s="47" t="n"/>
      <c r="K38" s="36">
        <f>IF(ISBLANK(I38), "", I38-B38)</f>
      </c>
    </row>
    <row r="39" ht="21" customHeight="true">
      <c r="A39" s="32">
        <f>IF($B39="","","HZ-"&amp;TEXT(ROW()-5,"000"))</f>
      </c>
      <c r="B39" s="45" t="n"/>
      <c r="C39" s="47" t="n"/>
      <c r="D39" s="22" t="n"/>
      <c r="E39" s="47" t="n"/>
      <c r="F39" s="47" t="n"/>
      <c r="G39" s="22" t="n"/>
      <c r="H39" s="45" t="n"/>
      <c r="I39" s="45" t="n"/>
      <c r="J39" s="47" t="n"/>
      <c r="K39" s="36">
        <f>IF(ISBLANK(I39), "", I39-B39)</f>
      </c>
    </row>
    <row r="40" ht="21" customHeight="true">
      <c r="A40" s="32">
        <f>IF($B40="","","HZ-"&amp;TEXT(ROW()-5,"000"))</f>
      </c>
      <c r="B40" s="45" t="n"/>
      <c r="C40" s="47" t="n"/>
      <c r="D40" s="22" t="n"/>
      <c r="E40" s="47" t="n"/>
      <c r="F40" s="47" t="n"/>
      <c r="G40" s="22" t="n"/>
      <c r="H40" s="45" t="n"/>
      <c r="I40" s="45" t="n"/>
      <c r="J40" s="47" t="n"/>
      <c r="K40" s="36">
        <f>IF(ISBLANK(I40), "", I40-B40)</f>
      </c>
    </row>
    <row r="41" ht="21" customHeight="true">
      <c r="A41" s="32">
        <f>IF($B41="","","HZ-"&amp;TEXT(ROW()-5,"000"))</f>
      </c>
      <c r="B41" s="45" t="n"/>
      <c r="C41" s="47" t="n"/>
      <c r="D41" s="22" t="n"/>
      <c r="E41" s="47" t="n"/>
      <c r="F41" s="47" t="n"/>
      <c r="G41" s="22" t="n"/>
      <c r="H41" s="45" t="n"/>
      <c r="I41" s="45" t="n"/>
      <c r="J41" s="47" t="n"/>
      <c r="K41" s="36">
        <f>IF(ISBLANK(I41), "", I41-B41)</f>
      </c>
    </row>
    <row r="42" ht="21" customHeight="true">
      <c r="A42" s="32">
        <f>IF($B42="","","HZ-"&amp;TEXT(ROW()-5,"000"))</f>
      </c>
      <c r="B42" s="45" t="n"/>
      <c r="C42" s="47" t="n"/>
      <c r="D42" s="22" t="n"/>
      <c r="E42" s="47" t="n"/>
      <c r="F42" s="47" t="n"/>
      <c r="G42" s="22" t="n"/>
      <c r="H42" s="45" t="n"/>
      <c r="I42" s="45" t="n"/>
      <c r="J42" s="47" t="n"/>
      <c r="K42" s="36">
        <f>IF(ISBLANK(I42), "", I42-B42)</f>
      </c>
    </row>
    <row r="43" ht="21" customHeight="true">
      <c r="A43" s="32">
        <f>IF($B43="","","HZ-"&amp;TEXT(ROW()-5,"000"))</f>
      </c>
      <c r="B43" s="45" t="n"/>
      <c r="C43" s="47" t="n"/>
      <c r="D43" s="22" t="n"/>
      <c r="E43" s="47" t="n"/>
      <c r="F43" s="47" t="n"/>
      <c r="G43" s="22" t="n"/>
      <c r="H43" s="45" t="n"/>
      <c r="I43" s="45" t="n"/>
      <c r="J43" s="47" t="n"/>
      <c r="K43" s="36">
        <f>IF(ISBLANK(I43), "", I43-B43)</f>
      </c>
    </row>
    <row r="44" ht="21" customHeight="true">
      <c r="A44" s="32">
        <f>IF($B44="","","HZ-"&amp;TEXT(ROW()-5,"000"))</f>
      </c>
      <c r="B44" s="45" t="n"/>
      <c r="C44" s="47" t="n"/>
      <c r="D44" s="22" t="n"/>
      <c r="E44" s="47" t="n"/>
      <c r="F44" s="47" t="n"/>
      <c r="G44" s="22" t="n"/>
      <c r="H44" s="45" t="n"/>
      <c r="I44" s="45" t="n"/>
      <c r="J44" s="47" t="n"/>
      <c r="K44" s="36">
        <f>IF(ISBLANK(I44), "", I44-B44)</f>
      </c>
    </row>
    <row r="45" ht="21" customHeight="true">
      <c r="A45" s="32">
        <f>IF($B45="","","HZ-"&amp;TEXT(ROW()-5,"000"))</f>
      </c>
      <c r="B45" s="45" t="n"/>
      <c r="C45" s="47" t="n"/>
      <c r="D45" s="22" t="n"/>
      <c r="E45" s="47" t="n"/>
      <c r="F45" s="47" t="n"/>
      <c r="G45" s="22" t="n"/>
      <c r="H45" s="45" t="n"/>
      <c r="I45" s="45" t="n"/>
      <c r="J45" s="47" t="n"/>
      <c r="K45" s="36">
        <f>IF(ISBLANK(I45), "", I45-B45)</f>
      </c>
    </row>
    <row r="46" ht="21" customHeight="true">
      <c r="A46" s="32">
        <f>IF($B46="","","HZ-"&amp;TEXT(ROW()-5,"000"))</f>
      </c>
      <c r="B46" s="45" t="n"/>
      <c r="C46" s="47" t="n"/>
      <c r="D46" s="22" t="n"/>
      <c r="E46" s="47" t="n"/>
      <c r="F46" s="47" t="n"/>
      <c r="G46" s="22" t="n"/>
      <c r="H46" s="45" t="n"/>
      <c r="I46" s="45" t="n"/>
      <c r="J46" s="47" t="n"/>
      <c r="K46" s="36">
        <f>IF(ISBLANK(I46), "", I46-B46)</f>
      </c>
    </row>
    <row r="47" ht="21" customHeight="true">
      <c r="A47" s="32">
        <f>IF($B47="","","HZ-"&amp;TEXT(ROW()-5,"000"))</f>
      </c>
      <c r="B47" s="45" t="n"/>
      <c r="C47" s="47" t="n"/>
      <c r="D47" s="22" t="n"/>
      <c r="E47" s="47" t="n"/>
      <c r="F47" s="47" t="n"/>
      <c r="G47" s="22" t="n"/>
      <c r="H47" s="45" t="n"/>
      <c r="I47" s="45" t="n"/>
      <c r="J47" s="47" t="n"/>
      <c r="K47" s="36">
        <f>IF(ISBLANK(I47), "", I47-B47)</f>
      </c>
    </row>
    <row r="48" ht="21" customHeight="true">
      <c r="A48" s="32">
        <f>IF($B48="","","HZ-"&amp;TEXT(ROW()-5,"000"))</f>
      </c>
      <c r="B48" s="45" t="n"/>
      <c r="C48" s="47" t="n"/>
      <c r="D48" s="22" t="n"/>
      <c r="E48" s="47" t="n"/>
      <c r="F48" s="47" t="n"/>
      <c r="G48" s="22" t="n"/>
      <c r="H48" s="45" t="n"/>
      <c r="I48" s="45" t="n"/>
      <c r="J48" s="47" t="n"/>
      <c r="K48" s="36">
        <f>IF(ISBLANK(I48), "", I48-B48)</f>
      </c>
    </row>
    <row r="49" ht="21" customHeight="true">
      <c r="A49" s="32">
        <f>IF($B49="","","HZ-"&amp;TEXT(ROW()-5,"000"))</f>
      </c>
      <c r="B49" s="45" t="n"/>
      <c r="C49" s="47" t="n"/>
      <c r="D49" s="22" t="n"/>
      <c r="E49" s="47" t="n"/>
      <c r="F49" s="47" t="n"/>
      <c r="G49" s="22" t="n"/>
      <c r="H49" s="45" t="n"/>
      <c r="I49" s="45" t="n"/>
      <c r="J49" s="47" t="n"/>
      <c r="K49" s="36">
        <f>IF(ISBLANK(I49), "", I49-B49)</f>
      </c>
    </row>
    <row r="50" ht="21" customHeight="true">
      <c r="A50" s="32">
        <f>IF($B50="","","HZ-"&amp;TEXT(ROW()-5,"000"))</f>
      </c>
      <c r="B50" s="45" t="n"/>
      <c r="C50" s="47" t="n"/>
      <c r="D50" s="22" t="n"/>
      <c r="E50" s="47" t="n"/>
      <c r="F50" s="47" t="n"/>
      <c r="G50" s="22" t="n"/>
      <c r="H50" s="45" t="n"/>
      <c r="I50" s="45" t="n"/>
      <c r="J50" s="47" t="n"/>
      <c r="K50" s="36">
        <f>IF(ISBLANK(I50), "", I50-B50)</f>
      </c>
    </row>
    <row r="51" ht="21" customHeight="true">
      <c r="A51" s="32">
        <f>IF($B51="","","HZ-"&amp;TEXT(ROW()-5,"000"))</f>
      </c>
      <c r="B51" s="45" t="n"/>
      <c r="C51" s="47" t="n"/>
      <c r="D51" s="22" t="n"/>
      <c r="E51" s="47" t="n"/>
      <c r="F51" s="47" t="n"/>
      <c r="G51" s="22" t="n"/>
      <c r="H51" s="45" t="n"/>
      <c r="I51" s="45" t="n"/>
      <c r="J51" s="47" t="n"/>
      <c r="K51" s="36">
        <f>IF(ISBLANK(I51), "", I51-B51)</f>
      </c>
    </row>
    <row r="52" ht="21" customHeight="true">
      <c r="A52" s="32">
        <f>IF($B52="","","HZ-"&amp;TEXT(ROW()-5,"000"))</f>
      </c>
      <c r="B52" s="45" t="n"/>
      <c r="C52" s="47" t="n"/>
      <c r="D52" s="22" t="n"/>
      <c r="E52" s="47" t="n"/>
      <c r="F52" s="47" t="n"/>
      <c r="G52" s="22" t="n"/>
      <c r="H52" s="45" t="n"/>
      <c r="I52" s="45" t="n"/>
      <c r="J52" s="47" t="n"/>
      <c r="K52" s="36">
        <f>IF(ISBLANK(I52), "", I52-B52)</f>
      </c>
    </row>
    <row r="53" ht="21" customHeight="true">
      <c r="A53" s="32">
        <f>IF($B53="","","HZ-"&amp;TEXT(ROW()-5,"000"))</f>
      </c>
      <c r="B53" s="45" t="n"/>
      <c r="C53" s="47" t="n"/>
      <c r="D53" s="22" t="n"/>
      <c r="E53" s="47" t="n"/>
      <c r="F53" s="47" t="n"/>
      <c r="G53" s="22" t="n"/>
      <c r="H53" s="45" t="n"/>
      <c r="I53" s="45" t="n"/>
      <c r="J53" s="47" t="n"/>
      <c r="K53" s="36">
        <f>IF(ISBLANK(I53), "", I53-B53)</f>
      </c>
    </row>
    <row r="54" ht="21" customHeight="true">
      <c r="A54" s="32">
        <f>IF($B54="","","HZ-"&amp;TEXT(ROW()-5,"000"))</f>
      </c>
      <c r="B54" s="45" t="n"/>
      <c r="C54" s="47" t="n"/>
      <c r="D54" s="22" t="n"/>
      <c r="E54" s="47" t="n"/>
      <c r="F54" s="47" t="n"/>
      <c r="G54" s="22" t="n"/>
      <c r="H54" s="45" t="n"/>
      <c r="I54" s="45" t="n"/>
      <c r="J54" s="47" t="n"/>
      <c r="K54" s="36">
        <f>IF(ISBLANK(I54), "", I54-B54)</f>
      </c>
    </row>
    <row r="55" ht="21" customHeight="true">
      <c r="A55" s="32">
        <f>IF($B55="","","HZ-"&amp;TEXT(ROW()-5,"000"))</f>
      </c>
      <c r="B55" s="45" t="n"/>
      <c r="C55" s="47" t="n"/>
      <c r="D55" s="22" t="n"/>
      <c r="E55" s="47" t="n"/>
      <c r="F55" s="47" t="n"/>
      <c r="G55" s="22" t="n"/>
      <c r="H55" s="45" t="n"/>
      <c r="I55" s="45" t="n"/>
      <c r="J55" s="47" t="n"/>
      <c r="K55" s="36">
        <f>IF(ISBLANK(I55), "", I55-B55)</f>
      </c>
    </row>
    <row r="56" ht="21" customHeight="true">
      <c r="A56" s="32">
        <f>IF($B56="","","HZ-"&amp;TEXT(ROW()-5,"000"))</f>
      </c>
      <c r="B56" s="45" t="n"/>
      <c r="C56" s="47" t="n"/>
      <c r="D56" s="22" t="n"/>
      <c r="E56" s="47" t="n"/>
      <c r="F56" s="47" t="n"/>
      <c r="G56" s="22" t="n"/>
      <c r="H56" s="45" t="n"/>
      <c r="I56" s="45" t="n"/>
      <c r="J56" s="47" t="n"/>
      <c r="K56" s="36">
        <f>IF(ISBLANK(I56), "", I56-B56)</f>
      </c>
    </row>
    <row r="57" ht="21" customHeight="true">
      <c r="A57" s="32">
        <f>IF($B57="","","HZ-"&amp;TEXT(ROW()-5,"000"))</f>
      </c>
      <c r="B57" s="45" t="n"/>
      <c r="C57" s="47" t="n"/>
      <c r="D57" s="22" t="n"/>
      <c r="E57" s="47" t="n"/>
      <c r="F57" s="47" t="n"/>
      <c r="G57" s="22" t="n"/>
      <c r="H57" s="45" t="n"/>
      <c r="I57" s="45" t="n"/>
      <c r="J57" s="47" t="n"/>
      <c r="K57" s="36">
        <f>IF(ISBLANK(I57), "", I57-B57)</f>
      </c>
    </row>
    <row r="58" ht="21" customHeight="true">
      <c r="A58" s="32">
        <f>IF($B58="","","HZ-"&amp;TEXT(ROW()-5,"000"))</f>
      </c>
      <c r="B58" s="45" t="n"/>
      <c r="C58" s="47" t="n"/>
      <c r="D58" s="22" t="n"/>
      <c r="E58" s="47" t="n"/>
      <c r="F58" s="47" t="n"/>
      <c r="G58" s="22" t="n"/>
      <c r="H58" s="45" t="n"/>
      <c r="I58" s="45" t="n"/>
      <c r="J58" s="47" t="n"/>
      <c r="K58" s="36">
        <f>IF(ISBLANK(I58), "", I58-B58)</f>
      </c>
    </row>
    <row r="59" ht="21" customHeight="true">
      <c r="A59" s="32">
        <f>IF($B59="","","HZ-"&amp;TEXT(ROW()-5,"000"))</f>
      </c>
      <c r="B59" s="45" t="n"/>
      <c r="C59" s="47" t="n"/>
      <c r="D59" s="22" t="n"/>
      <c r="E59" s="47" t="n"/>
      <c r="F59" s="47" t="n"/>
      <c r="G59" s="22" t="n"/>
      <c r="H59" s="45" t="n"/>
      <c r="I59" s="45" t="n"/>
      <c r="J59" s="47" t="n"/>
      <c r="K59" s="36">
        <f>IF(ISBLANK(I59), "", I59-B59)</f>
      </c>
    </row>
    <row r="60" ht="21" customHeight="true">
      <c r="A60" s="32">
        <f>IF($B60="","","HZ-"&amp;TEXT(ROW()-5,"000"))</f>
      </c>
      <c r="B60" s="45" t="n"/>
      <c r="C60" s="47" t="n"/>
      <c r="D60" s="22" t="n"/>
      <c r="E60" s="47" t="n"/>
      <c r="F60" s="47" t="n"/>
      <c r="G60" s="22" t="n"/>
      <c r="H60" s="45" t="n"/>
      <c r="I60" s="45" t="n"/>
      <c r="J60" s="47" t="n"/>
      <c r="K60" s="36">
        <f>IF(ISBLANK(I60), "", I60-B60)</f>
      </c>
    </row>
    <row r="61" ht="21" customHeight="true">
      <c r="A61" s="32">
        <f>IF($B61="","","HZ-"&amp;TEXT(ROW()-5,"000"))</f>
      </c>
      <c r="B61" s="45" t="n"/>
      <c r="C61" s="47" t="n"/>
      <c r="D61" s="22" t="n"/>
      <c r="E61" s="47" t="n"/>
      <c r="F61" s="47" t="n"/>
      <c r="G61" s="22" t="n"/>
      <c r="H61" s="45" t="n"/>
      <c r="I61" s="45" t="n"/>
      <c r="J61" s="47" t="n"/>
      <c r="K61" s="36">
        <f>IF(ISBLANK(I61), "", I61-B61)</f>
      </c>
    </row>
    <row r="62" ht="21" customHeight="true">
      <c r="A62" s="32">
        <f>IF($B62="","","HZ-"&amp;TEXT(ROW()-5,"000"))</f>
      </c>
      <c r="B62" s="45" t="n"/>
      <c r="C62" s="47" t="n"/>
      <c r="D62" s="22" t="n"/>
      <c r="E62" s="47" t="n"/>
      <c r="F62" s="47" t="n"/>
      <c r="G62" s="22" t="n"/>
      <c r="H62" s="45" t="n"/>
      <c r="I62" s="45" t="n"/>
      <c r="J62" s="47" t="n"/>
      <c r="K62" s="36">
        <f>IF(ISBLANK(I62), "", I62-B62)</f>
      </c>
    </row>
    <row r="63" ht="21" customHeight="true">
      <c r="A63" s="32">
        <f>IF($B63="","","HZ-"&amp;TEXT(ROW()-5,"000"))</f>
      </c>
      <c r="B63" s="45" t="n"/>
      <c r="C63" s="47" t="n"/>
      <c r="D63" s="22" t="n"/>
      <c r="E63" s="47" t="n"/>
      <c r="F63" s="47" t="n"/>
      <c r="G63" s="22" t="n"/>
      <c r="H63" s="45" t="n"/>
      <c r="I63" s="45" t="n"/>
      <c r="J63" s="47" t="n"/>
      <c r="K63" s="36">
        <f>IF(ISBLANK(I63), "", I63-B63)</f>
      </c>
    </row>
    <row r="64" ht="21" customHeight="true">
      <c r="A64" s="32">
        <f>IF($B64="","","HZ-"&amp;TEXT(ROW()-5,"000"))</f>
      </c>
      <c r="B64" s="45" t="n"/>
      <c r="C64" s="47" t="n"/>
      <c r="D64" s="22" t="n"/>
      <c r="E64" s="47" t="n"/>
      <c r="F64" s="47" t="n"/>
      <c r="G64" s="22" t="n"/>
      <c r="H64" s="45" t="n"/>
      <c r="I64" s="45" t="n"/>
      <c r="J64" s="47" t="n"/>
      <c r="K64" s="36">
        <f>IF(ISBLANK(I64), "", I64-B64)</f>
      </c>
    </row>
    <row r="65" ht="21" customHeight="true">
      <c r="A65" s="32">
        <f>IF($B65="","","HZ-"&amp;TEXT(ROW()-5,"000"))</f>
      </c>
      <c r="B65" s="45" t="n"/>
      <c r="C65" s="47" t="n"/>
      <c r="D65" s="22" t="n"/>
      <c r="E65" s="47" t="n"/>
      <c r="F65" s="47" t="n"/>
      <c r="G65" s="22" t="n"/>
      <c r="H65" s="45" t="n"/>
      <c r="I65" s="45" t="n"/>
      <c r="J65" s="47" t="n"/>
      <c r="K65" s="36">
        <f>IF(ISBLANK(I65), "", I65-B65)</f>
      </c>
    </row>
    <row r="66" ht="21" customHeight="true">
      <c r="A66" s="32">
        <f>IF($B66="","","HZ-"&amp;TEXT(ROW()-5,"000"))</f>
      </c>
      <c r="B66" s="45" t="n"/>
      <c r="C66" s="47" t="n"/>
      <c r="D66" s="22" t="n"/>
      <c r="E66" s="47" t="n"/>
      <c r="F66" s="47" t="n"/>
      <c r="G66" s="22" t="n"/>
      <c r="H66" s="45" t="n"/>
      <c r="I66" s="45" t="n"/>
      <c r="J66" s="47" t="n"/>
      <c r="K66" s="36">
        <f>IF(ISBLANK(I66), "", I66-B66)</f>
      </c>
    </row>
    <row r="67" ht="21" customHeight="true">
      <c r="A67" s="32">
        <f>IF($B67="","","HZ-"&amp;TEXT(ROW()-5,"000"))</f>
      </c>
      <c r="B67" s="45" t="n"/>
      <c r="C67" s="47" t="n"/>
      <c r="D67" s="22" t="n"/>
      <c r="E67" s="47" t="n"/>
      <c r="F67" s="47" t="n"/>
      <c r="G67" s="22" t="n"/>
      <c r="H67" s="45" t="n"/>
      <c r="I67" s="45" t="n"/>
      <c r="J67" s="47" t="n"/>
      <c r="K67" s="36">
        <f>IF(ISBLANK(I67), "", I67-B67)</f>
      </c>
    </row>
    <row r="68" ht="21" customHeight="true">
      <c r="A68" s="32">
        <f>IF($B68="","","HZ-"&amp;TEXT(ROW()-5,"000"))</f>
      </c>
      <c r="B68" s="45" t="n"/>
      <c r="C68" s="47" t="n"/>
      <c r="D68" s="22" t="n"/>
      <c r="E68" s="47" t="n"/>
      <c r="F68" s="47" t="n"/>
      <c r="G68" s="22" t="n"/>
      <c r="H68" s="45" t="n"/>
      <c r="I68" s="45" t="n"/>
      <c r="J68" s="47" t="n"/>
      <c r="K68" s="36">
        <f>IF(ISBLANK(I68), "", I68-B68)</f>
      </c>
    </row>
    <row r="69" ht="21" customHeight="true">
      <c r="A69" s="32">
        <f>IF($B69="","","HZ-"&amp;TEXT(ROW()-5,"000"))</f>
      </c>
      <c r="B69" s="45" t="n"/>
      <c r="C69" s="47" t="n"/>
      <c r="D69" s="22" t="n"/>
      <c r="E69" s="47" t="n"/>
      <c r="F69" s="47" t="n"/>
      <c r="G69" s="22" t="n"/>
      <c r="H69" s="45" t="n"/>
      <c r="I69" s="45" t="n"/>
      <c r="J69" s="47" t="n"/>
      <c r="K69" s="36">
        <f>IF(ISBLANK(I69), "", I69-B69)</f>
      </c>
    </row>
    <row r="70" ht="21" customHeight="true">
      <c r="A70" s="32">
        <f>IF($B70="","","HZ-"&amp;TEXT(ROW()-5,"000"))</f>
      </c>
      <c r="B70" s="45" t="n"/>
      <c r="C70" s="47" t="n"/>
      <c r="D70" s="22" t="n"/>
      <c r="E70" s="47" t="n"/>
      <c r="F70" s="47" t="n"/>
      <c r="G70" s="22" t="n"/>
      <c r="H70" s="45" t="n"/>
      <c r="I70" s="45" t="n"/>
      <c r="J70" s="47" t="n"/>
      <c r="K70" s="36">
        <f>IF(ISBLANK(I70), "", I70-B70)</f>
      </c>
    </row>
    <row r="71" ht="21" customHeight="true">
      <c r="A71" s="32">
        <f>IF($B71="","","HZ-"&amp;TEXT(ROW()-5,"000"))</f>
      </c>
      <c r="B71" s="45" t="n"/>
      <c r="C71" s="47" t="n"/>
      <c r="D71" s="22" t="n"/>
      <c r="E71" s="47" t="n"/>
      <c r="F71" s="47" t="n"/>
      <c r="G71" s="22" t="n"/>
      <c r="H71" s="45" t="n"/>
      <c r="I71" s="45" t="n"/>
      <c r="J71" s="47" t="n"/>
      <c r="K71" s="36">
        <f>IF(ISBLANK(I71), "", I71-B71)</f>
      </c>
    </row>
    <row r="72" ht="21" customHeight="true">
      <c r="A72" s="32">
        <f>IF($B72="","","HZ-"&amp;TEXT(ROW()-5,"000"))</f>
      </c>
      <c r="B72" s="45" t="n"/>
      <c r="C72" s="47" t="n"/>
      <c r="D72" s="22" t="n"/>
      <c r="E72" s="47" t="n"/>
      <c r="F72" s="47" t="n"/>
      <c r="G72" s="22" t="n"/>
      <c r="H72" s="45" t="n"/>
      <c r="I72" s="45" t="n"/>
      <c r="J72" s="47" t="n"/>
      <c r="K72" s="36">
        <f>IF(ISBLANK(I72), "", I72-B72)</f>
      </c>
    </row>
    <row r="73" ht="21" customHeight="true">
      <c r="A73" s="32">
        <f>IF($B73="","","HZ-"&amp;TEXT(ROW()-5,"000"))</f>
      </c>
      <c r="B73" s="45" t="n"/>
      <c r="C73" s="47" t="n"/>
      <c r="D73" s="22" t="n"/>
      <c r="E73" s="47" t="n"/>
      <c r="F73" s="47" t="n"/>
      <c r="G73" s="22" t="n"/>
      <c r="H73" s="45" t="n"/>
      <c r="I73" s="45" t="n"/>
      <c r="J73" s="47" t="n"/>
      <c r="K73" s="36">
        <f>IF(ISBLANK(I73), "", I73-B73)</f>
      </c>
    </row>
    <row r="74" ht="21" customHeight="true">
      <c r="A74" s="32">
        <f>IF($B74="","","HZ-"&amp;TEXT(ROW()-5,"000"))</f>
      </c>
      <c r="B74" s="45" t="n"/>
      <c r="C74" s="47" t="n"/>
      <c r="D74" s="22" t="n"/>
      <c r="E74" s="47" t="n"/>
      <c r="F74" s="47" t="n"/>
      <c r="G74" s="22" t="n"/>
      <c r="H74" s="45" t="n"/>
      <c r="I74" s="45" t="n"/>
      <c r="J74" s="47" t="n"/>
      <c r="K74" s="36">
        <f>IF(ISBLANK(I74), "", I74-B74)</f>
      </c>
    </row>
    <row r="75" ht="21" customHeight="true">
      <c r="A75" s="32">
        <f>IF($B75="","","HZ-"&amp;TEXT(ROW()-5,"000"))</f>
      </c>
      <c r="B75" s="45" t="n"/>
      <c r="C75" s="47" t="n"/>
      <c r="D75" s="22" t="n"/>
      <c r="E75" s="47" t="n"/>
      <c r="F75" s="47" t="n"/>
      <c r="G75" s="22" t="n"/>
      <c r="H75" s="45" t="n"/>
      <c r="I75" s="45" t="n"/>
      <c r="J75" s="47" t="n"/>
      <c r="K75" s="36">
        <f>IF(ISBLANK(I75), "", I75-B75)</f>
      </c>
    </row>
    <row r="76" ht="21" customHeight="true">
      <c r="A76" s="32">
        <f>IF($B76="","","HZ-"&amp;TEXT(ROW()-5,"000"))</f>
      </c>
      <c r="B76" s="45" t="n"/>
      <c r="C76" s="47" t="n"/>
      <c r="D76" s="22" t="n"/>
      <c r="E76" s="47" t="n"/>
      <c r="F76" s="47" t="n"/>
      <c r="G76" s="22" t="n"/>
      <c r="H76" s="45" t="n"/>
      <c r="I76" s="45" t="n"/>
      <c r="J76" s="47" t="n"/>
      <c r="K76" s="36">
        <f>IF(ISBLANK(I76), "", I76-B76)</f>
      </c>
    </row>
    <row r="77" ht="21" customHeight="true">
      <c r="A77" s="32">
        <f>IF($B77="","","HZ-"&amp;TEXT(ROW()-5,"000"))</f>
      </c>
      <c r="B77" s="45" t="n"/>
      <c r="C77" s="47" t="n"/>
      <c r="D77" s="22" t="n"/>
      <c r="E77" s="47" t="n"/>
      <c r="F77" s="47" t="n"/>
      <c r="G77" s="22" t="n"/>
      <c r="H77" s="45" t="n"/>
      <c r="I77" s="45" t="n"/>
      <c r="J77" s="47" t="n"/>
      <c r="K77" s="36">
        <f>IF(ISBLANK(I77), "", I77-B77)</f>
      </c>
    </row>
    <row r="78" ht="21" customHeight="true">
      <c r="A78" s="32">
        <f>IF($B78="","","HZ-"&amp;TEXT(ROW()-5,"000"))</f>
      </c>
      <c r="B78" s="45" t="n"/>
      <c r="C78" s="47" t="n"/>
      <c r="D78" s="22" t="n"/>
      <c r="E78" s="47" t="n"/>
      <c r="F78" s="47" t="n"/>
      <c r="G78" s="22" t="n"/>
      <c r="H78" s="45" t="n"/>
      <c r="I78" s="45" t="n"/>
      <c r="J78" s="47" t="n"/>
      <c r="K78" s="36">
        <f>IF(ISBLANK(I78), "", I78-B78)</f>
      </c>
    </row>
    <row r="79" ht="21" customHeight="true">
      <c r="A79" s="32">
        <f>IF($B79="","","HZ-"&amp;TEXT(ROW()-5,"000"))</f>
      </c>
      <c r="B79" s="45" t="n"/>
      <c r="C79" s="47" t="n"/>
      <c r="D79" s="22" t="n"/>
      <c r="E79" s="47" t="n"/>
      <c r="F79" s="47" t="n"/>
      <c r="G79" s="22" t="n"/>
      <c r="H79" s="45" t="n"/>
      <c r="I79" s="45" t="n"/>
      <c r="J79" s="47" t="n"/>
      <c r="K79" s="36">
        <f>IF(ISBLANK(I79), "", I79-B79)</f>
      </c>
    </row>
    <row r="80" ht="21" customHeight="true">
      <c r="A80" s="32">
        <f>IF($B80="","","HZ-"&amp;TEXT(ROW()-5,"000"))</f>
      </c>
      <c r="B80" s="45" t="n"/>
      <c r="C80" s="47" t="n"/>
      <c r="D80" s="22" t="n"/>
      <c r="E80" s="47" t="n"/>
      <c r="F80" s="47" t="n"/>
      <c r="G80" s="22" t="n"/>
      <c r="H80" s="45" t="n"/>
      <c r="I80" s="45" t="n"/>
      <c r="J80" s="47" t="n"/>
      <c r="K80" s="36">
        <f>IF(ISBLANK(I80), "", I80-B80)</f>
      </c>
    </row>
    <row r="81" ht="21" customHeight="true">
      <c r="A81" s="32">
        <f>IF($B81="","","HZ-"&amp;TEXT(ROW()-5,"000"))</f>
      </c>
      <c r="B81" s="45" t="n"/>
      <c r="C81" s="47" t="n"/>
      <c r="D81" s="22" t="n"/>
      <c r="E81" s="47" t="n"/>
      <c r="F81" s="47" t="n"/>
      <c r="G81" s="22" t="n"/>
      <c r="H81" s="45" t="n"/>
      <c r="I81" s="45" t="n"/>
      <c r="J81" s="47" t="n"/>
      <c r="K81" s="36">
        <f>IF(ISBLANK(I81), "", I81-B81)</f>
      </c>
    </row>
    <row r="82" ht="21" customHeight="true">
      <c r="A82" s="32">
        <f>IF($B82="","","HZ-"&amp;TEXT(ROW()-5,"000"))</f>
      </c>
      <c r="B82" s="45" t="n"/>
      <c r="C82" s="47" t="n"/>
      <c r="D82" s="22" t="n"/>
      <c r="E82" s="47" t="n"/>
      <c r="F82" s="47" t="n"/>
      <c r="G82" s="22" t="n"/>
      <c r="H82" s="45" t="n"/>
      <c r="I82" s="45" t="n"/>
      <c r="J82" s="47" t="n"/>
      <c r="K82" s="36">
        <f>IF(ISBLANK(I82), "", I82-B82)</f>
      </c>
    </row>
    <row r="83" ht="21" customHeight="true">
      <c r="A83" s="32">
        <f>IF($B83="","","HZ-"&amp;TEXT(ROW()-5,"000"))</f>
      </c>
      <c r="B83" s="45" t="n"/>
      <c r="C83" s="47" t="n"/>
      <c r="D83" s="22" t="n"/>
      <c r="E83" s="47" t="n"/>
      <c r="F83" s="47" t="n"/>
      <c r="G83" s="22" t="n"/>
      <c r="H83" s="45" t="n"/>
      <c r="I83" s="45" t="n"/>
      <c r="J83" s="47" t="n"/>
      <c r="K83" s="36">
        <f>IF(ISBLANK(I83), "", I83-B83)</f>
      </c>
    </row>
    <row r="84" ht="21" customHeight="true">
      <c r="A84" s="32">
        <f>IF($B84="","","HZ-"&amp;TEXT(ROW()-5,"000"))</f>
      </c>
      <c r="B84" s="45" t="n"/>
      <c r="C84" s="47" t="n"/>
      <c r="D84" s="22" t="n"/>
      <c r="E84" s="47" t="n"/>
      <c r="F84" s="47" t="n"/>
      <c r="G84" s="22" t="n"/>
      <c r="H84" s="45" t="n"/>
      <c r="I84" s="45" t="n"/>
      <c r="J84" s="47" t="n"/>
      <c r="K84" s="36">
        <f>IF(ISBLANK(I84), "", I84-B84)</f>
      </c>
    </row>
    <row r="85" ht="21" customHeight="true">
      <c r="A85" s="32">
        <f>IF($B85="","","HZ-"&amp;TEXT(ROW()-5,"000"))</f>
      </c>
      <c r="B85" s="45" t="n"/>
      <c r="C85" s="47" t="n"/>
      <c r="D85" s="22" t="n"/>
      <c r="E85" s="47" t="n"/>
      <c r="F85" s="47" t="n"/>
      <c r="G85" s="22" t="n"/>
      <c r="H85" s="45" t="n"/>
      <c r="I85" s="45" t="n"/>
      <c r="J85" s="47" t="n"/>
      <c r="K85" s="36">
        <f>IF(ISBLANK(I85), "", I85-B85)</f>
      </c>
    </row>
    <row r="86" ht="21" customHeight="true">
      <c r="A86" s="32">
        <f>IF($B86="","","HZ-"&amp;TEXT(ROW()-5,"000"))</f>
      </c>
      <c r="B86" s="45" t="n"/>
      <c r="C86" s="47" t="n"/>
      <c r="D86" s="22" t="n"/>
      <c r="E86" s="47" t="n"/>
      <c r="F86" s="47" t="n"/>
      <c r="G86" s="22" t="n"/>
      <c r="H86" s="45" t="n"/>
      <c r="I86" s="45" t="n"/>
      <c r="J86" s="47" t="n"/>
      <c r="K86" s="36">
        <f>IF(ISBLANK(I86), "", I86-B86)</f>
      </c>
    </row>
    <row r="87" ht="21" customHeight="true">
      <c r="A87" s="32">
        <f>IF($B87="","","HZ-"&amp;TEXT(ROW()-5,"000"))</f>
      </c>
      <c r="B87" s="45" t="n"/>
      <c r="C87" s="47" t="n"/>
      <c r="D87" s="22" t="n"/>
      <c r="E87" s="47" t="n"/>
      <c r="F87" s="47" t="n"/>
      <c r="G87" s="22" t="n"/>
      <c r="H87" s="45" t="n"/>
      <c r="I87" s="45" t="n"/>
      <c r="J87" s="47" t="n"/>
      <c r="K87" s="36">
        <f>IF(ISBLANK(I87), "", I87-B87)</f>
      </c>
    </row>
    <row r="88" ht="21" customHeight="true">
      <c r="A88" s="32">
        <f>IF($B88="","","HZ-"&amp;TEXT(ROW()-5,"000"))</f>
      </c>
      <c r="B88" s="45" t="n"/>
      <c r="C88" s="47" t="n"/>
      <c r="D88" s="22" t="n"/>
      <c r="E88" s="47" t="n"/>
      <c r="F88" s="47" t="n"/>
      <c r="G88" s="22" t="n"/>
      <c r="H88" s="45" t="n"/>
      <c r="I88" s="45" t="n"/>
      <c r="J88" s="47" t="n"/>
      <c r="K88" s="36">
        <f>IF(ISBLANK(I88), "", I88-B88)</f>
      </c>
    </row>
    <row r="89" ht="21" customHeight="true">
      <c r="A89" s="32">
        <f>IF($B89="","","HZ-"&amp;TEXT(ROW()-5,"000"))</f>
      </c>
      <c r="B89" s="45" t="n"/>
      <c r="C89" s="47" t="n"/>
      <c r="D89" s="22" t="n"/>
      <c r="E89" s="47" t="n"/>
      <c r="F89" s="47" t="n"/>
      <c r="G89" s="22" t="n"/>
      <c r="H89" s="45" t="n"/>
      <c r="I89" s="45" t="n"/>
      <c r="J89" s="47" t="n"/>
      <c r="K89" s="36">
        <f>IF(ISBLANK(I89), "", I89-B89)</f>
      </c>
    </row>
    <row r="90" ht="21" customHeight="true">
      <c r="A90" s="32">
        <f>IF($B90="","","HZ-"&amp;TEXT(ROW()-5,"000"))</f>
      </c>
      <c r="B90" s="45" t="n"/>
      <c r="C90" s="47" t="n"/>
      <c r="D90" s="22" t="n"/>
      <c r="E90" s="47" t="n"/>
      <c r="F90" s="47" t="n"/>
      <c r="G90" s="22" t="n"/>
      <c r="H90" s="45" t="n"/>
      <c r="I90" s="45" t="n"/>
      <c r="J90" s="47" t="n"/>
      <c r="K90" s="36">
        <f>IF(ISBLANK(I90), "", I90-B90)</f>
      </c>
    </row>
    <row r="91" ht="21" customHeight="true">
      <c r="A91" s="32">
        <f>IF($B91="","","HZ-"&amp;TEXT(ROW()-5,"000"))</f>
      </c>
      <c r="B91" s="45" t="n"/>
      <c r="C91" s="47" t="n"/>
      <c r="D91" s="22" t="n"/>
      <c r="E91" s="47" t="n"/>
      <c r="F91" s="47" t="n"/>
      <c r="G91" s="22" t="n"/>
      <c r="H91" s="45" t="n"/>
      <c r="I91" s="45" t="n"/>
      <c r="J91" s="47" t="n"/>
      <c r="K91" s="36">
        <f>IF(ISBLANK(I91), "", I91-B91)</f>
      </c>
    </row>
    <row r="92" ht="21" customHeight="true">
      <c r="A92" s="32">
        <f>IF($B92="","","HZ-"&amp;TEXT(ROW()-5,"000"))</f>
      </c>
      <c r="B92" s="45" t="n"/>
      <c r="C92" s="47" t="n"/>
      <c r="D92" s="22" t="n"/>
      <c r="E92" s="47" t="n"/>
      <c r="F92" s="47" t="n"/>
      <c r="G92" s="22" t="n"/>
      <c r="H92" s="45" t="n"/>
      <c r="I92" s="45" t="n"/>
      <c r="J92" s="47" t="n"/>
      <c r="K92" s="36">
        <f>IF(ISBLANK(I92), "", I92-B92)</f>
      </c>
    </row>
    <row r="93" ht="21" customHeight="true">
      <c r="A93" s="32">
        <f>IF($B93="","","HZ-"&amp;TEXT(ROW()-5,"000"))</f>
      </c>
      <c r="B93" s="45" t="n"/>
      <c r="C93" s="47" t="n"/>
      <c r="D93" s="22" t="n"/>
      <c r="E93" s="47" t="n"/>
      <c r="F93" s="47" t="n"/>
      <c r="G93" s="22" t="n"/>
      <c r="H93" s="45" t="n"/>
      <c r="I93" s="45" t="n"/>
      <c r="J93" s="47" t="n"/>
      <c r="K93" s="36">
        <f>IF(ISBLANK(I93), "", I93-B93)</f>
      </c>
    </row>
    <row r="94" ht="21" customHeight="true">
      <c r="A94" s="32">
        <f>IF($B94="","","HZ-"&amp;TEXT(ROW()-5,"000"))</f>
      </c>
      <c r="B94" s="45" t="n"/>
      <c r="C94" s="47" t="n"/>
      <c r="D94" s="22" t="n"/>
      <c r="E94" s="47" t="n"/>
      <c r="F94" s="47" t="n"/>
      <c r="G94" s="22" t="n"/>
      <c r="H94" s="45" t="n"/>
      <c r="I94" s="45" t="n"/>
      <c r="J94" s="47" t="n"/>
      <c r="K94" s="36">
        <f>IF(ISBLANK(I94), "", I94-B94)</f>
      </c>
    </row>
    <row r="95" ht="21" customHeight="true">
      <c r="A95" s="32">
        <f>IF($B95="","","HZ-"&amp;TEXT(ROW()-5,"000"))</f>
      </c>
      <c r="B95" s="45" t="n"/>
      <c r="C95" s="47" t="n"/>
      <c r="D95" s="22" t="n"/>
      <c r="E95" s="47" t="n"/>
      <c r="F95" s="47" t="n"/>
      <c r="G95" s="22" t="n"/>
      <c r="H95" s="45" t="n"/>
      <c r="I95" s="45" t="n"/>
      <c r="J95" s="47" t="n"/>
      <c r="K95" s="36">
        <f>IF(ISBLANK(I95), "", I95-B95)</f>
      </c>
    </row>
    <row r="96" ht="21" customHeight="true">
      <c r="A96" s="32">
        <f>IF($B96="","","HZ-"&amp;TEXT(ROW()-5,"000"))</f>
      </c>
      <c r="B96" s="45" t="n"/>
      <c r="C96" s="47" t="n"/>
      <c r="D96" s="22" t="n"/>
      <c r="E96" s="47" t="n"/>
      <c r="F96" s="47" t="n"/>
      <c r="G96" s="22" t="n"/>
      <c r="H96" s="45" t="n"/>
      <c r="I96" s="45" t="n"/>
      <c r="J96" s="47" t="n"/>
      <c r="K96" s="36">
        <f>IF(ISBLANK(I96), "", I96-B96)</f>
      </c>
    </row>
    <row r="97" ht="21" customHeight="true">
      <c r="A97" s="32">
        <f>IF($B97="","","HZ-"&amp;TEXT(ROW()-5,"000"))</f>
      </c>
      <c r="B97" s="45" t="n"/>
      <c r="C97" s="47" t="n"/>
      <c r="D97" s="22" t="n"/>
      <c r="E97" s="47" t="n"/>
      <c r="F97" s="47" t="n"/>
      <c r="G97" s="22" t="n"/>
      <c r="H97" s="45" t="n"/>
      <c r="I97" s="45" t="n"/>
      <c r="J97" s="47" t="n"/>
      <c r="K97" s="36">
        <f>IF(ISBLANK(I97), "", I97-B97)</f>
      </c>
    </row>
    <row r="98" ht="21" customHeight="true">
      <c r="A98" s="32">
        <f>IF($B98="","","HZ-"&amp;TEXT(ROW()-5,"000"))</f>
      </c>
      <c r="B98" s="45" t="n"/>
      <c r="C98" s="47" t="n"/>
      <c r="D98" s="22" t="n"/>
      <c r="E98" s="47" t="n"/>
      <c r="F98" s="47" t="n"/>
      <c r="G98" s="22" t="n"/>
      <c r="H98" s="45" t="n"/>
      <c r="I98" s="45" t="n"/>
      <c r="J98" s="47" t="n"/>
      <c r="K98" s="36">
        <f>IF(ISBLANK(I98), "", I98-B98)</f>
      </c>
    </row>
    <row r="99" ht="21" customHeight="true">
      <c r="A99" s="32">
        <f>IF($B99="","","HZ-"&amp;TEXT(ROW()-5,"000"))</f>
      </c>
      <c r="B99" s="45" t="n"/>
      <c r="C99" s="47" t="n"/>
      <c r="D99" s="22" t="n"/>
      <c r="E99" s="47" t="n"/>
      <c r="F99" s="47" t="n"/>
      <c r="G99" s="22" t="n"/>
      <c r="H99" s="45" t="n"/>
      <c r="I99" s="45" t="n"/>
      <c r="J99" s="47" t="n"/>
      <c r="K99" s="36">
        <f>IF(ISBLANK(I99), "", I99-B99)</f>
      </c>
    </row>
    <row r="100" ht="21" customHeight="true">
      <c r="A100" s="32">
        <f>IF($B100="","","HZ-"&amp;TEXT(ROW()-5,"000"))</f>
      </c>
      <c r="B100" s="45" t="n"/>
      <c r="C100" s="47" t="n"/>
      <c r="D100" s="22" t="n"/>
      <c r="E100" s="47" t="n"/>
      <c r="F100" s="47" t="n"/>
      <c r="G100" s="22" t="n"/>
      <c r="H100" s="45" t="n"/>
      <c r="I100" s="45" t="n"/>
      <c r="J100" s="47" t="n"/>
      <c r="K100" s="36">
        <f>IF(ISBLANK(I100), "", I100-B100)</f>
      </c>
    </row>
    <row r="101" ht="21" customHeight="true">
      <c r="A101" s="32">
        <f>IF($B101="","","HZ-"&amp;TEXT(ROW()-5,"000"))</f>
      </c>
      <c r="B101" s="45" t="n"/>
      <c r="C101" s="47" t="n"/>
      <c r="D101" s="22" t="n"/>
      <c r="E101" s="47" t="n"/>
      <c r="F101" s="47" t="n"/>
      <c r="G101" s="22" t="n"/>
      <c r="H101" s="45" t="n"/>
      <c r="I101" s="45" t="n"/>
      <c r="J101" s="47" t="n"/>
      <c r="K101" s="36">
        <f>IF(ISBLANK(I101), "", I101-B101)</f>
      </c>
    </row>
    <row r="102" ht="21" customHeight="true">
      <c r="A102" s="32">
        <f>IF($B102="","","HZ-"&amp;TEXT(ROW()-5,"000"))</f>
      </c>
      <c r="B102" s="45" t="n"/>
      <c r="C102" s="47" t="n"/>
      <c r="D102" s="22" t="n"/>
      <c r="E102" s="47" t="n"/>
      <c r="F102" s="47" t="n"/>
      <c r="G102" s="22" t="n"/>
      <c r="H102" s="45" t="n"/>
      <c r="I102" s="45" t="n"/>
      <c r="J102" s="47" t="n"/>
      <c r="K102" s="36">
        <f>IF(ISBLANK(I102), "", I102-B102)</f>
      </c>
    </row>
    <row r="103" ht="21" customHeight="true">
      <c r="A103" s="32">
        <f>IF($B103="","","HZ-"&amp;TEXT(ROW()-5,"000"))</f>
      </c>
      <c r="B103" s="45" t="n"/>
      <c r="C103" s="47" t="n"/>
      <c r="D103" s="22" t="n"/>
      <c r="E103" s="47" t="n"/>
      <c r="F103" s="47" t="n"/>
      <c r="G103" s="22" t="n"/>
      <c r="H103" s="45" t="n"/>
      <c r="I103" s="45" t="n"/>
      <c r="J103" s="47" t="n"/>
      <c r="K103" s="36">
        <f>IF(ISBLANK(I103), "", I103-B103)</f>
      </c>
    </row>
    <row r="104" ht="21" customHeight="true">
      <c r="A104" s="32">
        <f>IF($B104="","","HZ-"&amp;TEXT(ROW()-5,"000"))</f>
      </c>
      <c r="B104" s="45" t="n"/>
      <c r="C104" s="47" t="n"/>
      <c r="D104" s="22" t="n"/>
      <c r="E104" s="47" t="n"/>
      <c r="F104" s="47" t="n"/>
      <c r="G104" s="22" t="n"/>
      <c r="H104" s="45" t="n"/>
      <c r="I104" s="45" t="n"/>
      <c r="J104" s="47" t="n"/>
      <c r="K104" s="36">
        <f>IF(ISBLANK(I104), "", I104-B104)</f>
      </c>
    </row>
    <row r="105" ht="21" customHeight="true">
      <c r="A105" s="32">
        <f>IF($B105="","","HZ-"&amp;TEXT(ROW()-5,"000"))</f>
      </c>
      <c r="B105" s="45" t="n"/>
      <c r="C105" s="47" t="n"/>
      <c r="D105" s="22" t="n"/>
      <c r="E105" s="47" t="n"/>
      <c r="F105" s="47" t="n"/>
      <c r="G105" s="22" t="n"/>
      <c r="H105" s="45" t="n"/>
      <c r="I105" s="45" t="n"/>
      <c r="J105" s="47" t="n"/>
      <c r="K105" s="36">
        <f>IF(ISBLANK(I105), "", I105-B105)</f>
      </c>
    </row>
  </sheetData>
  <mergeCells count="2">
    <mergeCell ref="A2:K2"/>
    <mergeCell ref="A1:K1"/>
  </mergeCells>
  <conditionalFormatting sqref="E6:E105">
    <cfRule type="expression" dxfId="5" priority="1">
      <formula>$E6="高"</formula>
    </cfRule>
    <cfRule type="expression" dxfId="4" priority="2">
      <formula>$E6="中"</formula>
    </cfRule>
    <cfRule type="expression" dxfId="3" priority="3">
      <formula>$E6="低"</formula>
    </cfRule>
  </conditionalFormatting>
  <conditionalFormatting sqref="J6:J105">
    <cfRule type="expression" dxfId="3" priority="4">
      <formula>$J6="是正完了"</formula>
    </cfRule>
    <cfRule type="expression" dxfId="4" priority="5">
      <formula>$J6="是正中"</formula>
    </cfRule>
    <cfRule type="expression" dxfId="5" priority="6">
      <formula>$J6="未着手"</formula>
    </cfRule>
  </conditionalFormatting>
  <conditionalFormatting sqref="K6:K105">
    <cfRule type="expression" dxfId="4" priority="7">
      <formula>AND($K6&lt;&gt;"",$K6&gt;HazardCorrectionDaysTarget)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日付形式で入力してください。" errorTitle="日付を確認してください" operator="between" sqref="H6:I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C6:C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=RiskLevelList</formula1>
    </dataValidation>
    <dataValidation allowBlank="true" error="リストから選択してください。" errorTitle="入力値を確認してください" prompt="プルダウンから値を選択してください。" promptTitle="選択入力" sqref="F6:F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J6:J105" type="list">
      <formula1>=HazardStatusList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15"/>
    <col customWidth="true" max="7" min="4" width="11"/>
    <col customWidth="true" max="8" min="8" width="10"/>
  </cols>
  <sheetData>
    <row r="1" ht="38" customHeight="true">
      <c r="A1" s="1" t="s">
        <v>146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147</v>
      </c>
      <c r="B2" s="5" t="n"/>
      <c r="C2" s="5" t="n"/>
      <c r="D2" s="5" t="n"/>
      <c r="E2" s="5" t="n"/>
      <c r="F2" s="5" t="n"/>
      <c r="G2" s="5" t="n"/>
      <c r="H2" s="6" t="n"/>
    </row>
    <row r="3"/>
    <row r="4"/>
    <row r="5" ht="28" customHeight="true">
      <c r="A5" s="24" t="s">
        <v>148</v>
      </c>
      <c r="B5" s="24" t="s">
        <v>149</v>
      </c>
      <c r="C5" s="24" t="s">
        <v>150</v>
      </c>
      <c r="D5" s="24" t="s">
        <v>151</v>
      </c>
      <c r="E5" s="24" t="s">
        <v>152</v>
      </c>
      <c r="F5" s="24" t="s">
        <v>153</v>
      </c>
      <c r="G5" s="24" t="s">
        <v>154</v>
      </c>
      <c r="H5" s="24" t="s">
        <v>155</v>
      </c>
    </row>
    <row r="6" ht="21" customHeight="true">
      <c r="A6" s="32">
        <f>IF($B6="","","TR-"&amp;TEXT(ROW()-5,"000"))</f>
      </c>
      <c r="B6" s="48" t="n"/>
      <c r="C6" s="22" t="n"/>
      <c r="D6" s="47" t="n"/>
      <c r="E6" s="43" t="n"/>
      <c r="F6" s="43" t="n"/>
      <c r="G6" s="35">
        <f>IF(E6=0,"",F6/E6)</f>
      </c>
      <c r="H6" s="47" t="n"/>
    </row>
    <row r="7" ht="21" customHeight="true">
      <c r="A7" s="32">
        <f>IF($B7="","","TR-"&amp;TEXT(ROW()-5,"000"))</f>
      </c>
      <c r="B7" s="48" t="n"/>
      <c r="C7" s="22" t="n"/>
      <c r="D7" s="47" t="n"/>
      <c r="E7" s="43" t="n"/>
      <c r="F7" s="43" t="n"/>
      <c r="G7" s="35">
        <f>IF(E7=0,"",F7/E7)</f>
      </c>
      <c r="H7" s="47" t="n"/>
    </row>
    <row r="8" ht="21" customHeight="true">
      <c r="A8" s="32">
        <f>IF($B8="","","TR-"&amp;TEXT(ROW()-5,"000"))</f>
      </c>
      <c r="B8" s="48" t="n"/>
      <c r="C8" s="22" t="n"/>
      <c r="D8" s="47" t="n"/>
      <c r="E8" s="43" t="n"/>
      <c r="F8" s="43" t="n"/>
      <c r="G8" s="35">
        <f>IF(E8=0,"",F8/E8)</f>
      </c>
      <c r="H8" s="47" t="n"/>
    </row>
    <row r="9" ht="21" customHeight="true">
      <c r="A9" s="32">
        <f>IF($B9="","","TR-"&amp;TEXT(ROW()-5,"000"))</f>
      </c>
      <c r="B9" s="48" t="n"/>
      <c r="C9" s="22" t="n"/>
      <c r="D9" s="47" t="n"/>
      <c r="E9" s="43" t="n"/>
      <c r="F9" s="43" t="n"/>
      <c r="G9" s="35">
        <f>IF(E9=0,"",F9/E9)</f>
      </c>
      <c r="H9" s="47" t="n"/>
    </row>
    <row r="10" ht="21" customHeight="true">
      <c r="A10" s="32">
        <f>IF($B10="","","TR-"&amp;TEXT(ROW()-5,"000"))</f>
      </c>
      <c r="B10" s="48" t="n"/>
      <c r="C10" s="22" t="n"/>
      <c r="D10" s="47" t="n"/>
      <c r="E10" s="43" t="n"/>
      <c r="F10" s="43" t="n"/>
      <c r="G10" s="35">
        <f>IF(E10=0,"",F10/E10)</f>
      </c>
      <c r="H10" s="47" t="n"/>
    </row>
    <row r="11" ht="21" customHeight="true">
      <c r="A11" s="32">
        <f>IF($B11="","","TR-"&amp;TEXT(ROW()-5,"000"))</f>
      </c>
      <c r="B11" s="48" t="n"/>
      <c r="C11" s="22" t="n"/>
      <c r="D11" s="47" t="n"/>
      <c r="E11" s="43" t="n"/>
      <c r="F11" s="43" t="n"/>
      <c r="G11" s="35">
        <f>IF(E11=0,"",F11/E11)</f>
      </c>
      <c r="H11" s="47" t="n"/>
    </row>
    <row r="12" ht="21" customHeight="true">
      <c r="A12" s="32">
        <f>IF($B12="","","TR-"&amp;TEXT(ROW()-5,"000"))</f>
      </c>
      <c r="B12" s="48" t="n"/>
      <c r="C12" s="22" t="n"/>
      <c r="D12" s="47" t="n"/>
      <c r="E12" s="43" t="n"/>
      <c r="F12" s="43" t="n"/>
      <c r="G12" s="35">
        <f>IF(E12=0,"",F12/E12)</f>
      </c>
      <c r="H12" s="47" t="n"/>
    </row>
    <row r="13" ht="21" customHeight="true">
      <c r="A13" s="32">
        <f>IF($B13="","","TR-"&amp;TEXT(ROW()-5,"000"))</f>
      </c>
      <c r="B13" s="48" t="n"/>
      <c r="C13" s="22" t="n"/>
      <c r="D13" s="47" t="n"/>
      <c r="E13" s="43" t="n"/>
      <c r="F13" s="43" t="n"/>
      <c r="G13" s="35">
        <f>IF(E13=0,"",F13/E13)</f>
      </c>
      <c r="H13" s="47" t="n"/>
    </row>
    <row r="14" ht="21" customHeight="true">
      <c r="A14" s="32">
        <f>IF($B14="","","TR-"&amp;TEXT(ROW()-5,"000"))</f>
      </c>
      <c r="B14" s="48" t="n"/>
      <c r="C14" s="22" t="n"/>
      <c r="D14" s="47" t="n"/>
      <c r="E14" s="43" t="n"/>
      <c r="F14" s="43" t="n"/>
      <c r="G14" s="35">
        <f>IF(E14=0,"",F14/E14)</f>
      </c>
      <c r="H14" s="47" t="n"/>
    </row>
    <row r="15" ht="21" customHeight="true">
      <c r="A15" s="32">
        <f>IF($B15="","","TR-"&amp;TEXT(ROW()-5,"000"))</f>
      </c>
      <c r="B15" s="48" t="n"/>
      <c r="C15" s="22" t="n"/>
      <c r="D15" s="47" t="n"/>
      <c r="E15" s="43" t="n"/>
      <c r="F15" s="43" t="n"/>
      <c r="G15" s="35">
        <f>IF(E15=0,"",F15/E15)</f>
      </c>
      <c r="H15" s="47" t="n"/>
    </row>
    <row r="16" ht="21" customHeight="true">
      <c r="A16" s="32">
        <f>IF($B16="","","TR-"&amp;TEXT(ROW()-5,"000"))</f>
      </c>
      <c r="B16" s="48" t="n"/>
      <c r="C16" s="22" t="n"/>
      <c r="D16" s="47" t="n"/>
      <c r="E16" s="43" t="n"/>
      <c r="F16" s="43" t="n"/>
      <c r="G16" s="35">
        <f>IF(E16=0,"",F16/E16)</f>
      </c>
      <c r="H16" s="47" t="n"/>
    </row>
    <row r="17" ht="21" customHeight="true">
      <c r="A17" s="32">
        <f>IF($B17="","","TR-"&amp;TEXT(ROW()-5,"000"))</f>
      </c>
      <c r="B17" s="48" t="n"/>
      <c r="C17" s="22" t="n"/>
      <c r="D17" s="47" t="n"/>
      <c r="E17" s="43" t="n"/>
      <c r="F17" s="43" t="n"/>
      <c r="G17" s="35">
        <f>IF(E17=0,"",F17/E17)</f>
      </c>
      <c r="H17" s="47" t="n"/>
    </row>
    <row r="18" ht="21" customHeight="true">
      <c r="A18" s="32">
        <f>IF($B18="","","TR-"&amp;TEXT(ROW()-5,"000"))</f>
      </c>
      <c r="B18" s="48" t="n"/>
      <c r="C18" s="22" t="n"/>
      <c r="D18" s="47" t="n"/>
      <c r="E18" s="43" t="n"/>
      <c r="F18" s="43" t="n"/>
      <c r="G18" s="35">
        <f>IF(E18=0,"",F18/E18)</f>
      </c>
      <c r="H18" s="47" t="n"/>
    </row>
    <row r="19" ht="21" customHeight="true">
      <c r="A19" s="32">
        <f>IF($B19="","","TR-"&amp;TEXT(ROW()-5,"000"))</f>
      </c>
      <c r="B19" s="48" t="n"/>
      <c r="C19" s="22" t="n"/>
      <c r="D19" s="47" t="n"/>
      <c r="E19" s="43" t="n"/>
      <c r="F19" s="43" t="n"/>
      <c r="G19" s="35">
        <f>IF(E19=0,"",F19/E19)</f>
      </c>
      <c r="H19" s="47" t="n"/>
    </row>
    <row r="20" ht="21" customHeight="true">
      <c r="A20" s="32">
        <f>IF($B20="","","TR-"&amp;TEXT(ROW()-5,"000"))</f>
      </c>
      <c r="B20" s="48" t="n"/>
      <c r="C20" s="22" t="n"/>
      <c r="D20" s="47" t="n"/>
      <c r="E20" s="43" t="n"/>
      <c r="F20" s="43" t="n"/>
      <c r="G20" s="35">
        <f>IF(E20=0,"",F20/E20)</f>
      </c>
      <c r="H20" s="47" t="n"/>
    </row>
    <row r="21" ht="21" customHeight="true">
      <c r="A21" s="32">
        <f>IF($B21="","","TR-"&amp;TEXT(ROW()-5,"000"))</f>
      </c>
      <c r="B21" s="48" t="n"/>
      <c r="C21" s="22" t="n"/>
      <c r="D21" s="47" t="n"/>
      <c r="E21" s="43" t="n"/>
      <c r="F21" s="43" t="n"/>
      <c r="G21" s="35">
        <f>IF(E21=0,"",F21/E21)</f>
      </c>
      <c r="H21" s="47" t="n"/>
    </row>
    <row r="22" ht="21" customHeight="true">
      <c r="A22" s="32">
        <f>IF($B22="","","TR-"&amp;TEXT(ROW()-5,"000"))</f>
      </c>
      <c r="B22" s="48" t="n"/>
      <c r="C22" s="22" t="n"/>
      <c r="D22" s="47" t="n"/>
      <c r="E22" s="43" t="n"/>
      <c r="F22" s="43" t="n"/>
      <c r="G22" s="35">
        <f>IF(E22=0,"",F22/E22)</f>
      </c>
      <c r="H22" s="47" t="n"/>
    </row>
    <row r="23" ht="21" customHeight="true">
      <c r="A23" s="32">
        <f>IF($B23="","","TR-"&amp;TEXT(ROW()-5,"000"))</f>
      </c>
      <c r="B23" s="48" t="n"/>
      <c r="C23" s="22" t="n"/>
      <c r="D23" s="47" t="n"/>
      <c r="E23" s="43" t="n"/>
      <c r="F23" s="43" t="n"/>
      <c r="G23" s="35">
        <f>IF(E23=0,"",F23/E23)</f>
      </c>
      <c r="H23" s="47" t="n"/>
    </row>
    <row r="24" ht="21" customHeight="true">
      <c r="A24" s="32">
        <f>IF($B24="","","TR-"&amp;TEXT(ROW()-5,"000"))</f>
      </c>
      <c r="B24" s="48" t="n"/>
      <c r="C24" s="22" t="n"/>
      <c r="D24" s="47" t="n"/>
      <c r="E24" s="43" t="n"/>
      <c r="F24" s="43" t="n"/>
      <c r="G24" s="35">
        <f>IF(E24=0,"",F24/E24)</f>
      </c>
      <c r="H24" s="47" t="n"/>
    </row>
    <row r="25" ht="21" customHeight="true">
      <c r="A25" s="32">
        <f>IF($B25="","","TR-"&amp;TEXT(ROW()-5,"000"))</f>
      </c>
      <c r="B25" s="48" t="n"/>
      <c r="C25" s="22" t="n"/>
      <c r="D25" s="47" t="n"/>
      <c r="E25" s="43" t="n"/>
      <c r="F25" s="43" t="n"/>
      <c r="G25" s="35">
        <f>IF(E25=0,"",F25/E25)</f>
      </c>
      <c r="H25" s="47" t="n"/>
    </row>
    <row r="26" ht="21" customHeight="true">
      <c r="A26" s="32">
        <f>IF($B26="","","TR-"&amp;TEXT(ROW()-5,"000"))</f>
      </c>
      <c r="B26" s="48" t="n"/>
      <c r="C26" s="22" t="n"/>
      <c r="D26" s="47" t="n"/>
      <c r="E26" s="43" t="n"/>
      <c r="F26" s="43" t="n"/>
      <c r="G26" s="35">
        <f>IF(E26=0,"",F26/E26)</f>
      </c>
      <c r="H26" s="47" t="n"/>
    </row>
    <row r="27" ht="21" customHeight="true">
      <c r="A27" s="32">
        <f>IF($B27="","","TR-"&amp;TEXT(ROW()-5,"000"))</f>
      </c>
      <c r="B27" s="48" t="n"/>
      <c r="C27" s="22" t="n"/>
      <c r="D27" s="47" t="n"/>
      <c r="E27" s="43" t="n"/>
      <c r="F27" s="43" t="n"/>
      <c r="G27" s="35">
        <f>IF(E27=0,"",F27/E27)</f>
      </c>
      <c r="H27" s="47" t="n"/>
    </row>
    <row r="28" ht="21" customHeight="true">
      <c r="A28" s="32">
        <f>IF($B28="","","TR-"&amp;TEXT(ROW()-5,"000"))</f>
      </c>
      <c r="B28" s="48" t="n"/>
      <c r="C28" s="22" t="n"/>
      <c r="D28" s="47" t="n"/>
      <c r="E28" s="43" t="n"/>
      <c r="F28" s="43" t="n"/>
      <c r="G28" s="35">
        <f>IF(E28=0,"",F28/E28)</f>
      </c>
      <c r="H28" s="47" t="n"/>
    </row>
    <row r="29" ht="21" customHeight="true">
      <c r="A29" s="32">
        <f>IF($B29="","","TR-"&amp;TEXT(ROW()-5,"000"))</f>
      </c>
      <c r="B29" s="48" t="n"/>
      <c r="C29" s="22" t="n"/>
      <c r="D29" s="47" t="n"/>
      <c r="E29" s="43" t="n"/>
      <c r="F29" s="43" t="n"/>
      <c r="G29" s="35">
        <f>IF(E29=0,"",F29/E29)</f>
      </c>
      <c r="H29" s="47" t="n"/>
    </row>
    <row r="30" ht="21" customHeight="true">
      <c r="A30" s="32">
        <f>IF($B30="","","TR-"&amp;TEXT(ROW()-5,"000"))</f>
      </c>
      <c r="B30" s="48" t="n"/>
      <c r="C30" s="22" t="n"/>
      <c r="D30" s="47" t="n"/>
      <c r="E30" s="43" t="n"/>
      <c r="F30" s="43" t="n"/>
      <c r="G30" s="35">
        <f>IF(E30=0,"",F30/E30)</f>
      </c>
      <c r="H30" s="47" t="n"/>
    </row>
    <row r="31" ht="21" customHeight="true">
      <c r="A31" s="32">
        <f>IF($B31="","","TR-"&amp;TEXT(ROW()-5,"000"))</f>
      </c>
      <c r="B31" s="48" t="n"/>
      <c r="C31" s="22" t="n"/>
      <c r="D31" s="47" t="n"/>
      <c r="E31" s="43" t="n"/>
      <c r="F31" s="43" t="n"/>
      <c r="G31" s="35">
        <f>IF(E31=0,"",F31/E31)</f>
      </c>
      <c r="H31" s="47" t="n"/>
    </row>
    <row r="32" ht="21" customHeight="true">
      <c r="A32" s="32">
        <f>IF($B32="","","TR-"&amp;TEXT(ROW()-5,"000"))</f>
      </c>
      <c r="B32" s="48" t="n"/>
      <c r="C32" s="22" t="n"/>
      <c r="D32" s="47" t="n"/>
      <c r="E32" s="43" t="n"/>
      <c r="F32" s="43" t="n"/>
      <c r="G32" s="35">
        <f>IF(E32=0,"",F32/E32)</f>
      </c>
      <c r="H32" s="47" t="n"/>
    </row>
    <row r="33" ht="21" customHeight="true">
      <c r="A33" s="32">
        <f>IF($B33="","","TR-"&amp;TEXT(ROW()-5,"000"))</f>
      </c>
      <c r="B33" s="48" t="n"/>
      <c r="C33" s="22" t="n"/>
      <c r="D33" s="47" t="n"/>
      <c r="E33" s="43" t="n"/>
      <c r="F33" s="43" t="n"/>
      <c r="G33" s="35">
        <f>IF(E33=0,"",F33/E33)</f>
      </c>
      <c r="H33" s="47" t="n"/>
    </row>
    <row r="34" ht="21" customHeight="true">
      <c r="A34" s="32">
        <f>IF($B34="","","TR-"&amp;TEXT(ROW()-5,"000"))</f>
      </c>
      <c r="B34" s="48" t="n"/>
      <c r="C34" s="22" t="n"/>
      <c r="D34" s="47" t="n"/>
      <c r="E34" s="43" t="n"/>
      <c r="F34" s="43" t="n"/>
      <c r="G34" s="35">
        <f>IF(E34=0,"",F34/E34)</f>
      </c>
      <c r="H34" s="47" t="n"/>
    </row>
    <row r="35" ht="21" customHeight="true">
      <c r="A35" s="32">
        <f>IF($B35="","","TR-"&amp;TEXT(ROW()-5,"000"))</f>
      </c>
      <c r="B35" s="48" t="n"/>
      <c r="C35" s="22" t="n"/>
      <c r="D35" s="47" t="n"/>
      <c r="E35" s="43" t="n"/>
      <c r="F35" s="43" t="n"/>
      <c r="G35" s="35">
        <f>IF(E35=0,"",F35/E35)</f>
      </c>
      <c r="H35" s="47" t="n"/>
    </row>
    <row r="36" ht="21" customHeight="true">
      <c r="A36" s="32">
        <f>IF($B36="","","TR-"&amp;TEXT(ROW()-5,"000"))</f>
      </c>
      <c r="B36" s="48" t="n"/>
      <c r="C36" s="22" t="n"/>
      <c r="D36" s="47" t="n"/>
      <c r="E36" s="43" t="n"/>
      <c r="F36" s="43" t="n"/>
      <c r="G36" s="35">
        <f>IF(E36=0,"",F36/E36)</f>
      </c>
      <c r="H36" s="47" t="n"/>
    </row>
    <row r="37" ht="21" customHeight="true">
      <c r="A37" s="32">
        <f>IF($B37="","","TR-"&amp;TEXT(ROW()-5,"000"))</f>
      </c>
      <c r="B37" s="48" t="n"/>
      <c r="C37" s="22" t="n"/>
      <c r="D37" s="47" t="n"/>
      <c r="E37" s="43" t="n"/>
      <c r="F37" s="43" t="n"/>
      <c r="G37" s="35">
        <f>IF(E37=0,"",F37/E37)</f>
      </c>
      <c r="H37" s="47" t="n"/>
    </row>
    <row r="38" ht="21" customHeight="true">
      <c r="A38" s="32">
        <f>IF($B38="","","TR-"&amp;TEXT(ROW()-5,"000"))</f>
      </c>
      <c r="B38" s="48" t="n"/>
      <c r="C38" s="22" t="n"/>
      <c r="D38" s="47" t="n"/>
      <c r="E38" s="43" t="n"/>
      <c r="F38" s="43" t="n"/>
      <c r="G38" s="35">
        <f>IF(E38=0,"",F38/E38)</f>
      </c>
      <c r="H38" s="47" t="n"/>
    </row>
    <row r="39" ht="21" customHeight="true">
      <c r="A39" s="32">
        <f>IF($B39="","","TR-"&amp;TEXT(ROW()-5,"000"))</f>
      </c>
      <c r="B39" s="48" t="n"/>
      <c r="C39" s="22" t="n"/>
      <c r="D39" s="47" t="n"/>
      <c r="E39" s="43" t="n"/>
      <c r="F39" s="43" t="n"/>
      <c r="G39" s="35">
        <f>IF(E39=0,"",F39/E39)</f>
      </c>
      <c r="H39" s="47" t="n"/>
    </row>
    <row r="40" ht="21" customHeight="true">
      <c r="A40" s="32">
        <f>IF($B40="","","TR-"&amp;TEXT(ROW()-5,"000"))</f>
      </c>
      <c r="B40" s="48" t="n"/>
      <c r="C40" s="22" t="n"/>
      <c r="D40" s="47" t="n"/>
      <c r="E40" s="43" t="n"/>
      <c r="F40" s="43" t="n"/>
      <c r="G40" s="35">
        <f>IF(E40=0,"",F40/E40)</f>
      </c>
      <c r="H40" s="47" t="n"/>
    </row>
    <row r="41" ht="21" customHeight="true">
      <c r="A41" s="32">
        <f>IF($B41="","","TR-"&amp;TEXT(ROW()-5,"000"))</f>
      </c>
      <c r="B41" s="48" t="n"/>
      <c r="C41" s="22" t="n"/>
      <c r="D41" s="47" t="n"/>
      <c r="E41" s="43" t="n"/>
      <c r="F41" s="43" t="n"/>
      <c r="G41" s="35">
        <f>IF(E41=0,"",F41/E41)</f>
      </c>
      <c r="H41" s="47" t="n"/>
    </row>
    <row r="42" ht="21" customHeight="true">
      <c r="A42" s="32">
        <f>IF($B42="","","TR-"&amp;TEXT(ROW()-5,"000"))</f>
      </c>
      <c r="B42" s="48" t="n"/>
      <c r="C42" s="22" t="n"/>
      <c r="D42" s="47" t="n"/>
      <c r="E42" s="43" t="n"/>
      <c r="F42" s="43" t="n"/>
      <c r="G42" s="35">
        <f>IF(E42=0,"",F42/E42)</f>
      </c>
      <c r="H42" s="47" t="n"/>
    </row>
    <row r="43" ht="21" customHeight="true">
      <c r="A43" s="32">
        <f>IF($B43="","","TR-"&amp;TEXT(ROW()-5,"000"))</f>
      </c>
      <c r="B43" s="48" t="n"/>
      <c r="C43" s="22" t="n"/>
      <c r="D43" s="47" t="n"/>
      <c r="E43" s="43" t="n"/>
      <c r="F43" s="43" t="n"/>
      <c r="G43" s="35">
        <f>IF(E43=0,"",F43/E43)</f>
      </c>
      <c r="H43" s="47" t="n"/>
    </row>
    <row r="44" ht="21" customHeight="true">
      <c r="A44" s="32">
        <f>IF($B44="","","TR-"&amp;TEXT(ROW()-5,"000"))</f>
      </c>
      <c r="B44" s="48" t="n"/>
      <c r="C44" s="22" t="n"/>
      <c r="D44" s="47" t="n"/>
      <c r="E44" s="43" t="n"/>
      <c r="F44" s="43" t="n"/>
      <c r="G44" s="35">
        <f>IF(E44=0,"",F44/E44)</f>
      </c>
      <c r="H44" s="47" t="n"/>
    </row>
    <row r="45" ht="21" customHeight="true">
      <c r="A45" s="32">
        <f>IF($B45="","","TR-"&amp;TEXT(ROW()-5,"000"))</f>
      </c>
      <c r="B45" s="48" t="n"/>
      <c r="C45" s="22" t="n"/>
      <c r="D45" s="47" t="n"/>
      <c r="E45" s="43" t="n"/>
      <c r="F45" s="43" t="n"/>
      <c r="G45" s="35">
        <f>IF(E45=0,"",F45/E45)</f>
      </c>
      <c r="H45" s="47" t="n"/>
    </row>
    <row r="46" ht="21" customHeight="true">
      <c r="A46" s="32">
        <f>IF($B46="","","TR-"&amp;TEXT(ROW()-5,"000"))</f>
      </c>
      <c r="B46" s="48" t="n"/>
      <c r="C46" s="22" t="n"/>
      <c r="D46" s="47" t="n"/>
      <c r="E46" s="43" t="n"/>
      <c r="F46" s="43" t="n"/>
      <c r="G46" s="35">
        <f>IF(E46=0,"",F46/E46)</f>
      </c>
      <c r="H46" s="47" t="n"/>
    </row>
    <row r="47" ht="21" customHeight="true">
      <c r="A47" s="32">
        <f>IF($B47="","","TR-"&amp;TEXT(ROW()-5,"000"))</f>
      </c>
      <c r="B47" s="48" t="n"/>
      <c r="C47" s="22" t="n"/>
      <c r="D47" s="47" t="n"/>
      <c r="E47" s="43" t="n"/>
      <c r="F47" s="43" t="n"/>
      <c r="G47" s="35">
        <f>IF(E47=0,"",F47/E47)</f>
      </c>
      <c r="H47" s="47" t="n"/>
    </row>
    <row r="48" ht="21" customHeight="true">
      <c r="A48" s="32">
        <f>IF($B48="","","TR-"&amp;TEXT(ROW()-5,"000"))</f>
      </c>
      <c r="B48" s="48" t="n"/>
      <c r="C48" s="22" t="n"/>
      <c r="D48" s="47" t="n"/>
      <c r="E48" s="43" t="n"/>
      <c r="F48" s="43" t="n"/>
      <c r="G48" s="35">
        <f>IF(E48=0,"",F48/E48)</f>
      </c>
      <c r="H48" s="47" t="n"/>
    </row>
    <row r="49" ht="21" customHeight="true">
      <c r="A49" s="32">
        <f>IF($B49="","","TR-"&amp;TEXT(ROW()-5,"000"))</f>
      </c>
      <c r="B49" s="48" t="n"/>
      <c r="C49" s="22" t="n"/>
      <c r="D49" s="47" t="n"/>
      <c r="E49" s="43" t="n"/>
      <c r="F49" s="43" t="n"/>
      <c r="G49" s="35">
        <f>IF(E49=0,"",F49/E49)</f>
      </c>
      <c r="H49" s="47" t="n"/>
    </row>
    <row r="50" ht="21" customHeight="true">
      <c r="A50" s="32">
        <f>IF($B50="","","TR-"&amp;TEXT(ROW()-5,"000"))</f>
      </c>
      <c r="B50" s="48" t="n"/>
      <c r="C50" s="22" t="n"/>
      <c r="D50" s="47" t="n"/>
      <c r="E50" s="43" t="n"/>
      <c r="F50" s="43" t="n"/>
      <c r="G50" s="35">
        <f>IF(E50=0,"",F50/E50)</f>
      </c>
      <c r="H50" s="47" t="n"/>
    </row>
    <row r="51" ht="21" customHeight="true">
      <c r="A51" s="32">
        <f>IF($B51="","","TR-"&amp;TEXT(ROW()-5,"000"))</f>
      </c>
      <c r="B51" s="48" t="n"/>
      <c r="C51" s="22" t="n"/>
      <c r="D51" s="47" t="n"/>
      <c r="E51" s="43" t="n"/>
      <c r="F51" s="43" t="n"/>
      <c r="G51" s="35">
        <f>IF(E51=0,"",F51/E51)</f>
      </c>
      <c r="H51" s="47" t="n"/>
    </row>
    <row r="52" ht="21" customHeight="true">
      <c r="A52" s="32">
        <f>IF($B52="","","TR-"&amp;TEXT(ROW()-5,"000"))</f>
      </c>
      <c r="B52" s="48" t="n"/>
      <c r="C52" s="22" t="n"/>
      <c r="D52" s="47" t="n"/>
      <c r="E52" s="43" t="n"/>
      <c r="F52" s="43" t="n"/>
      <c r="G52" s="35">
        <f>IF(E52=0,"",F52/E52)</f>
      </c>
      <c r="H52" s="47" t="n"/>
    </row>
    <row r="53" ht="21" customHeight="true">
      <c r="A53" s="32">
        <f>IF($B53="","","TR-"&amp;TEXT(ROW()-5,"000"))</f>
      </c>
      <c r="B53" s="48" t="n"/>
      <c r="C53" s="22" t="n"/>
      <c r="D53" s="47" t="n"/>
      <c r="E53" s="43" t="n"/>
      <c r="F53" s="43" t="n"/>
      <c r="G53" s="35">
        <f>IF(E53=0,"",F53/E53)</f>
      </c>
      <c r="H53" s="47" t="n"/>
    </row>
    <row r="54" ht="21" customHeight="true">
      <c r="A54" s="32">
        <f>IF($B54="","","TR-"&amp;TEXT(ROW()-5,"000"))</f>
      </c>
      <c r="B54" s="48" t="n"/>
      <c r="C54" s="22" t="n"/>
      <c r="D54" s="47" t="n"/>
      <c r="E54" s="43" t="n"/>
      <c r="F54" s="43" t="n"/>
      <c r="G54" s="35">
        <f>IF(E54=0,"",F54/E54)</f>
      </c>
      <c r="H54" s="47" t="n"/>
    </row>
    <row r="55" ht="21" customHeight="true">
      <c r="A55" s="32">
        <f>IF($B55="","","TR-"&amp;TEXT(ROW()-5,"000"))</f>
      </c>
      <c r="B55" s="48" t="n"/>
      <c r="C55" s="22" t="n"/>
      <c r="D55" s="47" t="n"/>
      <c r="E55" s="43" t="n"/>
      <c r="F55" s="43" t="n"/>
      <c r="G55" s="35">
        <f>IF(E55=0,"",F55/E55)</f>
      </c>
      <c r="H55" s="47" t="n"/>
    </row>
    <row r="56" ht="21" customHeight="true">
      <c r="A56" s="32">
        <f>IF($B56="","","TR-"&amp;TEXT(ROW()-5,"000"))</f>
      </c>
      <c r="B56" s="48" t="n"/>
      <c r="C56" s="22" t="n"/>
      <c r="D56" s="47" t="n"/>
      <c r="E56" s="43" t="n"/>
      <c r="F56" s="43" t="n"/>
      <c r="G56" s="35">
        <f>IF(E56=0,"",F56/E56)</f>
      </c>
      <c r="H56" s="47" t="n"/>
    </row>
    <row r="57" ht="21" customHeight="true">
      <c r="A57" s="32">
        <f>IF($B57="","","TR-"&amp;TEXT(ROW()-5,"000"))</f>
      </c>
      <c r="B57" s="48" t="n"/>
      <c r="C57" s="22" t="n"/>
      <c r="D57" s="47" t="n"/>
      <c r="E57" s="43" t="n"/>
      <c r="F57" s="43" t="n"/>
      <c r="G57" s="35">
        <f>IF(E57=0,"",F57/E57)</f>
      </c>
      <c r="H57" s="47" t="n"/>
    </row>
    <row r="58" ht="21" customHeight="true">
      <c r="A58" s="32">
        <f>IF($B58="","","TR-"&amp;TEXT(ROW()-5,"000"))</f>
      </c>
      <c r="B58" s="48" t="n"/>
      <c r="C58" s="22" t="n"/>
      <c r="D58" s="47" t="n"/>
      <c r="E58" s="43" t="n"/>
      <c r="F58" s="43" t="n"/>
      <c r="G58" s="35">
        <f>IF(E58=0,"",F58/E58)</f>
      </c>
      <c r="H58" s="47" t="n"/>
    </row>
    <row r="59" ht="21" customHeight="true">
      <c r="A59" s="32">
        <f>IF($B59="","","TR-"&amp;TEXT(ROW()-5,"000"))</f>
      </c>
      <c r="B59" s="48" t="n"/>
      <c r="C59" s="22" t="n"/>
      <c r="D59" s="47" t="n"/>
      <c r="E59" s="43" t="n"/>
      <c r="F59" s="43" t="n"/>
      <c r="G59" s="35">
        <f>IF(E59=0,"",F59/E59)</f>
      </c>
      <c r="H59" s="47" t="n"/>
    </row>
    <row r="60" ht="21" customHeight="true">
      <c r="A60" s="32">
        <f>IF($B60="","","TR-"&amp;TEXT(ROW()-5,"000"))</f>
      </c>
      <c r="B60" s="48" t="n"/>
      <c r="C60" s="22" t="n"/>
      <c r="D60" s="47" t="n"/>
      <c r="E60" s="43" t="n"/>
      <c r="F60" s="43" t="n"/>
      <c r="G60" s="35">
        <f>IF(E60=0,"",F60/E60)</f>
      </c>
      <c r="H60" s="47" t="n"/>
    </row>
    <row r="61" ht="21" customHeight="true">
      <c r="A61" s="32">
        <f>IF($B61="","","TR-"&amp;TEXT(ROW()-5,"000"))</f>
      </c>
      <c r="B61" s="48" t="n"/>
      <c r="C61" s="22" t="n"/>
      <c r="D61" s="47" t="n"/>
      <c r="E61" s="43" t="n"/>
      <c r="F61" s="43" t="n"/>
      <c r="G61" s="35">
        <f>IF(E61=0,"",F61/E61)</f>
      </c>
      <c r="H61" s="47" t="n"/>
    </row>
    <row r="62" ht="21" customHeight="true">
      <c r="A62" s="32">
        <f>IF($B62="","","TR-"&amp;TEXT(ROW()-5,"000"))</f>
      </c>
      <c r="B62" s="48" t="n"/>
      <c r="C62" s="22" t="n"/>
      <c r="D62" s="47" t="n"/>
      <c r="E62" s="43" t="n"/>
      <c r="F62" s="43" t="n"/>
      <c r="G62" s="35">
        <f>IF(E62=0,"",F62/E62)</f>
      </c>
      <c r="H62" s="47" t="n"/>
    </row>
    <row r="63" ht="21" customHeight="true">
      <c r="A63" s="32">
        <f>IF($B63="","","TR-"&amp;TEXT(ROW()-5,"000"))</f>
      </c>
      <c r="B63" s="48" t="n"/>
      <c r="C63" s="22" t="n"/>
      <c r="D63" s="47" t="n"/>
      <c r="E63" s="43" t="n"/>
      <c r="F63" s="43" t="n"/>
      <c r="G63" s="35">
        <f>IF(E63=0,"",F63/E63)</f>
      </c>
      <c r="H63" s="47" t="n"/>
    </row>
    <row r="64" ht="21" customHeight="true">
      <c r="A64" s="32">
        <f>IF($B64="","","TR-"&amp;TEXT(ROW()-5,"000"))</f>
      </c>
      <c r="B64" s="48" t="n"/>
      <c r="C64" s="22" t="n"/>
      <c r="D64" s="47" t="n"/>
      <c r="E64" s="43" t="n"/>
      <c r="F64" s="43" t="n"/>
      <c r="G64" s="35">
        <f>IF(E64=0,"",F64/E64)</f>
      </c>
      <c r="H64" s="47" t="n"/>
    </row>
    <row r="65" ht="21" customHeight="true">
      <c r="A65" s="32">
        <f>IF($B65="","","TR-"&amp;TEXT(ROW()-5,"000"))</f>
      </c>
      <c r="B65" s="48" t="n"/>
      <c r="C65" s="22" t="n"/>
      <c r="D65" s="47" t="n"/>
      <c r="E65" s="43" t="n"/>
      <c r="F65" s="43" t="n"/>
      <c r="G65" s="35">
        <f>IF(E65=0,"",F65/E65)</f>
      </c>
      <c r="H65" s="47" t="n"/>
    </row>
    <row r="66" ht="21" customHeight="true">
      <c r="A66" s="32">
        <f>IF($B66="","","TR-"&amp;TEXT(ROW()-5,"000"))</f>
      </c>
      <c r="B66" s="48" t="n"/>
      <c r="C66" s="22" t="n"/>
      <c r="D66" s="47" t="n"/>
      <c r="E66" s="43" t="n"/>
      <c r="F66" s="43" t="n"/>
      <c r="G66" s="35">
        <f>IF(E66=0,"",F66/E66)</f>
      </c>
      <c r="H66" s="47" t="n"/>
    </row>
    <row r="67" ht="21" customHeight="true">
      <c r="A67" s="32">
        <f>IF($B67="","","TR-"&amp;TEXT(ROW()-5,"000"))</f>
      </c>
      <c r="B67" s="48" t="n"/>
      <c r="C67" s="22" t="n"/>
      <c r="D67" s="47" t="n"/>
      <c r="E67" s="43" t="n"/>
      <c r="F67" s="43" t="n"/>
      <c r="G67" s="35">
        <f>IF(E67=0,"",F67/E67)</f>
      </c>
      <c r="H67" s="47" t="n"/>
    </row>
    <row r="68" ht="21" customHeight="true">
      <c r="A68" s="32">
        <f>IF($B68="","","TR-"&amp;TEXT(ROW()-5,"000"))</f>
      </c>
      <c r="B68" s="48" t="n"/>
      <c r="C68" s="22" t="n"/>
      <c r="D68" s="47" t="n"/>
      <c r="E68" s="43" t="n"/>
      <c r="F68" s="43" t="n"/>
      <c r="G68" s="35">
        <f>IF(E68=0,"",F68/E68)</f>
      </c>
      <c r="H68" s="47" t="n"/>
    </row>
    <row r="69" ht="21" customHeight="true">
      <c r="A69" s="32">
        <f>IF($B69="","","TR-"&amp;TEXT(ROW()-5,"000"))</f>
      </c>
      <c r="B69" s="48" t="n"/>
      <c r="C69" s="22" t="n"/>
      <c r="D69" s="47" t="n"/>
      <c r="E69" s="43" t="n"/>
      <c r="F69" s="43" t="n"/>
      <c r="G69" s="35">
        <f>IF(E69=0,"",F69/E69)</f>
      </c>
      <c r="H69" s="47" t="n"/>
    </row>
    <row r="70" ht="21" customHeight="true">
      <c r="A70" s="32">
        <f>IF($B70="","","TR-"&amp;TEXT(ROW()-5,"000"))</f>
      </c>
      <c r="B70" s="48" t="n"/>
      <c r="C70" s="22" t="n"/>
      <c r="D70" s="47" t="n"/>
      <c r="E70" s="43" t="n"/>
      <c r="F70" s="43" t="n"/>
      <c r="G70" s="35">
        <f>IF(E70=0,"",F70/E70)</f>
      </c>
      <c r="H70" s="47" t="n"/>
    </row>
    <row r="71" ht="21" customHeight="true">
      <c r="A71" s="32">
        <f>IF($B71="","","TR-"&amp;TEXT(ROW()-5,"000"))</f>
      </c>
      <c r="B71" s="48" t="n"/>
      <c r="C71" s="22" t="n"/>
      <c r="D71" s="47" t="n"/>
      <c r="E71" s="43" t="n"/>
      <c r="F71" s="43" t="n"/>
      <c r="G71" s="35">
        <f>IF(E71=0,"",F71/E71)</f>
      </c>
      <c r="H71" s="47" t="n"/>
    </row>
    <row r="72" ht="21" customHeight="true">
      <c r="A72" s="32">
        <f>IF($B72="","","TR-"&amp;TEXT(ROW()-5,"000"))</f>
      </c>
      <c r="B72" s="48" t="n"/>
      <c r="C72" s="22" t="n"/>
      <c r="D72" s="47" t="n"/>
      <c r="E72" s="43" t="n"/>
      <c r="F72" s="43" t="n"/>
      <c r="G72" s="35">
        <f>IF(E72=0,"",F72/E72)</f>
      </c>
      <c r="H72" s="47" t="n"/>
    </row>
    <row r="73" ht="21" customHeight="true">
      <c r="A73" s="32">
        <f>IF($B73="","","TR-"&amp;TEXT(ROW()-5,"000"))</f>
      </c>
      <c r="B73" s="48" t="n"/>
      <c r="C73" s="22" t="n"/>
      <c r="D73" s="47" t="n"/>
      <c r="E73" s="43" t="n"/>
      <c r="F73" s="43" t="n"/>
      <c r="G73" s="35">
        <f>IF(E73=0,"",F73/E73)</f>
      </c>
      <c r="H73" s="47" t="n"/>
    </row>
    <row r="74" ht="21" customHeight="true">
      <c r="A74" s="32">
        <f>IF($B74="","","TR-"&amp;TEXT(ROW()-5,"000"))</f>
      </c>
      <c r="B74" s="48" t="n"/>
      <c r="C74" s="22" t="n"/>
      <c r="D74" s="47" t="n"/>
      <c r="E74" s="43" t="n"/>
      <c r="F74" s="43" t="n"/>
      <c r="G74" s="35">
        <f>IF(E74=0,"",F74/E74)</f>
      </c>
      <c r="H74" s="47" t="n"/>
    </row>
    <row r="75" ht="21" customHeight="true">
      <c r="A75" s="32">
        <f>IF($B75="","","TR-"&amp;TEXT(ROW()-5,"000"))</f>
      </c>
      <c r="B75" s="48" t="n"/>
      <c r="C75" s="22" t="n"/>
      <c r="D75" s="47" t="n"/>
      <c r="E75" s="43" t="n"/>
      <c r="F75" s="43" t="n"/>
      <c r="G75" s="35">
        <f>IF(E75=0,"",F75/E75)</f>
      </c>
      <c r="H75" s="47" t="n"/>
    </row>
    <row r="76" ht="21" customHeight="true">
      <c r="A76" s="32">
        <f>IF($B76="","","TR-"&amp;TEXT(ROW()-5,"000"))</f>
      </c>
      <c r="B76" s="48" t="n"/>
      <c r="C76" s="22" t="n"/>
      <c r="D76" s="47" t="n"/>
      <c r="E76" s="43" t="n"/>
      <c r="F76" s="43" t="n"/>
      <c r="G76" s="35">
        <f>IF(E76=0,"",F76/E76)</f>
      </c>
      <c r="H76" s="47" t="n"/>
    </row>
    <row r="77" ht="21" customHeight="true">
      <c r="A77" s="32">
        <f>IF($B77="","","TR-"&amp;TEXT(ROW()-5,"000"))</f>
      </c>
      <c r="B77" s="48" t="n"/>
      <c r="C77" s="22" t="n"/>
      <c r="D77" s="47" t="n"/>
      <c r="E77" s="43" t="n"/>
      <c r="F77" s="43" t="n"/>
      <c r="G77" s="35">
        <f>IF(E77=0,"",F77/E77)</f>
      </c>
      <c r="H77" s="47" t="n"/>
    </row>
    <row r="78" ht="21" customHeight="true">
      <c r="A78" s="32">
        <f>IF($B78="","","TR-"&amp;TEXT(ROW()-5,"000"))</f>
      </c>
      <c r="B78" s="48" t="n"/>
      <c r="C78" s="22" t="n"/>
      <c r="D78" s="47" t="n"/>
      <c r="E78" s="43" t="n"/>
      <c r="F78" s="43" t="n"/>
      <c r="G78" s="35">
        <f>IF(E78=0,"",F78/E78)</f>
      </c>
      <c r="H78" s="47" t="n"/>
    </row>
    <row r="79" ht="21" customHeight="true">
      <c r="A79" s="32">
        <f>IF($B79="","","TR-"&amp;TEXT(ROW()-5,"000"))</f>
      </c>
      <c r="B79" s="48" t="n"/>
      <c r="C79" s="22" t="n"/>
      <c r="D79" s="47" t="n"/>
      <c r="E79" s="43" t="n"/>
      <c r="F79" s="43" t="n"/>
      <c r="G79" s="35">
        <f>IF(E79=0,"",F79/E79)</f>
      </c>
      <c r="H79" s="47" t="n"/>
    </row>
    <row r="80" ht="21" customHeight="true">
      <c r="A80" s="32">
        <f>IF($B80="","","TR-"&amp;TEXT(ROW()-5,"000"))</f>
      </c>
      <c r="B80" s="48" t="n"/>
      <c r="C80" s="22" t="n"/>
      <c r="D80" s="47" t="n"/>
      <c r="E80" s="43" t="n"/>
      <c r="F80" s="43" t="n"/>
      <c r="G80" s="35">
        <f>IF(E80=0,"",F80/E80)</f>
      </c>
      <c r="H80" s="47" t="n"/>
    </row>
    <row r="81" ht="21" customHeight="true">
      <c r="A81" s="32">
        <f>IF($B81="","","TR-"&amp;TEXT(ROW()-5,"000"))</f>
      </c>
      <c r="B81" s="48" t="n"/>
      <c r="C81" s="22" t="n"/>
      <c r="D81" s="47" t="n"/>
      <c r="E81" s="43" t="n"/>
      <c r="F81" s="43" t="n"/>
      <c r="G81" s="35">
        <f>IF(E81=0,"",F81/E81)</f>
      </c>
      <c r="H81" s="47" t="n"/>
    </row>
    <row r="82" ht="21" customHeight="true">
      <c r="A82" s="32">
        <f>IF($B82="","","TR-"&amp;TEXT(ROW()-5,"000"))</f>
      </c>
      <c r="B82" s="48" t="n"/>
      <c r="C82" s="22" t="n"/>
      <c r="D82" s="47" t="n"/>
      <c r="E82" s="43" t="n"/>
      <c r="F82" s="43" t="n"/>
      <c r="G82" s="35">
        <f>IF(E82=0,"",F82/E82)</f>
      </c>
      <c r="H82" s="47" t="n"/>
    </row>
    <row r="83" ht="21" customHeight="true">
      <c r="A83" s="32">
        <f>IF($B83="","","TR-"&amp;TEXT(ROW()-5,"000"))</f>
      </c>
      <c r="B83" s="48" t="n"/>
      <c r="C83" s="22" t="n"/>
      <c r="D83" s="47" t="n"/>
      <c r="E83" s="43" t="n"/>
      <c r="F83" s="43" t="n"/>
      <c r="G83" s="35">
        <f>IF(E83=0,"",F83/E83)</f>
      </c>
      <c r="H83" s="47" t="n"/>
    </row>
    <row r="84" ht="21" customHeight="true">
      <c r="A84" s="32">
        <f>IF($B84="","","TR-"&amp;TEXT(ROW()-5,"000"))</f>
      </c>
      <c r="B84" s="48" t="n"/>
      <c r="C84" s="22" t="n"/>
      <c r="D84" s="47" t="n"/>
      <c r="E84" s="43" t="n"/>
      <c r="F84" s="43" t="n"/>
      <c r="G84" s="35">
        <f>IF(E84=0,"",F84/E84)</f>
      </c>
      <c r="H84" s="47" t="n"/>
    </row>
    <row r="85" ht="21" customHeight="true">
      <c r="A85" s="32">
        <f>IF($B85="","","TR-"&amp;TEXT(ROW()-5,"000"))</f>
      </c>
      <c r="B85" s="48" t="n"/>
      <c r="C85" s="22" t="n"/>
      <c r="D85" s="47" t="n"/>
      <c r="E85" s="43" t="n"/>
      <c r="F85" s="43" t="n"/>
      <c r="G85" s="35">
        <f>IF(E85=0,"",F85/E85)</f>
      </c>
      <c r="H85" s="47" t="n"/>
    </row>
    <row r="86" ht="21" customHeight="true">
      <c r="A86" s="32">
        <f>IF($B86="","","TR-"&amp;TEXT(ROW()-5,"000"))</f>
      </c>
      <c r="B86" s="48" t="n"/>
      <c r="C86" s="22" t="n"/>
      <c r="D86" s="47" t="n"/>
      <c r="E86" s="43" t="n"/>
      <c r="F86" s="43" t="n"/>
      <c r="G86" s="35">
        <f>IF(E86=0,"",F86/E86)</f>
      </c>
      <c r="H86" s="47" t="n"/>
    </row>
    <row r="87" ht="21" customHeight="true">
      <c r="A87" s="32">
        <f>IF($B87="","","TR-"&amp;TEXT(ROW()-5,"000"))</f>
      </c>
      <c r="B87" s="48" t="n"/>
      <c r="C87" s="22" t="n"/>
      <c r="D87" s="47" t="n"/>
      <c r="E87" s="43" t="n"/>
      <c r="F87" s="43" t="n"/>
      <c r="G87" s="35">
        <f>IF(E87=0,"",F87/E87)</f>
      </c>
      <c r="H87" s="47" t="n"/>
    </row>
    <row r="88" ht="21" customHeight="true">
      <c r="A88" s="32">
        <f>IF($B88="","","TR-"&amp;TEXT(ROW()-5,"000"))</f>
      </c>
      <c r="B88" s="48" t="n"/>
      <c r="C88" s="22" t="n"/>
      <c r="D88" s="47" t="n"/>
      <c r="E88" s="43" t="n"/>
      <c r="F88" s="43" t="n"/>
      <c r="G88" s="35">
        <f>IF(E88=0,"",F88/E88)</f>
      </c>
      <c r="H88" s="47" t="n"/>
    </row>
    <row r="89" ht="21" customHeight="true">
      <c r="A89" s="32">
        <f>IF($B89="","","TR-"&amp;TEXT(ROW()-5,"000"))</f>
      </c>
      <c r="B89" s="48" t="n"/>
      <c r="C89" s="22" t="n"/>
      <c r="D89" s="47" t="n"/>
      <c r="E89" s="43" t="n"/>
      <c r="F89" s="43" t="n"/>
      <c r="G89" s="35">
        <f>IF(E89=0,"",F89/E89)</f>
      </c>
      <c r="H89" s="47" t="n"/>
    </row>
    <row r="90" ht="21" customHeight="true">
      <c r="A90" s="32">
        <f>IF($B90="","","TR-"&amp;TEXT(ROW()-5,"000"))</f>
      </c>
      <c r="B90" s="48" t="n"/>
      <c r="C90" s="22" t="n"/>
      <c r="D90" s="47" t="n"/>
      <c r="E90" s="43" t="n"/>
      <c r="F90" s="43" t="n"/>
      <c r="G90" s="35">
        <f>IF(E90=0,"",F90/E90)</f>
      </c>
      <c r="H90" s="47" t="n"/>
    </row>
    <row r="91" ht="21" customHeight="true">
      <c r="A91" s="32">
        <f>IF($B91="","","TR-"&amp;TEXT(ROW()-5,"000"))</f>
      </c>
      <c r="B91" s="48" t="n"/>
      <c r="C91" s="22" t="n"/>
      <c r="D91" s="47" t="n"/>
      <c r="E91" s="43" t="n"/>
      <c r="F91" s="43" t="n"/>
      <c r="G91" s="35">
        <f>IF(E91=0,"",F91/E91)</f>
      </c>
      <c r="H91" s="47" t="n"/>
    </row>
    <row r="92" ht="21" customHeight="true">
      <c r="A92" s="32">
        <f>IF($B92="","","TR-"&amp;TEXT(ROW()-5,"000"))</f>
      </c>
      <c r="B92" s="48" t="n"/>
      <c r="C92" s="22" t="n"/>
      <c r="D92" s="47" t="n"/>
      <c r="E92" s="43" t="n"/>
      <c r="F92" s="43" t="n"/>
      <c r="G92" s="35">
        <f>IF(E92=0,"",F92/E92)</f>
      </c>
      <c r="H92" s="47" t="n"/>
    </row>
    <row r="93" ht="21" customHeight="true">
      <c r="A93" s="32">
        <f>IF($B93="","","TR-"&amp;TEXT(ROW()-5,"000"))</f>
      </c>
      <c r="B93" s="48" t="n"/>
      <c r="C93" s="22" t="n"/>
      <c r="D93" s="47" t="n"/>
      <c r="E93" s="43" t="n"/>
      <c r="F93" s="43" t="n"/>
      <c r="G93" s="35">
        <f>IF(E93=0,"",F93/E93)</f>
      </c>
      <c r="H93" s="47" t="n"/>
    </row>
    <row r="94" ht="21" customHeight="true">
      <c r="A94" s="32">
        <f>IF($B94="","","TR-"&amp;TEXT(ROW()-5,"000"))</f>
      </c>
      <c r="B94" s="48" t="n"/>
      <c r="C94" s="22" t="n"/>
      <c r="D94" s="47" t="n"/>
      <c r="E94" s="43" t="n"/>
      <c r="F94" s="43" t="n"/>
      <c r="G94" s="35">
        <f>IF(E94=0,"",F94/E94)</f>
      </c>
      <c r="H94" s="47" t="n"/>
    </row>
    <row r="95" ht="21" customHeight="true">
      <c r="A95" s="32">
        <f>IF($B95="","","TR-"&amp;TEXT(ROW()-5,"000"))</f>
      </c>
      <c r="B95" s="48" t="n"/>
      <c r="C95" s="22" t="n"/>
      <c r="D95" s="47" t="n"/>
      <c r="E95" s="43" t="n"/>
      <c r="F95" s="43" t="n"/>
      <c r="G95" s="35">
        <f>IF(E95=0,"",F95/E95)</f>
      </c>
      <c r="H95" s="47" t="n"/>
    </row>
    <row r="96" ht="21" customHeight="true">
      <c r="A96" s="32">
        <f>IF($B96="","","TR-"&amp;TEXT(ROW()-5,"000"))</f>
      </c>
      <c r="B96" s="48" t="n"/>
      <c r="C96" s="22" t="n"/>
      <c r="D96" s="47" t="n"/>
      <c r="E96" s="43" t="n"/>
      <c r="F96" s="43" t="n"/>
      <c r="G96" s="35">
        <f>IF(E96=0,"",F96/E96)</f>
      </c>
      <c r="H96" s="47" t="n"/>
    </row>
    <row r="97" ht="21" customHeight="true">
      <c r="A97" s="32">
        <f>IF($B97="","","TR-"&amp;TEXT(ROW()-5,"000"))</f>
      </c>
      <c r="B97" s="48" t="n"/>
      <c r="C97" s="22" t="n"/>
      <c r="D97" s="47" t="n"/>
      <c r="E97" s="43" t="n"/>
      <c r="F97" s="43" t="n"/>
      <c r="G97" s="35">
        <f>IF(E97=0,"",F97/E97)</f>
      </c>
      <c r="H97" s="47" t="n"/>
    </row>
    <row r="98" ht="21" customHeight="true">
      <c r="A98" s="32">
        <f>IF($B98="","","TR-"&amp;TEXT(ROW()-5,"000"))</f>
      </c>
      <c r="B98" s="48" t="n"/>
      <c r="C98" s="22" t="n"/>
      <c r="D98" s="47" t="n"/>
      <c r="E98" s="43" t="n"/>
      <c r="F98" s="43" t="n"/>
      <c r="G98" s="35">
        <f>IF(E98=0,"",F98/E98)</f>
      </c>
      <c r="H98" s="47" t="n"/>
    </row>
    <row r="99" ht="21" customHeight="true">
      <c r="A99" s="32">
        <f>IF($B99="","","TR-"&amp;TEXT(ROW()-5,"000"))</f>
      </c>
      <c r="B99" s="48" t="n"/>
      <c r="C99" s="22" t="n"/>
      <c r="D99" s="47" t="n"/>
      <c r="E99" s="43" t="n"/>
      <c r="F99" s="43" t="n"/>
      <c r="G99" s="35">
        <f>IF(E99=0,"",F99/E99)</f>
      </c>
      <c r="H99" s="47" t="n"/>
    </row>
    <row r="100" ht="21" customHeight="true">
      <c r="A100" s="32">
        <f>IF($B100="","","TR-"&amp;TEXT(ROW()-5,"000"))</f>
      </c>
      <c r="B100" s="48" t="n"/>
      <c r="C100" s="22" t="n"/>
      <c r="D100" s="47" t="n"/>
      <c r="E100" s="43" t="n"/>
      <c r="F100" s="43" t="n"/>
      <c r="G100" s="35">
        <f>IF(E100=0,"",F100/E100)</f>
      </c>
      <c r="H100" s="47" t="n"/>
    </row>
    <row r="101" ht="21" customHeight="true">
      <c r="A101" s="32">
        <f>IF($B101="","","TR-"&amp;TEXT(ROW()-5,"000"))</f>
      </c>
      <c r="B101" s="48" t="n"/>
      <c r="C101" s="22" t="n"/>
      <c r="D101" s="47" t="n"/>
      <c r="E101" s="43" t="n"/>
      <c r="F101" s="43" t="n"/>
      <c r="G101" s="35">
        <f>IF(E101=0,"",F101/E101)</f>
      </c>
      <c r="H101" s="47" t="n"/>
    </row>
    <row r="102" ht="21" customHeight="true">
      <c r="A102" s="32">
        <f>IF($B102="","","TR-"&amp;TEXT(ROW()-5,"000"))</f>
      </c>
      <c r="B102" s="48" t="n"/>
      <c r="C102" s="22" t="n"/>
      <c r="D102" s="47" t="n"/>
      <c r="E102" s="43" t="n"/>
      <c r="F102" s="43" t="n"/>
      <c r="G102" s="35">
        <f>IF(E102=0,"",F102/E102)</f>
      </c>
      <c r="H102" s="47" t="n"/>
    </row>
    <row r="103" ht="21" customHeight="true">
      <c r="A103" s="32">
        <f>IF($B103="","","TR-"&amp;TEXT(ROW()-5,"000"))</f>
      </c>
      <c r="B103" s="48" t="n"/>
      <c r="C103" s="22" t="n"/>
      <c r="D103" s="47" t="n"/>
      <c r="E103" s="43" t="n"/>
      <c r="F103" s="43" t="n"/>
      <c r="G103" s="35">
        <f>IF(E103=0,"",F103/E103)</f>
      </c>
      <c r="H103" s="47" t="n"/>
    </row>
    <row r="104" ht="21" customHeight="true">
      <c r="A104" s="32">
        <f>IF($B104="","","TR-"&amp;TEXT(ROW()-5,"000"))</f>
      </c>
      <c r="B104" s="48" t="n"/>
      <c r="C104" s="22" t="n"/>
      <c r="D104" s="47" t="n"/>
      <c r="E104" s="43" t="n"/>
      <c r="F104" s="43" t="n"/>
      <c r="G104" s="35">
        <f>IF(E104=0,"",F104/E104)</f>
      </c>
      <c r="H104" s="47" t="n"/>
    </row>
    <row r="105" ht="21" customHeight="true">
      <c r="A105" s="32">
        <f>IF($B105="","","TR-"&amp;TEXT(ROW()-5,"000"))</f>
      </c>
      <c r="B105" s="48" t="n"/>
      <c r="C105" s="22" t="n"/>
      <c r="D105" s="47" t="n"/>
      <c r="E105" s="43" t="n"/>
      <c r="F105" s="43" t="n"/>
      <c r="G105" s="35">
        <f>IF(E105=0,"",F105/E105)</f>
      </c>
      <c r="H105" s="47" t="n"/>
    </row>
  </sheetData>
  <mergeCells count="2">
    <mergeCell ref="A2:H2"/>
    <mergeCell ref="A1:H1"/>
  </mergeCells>
  <conditionalFormatting sqref="G6:G105">
    <cfRule type="expression" dxfId="3" priority="1">
      <formula>AND($G6&lt;&gt;"",$G6&gt;=TrainingRateTarget)</formula>
    </cfRule>
    <cfRule type="expression" dxfId="4" priority="2">
      <formula>AND($G6&lt;&gt;"",$G6&lt;TrainingRateTarget,$G6&gt;=TrainingRateTarget*0.8)</formula>
    </cfRule>
    <cfRule type="expression" dxfId="5" priority="3">
      <formula>AND($G6&lt;&gt;"",$G6&lt;TrainingRateTarget*0.8)</formula>
    </cfRule>
  </conditionalFormatting>
  <conditionalFormatting sqref="H6:H105">
    <cfRule type="expression" dxfId="3" priority="4">
      <formula>$H6="合格"</formula>
    </cfRule>
    <cfRule type="expression" dxfId="5" priority="5">
      <formula>$H6="再実施"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D6:D105" type="list">
      <formula1>=DeptList</formula1>
    </dataValidation>
    <dataValidation allowBlank="true" error="0以上の整数を入力してください。" errorTitle="入力値を確認してください" operator="greaterThanOrEqual" sqref="E6:F105" type="whole">
      <formula1>0</formula1>
    </dataValidation>
    <dataValidation allowBlank="true" error="リストから選択してください。" errorTitle="入力値を確認してください" prompt="プルダウンから値を選択してください。" promptTitle="選択入力" sqref="H6:H105" type="list">
      <formula1>=TrainingEvalList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F6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3" min="3" width="11"/>
    <col customWidth="true" max="4" min="4" width="15"/>
    <col customWidth="true" max="5" min="5" width="11"/>
    <col customWidth="true" max="6" min="6" width="13"/>
  </cols>
  <sheetData>
    <row r="1" ht="38" customHeight="true">
      <c r="A1" s="1" t="s">
        <v>156</v>
      </c>
      <c r="B1" s="2" t="n"/>
      <c r="C1" s="2" t="n"/>
      <c r="D1" s="2" t="n"/>
      <c r="E1" s="2" t="n"/>
      <c r="F1" s="3" t="n"/>
    </row>
    <row r="2" ht="28" customHeight="true">
      <c r="A2" s="4" t="s">
        <v>157</v>
      </c>
      <c r="B2" s="5" t="n"/>
      <c r="C2" s="5" t="n"/>
      <c r="D2" s="5" t="n"/>
      <c r="E2" s="5" t="n"/>
      <c r="F2" s="6" t="n"/>
    </row>
    <row r="3"/>
    <row r="4"/>
    <row r="5" ht="28" customHeight="true">
      <c r="A5" s="24" t="s">
        <v>52</v>
      </c>
      <c r="B5" s="24" t="inlineStr">
        <is>
          <t>部署</t>
        </is>
      </c>
      <c r="C5" s="24" t="s">
        <v>158</v>
      </c>
      <c r="D5" s="24" t="s">
        <v>159</v>
      </c>
      <c r="E5" s="24" t="s">
        <v>160</v>
      </c>
      <c r="F5" s="24" t="s">
        <v>36</v>
      </c>
    </row>
    <row r="6" ht="21" customHeight="true">
      <c r="A6" s="47">
        <f>TEXT(DATE(parameters!$B$3,1,1),"yyyy-mm")</f>
      </c>
      <c r="B6" s="47" t="s">
        <v>48</v>
      </c>
      <c r="C6" s="49" t="n"/>
      <c r="D6" s="49" t="n"/>
      <c r="E6" s="49" t="n"/>
      <c r="F6" s="33">
        <f>IF(OR(C6="",D6=""),"",(C6*D6)+E6)</f>
      </c>
    </row>
    <row r="7" ht="21" customHeight="true">
      <c r="A7" s="47">
        <f>TEXT(DATE(parameters!$B$3,1,1),"yyyy-mm")</f>
      </c>
      <c r="B7" s="47" t="s">
        <v>89</v>
      </c>
      <c r="C7" s="49" t="n"/>
      <c r="D7" s="49" t="n"/>
      <c r="E7" s="49" t="n"/>
      <c r="F7" s="33">
        <f>IF(OR(C7="",D7=""),"",(C7*D7)+E7)</f>
      </c>
    </row>
    <row r="8" ht="21" customHeight="true">
      <c r="A8" s="47">
        <f>TEXT(DATE(parameters!$B$3,1,1),"yyyy-mm")</f>
      </c>
      <c r="B8" s="47" t="s">
        <v>97</v>
      </c>
      <c r="C8" s="49" t="n"/>
      <c r="D8" s="49" t="n"/>
      <c r="E8" s="49" t="n"/>
      <c r="F8" s="33">
        <f>IF(OR(C8="",D8=""),"",(C8*D8)+E8)</f>
      </c>
    </row>
    <row r="9" ht="21" customHeight="true">
      <c r="A9" s="47">
        <f>TEXT(DATE(parameters!$B$3,1,1),"yyyy-mm")</f>
      </c>
      <c r="B9" s="47" t="s">
        <v>108</v>
      </c>
      <c r="C9" s="49" t="n"/>
      <c r="D9" s="49" t="n"/>
      <c r="E9" s="49" t="n"/>
      <c r="F9" s="33">
        <f>IF(OR(C9="",D9=""),"",(C9*D9)+E9)</f>
      </c>
    </row>
    <row r="10" ht="21" customHeight="true">
      <c r="A10" s="47">
        <f>TEXT(DATE(parameters!$B$3,1,1),"yyyy-mm")</f>
      </c>
      <c r="B10" s="47" t="s">
        <v>114</v>
      </c>
      <c r="C10" s="49" t="n"/>
      <c r="D10" s="49" t="n"/>
      <c r="E10" s="49" t="n"/>
      <c r="F10" s="33">
        <f>IF(OR(C10="",D10=""),"",(C10*D10)+E10)</f>
      </c>
    </row>
    <row r="11" ht="21" customHeight="true">
      <c r="A11" s="47">
        <f>TEXT(DATE(parameters!$B$3,2,1),"yyyy-mm")</f>
      </c>
      <c r="B11" s="47" t="s">
        <v>48</v>
      </c>
      <c r="C11" s="49" t="n"/>
      <c r="D11" s="49" t="n"/>
      <c r="E11" s="49" t="n"/>
      <c r="F11" s="33">
        <f>IF(OR(C11="",D11=""),"",(C11*D11)+E11)</f>
      </c>
    </row>
    <row r="12" ht="21" customHeight="true">
      <c r="A12" s="47">
        <f>TEXT(DATE(parameters!$B$3,2,1),"yyyy-mm")</f>
      </c>
      <c r="B12" s="47" t="s">
        <v>89</v>
      </c>
      <c r="C12" s="49" t="n"/>
      <c r="D12" s="49" t="n"/>
      <c r="E12" s="49" t="n"/>
      <c r="F12" s="33">
        <f>IF(OR(C12="",D12=""),"",(C12*D12)+E12)</f>
      </c>
    </row>
    <row r="13" ht="21" customHeight="true">
      <c r="A13" s="47">
        <f>TEXT(DATE(parameters!$B$3,2,1),"yyyy-mm")</f>
      </c>
      <c r="B13" s="47" t="s">
        <v>97</v>
      </c>
      <c r="C13" s="49" t="n"/>
      <c r="D13" s="49" t="n"/>
      <c r="E13" s="49" t="n"/>
      <c r="F13" s="33">
        <f>IF(OR(C13="",D13=""),"",(C13*D13)+E13)</f>
      </c>
    </row>
    <row r="14" ht="21" customHeight="true">
      <c r="A14" s="47">
        <f>TEXT(DATE(parameters!$B$3,2,1),"yyyy-mm")</f>
      </c>
      <c r="B14" s="47" t="s">
        <v>108</v>
      </c>
      <c r="C14" s="49" t="n"/>
      <c r="D14" s="49" t="n"/>
      <c r="E14" s="49" t="n"/>
      <c r="F14" s="33">
        <f>IF(OR(C14="",D14=""),"",(C14*D14)+E14)</f>
      </c>
    </row>
    <row r="15" ht="21" customHeight="true">
      <c r="A15" s="47">
        <f>TEXT(DATE(parameters!$B$3,2,1),"yyyy-mm")</f>
      </c>
      <c r="B15" s="47" t="s">
        <v>114</v>
      </c>
      <c r="C15" s="49" t="n"/>
      <c r="D15" s="49" t="n"/>
      <c r="E15" s="49" t="n"/>
      <c r="F15" s="33">
        <f>IF(OR(C15="",D15=""),"",(C15*D15)+E15)</f>
      </c>
    </row>
    <row r="16" ht="21" customHeight="true">
      <c r="A16" s="47">
        <f>TEXT(DATE(parameters!$B$3,3,1),"yyyy-mm")</f>
      </c>
      <c r="B16" s="47" t="s">
        <v>48</v>
      </c>
      <c r="C16" s="49" t="n"/>
      <c r="D16" s="49" t="n"/>
      <c r="E16" s="49" t="n"/>
      <c r="F16" s="33">
        <f>IF(OR(C16="",D16=""),"",(C16*D16)+E16)</f>
      </c>
    </row>
    <row r="17" ht="21" customHeight="true">
      <c r="A17" s="47">
        <f>TEXT(DATE(parameters!$B$3,3,1),"yyyy-mm")</f>
      </c>
      <c r="B17" s="47" t="s">
        <v>89</v>
      </c>
      <c r="C17" s="49" t="n"/>
      <c r="D17" s="49" t="n"/>
      <c r="E17" s="49" t="n"/>
      <c r="F17" s="33">
        <f>IF(OR(C17="",D17=""),"",(C17*D17)+E17)</f>
      </c>
    </row>
    <row r="18" ht="21" customHeight="true">
      <c r="A18" s="47">
        <f>TEXT(DATE(parameters!$B$3,3,1),"yyyy-mm")</f>
      </c>
      <c r="B18" s="47" t="s">
        <v>97</v>
      </c>
      <c r="C18" s="49" t="n"/>
      <c r="D18" s="49" t="n"/>
      <c r="E18" s="49" t="n"/>
      <c r="F18" s="33">
        <f>IF(OR(C18="",D18=""),"",(C18*D18)+E18)</f>
      </c>
    </row>
    <row r="19" ht="21" customHeight="true">
      <c r="A19" s="47">
        <f>TEXT(DATE(parameters!$B$3,3,1),"yyyy-mm")</f>
      </c>
      <c r="B19" s="47" t="s">
        <v>108</v>
      </c>
      <c r="C19" s="49" t="n"/>
      <c r="D19" s="49" t="n"/>
      <c r="E19" s="49" t="n"/>
      <c r="F19" s="33">
        <f>IF(OR(C19="",D19=""),"",(C19*D19)+E19)</f>
      </c>
    </row>
    <row r="20" ht="21" customHeight="true">
      <c r="A20" s="47">
        <f>TEXT(DATE(parameters!$B$3,3,1),"yyyy-mm")</f>
      </c>
      <c r="B20" s="47" t="s">
        <v>114</v>
      </c>
      <c r="C20" s="49" t="n"/>
      <c r="D20" s="49" t="n"/>
      <c r="E20" s="49" t="n"/>
      <c r="F20" s="33">
        <f>IF(OR(C20="",D20=""),"",(C20*D20)+E20)</f>
      </c>
    </row>
    <row r="21" ht="21" customHeight="true">
      <c r="A21" s="47">
        <f>TEXT(DATE(parameters!$B$3,4,1),"yyyy-mm")</f>
      </c>
      <c r="B21" s="47" t="s">
        <v>48</v>
      </c>
      <c r="C21" s="49" t="n"/>
      <c r="D21" s="49" t="n"/>
      <c r="E21" s="49" t="n"/>
      <c r="F21" s="33">
        <f>IF(OR(C21="",D21=""),"",(C21*D21)+E21)</f>
      </c>
    </row>
    <row r="22" ht="21" customHeight="true">
      <c r="A22" s="47">
        <f>TEXT(DATE(parameters!$B$3,4,1),"yyyy-mm")</f>
      </c>
      <c r="B22" s="47" t="s">
        <v>89</v>
      </c>
      <c r="C22" s="49" t="n"/>
      <c r="D22" s="49" t="n"/>
      <c r="E22" s="49" t="n"/>
      <c r="F22" s="33">
        <f>IF(OR(C22="",D22=""),"",(C22*D22)+E22)</f>
      </c>
    </row>
    <row r="23" ht="21" customHeight="true">
      <c r="A23" s="47">
        <f>TEXT(DATE(parameters!$B$3,4,1),"yyyy-mm")</f>
      </c>
      <c r="B23" s="47" t="s">
        <v>97</v>
      </c>
      <c r="C23" s="49" t="n"/>
      <c r="D23" s="49" t="n"/>
      <c r="E23" s="49" t="n"/>
      <c r="F23" s="33">
        <f>IF(OR(C23="",D23=""),"",(C23*D23)+E23)</f>
      </c>
    </row>
    <row r="24" ht="21" customHeight="true">
      <c r="A24" s="47">
        <f>TEXT(DATE(parameters!$B$3,4,1),"yyyy-mm")</f>
      </c>
      <c r="B24" s="47" t="s">
        <v>108</v>
      </c>
      <c r="C24" s="49" t="n"/>
      <c r="D24" s="49" t="n"/>
      <c r="E24" s="49" t="n"/>
      <c r="F24" s="33">
        <f>IF(OR(C24="",D24=""),"",(C24*D24)+E24)</f>
      </c>
    </row>
    <row r="25" ht="21" customHeight="true">
      <c r="A25" s="47">
        <f>TEXT(DATE(parameters!$B$3,4,1),"yyyy-mm")</f>
      </c>
      <c r="B25" s="47" t="s">
        <v>114</v>
      </c>
      <c r="C25" s="49" t="n"/>
      <c r="D25" s="49" t="n"/>
      <c r="E25" s="49" t="n"/>
      <c r="F25" s="33">
        <f>IF(OR(C25="",D25=""),"",(C25*D25)+E25)</f>
      </c>
    </row>
    <row r="26" ht="21" customHeight="true">
      <c r="A26" s="47">
        <f>TEXT(DATE(parameters!$B$3,5,1),"yyyy-mm")</f>
      </c>
      <c r="B26" s="47" t="s">
        <v>48</v>
      </c>
      <c r="C26" s="49" t="n"/>
      <c r="D26" s="49" t="n"/>
      <c r="E26" s="49" t="n"/>
      <c r="F26" s="33">
        <f>IF(OR(C26="",D26=""),"",(C26*D26)+E26)</f>
      </c>
    </row>
    <row r="27" ht="21" customHeight="true">
      <c r="A27" s="47">
        <f>TEXT(DATE(parameters!$B$3,5,1),"yyyy-mm")</f>
      </c>
      <c r="B27" s="47" t="s">
        <v>89</v>
      </c>
      <c r="C27" s="49" t="n"/>
      <c r="D27" s="49" t="n"/>
      <c r="E27" s="49" t="n"/>
      <c r="F27" s="33">
        <f>IF(OR(C27="",D27=""),"",(C27*D27)+E27)</f>
      </c>
    </row>
    <row r="28" ht="21" customHeight="true">
      <c r="A28" s="47">
        <f>TEXT(DATE(parameters!$B$3,5,1),"yyyy-mm")</f>
      </c>
      <c r="B28" s="47" t="s">
        <v>97</v>
      </c>
      <c r="C28" s="49" t="n"/>
      <c r="D28" s="49" t="n"/>
      <c r="E28" s="49" t="n"/>
      <c r="F28" s="33">
        <f>IF(OR(C28="",D28=""),"",(C28*D28)+E28)</f>
      </c>
    </row>
    <row r="29" ht="21" customHeight="true">
      <c r="A29" s="47">
        <f>TEXT(DATE(parameters!$B$3,5,1),"yyyy-mm")</f>
      </c>
      <c r="B29" s="47" t="s">
        <v>108</v>
      </c>
      <c r="C29" s="49" t="n"/>
      <c r="D29" s="49" t="n"/>
      <c r="E29" s="49" t="n"/>
      <c r="F29" s="33">
        <f>IF(OR(C29="",D29=""),"",(C29*D29)+E29)</f>
      </c>
    </row>
    <row r="30" ht="21" customHeight="true">
      <c r="A30" s="47">
        <f>TEXT(DATE(parameters!$B$3,5,1),"yyyy-mm")</f>
      </c>
      <c r="B30" s="47" t="s">
        <v>114</v>
      </c>
      <c r="C30" s="49" t="n"/>
      <c r="D30" s="49" t="n"/>
      <c r="E30" s="49" t="n"/>
      <c r="F30" s="33">
        <f>IF(OR(C30="",D30=""),"",(C30*D30)+E30)</f>
      </c>
    </row>
    <row r="31" ht="21" customHeight="true">
      <c r="A31" s="47">
        <f>TEXT(DATE(parameters!$B$3,6,1),"yyyy-mm")</f>
      </c>
      <c r="B31" s="47" t="s">
        <v>48</v>
      </c>
      <c r="C31" s="49" t="n"/>
      <c r="D31" s="49" t="n"/>
      <c r="E31" s="49" t="n"/>
      <c r="F31" s="33">
        <f>IF(OR(C31="",D31=""),"",(C31*D31)+E31)</f>
      </c>
    </row>
    <row r="32" ht="21" customHeight="true">
      <c r="A32" s="47">
        <f>TEXT(DATE(parameters!$B$3,6,1),"yyyy-mm")</f>
      </c>
      <c r="B32" s="47" t="s">
        <v>89</v>
      </c>
      <c r="C32" s="49" t="n"/>
      <c r="D32" s="49" t="n"/>
      <c r="E32" s="49" t="n"/>
      <c r="F32" s="33">
        <f>IF(OR(C32="",D32=""),"",(C32*D32)+E32)</f>
      </c>
    </row>
    <row r="33" ht="21" customHeight="true">
      <c r="A33" s="47">
        <f>TEXT(DATE(parameters!$B$3,6,1),"yyyy-mm")</f>
      </c>
      <c r="B33" s="47" t="s">
        <v>97</v>
      </c>
      <c r="C33" s="49" t="n"/>
      <c r="D33" s="49" t="n"/>
      <c r="E33" s="49" t="n"/>
      <c r="F33" s="33">
        <f>IF(OR(C33="",D33=""),"",(C33*D33)+E33)</f>
      </c>
    </row>
    <row r="34" ht="21" customHeight="true">
      <c r="A34" s="47">
        <f>TEXT(DATE(parameters!$B$3,6,1),"yyyy-mm")</f>
      </c>
      <c r="B34" s="47" t="s">
        <v>108</v>
      </c>
      <c r="C34" s="49" t="n"/>
      <c r="D34" s="49" t="n"/>
      <c r="E34" s="49" t="n"/>
      <c r="F34" s="33">
        <f>IF(OR(C34="",D34=""),"",(C34*D34)+E34)</f>
      </c>
    </row>
    <row r="35" ht="21" customHeight="true">
      <c r="A35" s="47">
        <f>TEXT(DATE(parameters!$B$3,6,1),"yyyy-mm")</f>
      </c>
      <c r="B35" s="47" t="s">
        <v>114</v>
      </c>
      <c r="C35" s="49" t="n"/>
      <c r="D35" s="49" t="n"/>
      <c r="E35" s="49" t="n"/>
      <c r="F35" s="33">
        <f>IF(OR(C35="",D35=""),"",(C35*D35)+E35)</f>
      </c>
    </row>
    <row r="36" ht="21" customHeight="true">
      <c r="A36" s="47">
        <f>TEXT(DATE(parameters!$B$3,7,1),"yyyy-mm")</f>
      </c>
      <c r="B36" s="47" t="s">
        <v>48</v>
      </c>
      <c r="C36" s="49" t="n"/>
      <c r="D36" s="49" t="n"/>
      <c r="E36" s="49" t="n"/>
      <c r="F36" s="33">
        <f>IF(OR(C36="",D36=""),"",(C36*D36)+E36)</f>
      </c>
    </row>
    <row r="37" ht="21" customHeight="true">
      <c r="A37" s="47">
        <f>TEXT(DATE(parameters!$B$3,7,1),"yyyy-mm")</f>
      </c>
      <c r="B37" s="47" t="s">
        <v>89</v>
      </c>
      <c r="C37" s="49" t="n"/>
      <c r="D37" s="49" t="n"/>
      <c r="E37" s="49" t="n"/>
      <c r="F37" s="33">
        <f>IF(OR(C37="",D37=""),"",(C37*D37)+E37)</f>
      </c>
    </row>
    <row r="38" ht="21" customHeight="true">
      <c r="A38" s="47">
        <f>TEXT(DATE(parameters!$B$3,7,1),"yyyy-mm")</f>
      </c>
      <c r="B38" s="47" t="s">
        <v>97</v>
      </c>
      <c r="C38" s="49" t="n"/>
      <c r="D38" s="49" t="n"/>
      <c r="E38" s="49" t="n"/>
      <c r="F38" s="33">
        <f>IF(OR(C38="",D38=""),"",(C38*D38)+E38)</f>
      </c>
    </row>
    <row r="39" ht="21" customHeight="true">
      <c r="A39" s="47">
        <f>TEXT(DATE(parameters!$B$3,7,1),"yyyy-mm")</f>
      </c>
      <c r="B39" s="47" t="s">
        <v>108</v>
      </c>
      <c r="C39" s="49" t="n"/>
      <c r="D39" s="49" t="n"/>
      <c r="E39" s="49" t="n"/>
      <c r="F39" s="33">
        <f>IF(OR(C39="",D39=""),"",(C39*D39)+E39)</f>
      </c>
    </row>
    <row r="40" ht="21" customHeight="true">
      <c r="A40" s="47">
        <f>TEXT(DATE(parameters!$B$3,7,1),"yyyy-mm")</f>
      </c>
      <c r="B40" s="47" t="s">
        <v>114</v>
      </c>
      <c r="C40" s="49" t="n"/>
      <c r="D40" s="49" t="n"/>
      <c r="E40" s="49" t="n"/>
      <c r="F40" s="33">
        <f>IF(OR(C40="",D40=""),"",(C40*D40)+E40)</f>
      </c>
    </row>
    <row r="41" ht="21" customHeight="true">
      <c r="A41" s="47">
        <f>TEXT(DATE(parameters!$B$3,8,1),"yyyy-mm")</f>
      </c>
      <c r="B41" s="47" t="s">
        <v>48</v>
      </c>
      <c r="C41" s="49" t="n"/>
      <c r="D41" s="49" t="n"/>
      <c r="E41" s="49" t="n"/>
      <c r="F41" s="33">
        <f>IF(OR(C41="",D41=""),"",(C41*D41)+E41)</f>
      </c>
    </row>
    <row r="42" ht="21" customHeight="true">
      <c r="A42" s="47">
        <f>TEXT(DATE(parameters!$B$3,8,1),"yyyy-mm")</f>
      </c>
      <c r="B42" s="47" t="s">
        <v>89</v>
      </c>
      <c r="C42" s="49" t="n"/>
      <c r="D42" s="49" t="n"/>
      <c r="E42" s="49" t="n"/>
      <c r="F42" s="33">
        <f>IF(OR(C42="",D42=""),"",(C42*D42)+E42)</f>
      </c>
    </row>
    <row r="43" ht="21" customHeight="true">
      <c r="A43" s="47">
        <f>TEXT(DATE(parameters!$B$3,8,1),"yyyy-mm")</f>
      </c>
      <c r="B43" s="47" t="s">
        <v>97</v>
      </c>
      <c r="C43" s="49" t="n"/>
      <c r="D43" s="49" t="n"/>
      <c r="E43" s="49" t="n"/>
      <c r="F43" s="33">
        <f>IF(OR(C43="",D43=""),"",(C43*D43)+E43)</f>
      </c>
    </row>
    <row r="44" ht="21" customHeight="true">
      <c r="A44" s="47">
        <f>TEXT(DATE(parameters!$B$3,8,1),"yyyy-mm")</f>
      </c>
      <c r="B44" s="47" t="s">
        <v>108</v>
      </c>
      <c r="C44" s="49" t="n"/>
      <c r="D44" s="49" t="n"/>
      <c r="E44" s="49" t="n"/>
      <c r="F44" s="33">
        <f>IF(OR(C44="",D44=""),"",(C44*D44)+E44)</f>
      </c>
    </row>
    <row r="45" ht="21" customHeight="true">
      <c r="A45" s="47">
        <f>TEXT(DATE(parameters!$B$3,8,1),"yyyy-mm")</f>
      </c>
      <c r="B45" s="47" t="s">
        <v>114</v>
      </c>
      <c r="C45" s="49" t="n"/>
      <c r="D45" s="49" t="n"/>
      <c r="E45" s="49" t="n"/>
      <c r="F45" s="33">
        <f>IF(OR(C45="",D45=""),"",(C45*D45)+E45)</f>
      </c>
    </row>
    <row r="46" ht="21" customHeight="true">
      <c r="A46" s="47">
        <f>TEXT(DATE(parameters!$B$3,9,1),"yyyy-mm")</f>
      </c>
      <c r="B46" s="47" t="s">
        <v>48</v>
      </c>
      <c r="C46" s="49" t="n"/>
      <c r="D46" s="49" t="n"/>
      <c r="E46" s="49" t="n"/>
      <c r="F46" s="33">
        <f>IF(OR(C46="",D46=""),"",(C46*D46)+E46)</f>
      </c>
    </row>
    <row r="47" ht="21" customHeight="true">
      <c r="A47" s="47">
        <f>TEXT(DATE(parameters!$B$3,9,1),"yyyy-mm")</f>
      </c>
      <c r="B47" s="47" t="s">
        <v>89</v>
      </c>
      <c r="C47" s="49" t="n"/>
      <c r="D47" s="49" t="n"/>
      <c r="E47" s="49" t="n"/>
      <c r="F47" s="33">
        <f>IF(OR(C47="",D47=""),"",(C47*D47)+E47)</f>
      </c>
    </row>
    <row r="48" ht="21" customHeight="true">
      <c r="A48" s="47">
        <f>TEXT(DATE(parameters!$B$3,9,1),"yyyy-mm")</f>
      </c>
      <c r="B48" s="47" t="s">
        <v>97</v>
      </c>
      <c r="C48" s="49" t="n"/>
      <c r="D48" s="49" t="n"/>
      <c r="E48" s="49" t="n"/>
      <c r="F48" s="33">
        <f>IF(OR(C48="",D48=""),"",(C48*D48)+E48)</f>
      </c>
    </row>
    <row r="49" ht="21" customHeight="true">
      <c r="A49" s="47">
        <f>TEXT(DATE(parameters!$B$3,9,1),"yyyy-mm")</f>
      </c>
      <c r="B49" s="47" t="s">
        <v>108</v>
      </c>
      <c r="C49" s="49" t="n"/>
      <c r="D49" s="49" t="n"/>
      <c r="E49" s="49" t="n"/>
      <c r="F49" s="33">
        <f>IF(OR(C49="",D49=""),"",(C49*D49)+E49)</f>
      </c>
    </row>
    <row r="50" ht="21" customHeight="true">
      <c r="A50" s="47">
        <f>TEXT(DATE(parameters!$B$3,9,1),"yyyy-mm")</f>
      </c>
      <c r="B50" s="47" t="s">
        <v>114</v>
      </c>
      <c r="C50" s="49" t="n"/>
      <c r="D50" s="49" t="n"/>
      <c r="E50" s="49" t="n"/>
      <c r="F50" s="33">
        <f>IF(OR(C50="",D50=""),"",(C50*D50)+E50)</f>
      </c>
    </row>
    <row r="51" ht="21" customHeight="true">
      <c r="A51" s="47">
        <f>TEXT(DATE(parameters!$B$3,10,1),"yyyy-mm")</f>
      </c>
      <c r="B51" s="47" t="s">
        <v>48</v>
      </c>
      <c r="C51" s="49" t="n"/>
      <c r="D51" s="49" t="n"/>
      <c r="E51" s="49" t="n"/>
      <c r="F51" s="33">
        <f>IF(OR(C51="",D51=""),"",(C51*D51)+E51)</f>
      </c>
    </row>
    <row r="52" ht="21" customHeight="true">
      <c r="A52" s="47">
        <f>TEXT(DATE(parameters!$B$3,10,1),"yyyy-mm")</f>
      </c>
      <c r="B52" s="47" t="s">
        <v>89</v>
      </c>
      <c r="C52" s="49" t="n"/>
      <c r="D52" s="49" t="n"/>
      <c r="E52" s="49" t="n"/>
      <c r="F52" s="33">
        <f>IF(OR(C52="",D52=""),"",(C52*D52)+E52)</f>
      </c>
    </row>
    <row r="53" ht="21" customHeight="true">
      <c r="A53" s="47">
        <f>TEXT(DATE(parameters!$B$3,10,1),"yyyy-mm")</f>
      </c>
      <c r="B53" s="47" t="s">
        <v>97</v>
      </c>
      <c r="C53" s="49" t="n"/>
      <c r="D53" s="49" t="n"/>
      <c r="E53" s="49" t="n"/>
      <c r="F53" s="33">
        <f>IF(OR(C53="",D53=""),"",(C53*D53)+E53)</f>
      </c>
    </row>
    <row r="54" ht="21" customHeight="true">
      <c r="A54" s="47">
        <f>TEXT(DATE(parameters!$B$3,10,1),"yyyy-mm")</f>
      </c>
      <c r="B54" s="47" t="s">
        <v>108</v>
      </c>
      <c r="C54" s="49" t="n"/>
      <c r="D54" s="49" t="n"/>
      <c r="E54" s="49" t="n"/>
      <c r="F54" s="33">
        <f>IF(OR(C54="",D54=""),"",(C54*D54)+E54)</f>
      </c>
    </row>
    <row r="55" ht="21" customHeight="true">
      <c r="A55" s="47">
        <f>TEXT(DATE(parameters!$B$3,10,1),"yyyy-mm")</f>
      </c>
      <c r="B55" s="47" t="s">
        <v>114</v>
      </c>
      <c r="C55" s="49" t="n"/>
      <c r="D55" s="49" t="n"/>
      <c r="E55" s="49" t="n"/>
      <c r="F55" s="33">
        <f>IF(OR(C55="",D55=""),"",(C55*D55)+E55)</f>
      </c>
    </row>
    <row r="56" ht="21" customHeight="true">
      <c r="A56" s="47">
        <f>TEXT(DATE(parameters!$B$3,11,1),"yyyy-mm")</f>
      </c>
      <c r="B56" s="47" t="s">
        <v>48</v>
      </c>
      <c r="C56" s="49" t="n"/>
      <c r="D56" s="49" t="n"/>
      <c r="E56" s="49" t="n"/>
      <c r="F56" s="33">
        <f>IF(OR(C56="",D56=""),"",(C56*D56)+E56)</f>
      </c>
    </row>
    <row r="57" ht="21" customHeight="true">
      <c r="A57" s="47">
        <f>TEXT(DATE(parameters!$B$3,11,1),"yyyy-mm")</f>
      </c>
      <c r="B57" s="47" t="s">
        <v>89</v>
      </c>
      <c r="C57" s="49" t="n"/>
      <c r="D57" s="49" t="n"/>
      <c r="E57" s="49" t="n"/>
      <c r="F57" s="33">
        <f>IF(OR(C57="",D57=""),"",(C57*D57)+E57)</f>
      </c>
    </row>
    <row r="58" ht="21" customHeight="true">
      <c r="A58" s="47">
        <f>TEXT(DATE(parameters!$B$3,11,1),"yyyy-mm")</f>
      </c>
      <c r="B58" s="47" t="s">
        <v>97</v>
      </c>
      <c r="C58" s="49" t="n"/>
      <c r="D58" s="49" t="n"/>
      <c r="E58" s="49" t="n"/>
      <c r="F58" s="33">
        <f>IF(OR(C58="",D58=""),"",(C58*D58)+E58)</f>
      </c>
    </row>
    <row r="59" ht="21" customHeight="true">
      <c r="A59" s="47">
        <f>TEXT(DATE(parameters!$B$3,11,1),"yyyy-mm")</f>
      </c>
      <c r="B59" s="47" t="s">
        <v>108</v>
      </c>
      <c r="C59" s="49" t="n"/>
      <c r="D59" s="49" t="n"/>
      <c r="E59" s="49" t="n"/>
      <c r="F59" s="33">
        <f>IF(OR(C59="",D59=""),"",(C59*D59)+E59)</f>
      </c>
    </row>
    <row r="60" ht="21" customHeight="true">
      <c r="A60" s="47">
        <f>TEXT(DATE(parameters!$B$3,11,1),"yyyy-mm")</f>
      </c>
      <c r="B60" s="47" t="s">
        <v>114</v>
      </c>
      <c r="C60" s="49" t="n"/>
      <c r="D60" s="49" t="n"/>
      <c r="E60" s="49" t="n"/>
      <c r="F60" s="33">
        <f>IF(OR(C60="",D60=""),"",(C60*D60)+E60)</f>
      </c>
    </row>
    <row r="61" ht="21" customHeight="true">
      <c r="A61" s="47">
        <f>TEXT(DATE(parameters!$B$3,12,1),"yyyy-mm")</f>
      </c>
      <c r="B61" s="47" t="s">
        <v>48</v>
      </c>
      <c r="C61" s="49" t="n"/>
      <c r="D61" s="49" t="n"/>
      <c r="E61" s="49" t="n"/>
      <c r="F61" s="33">
        <f>IF(OR(C61="",D61=""),"",(C61*D61)+E61)</f>
      </c>
    </row>
    <row r="62" ht="21" customHeight="true">
      <c r="A62" s="47">
        <f>TEXT(DATE(parameters!$B$3,12,1),"yyyy-mm")</f>
      </c>
      <c r="B62" s="47" t="s">
        <v>89</v>
      </c>
      <c r="C62" s="49" t="n"/>
      <c r="D62" s="49" t="n"/>
      <c r="E62" s="49" t="n"/>
      <c r="F62" s="33">
        <f>IF(OR(C62="",D62=""),"",(C62*D62)+E62)</f>
      </c>
    </row>
    <row r="63" ht="21" customHeight="true">
      <c r="A63" s="47">
        <f>TEXT(DATE(parameters!$B$3,12,1),"yyyy-mm")</f>
      </c>
      <c r="B63" s="47" t="s">
        <v>97</v>
      </c>
      <c r="C63" s="49" t="n"/>
      <c r="D63" s="49" t="n"/>
      <c r="E63" s="49" t="n"/>
      <c r="F63" s="33">
        <f>IF(OR(C63="",D63=""),"",(C63*D63)+E63)</f>
      </c>
    </row>
    <row r="64" ht="21" customHeight="true">
      <c r="A64" s="47">
        <f>TEXT(DATE(parameters!$B$3,12,1),"yyyy-mm")</f>
      </c>
      <c r="B64" s="47" t="s">
        <v>108</v>
      </c>
      <c r="C64" s="49" t="n"/>
      <c r="D64" s="49" t="n"/>
      <c r="E64" s="49" t="n"/>
      <c r="F64" s="33">
        <f>IF(OR(C64="",D64=""),"",(C64*D64)+E64)</f>
      </c>
    </row>
    <row r="65" ht="21" customHeight="true">
      <c r="A65" s="47">
        <f>TEXT(DATE(parameters!$B$3,12,1),"yyyy-mm")</f>
      </c>
      <c r="B65" s="47" t="s">
        <v>114</v>
      </c>
      <c r="C65" s="49" t="n"/>
      <c r="D65" s="49" t="n"/>
      <c r="E65" s="49" t="n"/>
      <c r="F65" s="33">
        <f>IF(OR(C65="",D65=""),"",(C65*D65)+E65)</f>
      </c>
    </row>
  </sheetData>
  <mergeCells count="2">
    <mergeCell ref="A2:F2"/>
    <mergeCell ref="A1:F1"/>
  </mergeCells>
  <conditionalFormatting sqref="F6:F65">
    <cfRule type="expression" dxfId="3" priority="1">
      <formula>AND($F6&lt;&gt;"",$F6&gt;0)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してください" prompt="プルダウンから値を選択してください。" promptTitle="選択入力" sqref="A6:A65" type="list">
      <formula1>=MonthList</formula1>
    </dataValidation>
    <dataValidation allowBlank="true" error="リストから選択してください。" errorTitle="入力値を確認してください" prompt="プルダウンから値を選択してください。" promptTitle="選択入力" sqref="B6:B65" type="list">
      <formula1>=DeptList</formula1>
    </dataValidation>
    <dataValidation allowBlank="true" error="0 以上 1000000 以下の数値を入力してください。" errorTitle="入力値を確認してください" operator="between" sqref="C6:E65" type="decimal">
      <formula1>0</formula1>
      <formula2>1000000</formula2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26"/>
    <col customWidth="true" max="4" min="4" width="11"/>
    <col customWidth="true" max="5" min="5" width="10"/>
    <col customWidth="true" max="6" min="6" width="13"/>
    <col customWidth="true" max="7" min="7" width="11"/>
    <col customWidth="true" max="8" min="8" width="10"/>
  </cols>
  <sheetData>
    <row r="1" ht="38" customHeight="true">
      <c r="A1" s="1" t="s">
        <v>161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162</v>
      </c>
      <c r="B2" s="5" t="n"/>
      <c r="C2" s="5" t="n"/>
      <c r="D2" s="5" t="n"/>
      <c r="E2" s="5" t="n"/>
      <c r="F2" s="5" t="n"/>
      <c r="G2" s="5" t="n"/>
      <c r="H2" s="6" t="n"/>
    </row>
    <row r="3"/>
    <row r="4"/>
    <row r="5" ht="28" customHeight="true">
      <c r="A5" s="24" t="s">
        <v>163</v>
      </c>
      <c r="B5" s="24" t="s">
        <v>164</v>
      </c>
      <c r="C5" s="24" t="s">
        <v>165</v>
      </c>
      <c r="D5" s="24" t="s">
        <v>166</v>
      </c>
      <c r="E5" s="24" t="s">
        <v>155</v>
      </c>
      <c r="F5" s="24" t="s">
        <v>167</v>
      </c>
      <c r="G5" s="24" t="s">
        <v>168</v>
      </c>
      <c r="H5" s="24" t="s">
        <v>169</v>
      </c>
    </row>
    <row r="6" ht="21" customHeight="true">
      <c r="A6" s="32">
        <f>IF($B6="","","FE-"&amp;TEXT(ROW()-5,"000"))</f>
      </c>
      <c r="B6" s="45" t="n"/>
      <c r="C6" s="22" t="n"/>
      <c r="D6" s="22" t="n"/>
      <c r="E6" s="47" t="n"/>
      <c r="F6" s="22" t="n"/>
      <c r="G6" s="22" t="n"/>
      <c r="H6" s="50" t="n"/>
    </row>
    <row r="7" ht="21" customHeight="true">
      <c r="A7" s="32">
        <f>IF($B7="","","FE-"&amp;TEXT(ROW()-5,"000"))</f>
      </c>
      <c r="B7" s="45" t="n"/>
      <c r="C7" s="22" t="n"/>
      <c r="D7" s="22" t="n"/>
      <c r="E7" s="47" t="n"/>
      <c r="F7" s="22" t="n"/>
      <c r="G7" s="22" t="n"/>
      <c r="H7" s="50" t="n"/>
    </row>
    <row r="8" ht="21" customHeight="true">
      <c r="A8" s="32">
        <f>IF($B8="","","FE-"&amp;TEXT(ROW()-5,"000"))</f>
      </c>
      <c r="B8" s="45" t="n"/>
      <c r="C8" s="22" t="n"/>
      <c r="D8" s="22" t="n"/>
      <c r="E8" s="47" t="n"/>
      <c r="F8" s="22" t="n"/>
      <c r="G8" s="22" t="n"/>
      <c r="H8" s="50" t="n"/>
    </row>
    <row r="9" ht="21" customHeight="true">
      <c r="A9" s="32">
        <f>IF($B9="","","FE-"&amp;TEXT(ROW()-5,"000"))</f>
      </c>
      <c r="B9" s="45" t="n"/>
      <c r="C9" s="22" t="n"/>
      <c r="D9" s="22" t="n"/>
      <c r="E9" s="47" t="n"/>
      <c r="F9" s="22" t="n"/>
      <c r="G9" s="22" t="n"/>
      <c r="H9" s="50" t="n"/>
    </row>
    <row r="10" ht="21" customHeight="true">
      <c r="A10" s="32">
        <f>IF($B10="","","FE-"&amp;TEXT(ROW()-5,"000"))</f>
      </c>
      <c r="B10" s="45" t="n"/>
      <c r="C10" s="22" t="n"/>
      <c r="D10" s="22" t="n"/>
      <c r="E10" s="47" t="n"/>
      <c r="F10" s="22" t="n"/>
      <c r="G10" s="22" t="n"/>
      <c r="H10" s="50" t="n"/>
    </row>
    <row r="11" ht="21" customHeight="true">
      <c r="A11" s="32">
        <f>IF($B11="","","FE-"&amp;TEXT(ROW()-5,"000"))</f>
      </c>
      <c r="B11" s="45" t="n"/>
      <c r="C11" s="22" t="n"/>
      <c r="D11" s="22" t="n"/>
      <c r="E11" s="47" t="n"/>
      <c r="F11" s="22" t="n"/>
      <c r="G11" s="22" t="n"/>
      <c r="H11" s="50" t="n"/>
    </row>
    <row r="12" ht="21" customHeight="true">
      <c r="A12" s="32">
        <f>IF($B12="","","FE-"&amp;TEXT(ROW()-5,"000"))</f>
      </c>
      <c r="B12" s="45" t="n"/>
      <c r="C12" s="22" t="n"/>
      <c r="D12" s="22" t="n"/>
      <c r="E12" s="47" t="n"/>
      <c r="F12" s="22" t="n"/>
      <c r="G12" s="22" t="n"/>
      <c r="H12" s="50" t="n"/>
    </row>
    <row r="13" ht="21" customHeight="true">
      <c r="A13" s="32">
        <f>IF($B13="","","FE-"&amp;TEXT(ROW()-5,"000"))</f>
      </c>
      <c r="B13" s="45" t="n"/>
      <c r="C13" s="22" t="n"/>
      <c r="D13" s="22" t="n"/>
      <c r="E13" s="47" t="n"/>
      <c r="F13" s="22" t="n"/>
      <c r="G13" s="22" t="n"/>
      <c r="H13" s="50" t="n"/>
    </row>
    <row r="14" ht="21" customHeight="true">
      <c r="A14" s="32">
        <f>IF($B14="","","FE-"&amp;TEXT(ROW()-5,"000"))</f>
      </c>
      <c r="B14" s="45" t="n"/>
      <c r="C14" s="22" t="n"/>
      <c r="D14" s="22" t="n"/>
      <c r="E14" s="47" t="n"/>
      <c r="F14" s="22" t="n"/>
      <c r="G14" s="22" t="n"/>
      <c r="H14" s="50" t="n"/>
    </row>
    <row r="15" ht="21" customHeight="true">
      <c r="A15" s="32">
        <f>IF($B15="","","FE-"&amp;TEXT(ROW()-5,"000"))</f>
      </c>
      <c r="B15" s="45" t="n"/>
      <c r="C15" s="22" t="n"/>
      <c r="D15" s="22" t="n"/>
      <c r="E15" s="47" t="n"/>
      <c r="F15" s="22" t="n"/>
      <c r="G15" s="22" t="n"/>
      <c r="H15" s="50" t="n"/>
    </row>
    <row r="16" ht="21" customHeight="true">
      <c r="A16" s="32">
        <f>IF($B16="","","FE-"&amp;TEXT(ROW()-5,"000"))</f>
      </c>
      <c r="B16" s="45" t="n"/>
      <c r="C16" s="22" t="n"/>
      <c r="D16" s="22" t="n"/>
      <c r="E16" s="47" t="n"/>
      <c r="F16" s="22" t="n"/>
      <c r="G16" s="22" t="n"/>
      <c r="H16" s="50" t="n"/>
    </row>
    <row r="17" ht="21" customHeight="true">
      <c r="A17" s="32">
        <f>IF($B17="","","FE-"&amp;TEXT(ROW()-5,"000"))</f>
      </c>
      <c r="B17" s="45" t="n"/>
      <c r="C17" s="22" t="n"/>
      <c r="D17" s="22" t="n"/>
      <c r="E17" s="47" t="n"/>
      <c r="F17" s="22" t="n"/>
      <c r="G17" s="22" t="n"/>
      <c r="H17" s="50" t="n"/>
    </row>
    <row r="18" ht="21" customHeight="true">
      <c r="A18" s="32">
        <f>IF($B18="","","FE-"&amp;TEXT(ROW()-5,"000"))</f>
      </c>
      <c r="B18" s="45" t="n"/>
      <c r="C18" s="22" t="n"/>
      <c r="D18" s="22" t="n"/>
      <c r="E18" s="47" t="n"/>
      <c r="F18" s="22" t="n"/>
      <c r="G18" s="22" t="n"/>
      <c r="H18" s="50" t="n"/>
    </row>
    <row r="19" ht="21" customHeight="true">
      <c r="A19" s="32">
        <f>IF($B19="","","FE-"&amp;TEXT(ROW()-5,"000"))</f>
      </c>
      <c r="B19" s="45" t="n"/>
      <c r="C19" s="22" t="n"/>
      <c r="D19" s="22" t="n"/>
      <c r="E19" s="47" t="n"/>
      <c r="F19" s="22" t="n"/>
      <c r="G19" s="22" t="n"/>
      <c r="H19" s="50" t="n"/>
    </row>
    <row r="20" ht="21" customHeight="true">
      <c r="A20" s="32">
        <f>IF($B20="","","FE-"&amp;TEXT(ROW()-5,"000"))</f>
      </c>
      <c r="B20" s="45" t="n"/>
      <c r="C20" s="22" t="n"/>
      <c r="D20" s="22" t="n"/>
      <c r="E20" s="47" t="n"/>
      <c r="F20" s="22" t="n"/>
      <c r="G20" s="22" t="n"/>
      <c r="H20" s="50" t="n"/>
    </row>
    <row r="21" ht="21" customHeight="true">
      <c r="A21" s="32">
        <f>IF($B21="","","FE-"&amp;TEXT(ROW()-5,"000"))</f>
      </c>
      <c r="B21" s="45" t="n"/>
      <c r="C21" s="22" t="n"/>
      <c r="D21" s="22" t="n"/>
      <c r="E21" s="47" t="n"/>
      <c r="F21" s="22" t="n"/>
      <c r="G21" s="22" t="n"/>
      <c r="H21" s="50" t="n"/>
    </row>
    <row r="22" ht="21" customHeight="true">
      <c r="A22" s="32">
        <f>IF($B22="","","FE-"&amp;TEXT(ROW()-5,"000"))</f>
      </c>
      <c r="B22" s="45" t="n"/>
      <c r="C22" s="22" t="n"/>
      <c r="D22" s="22" t="n"/>
      <c r="E22" s="47" t="n"/>
      <c r="F22" s="22" t="n"/>
      <c r="G22" s="22" t="n"/>
      <c r="H22" s="50" t="n"/>
    </row>
    <row r="23" ht="21" customHeight="true">
      <c r="A23" s="32">
        <f>IF($B23="","","FE-"&amp;TEXT(ROW()-5,"000"))</f>
      </c>
      <c r="B23" s="45" t="n"/>
      <c r="C23" s="22" t="n"/>
      <c r="D23" s="22" t="n"/>
      <c r="E23" s="47" t="n"/>
      <c r="F23" s="22" t="n"/>
      <c r="G23" s="22" t="n"/>
      <c r="H23" s="50" t="n"/>
    </row>
    <row r="24" ht="21" customHeight="true">
      <c r="A24" s="32">
        <f>IF($B24="","","FE-"&amp;TEXT(ROW()-5,"000"))</f>
      </c>
      <c r="B24" s="45" t="n"/>
      <c r="C24" s="22" t="n"/>
      <c r="D24" s="22" t="n"/>
      <c r="E24" s="47" t="n"/>
      <c r="F24" s="22" t="n"/>
      <c r="G24" s="22" t="n"/>
      <c r="H24" s="50" t="n"/>
    </row>
    <row r="25" ht="21" customHeight="true">
      <c r="A25" s="32">
        <f>IF($B25="","","FE-"&amp;TEXT(ROW()-5,"000"))</f>
      </c>
      <c r="B25" s="45" t="n"/>
      <c r="C25" s="22" t="n"/>
      <c r="D25" s="22" t="n"/>
      <c r="E25" s="47" t="n"/>
      <c r="F25" s="22" t="n"/>
      <c r="G25" s="22" t="n"/>
      <c r="H25" s="50" t="n"/>
    </row>
    <row r="26" ht="21" customHeight="true">
      <c r="A26" s="32">
        <f>IF($B26="","","FE-"&amp;TEXT(ROW()-5,"000"))</f>
      </c>
      <c r="B26" s="45" t="n"/>
      <c r="C26" s="22" t="n"/>
      <c r="D26" s="22" t="n"/>
      <c r="E26" s="47" t="n"/>
      <c r="F26" s="22" t="n"/>
      <c r="G26" s="22" t="n"/>
      <c r="H26" s="50" t="n"/>
    </row>
    <row r="27" ht="21" customHeight="true">
      <c r="A27" s="32">
        <f>IF($B27="","","FE-"&amp;TEXT(ROW()-5,"000"))</f>
      </c>
      <c r="B27" s="45" t="n"/>
      <c r="C27" s="22" t="n"/>
      <c r="D27" s="22" t="n"/>
      <c r="E27" s="47" t="n"/>
      <c r="F27" s="22" t="n"/>
      <c r="G27" s="22" t="n"/>
      <c r="H27" s="50" t="n"/>
    </row>
    <row r="28" ht="21" customHeight="true">
      <c r="A28" s="32">
        <f>IF($B28="","","FE-"&amp;TEXT(ROW()-5,"000"))</f>
      </c>
      <c r="B28" s="45" t="n"/>
      <c r="C28" s="22" t="n"/>
      <c r="D28" s="22" t="n"/>
      <c r="E28" s="47" t="n"/>
      <c r="F28" s="22" t="n"/>
      <c r="G28" s="22" t="n"/>
      <c r="H28" s="50" t="n"/>
    </row>
    <row r="29" ht="21" customHeight="true">
      <c r="A29" s="32">
        <f>IF($B29="","","FE-"&amp;TEXT(ROW()-5,"000"))</f>
      </c>
      <c r="B29" s="45" t="n"/>
      <c r="C29" s="22" t="n"/>
      <c r="D29" s="22" t="n"/>
      <c r="E29" s="47" t="n"/>
      <c r="F29" s="22" t="n"/>
      <c r="G29" s="22" t="n"/>
      <c r="H29" s="50" t="n"/>
    </row>
    <row r="30" ht="21" customHeight="true">
      <c r="A30" s="32">
        <f>IF($B30="","","FE-"&amp;TEXT(ROW()-5,"000"))</f>
      </c>
      <c r="B30" s="45" t="n"/>
      <c r="C30" s="22" t="n"/>
      <c r="D30" s="22" t="n"/>
      <c r="E30" s="47" t="n"/>
      <c r="F30" s="22" t="n"/>
      <c r="G30" s="22" t="n"/>
      <c r="H30" s="50" t="n"/>
    </row>
    <row r="31" ht="21" customHeight="true">
      <c r="A31" s="32">
        <f>IF($B31="","","FE-"&amp;TEXT(ROW()-5,"000"))</f>
      </c>
      <c r="B31" s="45" t="n"/>
      <c r="C31" s="22" t="n"/>
      <c r="D31" s="22" t="n"/>
      <c r="E31" s="47" t="n"/>
      <c r="F31" s="22" t="n"/>
      <c r="G31" s="22" t="n"/>
      <c r="H31" s="50" t="n"/>
    </row>
    <row r="32" ht="21" customHeight="true">
      <c r="A32" s="32">
        <f>IF($B32="","","FE-"&amp;TEXT(ROW()-5,"000"))</f>
      </c>
      <c r="B32" s="45" t="n"/>
      <c r="C32" s="22" t="n"/>
      <c r="D32" s="22" t="n"/>
      <c r="E32" s="47" t="n"/>
      <c r="F32" s="22" t="n"/>
      <c r="G32" s="22" t="n"/>
      <c r="H32" s="50" t="n"/>
    </row>
    <row r="33" ht="21" customHeight="true">
      <c r="A33" s="32">
        <f>IF($B33="","","FE-"&amp;TEXT(ROW()-5,"000"))</f>
      </c>
      <c r="B33" s="45" t="n"/>
      <c r="C33" s="22" t="n"/>
      <c r="D33" s="22" t="n"/>
      <c r="E33" s="47" t="n"/>
      <c r="F33" s="22" t="n"/>
      <c r="G33" s="22" t="n"/>
      <c r="H33" s="50" t="n"/>
    </row>
    <row r="34" ht="21" customHeight="true">
      <c r="A34" s="32">
        <f>IF($B34="","","FE-"&amp;TEXT(ROW()-5,"000"))</f>
      </c>
      <c r="B34" s="45" t="n"/>
      <c r="C34" s="22" t="n"/>
      <c r="D34" s="22" t="n"/>
      <c r="E34" s="47" t="n"/>
      <c r="F34" s="22" t="n"/>
      <c r="G34" s="22" t="n"/>
      <c r="H34" s="50" t="n"/>
    </row>
    <row r="35" ht="21" customHeight="true">
      <c r="A35" s="32">
        <f>IF($B35="","","FE-"&amp;TEXT(ROW()-5,"000"))</f>
      </c>
      <c r="B35" s="45" t="n"/>
      <c r="C35" s="22" t="n"/>
      <c r="D35" s="22" t="n"/>
      <c r="E35" s="47" t="n"/>
      <c r="F35" s="22" t="n"/>
      <c r="G35" s="22" t="n"/>
      <c r="H35" s="50" t="n"/>
    </row>
    <row r="36" ht="21" customHeight="true">
      <c r="A36" s="32">
        <f>IF($B36="","","FE-"&amp;TEXT(ROW()-5,"000"))</f>
      </c>
      <c r="B36" s="45" t="n"/>
      <c r="C36" s="22" t="n"/>
      <c r="D36" s="22" t="n"/>
      <c r="E36" s="47" t="n"/>
      <c r="F36" s="22" t="n"/>
      <c r="G36" s="22" t="n"/>
      <c r="H36" s="50" t="n"/>
    </row>
    <row r="37" ht="21" customHeight="true">
      <c r="A37" s="32">
        <f>IF($B37="","","FE-"&amp;TEXT(ROW()-5,"000"))</f>
      </c>
      <c r="B37" s="45" t="n"/>
      <c r="C37" s="22" t="n"/>
      <c r="D37" s="22" t="n"/>
      <c r="E37" s="47" t="n"/>
      <c r="F37" s="22" t="n"/>
      <c r="G37" s="22" t="n"/>
      <c r="H37" s="50" t="n"/>
    </row>
    <row r="38" ht="21" customHeight="true">
      <c r="A38" s="32">
        <f>IF($B38="","","FE-"&amp;TEXT(ROW()-5,"000"))</f>
      </c>
      <c r="B38" s="45" t="n"/>
      <c r="C38" s="22" t="n"/>
      <c r="D38" s="22" t="n"/>
      <c r="E38" s="47" t="n"/>
      <c r="F38" s="22" t="n"/>
      <c r="G38" s="22" t="n"/>
      <c r="H38" s="50" t="n"/>
    </row>
    <row r="39" ht="21" customHeight="true">
      <c r="A39" s="32">
        <f>IF($B39="","","FE-"&amp;TEXT(ROW()-5,"000"))</f>
      </c>
      <c r="B39" s="45" t="n"/>
      <c r="C39" s="22" t="n"/>
      <c r="D39" s="22" t="n"/>
      <c r="E39" s="47" t="n"/>
      <c r="F39" s="22" t="n"/>
      <c r="G39" s="22" t="n"/>
      <c r="H39" s="50" t="n"/>
    </row>
    <row r="40" ht="21" customHeight="true">
      <c r="A40" s="32">
        <f>IF($B40="","","FE-"&amp;TEXT(ROW()-5,"000"))</f>
      </c>
      <c r="B40" s="45" t="n"/>
      <c r="C40" s="22" t="n"/>
      <c r="D40" s="22" t="n"/>
      <c r="E40" s="47" t="n"/>
      <c r="F40" s="22" t="n"/>
      <c r="G40" s="22" t="n"/>
      <c r="H40" s="50" t="n"/>
    </row>
    <row r="41" ht="21" customHeight="true">
      <c r="A41" s="32">
        <f>IF($B41="","","FE-"&amp;TEXT(ROW()-5,"000"))</f>
      </c>
      <c r="B41" s="45" t="n"/>
      <c r="C41" s="22" t="n"/>
      <c r="D41" s="22" t="n"/>
      <c r="E41" s="47" t="n"/>
      <c r="F41" s="22" t="n"/>
      <c r="G41" s="22" t="n"/>
      <c r="H41" s="50" t="n"/>
    </row>
    <row r="42" ht="21" customHeight="true">
      <c r="A42" s="32">
        <f>IF($B42="","","FE-"&amp;TEXT(ROW()-5,"000"))</f>
      </c>
      <c r="B42" s="45" t="n"/>
      <c r="C42" s="22" t="n"/>
      <c r="D42" s="22" t="n"/>
      <c r="E42" s="47" t="n"/>
      <c r="F42" s="22" t="n"/>
      <c r="G42" s="22" t="n"/>
      <c r="H42" s="50" t="n"/>
    </row>
    <row r="43" ht="21" customHeight="true">
      <c r="A43" s="32">
        <f>IF($B43="","","FE-"&amp;TEXT(ROW()-5,"000"))</f>
      </c>
      <c r="B43" s="45" t="n"/>
      <c r="C43" s="22" t="n"/>
      <c r="D43" s="22" t="n"/>
      <c r="E43" s="47" t="n"/>
      <c r="F43" s="22" t="n"/>
      <c r="G43" s="22" t="n"/>
      <c r="H43" s="50" t="n"/>
    </row>
    <row r="44" ht="21" customHeight="true">
      <c r="A44" s="32">
        <f>IF($B44="","","FE-"&amp;TEXT(ROW()-5,"000"))</f>
      </c>
      <c r="B44" s="45" t="n"/>
      <c r="C44" s="22" t="n"/>
      <c r="D44" s="22" t="n"/>
      <c r="E44" s="47" t="n"/>
      <c r="F44" s="22" t="n"/>
      <c r="G44" s="22" t="n"/>
      <c r="H44" s="50" t="n"/>
    </row>
    <row r="45" ht="21" customHeight="true">
      <c r="A45" s="32">
        <f>IF($B45="","","FE-"&amp;TEXT(ROW()-5,"000"))</f>
      </c>
      <c r="B45" s="45" t="n"/>
      <c r="C45" s="22" t="n"/>
      <c r="D45" s="22" t="n"/>
      <c r="E45" s="47" t="n"/>
      <c r="F45" s="22" t="n"/>
      <c r="G45" s="22" t="n"/>
      <c r="H45" s="50" t="n"/>
    </row>
    <row r="46" ht="21" customHeight="true">
      <c r="A46" s="32">
        <f>IF($B46="","","FE-"&amp;TEXT(ROW()-5,"000"))</f>
      </c>
      <c r="B46" s="45" t="n"/>
      <c r="C46" s="22" t="n"/>
      <c r="D46" s="22" t="n"/>
      <c r="E46" s="47" t="n"/>
      <c r="F46" s="22" t="n"/>
      <c r="G46" s="22" t="n"/>
      <c r="H46" s="50" t="n"/>
    </row>
    <row r="47" ht="21" customHeight="true">
      <c r="A47" s="32">
        <f>IF($B47="","","FE-"&amp;TEXT(ROW()-5,"000"))</f>
      </c>
      <c r="B47" s="45" t="n"/>
      <c r="C47" s="22" t="n"/>
      <c r="D47" s="22" t="n"/>
      <c r="E47" s="47" t="n"/>
      <c r="F47" s="22" t="n"/>
      <c r="G47" s="22" t="n"/>
      <c r="H47" s="50" t="n"/>
    </row>
    <row r="48" ht="21" customHeight="true">
      <c r="A48" s="32">
        <f>IF($B48="","","FE-"&amp;TEXT(ROW()-5,"000"))</f>
      </c>
      <c r="B48" s="45" t="n"/>
      <c r="C48" s="22" t="n"/>
      <c r="D48" s="22" t="n"/>
      <c r="E48" s="47" t="n"/>
      <c r="F48" s="22" t="n"/>
      <c r="G48" s="22" t="n"/>
      <c r="H48" s="50" t="n"/>
    </row>
    <row r="49" ht="21" customHeight="true">
      <c r="A49" s="32">
        <f>IF($B49="","","FE-"&amp;TEXT(ROW()-5,"000"))</f>
      </c>
      <c r="B49" s="45" t="n"/>
      <c r="C49" s="22" t="n"/>
      <c r="D49" s="22" t="n"/>
      <c r="E49" s="47" t="n"/>
      <c r="F49" s="22" t="n"/>
      <c r="G49" s="22" t="n"/>
      <c r="H49" s="50" t="n"/>
    </row>
    <row r="50" ht="21" customHeight="true">
      <c r="A50" s="32">
        <f>IF($B50="","","FE-"&amp;TEXT(ROW()-5,"000"))</f>
      </c>
      <c r="B50" s="45" t="n"/>
      <c r="C50" s="22" t="n"/>
      <c r="D50" s="22" t="n"/>
      <c r="E50" s="47" t="n"/>
      <c r="F50" s="22" t="n"/>
      <c r="G50" s="22" t="n"/>
      <c r="H50" s="50" t="n"/>
    </row>
    <row r="51" ht="21" customHeight="true">
      <c r="A51" s="32">
        <f>IF($B51="","","FE-"&amp;TEXT(ROW()-5,"000"))</f>
      </c>
      <c r="B51" s="45" t="n"/>
      <c r="C51" s="22" t="n"/>
      <c r="D51" s="22" t="n"/>
      <c r="E51" s="47" t="n"/>
      <c r="F51" s="22" t="n"/>
      <c r="G51" s="22" t="n"/>
      <c r="H51" s="50" t="n"/>
    </row>
    <row r="52" ht="21" customHeight="true">
      <c r="A52" s="32">
        <f>IF($B52="","","FE-"&amp;TEXT(ROW()-5,"000"))</f>
      </c>
      <c r="B52" s="45" t="n"/>
      <c r="C52" s="22" t="n"/>
      <c r="D52" s="22" t="n"/>
      <c r="E52" s="47" t="n"/>
      <c r="F52" s="22" t="n"/>
      <c r="G52" s="22" t="n"/>
      <c r="H52" s="50" t="n"/>
    </row>
    <row r="53" ht="21" customHeight="true">
      <c r="A53" s="32">
        <f>IF($B53="","","FE-"&amp;TEXT(ROW()-5,"000"))</f>
      </c>
      <c r="B53" s="45" t="n"/>
      <c r="C53" s="22" t="n"/>
      <c r="D53" s="22" t="n"/>
      <c r="E53" s="47" t="n"/>
      <c r="F53" s="22" t="n"/>
      <c r="G53" s="22" t="n"/>
      <c r="H53" s="50" t="n"/>
    </row>
    <row r="54" ht="21" customHeight="true">
      <c r="A54" s="32">
        <f>IF($B54="","","FE-"&amp;TEXT(ROW()-5,"000"))</f>
      </c>
      <c r="B54" s="45" t="n"/>
      <c r="C54" s="22" t="n"/>
      <c r="D54" s="22" t="n"/>
      <c r="E54" s="47" t="n"/>
      <c r="F54" s="22" t="n"/>
      <c r="G54" s="22" t="n"/>
      <c r="H54" s="50" t="n"/>
    </row>
    <row r="55" ht="21" customHeight="true">
      <c r="A55" s="32">
        <f>IF($B55="","","FE-"&amp;TEXT(ROW()-5,"000"))</f>
      </c>
      <c r="B55" s="45" t="n"/>
      <c r="C55" s="22" t="n"/>
      <c r="D55" s="22" t="n"/>
      <c r="E55" s="47" t="n"/>
      <c r="F55" s="22" t="n"/>
      <c r="G55" s="22" t="n"/>
      <c r="H55" s="50" t="n"/>
    </row>
    <row r="56" ht="21" customHeight="true">
      <c r="A56" s="32">
        <f>IF($B56="","","FE-"&amp;TEXT(ROW()-5,"000"))</f>
      </c>
      <c r="B56" s="45" t="n"/>
      <c r="C56" s="22" t="n"/>
      <c r="D56" s="22" t="n"/>
      <c r="E56" s="47" t="n"/>
      <c r="F56" s="22" t="n"/>
      <c r="G56" s="22" t="n"/>
      <c r="H56" s="50" t="n"/>
    </row>
    <row r="57" ht="21" customHeight="true">
      <c r="A57" s="32">
        <f>IF($B57="","","FE-"&amp;TEXT(ROW()-5,"000"))</f>
      </c>
      <c r="B57" s="45" t="n"/>
      <c r="C57" s="22" t="n"/>
      <c r="D57" s="22" t="n"/>
      <c r="E57" s="47" t="n"/>
      <c r="F57" s="22" t="n"/>
      <c r="G57" s="22" t="n"/>
      <c r="H57" s="50" t="n"/>
    </row>
    <row r="58" ht="21" customHeight="true">
      <c r="A58" s="32">
        <f>IF($B58="","","FE-"&amp;TEXT(ROW()-5,"000"))</f>
      </c>
      <c r="B58" s="45" t="n"/>
      <c r="C58" s="22" t="n"/>
      <c r="D58" s="22" t="n"/>
      <c r="E58" s="47" t="n"/>
      <c r="F58" s="22" t="n"/>
      <c r="G58" s="22" t="n"/>
      <c r="H58" s="50" t="n"/>
    </row>
    <row r="59" ht="21" customHeight="true">
      <c r="A59" s="32">
        <f>IF($B59="","","FE-"&amp;TEXT(ROW()-5,"000"))</f>
      </c>
      <c r="B59" s="45" t="n"/>
      <c r="C59" s="22" t="n"/>
      <c r="D59" s="22" t="n"/>
      <c r="E59" s="47" t="n"/>
      <c r="F59" s="22" t="n"/>
      <c r="G59" s="22" t="n"/>
      <c r="H59" s="50" t="n"/>
    </row>
    <row r="60" ht="21" customHeight="true">
      <c r="A60" s="32">
        <f>IF($B60="","","FE-"&amp;TEXT(ROW()-5,"000"))</f>
      </c>
      <c r="B60" s="45" t="n"/>
      <c r="C60" s="22" t="n"/>
      <c r="D60" s="22" t="n"/>
      <c r="E60" s="47" t="n"/>
      <c r="F60" s="22" t="n"/>
      <c r="G60" s="22" t="n"/>
      <c r="H60" s="50" t="n"/>
    </row>
    <row r="61" ht="21" customHeight="true">
      <c r="A61" s="32">
        <f>IF($B61="","","FE-"&amp;TEXT(ROW()-5,"000"))</f>
      </c>
      <c r="B61" s="45" t="n"/>
      <c r="C61" s="22" t="n"/>
      <c r="D61" s="22" t="n"/>
      <c r="E61" s="47" t="n"/>
      <c r="F61" s="22" t="n"/>
      <c r="G61" s="22" t="n"/>
      <c r="H61" s="50" t="n"/>
    </row>
    <row r="62" ht="21" customHeight="true">
      <c r="A62" s="32">
        <f>IF($B62="","","FE-"&amp;TEXT(ROW()-5,"000"))</f>
      </c>
      <c r="B62" s="45" t="n"/>
      <c r="C62" s="22" t="n"/>
      <c r="D62" s="22" t="n"/>
      <c r="E62" s="47" t="n"/>
      <c r="F62" s="22" t="n"/>
      <c r="G62" s="22" t="n"/>
      <c r="H62" s="50" t="n"/>
    </row>
    <row r="63" ht="21" customHeight="true">
      <c r="A63" s="32">
        <f>IF($B63="","","FE-"&amp;TEXT(ROW()-5,"000"))</f>
      </c>
      <c r="B63" s="45" t="n"/>
      <c r="C63" s="22" t="n"/>
      <c r="D63" s="22" t="n"/>
      <c r="E63" s="47" t="n"/>
      <c r="F63" s="22" t="n"/>
      <c r="G63" s="22" t="n"/>
      <c r="H63" s="50" t="n"/>
    </row>
    <row r="64" ht="21" customHeight="true">
      <c r="A64" s="32">
        <f>IF($B64="","","FE-"&amp;TEXT(ROW()-5,"000"))</f>
      </c>
      <c r="B64" s="45" t="n"/>
      <c r="C64" s="22" t="n"/>
      <c r="D64" s="22" t="n"/>
      <c r="E64" s="47" t="n"/>
      <c r="F64" s="22" t="n"/>
      <c r="G64" s="22" t="n"/>
      <c r="H64" s="50" t="n"/>
    </row>
    <row r="65" ht="21" customHeight="true">
      <c r="A65" s="32">
        <f>IF($B65="","","FE-"&amp;TEXT(ROW()-5,"000"))</f>
      </c>
      <c r="B65" s="45" t="n"/>
      <c r="C65" s="22" t="n"/>
      <c r="D65" s="22" t="n"/>
      <c r="E65" s="47" t="n"/>
      <c r="F65" s="22" t="n"/>
      <c r="G65" s="22" t="n"/>
      <c r="H65" s="50" t="n"/>
    </row>
    <row r="66" ht="21" customHeight="true">
      <c r="A66" s="32">
        <f>IF($B66="","","FE-"&amp;TEXT(ROW()-5,"000"))</f>
      </c>
      <c r="B66" s="45" t="n"/>
      <c r="C66" s="22" t="n"/>
      <c r="D66" s="22" t="n"/>
      <c r="E66" s="47" t="n"/>
      <c r="F66" s="22" t="n"/>
      <c r="G66" s="22" t="n"/>
      <c r="H66" s="50" t="n"/>
    </row>
    <row r="67" ht="21" customHeight="true">
      <c r="A67" s="32">
        <f>IF($B67="","","FE-"&amp;TEXT(ROW()-5,"000"))</f>
      </c>
      <c r="B67" s="45" t="n"/>
      <c r="C67" s="22" t="n"/>
      <c r="D67" s="22" t="n"/>
      <c r="E67" s="47" t="n"/>
      <c r="F67" s="22" t="n"/>
      <c r="G67" s="22" t="n"/>
      <c r="H67" s="50" t="n"/>
    </row>
    <row r="68" ht="21" customHeight="true">
      <c r="A68" s="32">
        <f>IF($B68="","","FE-"&amp;TEXT(ROW()-5,"000"))</f>
      </c>
      <c r="B68" s="45" t="n"/>
      <c r="C68" s="22" t="n"/>
      <c r="D68" s="22" t="n"/>
      <c r="E68" s="47" t="n"/>
      <c r="F68" s="22" t="n"/>
      <c r="G68" s="22" t="n"/>
      <c r="H68" s="50" t="n"/>
    </row>
    <row r="69" ht="21" customHeight="true">
      <c r="A69" s="32">
        <f>IF($B69="","","FE-"&amp;TEXT(ROW()-5,"000"))</f>
      </c>
      <c r="B69" s="45" t="n"/>
      <c r="C69" s="22" t="n"/>
      <c r="D69" s="22" t="n"/>
      <c r="E69" s="47" t="n"/>
      <c r="F69" s="22" t="n"/>
      <c r="G69" s="22" t="n"/>
      <c r="H69" s="50" t="n"/>
    </row>
    <row r="70" ht="21" customHeight="true">
      <c r="A70" s="32">
        <f>IF($B70="","","FE-"&amp;TEXT(ROW()-5,"000"))</f>
      </c>
      <c r="B70" s="45" t="n"/>
      <c r="C70" s="22" t="n"/>
      <c r="D70" s="22" t="n"/>
      <c r="E70" s="47" t="n"/>
      <c r="F70" s="22" t="n"/>
      <c r="G70" s="22" t="n"/>
      <c r="H70" s="50" t="n"/>
    </row>
    <row r="71" ht="21" customHeight="true">
      <c r="A71" s="32">
        <f>IF($B71="","","FE-"&amp;TEXT(ROW()-5,"000"))</f>
      </c>
      <c r="B71" s="45" t="n"/>
      <c r="C71" s="22" t="n"/>
      <c r="D71" s="22" t="n"/>
      <c r="E71" s="47" t="n"/>
      <c r="F71" s="22" t="n"/>
      <c r="G71" s="22" t="n"/>
      <c r="H71" s="50" t="n"/>
    </row>
    <row r="72" ht="21" customHeight="true">
      <c r="A72" s="32">
        <f>IF($B72="","","FE-"&amp;TEXT(ROW()-5,"000"))</f>
      </c>
      <c r="B72" s="45" t="n"/>
      <c r="C72" s="22" t="n"/>
      <c r="D72" s="22" t="n"/>
      <c r="E72" s="47" t="n"/>
      <c r="F72" s="22" t="n"/>
      <c r="G72" s="22" t="n"/>
      <c r="H72" s="50" t="n"/>
    </row>
    <row r="73" ht="21" customHeight="true">
      <c r="A73" s="32">
        <f>IF($B73="","","FE-"&amp;TEXT(ROW()-5,"000"))</f>
      </c>
      <c r="B73" s="45" t="n"/>
      <c r="C73" s="22" t="n"/>
      <c r="D73" s="22" t="n"/>
      <c r="E73" s="47" t="n"/>
      <c r="F73" s="22" t="n"/>
      <c r="G73" s="22" t="n"/>
      <c r="H73" s="50" t="n"/>
    </row>
    <row r="74" ht="21" customHeight="true">
      <c r="A74" s="32">
        <f>IF($B74="","","FE-"&amp;TEXT(ROW()-5,"000"))</f>
      </c>
      <c r="B74" s="45" t="n"/>
      <c r="C74" s="22" t="n"/>
      <c r="D74" s="22" t="n"/>
      <c r="E74" s="47" t="n"/>
      <c r="F74" s="22" t="n"/>
      <c r="G74" s="22" t="n"/>
      <c r="H74" s="50" t="n"/>
    </row>
    <row r="75" ht="21" customHeight="true">
      <c r="A75" s="32">
        <f>IF($B75="","","FE-"&amp;TEXT(ROW()-5,"000"))</f>
      </c>
      <c r="B75" s="45" t="n"/>
      <c r="C75" s="22" t="n"/>
      <c r="D75" s="22" t="n"/>
      <c r="E75" s="47" t="n"/>
      <c r="F75" s="22" t="n"/>
      <c r="G75" s="22" t="n"/>
      <c r="H75" s="50" t="n"/>
    </row>
    <row r="76" ht="21" customHeight="true">
      <c r="A76" s="32">
        <f>IF($B76="","","FE-"&amp;TEXT(ROW()-5,"000"))</f>
      </c>
      <c r="B76" s="45" t="n"/>
      <c r="C76" s="22" t="n"/>
      <c r="D76" s="22" t="n"/>
      <c r="E76" s="47" t="n"/>
      <c r="F76" s="22" t="n"/>
      <c r="G76" s="22" t="n"/>
      <c r="H76" s="50" t="n"/>
    </row>
    <row r="77" ht="21" customHeight="true">
      <c r="A77" s="32">
        <f>IF($B77="","","FE-"&amp;TEXT(ROW()-5,"000"))</f>
      </c>
      <c r="B77" s="45" t="n"/>
      <c r="C77" s="22" t="n"/>
      <c r="D77" s="22" t="n"/>
      <c r="E77" s="47" t="n"/>
      <c r="F77" s="22" t="n"/>
      <c r="G77" s="22" t="n"/>
      <c r="H77" s="50" t="n"/>
    </row>
    <row r="78" ht="21" customHeight="true">
      <c r="A78" s="32">
        <f>IF($B78="","","FE-"&amp;TEXT(ROW()-5,"000"))</f>
      </c>
      <c r="B78" s="45" t="n"/>
      <c r="C78" s="22" t="n"/>
      <c r="D78" s="22" t="n"/>
      <c r="E78" s="47" t="n"/>
      <c r="F78" s="22" t="n"/>
      <c r="G78" s="22" t="n"/>
      <c r="H78" s="50" t="n"/>
    </row>
    <row r="79" ht="21" customHeight="true">
      <c r="A79" s="32">
        <f>IF($B79="","","FE-"&amp;TEXT(ROW()-5,"000"))</f>
      </c>
      <c r="B79" s="45" t="n"/>
      <c r="C79" s="22" t="n"/>
      <c r="D79" s="22" t="n"/>
      <c r="E79" s="47" t="n"/>
      <c r="F79" s="22" t="n"/>
      <c r="G79" s="22" t="n"/>
      <c r="H79" s="50" t="n"/>
    </row>
    <row r="80" ht="21" customHeight="true">
      <c r="A80" s="32">
        <f>IF($B80="","","FE-"&amp;TEXT(ROW()-5,"000"))</f>
      </c>
      <c r="B80" s="45" t="n"/>
      <c r="C80" s="22" t="n"/>
      <c r="D80" s="22" t="n"/>
      <c r="E80" s="47" t="n"/>
      <c r="F80" s="22" t="n"/>
      <c r="G80" s="22" t="n"/>
      <c r="H80" s="50" t="n"/>
    </row>
    <row r="81" ht="21" customHeight="true">
      <c r="A81" s="32">
        <f>IF($B81="","","FE-"&amp;TEXT(ROW()-5,"000"))</f>
      </c>
      <c r="B81" s="45" t="n"/>
      <c r="C81" s="22" t="n"/>
      <c r="D81" s="22" t="n"/>
      <c r="E81" s="47" t="n"/>
      <c r="F81" s="22" t="n"/>
      <c r="G81" s="22" t="n"/>
      <c r="H81" s="50" t="n"/>
    </row>
    <row r="82" ht="21" customHeight="true">
      <c r="A82" s="32">
        <f>IF($B82="","","FE-"&amp;TEXT(ROW()-5,"000"))</f>
      </c>
      <c r="B82" s="45" t="n"/>
      <c r="C82" s="22" t="n"/>
      <c r="D82" s="22" t="n"/>
      <c r="E82" s="47" t="n"/>
      <c r="F82" s="22" t="n"/>
      <c r="G82" s="22" t="n"/>
      <c r="H82" s="50" t="n"/>
    </row>
    <row r="83" ht="21" customHeight="true">
      <c r="A83" s="32">
        <f>IF($B83="","","FE-"&amp;TEXT(ROW()-5,"000"))</f>
      </c>
      <c r="B83" s="45" t="n"/>
      <c r="C83" s="22" t="n"/>
      <c r="D83" s="22" t="n"/>
      <c r="E83" s="47" t="n"/>
      <c r="F83" s="22" t="n"/>
      <c r="G83" s="22" t="n"/>
      <c r="H83" s="50" t="n"/>
    </row>
    <row r="84" ht="21" customHeight="true">
      <c r="A84" s="32">
        <f>IF($B84="","","FE-"&amp;TEXT(ROW()-5,"000"))</f>
      </c>
      <c r="B84" s="45" t="n"/>
      <c r="C84" s="22" t="n"/>
      <c r="D84" s="22" t="n"/>
      <c r="E84" s="47" t="n"/>
      <c r="F84" s="22" t="n"/>
      <c r="G84" s="22" t="n"/>
      <c r="H84" s="50" t="n"/>
    </row>
    <row r="85" ht="21" customHeight="true">
      <c r="A85" s="32">
        <f>IF($B85="","","FE-"&amp;TEXT(ROW()-5,"000"))</f>
      </c>
      <c r="B85" s="45" t="n"/>
      <c r="C85" s="22" t="n"/>
      <c r="D85" s="22" t="n"/>
      <c r="E85" s="47" t="n"/>
      <c r="F85" s="22" t="n"/>
      <c r="G85" s="22" t="n"/>
      <c r="H85" s="50" t="n"/>
    </row>
    <row r="86" ht="21" customHeight="true">
      <c r="A86" s="32">
        <f>IF($B86="","","FE-"&amp;TEXT(ROW()-5,"000"))</f>
      </c>
      <c r="B86" s="45" t="n"/>
      <c r="C86" s="22" t="n"/>
      <c r="D86" s="22" t="n"/>
      <c r="E86" s="47" t="n"/>
      <c r="F86" s="22" t="n"/>
      <c r="G86" s="22" t="n"/>
      <c r="H86" s="50" t="n"/>
    </row>
    <row r="87" ht="21" customHeight="true">
      <c r="A87" s="32">
        <f>IF($B87="","","FE-"&amp;TEXT(ROW()-5,"000"))</f>
      </c>
      <c r="B87" s="45" t="n"/>
      <c r="C87" s="22" t="n"/>
      <c r="D87" s="22" t="n"/>
      <c r="E87" s="47" t="n"/>
      <c r="F87" s="22" t="n"/>
      <c r="G87" s="22" t="n"/>
      <c r="H87" s="50" t="n"/>
    </row>
    <row r="88" ht="21" customHeight="true">
      <c r="A88" s="32">
        <f>IF($B88="","","FE-"&amp;TEXT(ROW()-5,"000"))</f>
      </c>
      <c r="B88" s="45" t="n"/>
      <c r="C88" s="22" t="n"/>
      <c r="D88" s="22" t="n"/>
      <c r="E88" s="47" t="n"/>
      <c r="F88" s="22" t="n"/>
      <c r="G88" s="22" t="n"/>
      <c r="H88" s="50" t="n"/>
    </row>
    <row r="89" ht="21" customHeight="true">
      <c r="A89" s="32">
        <f>IF($B89="","","FE-"&amp;TEXT(ROW()-5,"000"))</f>
      </c>
      <c r="B89" s="45" t="n"/>
      <c r="C89" s="22" t="n"/>
      <c r="D89" s="22" t="n"/>
      <c r="E89" s="47" t="n"/>
      <c r="F89" s="22" t="n"/>
      <c r="G89" s="22" t="n"/>
      <c r="H89" s="50" t="n"/>
    </row>
    <row r="90" ht="21" customHeight="true">
      <c r="A90" s="32">
        <f>IF($B90="","","FE-"&amp;TEXT(ROW()-5,"000"))</f>
      </c>
      <c r="B90" s="45" t="n"/>
      <c r="C90" s="22" t="n"/>
      <c r="D90" s="22" t="n"/>
      <c r="E90" s="47" t="n"/>
      <c r="F90" s="22" t="n"/>
      <c r="G90" s="22" t="n"/>
      <c r="H90" s="50" t="n"/>
    </row>
    <row r="91" ht="21" customHeight="true">
      <c r="A91" s="32">
        <f>IF($B91="","","FE-"&amp;TEXT(ROW()-5,"000"))</f>
      </c>
      <c r="B91" s="45" t="n"/>
      <c r="C91" s="22" t="n"/>
      <c r="D91" s="22" t="n"/>
      <c r="E91" s="47" t="n"/>
      <c r="F91" s="22" t="n"/>
      <c r="G91" s="22" t="n"/>
      <c r="H91" s="50" t="n"/>
    </row>
    <row r="92" ht="21" customHeight="true">
      <c r="A92" s="32">
        <f>IF($B92="","","FE-"&amp;TEXT(ROW()-5,"000"))</f>
      </c>
      <c r="B92" s="45" t="n"/>
      <c r="C92" s="22" t="n"/>
      <c r="D92" s="22" t="n"/>
      <c r="E92" s="47" t="n"/>
      <c r="F92" s="22" t="n"/>
      <c r="G92" s="22" t="n"/>
      <c r="H92" s="50" t="n"/>
    </row>
    <row r="93" ht="21" customHeight="true">
      <c r="A93" s="32">
        <f>IF($B93="","","FE-"&amp;TEXT(ROW()-5,"000"))</f>
      </c>
      <c r="B93" s="45" t="n"/>
      <c r="C93" s="22" t="n"/>
      <c r="D93" s="22" t="n"/>
      <c r="E93" s="47" t="n"/>
      <c r="F93" s="22" t="n"/>
      <c r="G93" s="22" t="n"/>
      <c r="H93" s="50" t="n"/>
    </row>
    <row r="94" ht="21" customHeight="true">
      <c r="A94" s="32">
        <f>IF($B94="","","FE-"&amp;TEXT(ROW()-5,"000"))</f>
      </c>
      <c r="B94" s="45" t="n"/>
      <c r="C94" s="22" t="n"/>
      <c r="D94" s="22" t="n"/>
      <c r="E94" s="47" t="n"/>
      <c r="F94" s="22" t="n"/>
      <c r="G94" s="22" t="n"/>
      <c r="H94" s="50" t="n"/>
    </row>
    <row r="95" ht="21" customHeight="true">
      <c r="A95" s="32">
        <f>IF($B95="","","FE-"&amp;TEXT(ROW()-5,"000"))</f>
      </c>
      <c r="B95" s="45" t="n"/>
      <c r="C95" s="22" t="n"/>
      <c r="D95" s="22" t="n"/>
      <c r="E95" s="47" t="n"/>
      <c r="F95" s="22" t="n"/>
      <c r="G95" s="22" t="n"/>
      <c r="H95" s="50" t="n"/>
    </row>
    <row r="96" ht="21" customHeight="true">
      <c r="A96" s="32">
        <f>IF($B96="","","FE-"&amp;TEXT(ROW()-5,"000"))</f>
      </c>
      <c r="B96" s="45" t="n"/>
      <c r="C96" s="22" t="n"/>
      <c r="D96" s="22" t="n"/>
      <c r="E96" s="47" t="n"/>
      <c r="F96" s="22" t="n"/>
      <c r="G96" s="22" t="n"/>
      <c r="H96" s="50" t="n"/>
    </row>
    <row r="97" ht="21" customHeight="true">
      <c r="A97" s="32">
        <f>IF($B97="","","FE-"&amp;TEXT(ROW()-5,"000"))</f>
      </c>
      <c r="B97" s="45" t="n"/>
      <c r="C97" s="22" t="n"/>
      <c r="D97" s="22" t="n"/>
      <c r="E97" s="47" t="n"/>
      <c r="F97" s="22" t="n"/>
      <c r="G97" s="22" t="n"/>
      <c r="H97" s="50" t="n"/>
    </row>
    <row r="98" ht="21" customHeight="true">
      <c r="A98" s="32">
        <f>IF($B98="","","FE-"&amp;TEXT(ROW()-5,"000"))</f>
      </c>
      <c r="B98" s="45" t="n"/>
      <c r="C98" s="22" t="n"/>
      <c r="D98" s="22" t="n"/>
      <c r="E98" s="47" t="n"/>
      <c r="F98" s="22" t="n"/>
      <c r="G98" s="22" t="n"/>
      <c r="H98" s="50" t="n"/>
    </row>
    <row r="99" ht="21" customHeight="true">
      <c r="A99" s="32">
        <f>IF($B99="","","FE-"&amp;TEXT(ROW()-5,"000"))</f>
      </c>
      <c r="B99" s="45" t="n"/>
      <c r="C99" s="22" t="n"/>
      <c r="D99" s="22" t="n"/>
      <c r="E99" s="47" t="n"/>
      <c r="F99" s="22" t="n"/>
      <c r="G99" s="22" t="n"/>
      <c r="H99" s="50" t="n"/>
    </row>
    <row r="100" ht="21" customHeight="true">
      <c r="A100" s="32">
        <f>IF($B100="","","FE-"&amp;TEXT(ROW()-5,"000"))</f>
      </c>
      <c r="B100" s="45" t="n"/>
      <c r="C100" s="22" t="n"/>
      <c r="D100" s="22" t="n"/>
      <c r="E100" s="47" t="n"/>
      <c r="F100" s="22" t="n"/>
      <c r="G100" s="22" t="n"/>
      <c r="H100" s="50" t="n"/>
    </row>
    <row r="101" ht="21" customHeight="true">
      <c r="A101" s="32">
        <f>IF($B101="","","FE-"&amp;TEXT(ROW()-5,"000"))</f>
      </c>
      <c r="B101" s="45" t="n"/>
      <c r="C101" s="22" t="n"/>
      <c r="D101" s="22" t="n"/>
      <c r="E101" s="47" t="n"/>
      <c r="F101" s="22" t="n"/>
      <c r="G101" s="22" t="n"/>
      <c r="H101" s="50" t="n"/>
    </row>
    <row r="102" ht="21" customHeight="true">
      <c r="A102" s="32">
        <f>IF($B102="","","FE-"&amp;TEXT(ROW()-5,"000"))</f>
      </c>
      <c r="B102" s="45" t="n"/>
      <c r="C102" s="22" t="n"/>
      <c r="D102" s="22" t="n"/>
      <c r="E102" s="47" t="n"/>
      <c r="F102" s="22" t="n"/>
      <c r="G102" s="22" t="n"/>
      <c r="H102" s="50" t="n"/>
    </row>
    <row r="103" ht="21" customHeight="true">
      <c r="A103" s="32">
        <f>IF($B103="","","FE-"&amp;TEXT(ROW()-5,"000"))</f>
      </c>
      <c r="B103" s="45" t="n"/>
      <c r="C103" s="22" t="n"/>
      <c r="D103" s="22" t="n"/>
      <c r="E103" s="47" t="n"/>
      <c r="F103" s="22" t="n"/>
      <c r="G103" s="22" t="n"/>
      <c r="H103" s="50" t="n"/>
    </row>
    <row r="104" ht="21" customHeight="true">
      <c r="A104" s="32">
        <f>IF($B104="","","FE-"&amp;TEXT(ROW()-5,"000"))</f>
      </c>
      <c r="B104" s="45" t="n"/>
      <c r="C104" s="22" t="n"/>
      <c r="D104" s="22" t="n"/>
      <c r="E104" s="47" t="n"/>
      <c r="F104" s="22" t="n"/>
      <c r="G104" s="22" t="n"/>
      <c r="H104" s="50" t="n"/>
    </row>
    <row r="105" ht="21" customHeight="true">
      <c r="A105" s="32">
        <f>IF($B105="","","FE-"&amp;TEXT(ROW()-5,"000"))</f>
      </c>
      <c r="B105" s="45" t="n"/>
      <c r="C105" s="22" t="n"/>
      <c r="D105" s="22" t="n"/>
      <c r="E105" s="47" t="n"/>
      <c r="F105" s="22" t="n"/>
      <c r="G105" s="22" t="n"/>
      <c r="H105" s="50" t="n"/>
    </row>
  </sheetData>
  <mergeCells count="2">
    <mergeCell ref="A2:H2"/>
    <mergeCell ref="A1:H1"/>
  </mergeCells>
  <conditionalFormatting sqref="E6:E105">
    <cfRule type="expression" dxfId="3" priority="1">
      <formula>$E6="適合"</formula>
    </cfRule>
    <cfRule type="expression" dxfId="5" priority="2">
      <formula>$E6="不適合"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=FacilityJudgementList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A2B4C"/>
    <outlinePr summaryBelow="true" summaryRight="true"/>
    <pageSetUpPr fitToPage="true"/>
  </sheetPr>
  <dimension ref="A1:L17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4" min="3" width="15"/>
    <col customWidth="true" max="6" min="5" width="11"/>
    <col customWidth="true" max="7" min="7" width="15"/>
    <col customWidth="true" max="8" min="8" width="19"/>
    <col customWidth="true" max="12" min="9" width="17"/>
  </cols>
  <sheetData>
    <row r="1" ht="38" customHeight="true">
      <c r="A1" s="1" t="s">
        <v>170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3" t="n"/>
    </row>
    <row r="2" ht="28" customHeight="true">
      <c r="A2" s="4" t="s">
        <v>171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6" t="n"/>
    </row>
    <row r="3"/>
    <row r="4"/>
    <row r="5" ht="28" customHeight="true">
      <c r="A5" s="24" t="s">
        <v>52</v>
      </c>
      <c r="B5" s="24" t="s">
        <v>36</v>
      </c>
      <c r="C5" s="24" t="s">
        <v>172</v>
      </c>
      <c r="D5" s="24" t="s">
        <v>173</v>
      </c>
      <c r="E5" s="24" t="s">
        <v>26</v>
      </c>
      <c r="F5" s="24" t="s">
        <v>27</v>
      </c>
      <c r="G5" s="24" t="s">
        <v>174</v>
      </c>
      <c r="H5" s="24" t="s">
        <v>175</v>
      </c>
      <c r="I5" s="24" t="s">
        <v>28</v>
      </c>
      <c r="J5" s="24" t="s">
        <v>176</v>
      </c>
      <c r="K5" s="24" t="s">
        <v>55</v>
      </c>
      <c r="L5" s="24" t="s">
        <v>30</v>
      </c>
    </row>
    <row r="6" ht="21" customHeight="true">
      <c r="A6" s="32">
        <f>parameters!$J$6</f>
      </c>
      <c r="B6" s="33">
        <f>SUMIFS(working_hours!$F:$F,working_hours!$A:$A,$A6)</f>
      </c>
      <c r="C6" s="36">
        <f>COUNTIFS(events_log!$B:$B,"&gt;="&amp;DATE(VALUE(LEFT($A6,4)),VALUE(RIGHT($A6,2)),1),events_log!$B:$B,"&lt;"&amp;EDATE(DATE(VALUE(LEFT($A6,4)),VALUE(RIGHT($A6,2)),1),1),events_log!$E:$E,"休業災害")</f>
      </c>
      <c r="D6" s="36">
        <f>COUNTIFS(events_log!$B:$B,"&gt;="&amp;DATE(VALUE(LEFT($A6,4)),VALUE(RIGHT($A6,2)),1),events_log!$B:$B,"&lt;"&amp;EDATE(DATE(VALUE(LEFT($A6,4)),VALUE(RIGHT($A6,2)),1),1),events_log!$E:$E,"不休災害")</f>
      </c>
      <c r="E6" s="33">
        <f>IFERROR(C6*1000000/B6,0)</f>
      </c>
      <c r="F6" s="33">
        <f>IFERROR((C6+D6)*1000000/B6,0)</f>
      </c>
      <c r="G6" s="36">
        <f>COUNTIFS(hazard_inspection!$B:$B,"&gt;="&amp;DATE(VALUE(LEFT($A6,4)),VALUE(RIGHT($A6,2)),1),hazard_inspection!$B:$B,"&lt;"&amp;EDATE(DATE(VALUE(LEFT($A6,4)),VALUE(RIGHT($A6,2)),1),1))</f>
      </c>
      <c r="H6" s="36">
        <f>COUNTIFS(hazard_inspection!$B:$B,"&gt;="&amp;DATE(VALUE(LEFT($A6,4)),VALUE(RIGHT($A6,2)),1),hazard_inspection!$B:$B,"&lt;"&amp;EDATE(DATE(VALUE(LEFT($A6,4)),VALUE(RIGHT($A6,2)),1),1),hazard_inspection!$J:$J,"是正完了")</f>
      </c>
      <c r="I6" s="35">
        <f>IFERROR(H6/G6,"")</f>
      </c>
      <c r="J6" s="35">
        <f>IFERROR(AVERAGEIFS(training_log!$G:$G,training_log!$B:$B,"&gt;="&amp;DATE(VALUE(LEFT($A6,4)),VALUE(RIGHT($A6,2)),1),training_log!$B:$B,"&lt;"&amp;EDATE(DATE(VALUE(LEFT($A6,4)),VALUE(RIGHT($A6,2)),1),1)),"")</f>
      </c>
      <c r="K6" s="36">
        <f>COUNTIFS(facility_environment!$B:$B,"&gt;="&amp;DATE(VALUE(LEFT($A6,4)),VALUE(RIGHT($A6,2)),1),facility_environment!$B:$B,"&lt;"&amp;EDATE(DATE(VALUE(LEFT($A6,4)),VALUE(RIGHT($A6,2)),1),1),facility_environment!$E:$E,"不適合")</f>
      </c>
      <c r="L6" s="33">
        <f>IF(B6=0,"",ROUND(100*(parameters!$H$6*MIN(1,LTIFRTarget/MAX(E6,0.0001))+parameters!$H$7*MIN(1,TRIRTarget/MAX(F6,0.0001))+parameters!$H$8*MIN(1,IFERROR(I6/HazardClosureRateTarget,0))+parameters!$H$9*MIN(1,IFERROR(J6/TrainingRateTarget,0))+parameters!$H$10*IF(N(K6)&lt;=FacilityNonconformityTarget,1,MAX(0,1-N(K6)/10))),1))</f>
      </c>
    </row>
    <row r="7" ht="21" customHeight="true">
      <c r="A7" s="32">
        <f>parameters!$J$7</f>
      </c>
      <c r="B7" s="33">
        <f>SUMIFS(working_hours!$F:$F,working_hours!$A:$A,$A7)</f>
      </c>
      <c r="C7" s="36">
        <f>COUNTIFS(events_log!$B:$B,"&gt;="&amp;DATE(VALUE(LEFT($A7,4)),VALUE(RIGHT($A7,2)),1),events_log!$B:$B,"&lt;"&amp;EDATE(DATE(VALUE(LEFT($A7,4)),VALUE(RIGHT($A7,2)),1),1),events_log!$E:$E,"休業災害")</f>
      </c>
      <c r="D7" s="36">
        <f>COUNTIFS(events_log!$B:$B,"&gt;="&amp;DATE(VALUE(LEFT($A7,4)),VALUE(RIGHT($A7,2)),1),events_log!$B:$B,"&lt;"&amp;EDATE(DATE(VALUE(LEFT($A7,4)),VALUE(RIGHT($A7,2)),1),1),events_log!$E:$E,"不休災害")</f>
      </c>
      <c r="E7" s="33">
        <f>IFERROR(C7*1000000/B7,0)</f>
      </c>
      <c r="F7" s="33">
        <f>IFERROR((C7+D7)*1000000/B7,0)</f>
      </c>
      <c r="G7" s="36">
        <f>COUNTIFS(hazard_inspection!$B:$B,"&gt;="&amp;DATE(VALUE(LEFT($A7,4)),VALUE(RIGHT($A7,2)),1),hazard_inspection!$B:$B,"&lt;"&amp;EDATE(DATE(VALUE(LEFT($A7,4)),VALUE(RIGHT($A7,2)),1),1))</f>
      </c>
      <c r="H7" s="36">
        <f>COUNTIFS(hazard_inspection!$B:$B,"&gt;="&amp;DATE(VALUE(LEFT($A7,4)),VALUE(RIGHT($A7,2)),1),hazard_inspection!$B:$B,"&lt;"&amp;EDATE(DATE(VALUE(LEFT($A7,4)),VALUE(RIGHT($A7,2)),1),1),hazard_inspection!$J:$J,"是正完了")</f>
      </c>
      <c r="I7" s="35">
        <f>IFERROR(H7/G7,"")</f>
      </c>
      <c r="J7" s="35">
        <f>IFERROR(AVERAGEIFS(training_log!$G:$G,training_log!$B:$B,"&gt;="&amp;DATE(VALUE(LEFT($A7,4)),VALUE(RIGHT($A7,2)),1),training_log!$B:$B,"&lt;"&amp;EDATE(DATE(VALUE(LEFT($A7,4)),VALUE(RIGHT($A7,2)),1),1)),"")</f>
      </c>
      <c r="K7" s="36">
        <f>COUNTIFS(facility_environment!$B:$B,"&gt;="&amp;DATE(VALUE(LEFT($A7,4)),VALUE(RIGHT($A7,2)),1),facility_environment!$B:$B,"&lt;"&amp;EDATE(DATE(VALUE(LEFT($A7,4)),VALUE(RIGHT($A7,2)),1),1),facility_environment!$E:$E,"不適合")</f>
      </c>
      <c r="L7" s="33">
        <f>IF(B7=0,"",ROUND(100*(parameters!$H$6*MIN(1,LTIFRTarget/MAX(E7,0.0001))+parameters!$H$7*MIN(1,TRIRTarget/MAX(F7,0.0001))+parameters!$H$8*MIN(1,IFERROR(I7/HazardClosureRateTarget,0))+parameters!$H$9*MIN(1,IFERROR(J7/TrainingRateTarget,0))+parameters!$H$10*IF(N(K7)&lt;=FacilityNonconformityTarget,1,MAX(0,1-N(K7)/10))),1))</f>
      </c>
    </row>
    <row r="8" ht="21" customHeight="true">
      <c r="A8" s="32">
        <f>parameters!$J$8</f>
      </c>
      <c r="B8" s="33">
        <f>SUMIFS(working_hours!$F:$F,working_hours!$A:$A,$A8)</f>
      </c>
      <c r="C8" s="36">
        <f>COUNTIFS(events_log!$B:$B,"&gt;="&amp;DATE(VALUE(LEFT($A8,4)),VALUE(RIGHT($A8,2)),1),events_log!$B:$B,"&lt;"&amp;EDATE(DATE(VALUE(LEFT($A8,4)),VALUE(RIGHT($A8,2)),1),1),events_log!$E:$E,"休業災害")</f>
      </c>
      <c r="D8" s="36">
        <f>COUNTIFS(events_log!$B:$B,"&gt;="&amp;DATE(VALUE(LEFT($A8,4)),VALUE(RIGHT($A8,2)),1),events_log!$B:$B,"&lt;"&amp;EDATE(DATE(VALUE(LEFT($A8,4)),VALUE(RIGHT($A8,2)),1),1),events_log!$E:$E,"不休災害")</f>
      </c>
      <c r="E8" s="33">
        <f>IFERROR(C8*1000000/B8,0)</f>
      </c>
      <c r="F8" s="33">
        <f>IFERROR((C8+D8)*1000000/B8,0)</f>
      </c>
      <c r="G8" s="36">
        <f>COUNTIFS(hazard_inspection!$B:$B,"&gt;="&amp;DATE(VALUE(LEFT($A8,4)),VALUE(RIGHT($A8,2)),1),hazard_inspection!$B:$B,"&lt;"&amp;EDATE(DATE(VALUE(LEFT($A8,4)),VALUE(RIGHT($A8,2)),1),1))</f>
      </c>
      <c r="H8" s="36">
        <f>COUNTIFS(hazard_inspection!$B:$B,"&gt;="&amp;DATE(VALUE(LEFT($A8,4)),VALUE(RIGHT($A8,2)),1),hazard_inspection!$B:$B,"&lt;"&amp;EDATE(DATE(VALUE(LEFT($A8,4)),VALUE(RIGHT($A8,2)),1),1),hazard_inspection!$J:$J,"是正完了")</f>
      </c>
      <c r="I8" s="35">
        <f>IFERROR(H8/G8,"")</f>
      </c>
      <c r="J8" s="35">
        <f>IFERROR(AVERAGEIFS(training_log!$G:$G,training_log!$B:$B,"&gt;="&amp;DATE(VALUE(LEFT($A8,4)),VALUE(RIGHT($A8,2)),1),training_log!$B:$B,"&lt;"&amp;EDATE(DATE(VALUE(LEFT($A8,4)),VALUE(RIGHT($A8,2)),1),1)),"")</f>
      </c>
      <c r="K8" s="36">
        <f>COUNTIFS(facility_environment!$B:$B,"&gt;="&amp;DATE(VALUE(LEFT($A8,4)),VALUE(RIGHT($A8,2)),1),facility_environment!$B:$B,"&lt;"&amp;EDATE(DATE(VALUE(LEFT($A8,4)),VALUE(RIGHT($A8,2)),1),1),facility_environment!$E:$E,"不適合")</f>
      </c>
      <c r="L8" s="33">
        <f>IF(B8=0,"",ROUND(100*(parameters!$H$6*MIN(1,LTIFRTarget/MAX(E8,0.0001))+parameters!$H$7*MIN(1,TRIRTarget/MAX(F8,0.0001))+parameters!$H$8*MIN(1,IFERROR(I8/HazardClosureRateTarget,0))+parameters!$H$9*MIN(1,IFERROR(J8/TrainingRateTarget,0))+parameters!$H$10*IF(N(K8)&lt;=FacilityNonconformityTarget,1,MAX(0,1-N(K8)/10))),1))</f>
      </c>
    </row>
    <row r="9" ht="21" customHeight="true">
      <c r="A9" s="32">
        <f>parameters!$J$9</f>
      </c>
      <c r="B9" s="33">
        <f>SUMIFS(working_hours!$F:$F,working_hours!$A:$A,$A9)</f>
      </c>
      <c r="C9" s="36">
        <f>COUNTIFS(events_log!$B:$B,"&gt;="&amp;DATE(VALUE(LEFT($A9,4)),VALUE(RIGHT($A9,2)),1),events_log!$B:$B,"&lt;"&amp;EDATE(DATE(VALUE(LEFT($A9,4)),VALUE(RIGHT($A9,2)),1),1),events_log!$E:$E,"休業災害")</f>
      </c>
      <c r="D9" s="36">
        <f>COUNTIFS(events_log!$B:$B,"&gt;="&amp;DATE(VALUE(LEFT($A9,4)),VALUE(RIGHT($A9,2)),1),events_log!$B:$B,"&lt;"&amp;EDATE(DATE(VALUE(LEFT($A9,4)),VALUE(RIGHT($A9,2)),1),1),events_log!$E:$E,"不休災害")</f>
      </c>
      <c r="E9" s="33">
        <f>IFERROR(C9*1000000/B9,0)</f>
      </c>
      <c r="F9" s="33">
        <f>IFERROR((C9+D9)*1000000/B9,0)</f>
      </c>
      <c r="G9" s="36">
        <f>COUNTIFS(hazard_inspection!$B:$B,"&gt;="&amp;DATE(VALUE(LEFT($A9,4)),VALUE(RIGHT($A9,2)),1),hazard_inspection!$B:$B,"&lt;"&amp;EDATE(DATE(VALUE(LEFT($A9,4)),VALUE(RIGHT($A9,2)),1),1))</f>
      </c>
      <c r="H9" s="36">
        <f>COUNTIFS(hazard_inspection!$B:$B,"&gt;="&amp;DATE(VALUE(LEFT($A9,4)),VALUE(RIGHT($A9,2)),1),hazard_inspection!$B:$B,"&lt;"&amp;EDATE(DATE(VALUE(LEFT($A9,4)),VALUE(RIGHT($A9,2)),1),1),hazard_inspection!$J:$J,"是正完了")</f>
      </c>
      <c r="I9" s="35">
        <f>IFERROR(H9/G9,"")</f>
      </c>
      <c r="J9" s="35">
        <f>IFERROR(AVERAGEIFS(training_log!$G:$G,training_log!$B:$B,"&gt;="&amp;DATE(VALUE(LEFT($A9,4)),VALUE(RIGHT($A9,2)),1),training_log!$B:$B,"&lt;"&amp;EDATE(DATE(VALUE(LEFT($A9,4)),VALUE(RIGHT($A9,2)),1),1)),"")</f>
      </c>
      <c r="K9" s="36">
        <f>COUNTIFS(facility_environment!$B:$B,"&gt;="&amp;DATE(VALUE(LEFT($A9,4)),VALUE(RIGHT($A9,2)),1),facility_environment!$B:$B,"&lt;"&amp;EDATE(DATE(VALUE(LEFT($A9,4)),VALUE(RIGHT($A9,2)),1),1),facility_environment!$E:$E,"不適合")</f>
      </c>
      <c r="L9" s="33">
        <f>IF(B9=0,"",ROUND(100*(parameters!$H$6*MIN(1,LTIFRTarget/MAX(E9,0.0001))+parameters!$H$7*MIN(1,TRIRTarget/MAX(F9,0.0001))+parameters!$H$8*MIN(1,IFERROR(I9/HazardClosureRateTarget,0))+parameters!$H$9*MIN(1,IFERROR(J9/TrainingRateTarget,0))+parameters!$H$10*IF(N(K9)&lt;=FacilityNonconformityTarget,1,MAX(0,1-N(K9)/10))),1))</f>
      </c>
    </row>
    <row r="10" ht="21" customHeight="true">
      <c r="A10" s="32">
        <f>parameters!$J$10</f>
      </c>
      <c r="B10" s="33">
        <f>SUMIFS(working_hours!$F:$F,working_hours!$A:$A,$A10)</f>
      </c>
      <c r="C10" s="36">
        <f>COUNTIFS(events_log!$B:$B,"&gt;="&amp;DATE(VALUE(LEFT($A10,4)),VALUE(RIGHT($A10,2)),1),events_log!$B:$B,"&lt;"&amp;EDATE(DATE(VALUE(LEFT($A10,4)),VALUE(RIGHT($A10,2)),1),1),events_log!$E:$E,"休業災害")</f>
      </c>
      <c r="D10" s="36">
        <f>COUNTIFS(events_log!$B:$B,"&gt;="&amp;DATE(VALUE(LEFT($A10,4)),VALUE(RIGHT($A10,2)),1),events_log!$B:$B,"&lt;"&amp;EDATE(DATE(VALUE(LEFT($A10,4)),VALUE(RIGHT($A10,2)),1),1),events_log!$E:$E,"不休災害")</f>
      </c>
      <c r="E10" s="33">
        <f>IFERROR(C10*1000000/B10,0)</f>
      </c>
      <c r="F10" s="33">
        <f>IFERROR((C10+D10)*1000000/B10,0)</f>
      </c>
      <c r="G10" s="36">
        <f>COUNTIFS(hazard_inspection!$B:$B,"&gt;="&amp;DATE(VALUE(LEFT($A10,4)),VALUE(RIGHT($A10,2)),1),hazard_inspection!$B:$B,"&lt;"&amp;EDATE(DATE(VALUE(LEFT($A10,4)),VALUE(RIGHT($A10,2)),1),1))</f>
      </c>
      <c r="H10" s="36">
        <f>COUNTIFS(hazard_inspection!$B:$B,"&gt;="&amp;DATE(VALUE(LEFT($A10,4)),VALUE(RIGHT($A10,2)),1),hazard_inspection!$B:$B,"&lt;"&amp;EDATE(DATE(VALUE(LEFT($A10,4)),VALUE(RIGHT($A10,2)),1),1),hazard_inspection!$J:$J,"是正完了")</f>
      </c>
      <c r="I10" s="35">
        <f>IFERROR(H10/G10,"")</f>
      </c>
      <c r="J10" s="35">
        <f>IFERROR(AVERAGEIFS(training_log!$G:$G,training_log!$B:$B,"&gt;="&amp;DATE(VALUE(LEFT($A10,4)),VALUE(RIGHT($A10,2)),1),training_log!$B:$B,"&lt;"&amp;EDATE(DATE(VALUE(LEFT($A10,4)),VALUE(RIGHT($A10,2)),1),1)),"")</f>
      </c>
      <c r="K10" s="36">
        <f>COUNTIFS(facility_environment!$B:$B,"&gt;="&amp;DATE(VALUE(LEFT($A10,4)),VALUE(RIGHT($A10,2)),1),facility_environment!$B:$B,"&lt;"&amp;EDATE(DATE(VALUE(LEFT($A10,4)),VALUE(RIGHT($A10,2)),1),1),facility_environment!$E:$E,"不適合")</f>
      </c>
      <c r="L10" s="33">
        <f>IF(B10=0,"",ROUND(100*(parameters!$H$6*MIN(1,LTIFRTarget/MAX(E10,0.0001))+parameters!$H$7*MIN(1,TRIRTarget/MAX(F10,0.0001))+parameters!$H$8*MIN(1,IFERROR(I10/HazardClosureRateTarget,0))+parameters!$H$9*MIN(1,IFERROR(J10/TrainingRateTarget,0))+parameters!$H$10*IF(N(K10)&lt;=FacilityNonconformityTarget,1,MAX(0,1-N(K10)/10))),1))</f>
      </c>
    </row>
    <row r="11" ht="21" customHeight="true">
      <c r="A11" s="32">
        <f>parameters!$J$11</f>
      </c>
      <c r="B11" s="33">
        <f>SUMIFS(working_hours!$F:$F,working_hours!$A:$A,$A11)</f>
      </c>
      <c r="C11" s="36">
        <f>COUNTIFS(events_log!$B:$B,"&gt;="&amp;DATE(VALUE(LEFT($A11,4)),VALUE(RIGHT($A11,2)),1),events_log!$B:$B,"&lt;"&amp;EDATE(DATE(VALUE(LEFT($A11,4)),VALUE(RIGHT($A11,2)),1),1),events_log!$E:$E,"休業災害")</f>
      </c>
      <c r="D11" s="36">
        <f>COUNTIFS(events_log!$B:$B,"&gt;="&amp;DATE(VALUE(LEFT($A11,4)),VALUE(RIGHT($A11,2)),1),events_log!$B:$B,"&lt;"&amp;EDATE(DATE(VALUE(LEFT($A11,4)),VALUE(RIGHT($A11,2)),1),1),events_log!$E:$E,"不休災害")</f>
      </c>
      <c r="E11" s="33">
        <f>IFERROR(C11*1000000/B11,0)</f>
      </c>
      <c r="F11" s="33">
        <f>IFERROR((C11+D11)*1000000/B11,0)</f>
      </c>
      <c r="G11" s="36">
        <f>COUNTIFS(hazard_inspection!$B:$B,"&gt;="&amp;DATE(VALUE(LEFT($A11,4)),VALUE(RIGHT($A11,2)),1),hazard_inspection!$B:$B,"&lt;"&amp;EDATE(DATE(VALUE(LEFT($A11,4)),VALUE(RIGHT($A11,2)),1),1))</f>
      </c>
      <c r="H11" s="36">
        <f>COUNTIFS(hazard_inspection!$B:$B,"&gt;="&amp;DATE(VALUE(LEFT($A11,4)),VALUE(RIGHT($A11,2)),1),hazard_inspection!$B:$B,"&lt;"&amp;EDATE(DATE(VALUE(LEFT($A11,4)),VALUE(RIGHT($A11,2)),1),1),hazard_inspection!$J:$J,"是正完了")</f>
      </c>
      <c r="I11" s="35">
        <f>IFERROR(H11/G11,"")</f>
      </c>
      <c r="J11" s="35">
        <f>IFERROR(AVERAGEIFS(training_log!$G:$G,training_log!$B:$B,"&gt;="&amp;DATE(VALUE(LEFT($A11,4)),VALUE(RIGHT($A11,2)),1),training_log!$B:$B,"&lt;"&amp;EDATE(DATE(VALUE(LEFT($A11,4)),VALUE(RIGHT($A11,2)),1),1)),"")</f>
      </c>
      <c r="K11" s="36">
        <f>COUNTIFS(facility_environment!$B:$B,"&gt;="&amp;DATE(VALUE(LEFT($A11,4)),VALUE(RIGHT($A11,2)),1),facility_environment!$B:$B,"&lt;"&amp;EDATE(DATE(VALUE(LEFT($A11,4)),VALUE(RIGHT($A11,2)),1),1),facility_environment!$E:$E,"不適合")</f>
      </c>
      <c r="L11" s="33">
        <f>IF(B11=0,"",ROUND(100*(parameters!$H$6*MIN(1,LTIFRTarget/MAX(E11,0.0001))+parameters!$H$7*MIN(1,TRIRTarget/MAX(F11,0.0001))+parameters!$H$8*MIN(1,IFERROR(I11/HazardClosureRateTarget,0))+parameters!$H$9*MIN(1,IFERROR(J11/TrainingRateTarget,0))+parameters!$H$10*IF(N(K11)&lt;=FacilityNonconformityTarget,1,MAX(0,1-N(K11)/10))),1))</f>
      </c>
    </row>
    <row r="12" ht="21" customHeight="true">
      <c r="A12" s="32">
        <f>parameters!$J$12</f>
      </c>
      <c r="B12" s="33">
        <f>SUMIFS(working_hours!$F:$F,working_hours!$A:$A,$A12)</f>
      </c>
      <c r="C12" s="36">
        <f>COUNTIFS(events_log!$B:$B,"&gt;="&amp;DATE(VALUE(LEFT($A12,4)),VALUE(RIGHT($A12,2)),1),events_log!$B:$B,"&lt;"&amp;EDATE(DATE(VALUE(LEFT($A12,4)),VALUE(RIGHT($A12,2)),1),1),events_log!$E:$E,"休業災害")</f>
      </c>
      <c r="D12" s="36">
        <f>COUNTIFS(events_log!$B:$B,"&gt;="&amp;DATE(VALUE(LEFT($A12,4)),VALUE(RIGHT($A12,2)),1),events_log!$B:$B,"&lt;"&amp;EDATE(DATE(VALUE(LEFT($A12,4)),VALUE(RIGHT($A12,2)),1),1),events_log!$E:$E,"不休災害")</f>
      </c>
      <c r="E12" s="33">
        <f>IFERROR(C12*1000000/B12,0)</f>
      </c>
      <c r="F12" s="33">
        <f>IFERROR((C12+D12)*1000000/B12,0)</f>
      </c>
      <c r="G12" s="36">
        <f>COUNTIFS(hazard_inspection!$B:$B,"&gt;="&amp;DATE(VALUE(LEFT($A12,4)),VALUE(RIGHT($A12,2)),1),hazard_inspection!$B:$B,"&lt;"&amp;EDATE(DATE(VALUE(LEFT($A12,4)),VALUE(RIGHT($A12,2)),1),1))</f>
      </c>
      <c r="H12" s="36">
        <f>COUNTIFS(hazard_inspection!$B:$B,"&gt;="&amp;DATE(VALUE(LEFT($A12,4)),VALUE(RIGHT($A12,2)),1),hazard_inspection!$B:$B,"&lt;"&amp;EDATE(DATE(VALUE(LEFT($A12,4)),VALUE(RIGHT($A12,2)),1),1),hazard_inspection!$J:$J,"是正完了")</f>
      </c>
      <c r="I12" s="35">
        <f>IFERROR(H12/G12,"")</f>
      </c>
      <c r="J12" s="35">
        <f>IFERROR(AVERAGEIFS(training_log!$G:$G,training_log!$B:$B,"&gt;="&amp;DATE(VALUE(LEFT($A12,4)),VALUE(RIGHT($A12,2)),1),training_log!$B:$B,"&lt;"&amp;EDATE(DATE(VALUE(LEFT($A12,4)),VALUE(RIGHT($A12,2)),1),1)),"")</f>
      </c>
      <c r="K12" s="36">
        <f>COUNTIFS(facility_environment!$B:$B,"&gt;="&amp;DATE(VALUE(LEFT($A12,4)),VALUE(RIGHT($A12,2)),1),facility_environment!$B:$B,"&lt;"&amp;EDATE(DATE(VALUE(LEFT($A12,4)),VALUE(RIGHT($A12,2)),1),1),facility_environment!$E:$E,"不適合")</f>
      </c>
      <c r="L12" s="33">
        <f>IF(B12=0,"",ROUND(100*(parameters!$H$6*MIN(1,LTIFRTarget/MAX(E12,0.0001))+parameters!$H$7*MIN(1,TRIRTarget/MAX(F12,0.0001))+parameters!$H$8*MIN(1,IFERROR(I12/HazardClosureRateTarget,0))+parameters!$H$9*MIN(1,IFERROR(J12/TrainingRateTarget,0))+parameters!$H$10*IF(N(K12)&lt;=FacilityNonconformityTarget,1,MAX(0,1-N(K12)/10))),1))</f>
      </c>
    </row>
    <row r="13" ht="21" customHeight="true">
      <c r="A13" s="32">
        <f>parameters!$J$13</f>
      </c>
      <c r="B13" s="33">
        <f>SUMIFS(working_hours!$F:$F,working_hours!$A:$A,$A13)</f>
      </c>
      <c r="C13" s="36">
        <f>COUNTIFS(events_log!$B:$B,"&gt;="&amp;DATE(VALUE(LEFT($A13,4)),VALUE(RIGHT($A13,2)),1),events_log!$B:$B,"&lt;"&amp;EDATE(DATE(VALUE(LEFT($A13,4)),VALUE(RIGHT($A13,2)),1),1),events_log!$E:$E,"休業災害")</f>
      </c>
      <c r="D13" s="36">
        <f>COUNTIFS(events_log!$B:$B,"&gt;="&amp;DATE(VALUE(LEFT($A13,4)),VALUE(RIGHT($A13,2)),1),events_log!$B:$B,"&lt;"&amp;EDATE(DATE(VALUE(LEFT($A13,4)),VALUE(RIGHT($A13,2)),1),1),events_log!$E:$E,"不休災害")</f>
      </c>
      <c r="E13" s="33">
        <f>IFERROR(C13*1000000/B13,0)</f>
      </c>
      <c r="F13" s="33">
        <f>IFERROR((C13+D13)*1000000/B13,0)</f>
      </c>
      <c r="G13" s="36">
        <f>COUNTIFS(hazard_inspection!$B:$B,"&gt;="&amp;DATE(VALUE(LEFT($A13,4)),VALUE(RIGHT($A13,2)),1),hazard_inspection!$B:$B,"&lt;"&amp;EDATE(DATE(VALUE(LEFT($A13,4)),VALUE(RIGHT($A13,2)),1),1))</f>
      </c>
      <c r="H13" s="36">
        <f>COUNTIFS(hazard_inspection!$B:$B,"&gt;="&amp;DATE(VALUE(LEFT($A13,4)),VALUE(RIGHT($A13,2)),1),hazard_inspection!$B:$B,"&lt;"&amp;EDATE(DATE(VALUE(LEFT($A13,4)),VALUE(RIGHT($A13,2)),1),1),hazard_inspection!$J:$J,"是正完了")</f>
      </c>
      <c r="I13" s="35">
        <f>IFERROR(H13/G13,"")</f>
      </c>
      <c r="J13" s="35">
        <f>IFERROR(AVERAGEIFS(training_log!$G:$G,training_log!$B:$B,"&gt;="&amp;DATE(VALUE(LEFT($A13,4)),VALUE(RIGHT($A13,2)),1),training_log!$B:$B,"&lt;"&amp;EDATE(DATE(VALUE(LEFT($A13,4)),VALUE(RIGHT($A13,2)),1),1)),"")</f>
      </c>
      <c r="K13" s="36">
        <f>COUNTIFS(facility_environment!$B:$B,"&gt;="&amp;DATE(VALUE(LEFT($A13,4)),VALUE(RIGHT($A13,2)),1),facility_environment!$B:$B,"&lt;"&amp;EDATE(DATE(VALUE(LEFT($A13,4)),VALUE(RIGHT($A13,2)),1),1),facility_environment!$E:$E,"不適合")</f>
      </c>
      <c r="L13" s="33">
        <f>IF(B13=0,"",ROUND(100*(parameters!$H$6*MIN(1,LTIFRTarget/MAX(E13,0.0001))+parameters!$H$7*MIN(1,TRIRTarget/MAX(F13,0.0001))+parameters!$H$8*MIN(1,IFERROR(I13/HazardClosureRateTarget,0))+parameters!$H$9*MIN(1,IFERROR(J13/TrainingRateTarget,0))+parameters!$H$10*IF(N(K13)&lt;=FacilityNonconformityTarget,1,MAX(0,1-N(K13)/10))),1))</f>
      </c>
    </row>
    <row r="14" ht="21" customHeight="true">
      <c r="A14" s="32">
        <f>parameters!$J$14</f>
      </c>
      <c r="B14" s="33">
        <f>SUMIFS(working_hours!$F:$F,working_hours!$A:$A,$A14)</f>
      </c>
      <c r="C14" s="36">
        <f>COUNTIFS(events_log!$B:$B,"&gt;="&amp;DATE(VALUE(LEFT($A14,4)),VALUE(RIGHT($A14,2)),1),events_log!$B:$B,"&lt;"&amp;EDATE(DATE(VALUE(LEFT($A14,4)),VALUE(RIGHT($A14,2)),1),1),events_log!$E:$E,"休業災害")</f>
      </c>
      <c r="D14" s="36">
        <f>COUNTIFS(events_log!$B:$B,"&gt;="&amp;DATE(VALUE(LEFT($A14,4)),VALUE(RIGHT($A14,2)),1),events_log!$B:$B,"&lt;"&amp;EDATE(DATE(VALUE(LEFT($A14,4)),VALUE(RIGHT($A14,2)),1),1),events_log!$E:$E,"不休災害")</f>
      </c>
      <c r="E14" s="33">
        <f>IFERROR(C14*1000000/B14,0)</f>
      </c>
      <c r="F14" s="33">
        <f>IFERROR((C14+D14)*1000000/B14,0)</f>
      </c>
      <c r="G14" s="36">
        <f>COUNTIFS(hazard_inspection!$B:$B,"&gt;="&amp;DATE(VALUE(LEFT($A14,4)),VALUE(RIGHT($A14,2)),1),hazard_inspection!$B:$B,"&lt;"&amp;EDATE(DATE(VALUE(LEFT($A14,4)),VALUE(RIGHT($A14,2)),1),1))</f>
      </c>
      <c r="H14" s="36">
        <f>COUNTIFS(hazard_inspection!$B:$B,"&gt;="&amp;DATE(VALUE(LEFT($A14,4)),VALUE(RIGHT($A14,2)),1),hazard_inspection!$B:$B,"&lt;"&amp;EDATE(DATE(VALUE(LEFT($A14,4)),VALUE(RIGHT($A14,2)),1),1),hazard_inspection!$J:$J,"是正完了")</f>
      </c>
      <c r="I14" s="35">
        <f>IFERROR(H14/G14,"")</f>
      </c>
      <c r="J14" s="35">
        <f>IFERROR(AVERAGEIFS(training_log!$G:$G,training_log!$B:$B,"&gt;="&amp;DATE(VALUE(LEFT($A14,4)),VALUE(RIGHT($A14,2)),1),training_log!$B:$B,"&lt;"&amp;EDATE(DATE(VALUE(LEFT($A14,4)),VALUE(RIGHT($A14,2)),1),1)),"")</f>
      </c>
      <c r="K14" s="36">
        <f>COUNTIFS(facility_environment!$B:$B,"&gt;="&amp;DATE(VALUE(LEFT($A14,4)),VALUE(RIGHT($A14,2)),1),facility_environment!$B:$B,"&lt;"&amp;EDATE(DATE(VALUE(LEFT($A14,4)),VALUE(RIGHT($A14,2)),1),1),facility_environment!$E:$E,"不適合")</f>
      </c>
      <c r="L14" s="33">
        <f>IF(B14=0,"",ROUND(100*(parameters!$H$6*MIN(1,LTIFRTarget/MAX(E14,0.0001))+parameters!$H$7*MIN(1,TRIRTarget/MAX(F14,0.0001))+parameters!$H$8*MIN(1,IFERROR(I14/HazardClosureRateTarget,0))+parameters!$H$9*MIN(1,IFERROR(J14/TrainingRateTarget,0))+parameters!$H$10*IF(N(K14)&lt;=FacilityNonconformityTarget,1,MAX(0,1-N(K14)/10))),1))</f>
      </c>
    </row>
    <row r="15" ht="21" customHeight="true">
      <c r="A15" s="32">
        <f>parameters!$J$15</f>
      </c>
      <c r="B15" s="33">
        <f>SUMIFS(working_hours!$F:$F,working_hours!$A:$A,$A15)</f>
      </c>
      <c r="C15" s="36">
        <f>COUNTIFS(events_log!$B:$B,"&gt;="&amp;DATE(VALUE(LEFT($A15,4)),VALUE(RIGHT($A15,2)),1),events_log!$B:$B,"&lt;"&amp;EDATE(DATE(VALUE(LEFT($A15,4)),VALUE(RIGHT($A15,2)),1),1),events_log!$E:$E,"休業災害")</f>
      </c>
      <c r="D15" s="36">
        <f>COUNTIFS(events_log!$B:$B,"&gt;="&amp;DATE(VALUE(LEFT($A15,4)),VALUE(RIGHT($A15,2)),1),events_log!$B:$B,"&lt;"&amp;EDATE(DATE(VALUE(LEFT($A15,4)),VALUE(RIGHT($A15,2)),1),1),events_log!$E:$E,"不休災害")</f>
      </c>
      <c r="E15" s="33">
        <f>IFERROR(C15*1000000/B15,0)</f>
      </c>
      <c r="F15" s="33">
        <f>IFERROR((C15+D15)*1000000/B15,0)</f>
      </c>
      <c r="G15" s="36">
        <f>COUNTIFS(hazard_inspection!$B:$B,"&gt;="&amp;DATE(VALUE(LEFT($A15,4)),VALUE(RIGHT($A15,2)),1),hazard_inspection!$B:$B,"&lt;"&amp;EDATE(DATE(VALUE(LEFT($A15,4)),VALUE(RIGHT($A15,2)),1),1))</f>
      </c>
      <c r="H15" s="36">
        <f>COUNTIFS(hazard_inspection!$B:$B,"&gt;="&amp;DATE(VALUE(LEFT($A15,4)),VALUE(RIGHT($A15,2)),1),hazard_inspection!$B:$B,"&lt;"&amp;EDATE(DATE(VALUE(LEFT($A15,4)),VALUE(RIGHT($A15,2)),1),1),hazard_inspection!$J:$J,"是正完了")</f>
      </c>
      <c r="I15" s="35">
        <f>IFERROR(H15/G15,"")</f>
      </c>
      <c r="J15" s="35">
        <f>IFERROR(AVERAGEIFS(training_log!$G:$G,training_log!$B:$B,"&gt;="&amp;DATE(VALUE(LEFT($A15,4)),VALUE(RIGHT($A15,2)),1),training_log!$B:$B,"&lt;"&amp;EDATE(DATE(VALUE(LEFT($A15,4)),VALUE(RIGHT($A15,2)),1),1)),"")</f>
      </c>
      <c r="K15" s="36">
        <f>COUNTIFS(facility_environment!$B:$B,"&gt;="&amp;DATE(VALUE(LEFT($A15,4)),VALUE(RIGHT($A15,2)),1),facility_environment!$B:$B,"&lt;"&amp;EDATE(DATE(VALUE(LEFT($A15,4)),VALUE(RIGHT($A15,2)),1),1),facility_environment!$E:$E,"不適合")</f>
      </c>
      <c r="L15" s="33">
        <f>IF(B15=0,"",ROUND(100*(parameters!$H$6*MIN(1,LTIFRTarget/MAX(E15,0.0001))+parameters!$H$7*MIN(1,TRIRTarget/MAX(F15,0.0001))+parameters!$H$8*MIN(1,IFERROR(I15/HazardClosureRateTarget,0))+parameters!$H$9*MIN(1,IFERROR(J15/TrainingRateTarget,0))+parameters!$H$10*IF(N(K15)&lt;=FacilityNonconformityTarget,1,MAX(0,1-N(K15)/10))),1))</f>
      </c>
    </row>
    <row r="16" ht="21" customHeight="true">
      <c r="A16" s="32">
        <f>parameters!$J$16</f>
      </c>
      <c r="B16" s="33">
        <f>SUMIFS(working_hours!$F:$F,working_hours!$A:$A,$A16)</f>
      </c>
      <c r="C16" s="36">
        <f>COUNTIFS(events_log!$B:$B,"&gt;="&amp;DATE(VALUE(LEFT($A16,4)),VALUE(RIGHT($A16,2)),1),events_log!$B:$B,"&lt;"&amp;EDATE(DATE(VALUE(LEFT($A16,4)),VALUE(RIGHT($A16,2)),1),1),events_log!$E:$E,"休業災害")</f>
      </c>
      <c r="D16" s="36">
        <f>COUNTIFS(events_log!$B:$B,"&gt;="&amp;DATE(VALUE(LEFT($A16,4)),VALUE(RIGHT($A16,2)),1),events_log!$B:$B,"&lt;"&amp;EDATE(DATE(VALUE(LEFT($A16,4)),VALUE(RIGHT($A16,2)),1),1),events_log!$E:$E,"不休災害")</f>
      </c>
      <c r="E16" s="33">
        <f>IFERROR(C16*1000000/B16,0)</f>
      </c>
      <c r="F16" s="33">
        <f>IFERROR((C16+D16)*1000000/B16,0)</f>
      </c>
      <c r="G16" s="36">
        <f>COUNTIFS(hazard_inspection!$B:$B,"&gt;="&amp;DATE(VALUE(LEFT($A16,4)),VALUE(RIGHT($A16,2)),1),hazard_inspection!$B:$B,"&lt;"&amp;EDATE(DATE(VALUE(LEFT($A16,4)),VALUE(RIGHT($A16,2)),1),1))</f>
      </c>
      <c r="H16" s="36">
        <f>COUNTIFS(hazard_inspection!$B:$B,"&gt;="&amp;DATE(VALUE(LEFT($A16,4)),VALUE(RIGHT($A16,2)),1),hazard_inspection!$B:$B,"&lt;"&amp;EDATE(DATE(VALUE(LEFT($A16,4)),VALUE(RIGHT($A16,2)),1),1),hazard_inspection!$J:$J,"是正完了")</f>
      </c>
      <c r="I16" s="35">
        <f>IFERROR(H16/G16,"")</f>
      </c>
      <c r="J16" s="35">
        <f>IFERROR(AVERAGEIFS(training_log!$G:$G,training_log!$B:$B,"&gt;="&amp;DATE(VALUE(LEFT($A16,4)),VALUE(RIGHT($A16,2)),1),training_log!$B:$B,"&lt;"&amp;EDATE(DATE(VALUE(LEFT($A16,4)),VALUE(RIGHT($A16,2)),1),1)),"")</f>
      </c>
      <c r="K16" s="36">
        <f>COUNTIFS(facility_environment!$B:$B,"&gt;="&amp;DATE(VALUE(LEFT($A16,4)),VALUE(RIGHT($A16,2)),1),facility_environment!$B:$B,"&lt;"&amp;EDATE(DATE(VALUE(LEFT($A16,4)),VALUE(RIGHT($A16,2)),1),1),facility_environment!$E:$E,"不適合")</f>
      </c>
      <c r="L16" s="33">
        <f>IF(B16=0,"",ROUND(100*(parameters!$H$6*MIN(1,LTIFRTarget/MAX(E16,0.0001))+parameters!$H$7*MIN(1,TRIRTarget/MAX(F16,0.0001))+parameters!$H$8*MIN(1,IFERROR(I16/HazardClosureRateTarget,0))+parameters!$H$9*MIN(1,IFERROR(J16/TrainingRateTarget,0))+parameters!$H$10*IF(N(K16)&lt;=FacilityNonconformityTarget,1,MAX(0,1-N(K16)/10))),1))</f>
      </c>
    </row>
    <row r="17" ht="21" customHeight="true">
      <c r="A17" s="32">
        <f>parameters!$J$17</f>
      </c>
      <c r="B17" s="33">
        <f>SUMIFS(working_hours!$F:$F,working_hours!$A:$A,$A17)</f>
      </c>
      <c r="C17" s="36">
        <f>COUNTIFS(events_log!$B:$B,"&gt;="&amp;DATE(VALUE(LEFT($A17,4)),VALUE(RIGHT($A17,2)),1),events_log!$B:$B,"&lt;"&amp;EDATE(DATE(VALUE(LEFT($A17,4)),VALUE(RIGHT($A17,2)),1),1),events_log!$E:$E,"休業災害")</f>
      </c>
      <c r="D17" s="36">
        <f>COUNTIFS(events_log!$B:$B,"&gt;="&amp;DATE(VALUE(LEFT($A17,4)),VALUE(RIGHT($A17,2)),1),events_log!$B:$B,"&lt;"&amp;EDATE(DATE(VALUE(LEFT($A17,4)),VALUE(RIGHT($A17,2)),1),1),events_log!$E:$E,"不休災害")</f>
      </c>
      <c r="E17" s="33">
        <f>IFERROR(C17*1000000/B17,0)</f>
      </c>
      <c r="F17" s="33">
        <f>IFERROR((C17+D17)*1000000/B17,0)</f>
      </c>
      <c r="G17" s="36">
        <f>COUNTIFS(hazard_inspection!$B:$B,"&gt;="&amp;DATE(VALUE(LEFT($A17,4)),VALUE(RIGHT($A17,2)),1),hazard_inspection!$B:$B,"&lt;"&amp;EDATE(DATE(VALUE(LEFT($A17,4)),VALUE(RIGHT($A17,2)),1),1))</f>
      </c>
      <c r="H17" s="36">
        <f>COUNTIFS(hazard_inspection!$B:$B,"&gt;="&amp;DATE(VALUE(LEFT($A17,4)),VALUE(RIGHT($A17,2)),1),hazard_inspection!$B:$B,"&lt;"&amp;EDATE(DATE(VALUE(LEFT($A17,4)),VALUE(RIGHT($A17,2)),1),1),hazard_inspection!$J:$J,"是正完了")</f>
      </c>
      <c r="I17" s="35">
        <f>IFERROR(H17/G17,"")</f>
      </c>
      <c r="J17" s="35">
        <f>IFERROR(AVERAGEIFS(training_log!$G:$G,training_log!$B:$B,"&gt;="&amp;DATE(VALUE(LEFT($A17,4)),VALUE(RIGHT($A17,2)),1),training_log!$B:$B,"&lt;"&amp;EDATE(DATE(VALUE(LEFT($A17,4)),VALUE(RIGHT($A17,2)),1),1)),"")</f>
      </c>
      <c r="K17" s="36">
        <f>COUNTIFS(facility_environment!$B:$B,"&gt;="&amp;DATE(VALUE(LEFT($A17,4)),VALUE(RIGHT($A17,2)),1),facility_environment!$B:$B,"&lt;"&amp;EDATE(DATE(VALUE(LEFT($A17,4)),VALUE(RIGHT($A17,2)),1),1),facility_environment!$E:$E,"不適合")</f>
      </c>
      <c r="L17" s="33">
        <f>IF(B17=0,"",ROUND(100*(parameters!$H$6*MIN(1,LTIFRTarget/MAX(E17,0.0001))+parameters!$H$7*MIN(1,TRIRTarget/MAX(F17,0.0001))+parameters!$H$8*MIN(1,IFERROR(I17/HazardClosureRateTarget,0))+parameters!$H$9*MIN(1,IFERROR(J17/TrainingRateTarget,0))+parameters!$H$10*IF(N(K17)&lt;=FacilityNonconformityTarget,1,MAX(0,1-N(K17)/10))),1))</f>
      </c>
    </row>
  </sheetData>
  <mergeCells count="2">
    <mergeCell ref="A2:L2"/>
    <mergeCell ref="A1:L1"/>
  </mergeCells>
  <conditionalFormatting sqref="E6:E17">
    <cfRule type="expression" dxfId="3" priority="1">
      <formula>AND($E6&lt;&gt;"",$E6&lt;=LTIFRTarget)</formula>
    </cfRule>
    <cfRule type="expression" dxfId="4" priority="2">
      <formula>AND($E6&lt;&gt;"",$E6&gt;LTIFRTarget,$E6&lt;=LTIFRTarget*1.5)</formula>
    </cfRule>
    <cfRule type="expression" dxfId="5" priority="3">
      <formula>AND($E6&lt;&gt;"",$E6&gt;LTIFRTarget*1.5)</formula>
    </cfRule>
  </conditionalFormatting>
  <conditionalFormatting sqref="F6:F17">
    <cfRule type="expression" dxfId="3" priority="4">
      <formula>AND($F6&lt;&gt;"",$F6&lt;=TRIRTarget)</formula>
    </cfRule>
    <cfRule type="expression" dxfId="4" priority="5">
      <formula>AND($F6&lt;&gt;"",$F6&gt;TRIRTarget,$F6&lt;=TRIRTarget*1.5)</formula>
    </cfRule>
    <cfRule type="expression" dxfId="5" priority="6">
      <formula>AND($F6&lt;&gt;"",$F6&gt;TRIRTarget*1.5)</formula>
    </cfRule>
  </conditionalFormatting>
  <conditionalFormatting sqref="I6:I17">
    <cfRule type="expression" dxfId="3" priority="7">
      <formula>AND($I6&lt;&gt;"",$I6&gt;=HazardClosureRateTarget)</formula>
    </cfRule>
    <cfRule type="expression" dxfId="4" priority="8">
      <formula>AND($I6&lt;&gt;"",$I6&lt;HazardClosureRateTarget,$I6&gt;=HazardClosureRateTarget*0.8)</formula>
    </cfRule>
    <cfRule type="expression" dxfId="5" priority="9">
      <formula>AND($I6&lt;&gt;"",$I6&lt;HazardClosureRateTarget*0.8)</formula>
    </cfRule>
  </conditionalFormatting>
  <conditionalFormatting sqref="J6:J17">
    <cfRule type="expression" dxfId="3" priority="10">
      <formula>AND($J6&lt;&gt;"",$J6&gt;=TrainingRateTarget)</formula>
    </cfRule>
    <cfRule type="expression" dxfId="4" priority="11">
      <formula>AND($J6&lt;&gt;"",$J6&lt;TrainingRateTarget,$J6&gt;=TrainingRateTarget*0.8)</formula>
    </cfRule>
    <cfRule type="expression" dxfId="5" priority="12">
      <formula>AND($J6&lt;&gt;"",$J6&lt;TrainingRateTarget*0.8)</formula>
    </cfRule>
  </conditionalFormatting>
  <conditionalFormatting sqref="K6:K17">
    <cfRule type="expression" dxfId="3" priority="13">
      <formula>$K6&lt;=FacilityNonconformityTarget</formula>
    </cfRule>
    <cfRule type="expression" dxfId="5" priority="14">
      <formula>$K6&gt;FacilityNonconformityTarget</formula>
    </cfRule>
  </conditionalFormatting>
  <conditionalFormatting sqref="L6:L17">
    <cfRule type="cellIs" dxfId="3" priority="15" operator="greaterThanOrEqual">
      <formula>85</formula>
    </cfRule>
    <cfRule type="cellIs" dxfId="4" priority="16" operator="between">
      <formula>70</formula>
      <formula>84.999</formula>
    </cfRule>
    <cfRule type="cellIs" dxfId="5" priority="17" operator="lessThan">
      <formula>70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KPI табло за производствена безопасност</dc:title>
  <dc:creator>Finite Field</dc:creator>
  <dc:description>Excel шаблон за KPI табло за производствена безопасност.</dc:description>
  <lastModifiedBy/>
  <dcterms:created xsi:type="dcterms:W3CDTF">2026-06-15T08:32:06Z</dcterms:created>
  <dcterms:modified xsi:type="dcterms:W3CDTF">2026-06-15T08:32:07Z</dcterms:modified>
  <category>Safety Management</category>
</coreProperties>
</file>