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Default Extension="bin" ContentType="application/vnd.ms-office.vbaProject"/>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book.xml" ContentType="application/vnd.openxmlformats-officedocument.spreadsheetml.sheet.main+xml"/>
  <Override PartName="/xl/sharedStrings.xml" ContentType="application/vnd.openxmlformats-officedocument.spreadsheetml.sharedStrings+xml"/>
</Types>
</file>

<file path=_rels/.rels><?xml version="1.0" encoding="UTF-8"?>
<Relationships xmlns="http://schemas.openxmlformats.org/package/2006/relationships"><Relationship Id="rId1" Target="xl/workbook.xml" Type="http://schemas.openxmlformats.org/officeDocument/2006/relationships/officeDocument"></Relationship><Relationship Id="rId2" Target="docProps/core.xml" Type="http://schemas.openxmlformats.org/package/2006/relationships/metadata/core-properties"></Relationship><Relationship Id="rId3" Target="docProps/app.xml" Type="http://schemas.openxmlformats.org/officeDocument/2006/relationships/extended-properties"></Relationship></Relationships>
</file>

<file path=xl/workbook.xml><?xml version="1.0" encoding="utf-8"?>
<workbook xmlns="http://schemas.openxmlformats.org/spreadsheetml/2006/main" xmlns:r="http://schemas.openxmlformats.org/officeDocument/2006/relationships" xmlns:mc="http://schemas.openxmlformats.org/markup-compatibility/2006">
  <workbookPr/>
  <workbookProtection/>
  <bookViews>
    <workbookView visibility="visible" showHorizontalScroll="true" showVerticalScroll="true" showSheetTabs="true" tabRatio="600" autoFilterDateGrouping="true"/>
  </bookViews>
  <sheets>
    <sheet name="使い方" sheetId="1" r:id="rId1" state="visible"/>
    <sheet name="KPIダッシュボード" sheetId="2" r:id="rId2" state="visible"/>
    <sheet name="基本設定" sheetId="3" r:id="rId3" state="visible"/>
    <sheet name="店舗マスタ" sheetId="4" r:id="rId4" state="visible"/>
    <sheet name="商品マスタ" sheetId="5" r:id="rId5" state="visible"/>
    <sheet name="仕入先マスタ" sheetId="6" r:id="rId6" state="visible"/>
    <sheet name="従業員マスタ" sheetId="7" r:id="rId7" state="visible"/>
    <sheet name="日次売上記録" sheetId="8" r:id="rId8" state="visible"/>
    <sheet name="在庫台帳" sheetId="9" r:id="rId9" state="visible"/>
    <sheet name="発注・補充" sheetId="10" r:id="rId10" state="visible"/>
    <sheet name="スタッフシフト" sheetId="11" r:id="rId11" state="visible"/>
    <sheet name="販促活動" sheetId="12" r:id="rId12" state="visible"/>
    <sheet name="顧客会員・サービス" sheetId="13" r:id="rId13" state="visible"/>
    <sheet name="店舗巡回点検" sheetId="14" r:id="rId14" state="visible"/>
    <sheet name="ロス・異常" sheetId="15" r:id="rId15" state="visible"/>
    <sheet name="経費予算" sheetId="16" r:id="rId16" state="visible"/>
  </sheets>
  <definedNames>
    <definedName name="CategoryList">基本設定!$A$16:$A$35</definedName>
    <definedName name="RegionList">基本設定!$E$16:$E$35</definedName>
    <definedName name="StoreTypeList">基本設定!$I$16:$I$35</definedName>
    <definedName name="StoreStatusList">基本設定!$M$16:$M$35</definedName>
    <definedName name="ProductStatusList">基本設定!$Q$16:$Q$35</definedName>
    <definedName name="SupplierStatusList">基本設定!$U$16:$U$35</definedName>
    <definedName name="JobList">基本設定!$Y$16:$Y$35</definedName>
    <definedName name="AttendanceStatusList">基本設定!$AC$16:$AC$35</definedName>
    <definedName name="ShiftList">基本設定!$A$40:$A$59</definedName>
    <definedName name="PaymentMethodList">基本設定!$E$40:$E$59</definedName>
    <definedName name="ChannelList">基本設定!$I$40:$I$59</definedName>
    <definedName name="PurchaseStatusList">基本設定!$M$40:$M$59</definedName>
    <definedName name="PromotionTypeList">基本設定!$Q$40:$Q$59</definedName>
    <definedName name="ActivityStatusList">基本設定!$U$40:$U$59</definedName>
    <definedName name="InspectionAreaList">基本設定!$Y$40:$Y$59</definedName>
    <definedName name="ActionStatusList">基本設定!$AC$40:$AC$59</definedName>
    <definedName name="ExceptionTypeList">基本設定!$A$64:$A$83</definedName>
    <definedName name="ExpenseTypeList">基本設定!$E$64:$E$83</definedName>
    <definedName name="CustomerTypeList">基本設定!$I$64:$I$83</definedName>
    <definedName name="CustomerLevelList">基本設定!$M$64:$M$83</definedName>
    <definedName name="InteractionTypeList">基本設定!$Q$64:$Q$83</definedName>
    <definedName name="AllStoreList">基本設定!$U$64:$U$168</definedName>
    <definedName name="StoreIDList">店舗マスタ!$A$4:$A$103</definedName>
    <definedName name="ProductIDList">商品マスタ!$A$4:$A$203</definedName>
    <definedName name="SupplierIDList">仕入先マスタ!$A$4:$A$103</definedName>
    <definedName name="EmployeeIDList">従業員マスタ!$A$4:$A$203</definedName>
    <definedName localSheetId="0" name="_xlnm.Print_Titles">使い方!1:3</definedName>
    <definedName localSheetId="0" name="_xlnm.Print_Area">使い方!$A$1:$H$42</definedName>
    <definedName localSheetId="1" name="_xlnm.Print_Titles">KPIダッシュボード!1:3</definedName>
    <definedName localSheetId="1" name="_xlnm.Print_Area">KPIダッシュボード!$A$1:$P$58</definedName>
    <definedName localSheetId="2" name="_xlnm.Print_Titles">基本設定!1:3</definedName>
    <definedName localSheetId="2" name="_xlnm.Print_Area">基本設定!$A$1:$AF$70</definedName>
    <definedName hidden="true" localSheetId="3" name="_xlnm._FilterDatabase">店舗マスタ!$A$3:$O$103</definedName>
    <definedName localSheetId="3" name="_xlnm.Print_Titles">店舗マスタ!1:3</definedName>
    <definedName localSheetId="3" name="_xlnm.Print_Area">店舗マスタ!$A$1:$O$103</definedName>
    <definedName hidden="true" localSheetId="4" name="_xlnm._FilterDatabase">商品マスタ!$A$3:$P$203</definedName>
    <definedName localSheetId="4" name="_xlnm.Print_Titles">商品マスタ!1:3</definedName>
    <definedName localSheetId="4" name="_xlnm.Print_Area">商品マスタ!$A$1:$P$203</definedName>
    <definedName hidden="true" localSheetId="5" name="_xlnm._FilterDatabase">仕入先マスタ!$A$3:$I$103</definedName>
    <definedName localSheetId="5" name="_xlnm.Print_Titles">仕入先マスタ!1:3</definedName>
    <definedName localSheetId="5" name="_xlnm.Print_Area">仕入先マスタ!$A$1:$I$103</definedName>
    <definedName hidden="true" localSheetId="6" name="_xlnm._FilterDatabase">従業員マスタ!$A$3:$J$203</definedName>
    <definedName localSheetId="6" name="_xlnm.Print_Titles">従業員マスタ!1:3</definedName>
    <definedName localSheetId="6" name="_xlnm.Print_Area">従業員マスタ!$A$1:$J$203</definedName>
    <definedName hidden="true" localSheetId="7" name="_xlnm._FilterDatabase">日次売上記録!$A$3:$S$303</definedName>
    <definedName localSheetId="7" name="_xlnm.Print_Titles">日次売上記録!1:3</definedName>
    <definedName localSheetId="7" name="_xlnm.Print_Area">日次売上記録!$A$1:$S$303</definedName>
    <definedName hidden="true" localSheetId="8" name="_xlnm._FilterDatabase">在庫台帳!$A$3:$O$303</definedName>
    <definedName localSheetId="8" name="_xlnm.Print_Titles">在庫台帳!1:3</definedName>
    <definedName localSheetId="8" name="_xlnm.Print_Area">在庫台帳!$A$1:$O$303</definedName>
    <definedName hidden="true" localSheetId="9" name="_xlnm._FilterDatabase">'発注・補充'!$A$3:$R$203</definedName>
    <definedName localSheetId="9" name="_xlnm.Print_Titles">'発注・補充'!1:3</definedName>
    <definedName localSheetId="9" name="_xlnm.Print_Area">'発注・補充'!$A$1:$R$203</definedName>
    <definedName hidden="true" localSheetId="10" name="_xlnm._FilterDatabase">スタッフシフト!$A$3:$P$303</definedName>
    <definedName localSheetId="10" name="_xlnm.Print_Titles">スタッフシフト!1:3</definedName>
    <definedName localSheetId="10" name="_xlnm.Print_Area">スタッフシフト!$A$1:$P$303</definedName>
    <definedName hidden="true" localSheetId="11" name="_xlnm._FilterDatabase">販促活動!$A$3:$P$153</definedName>
    <definedName localSheetId="11" name="_xlnm.Print_Titles">販促活動!1:3</definedName>
    <definedName localSheetId="11" name="_xlnm.Print_Area">販促活動!$A$1:$P$153</definedName>
    <definedName hidden="true" localSheetId="12" name="_xlnm._FilterDatabase">'顧客会員・サービス'!$A$3:$O$203</definedName>
    <definedName localSheetId="12" name="_xlnm.Print_Titles">'顧客会員・サービス'!1:3</definedName>
    <definedName localSheetId="12" name="_xlnm.Print_Area">'顧客会員・サービス'!$A$1:$O$203</definedName>
    <definedName hidden="true" localSheetId="13" name="_xlnm._FilterDatabase">店舗巡回点検!$A$3:$O$203</definedName>
    <definedName localSheetId="13" name="_xlnm.Print_Titles">店舗巡回点検!1:3</definedName>
    <definedName localSheetId="13" name="_xlnm.Print_Area">店舗巡回点検!$A$1:$O$203</definedName>
    <definedName hidden="true" localSheetId="14" name="_xlnm._FilterDatabase">'ロス・異常'!$A$3:$M$203</definedName>
    <definedName localSheetId="14" name="_xlnm.Print_Titles">'ロス・異常'!1:3</definedName>
    <definedName localSheetId="14" name="_xlnm.Print_Area">'ロス・異常'!$A$1:$M$203</definedName>
    <definedName hidden="true" localSheetId="15" name="_xlnm._FilterDatabase">経費予算!$A$3:$J$203</definedName>
    <definedName localSheetId="15" name="_xlnm.Print_Titles">経費予算!1:3</definedName>
    <definedName localSheetId="15" name="_xlnm.Print_Area">経費予算!$A$1:$J$203</definedName>
  </definedNames>
  <calcPr calcId="124519" forceFullCalc="true" fullCalcOnLoad="true"/>
</workbook>
</file>

<file path=xl/sharedStrings.xml><?xml version="1.0" encoding="utf-8"?>
<sst xmlns="http://schemas.openxmlformats.org/spreadsheetml/2006/main" count="397" uniqueCount="397">
  <si>
    <t>小売店舗運営共通 Excel テンプレート</t>
  </si>
  <si>
    <t>異なる会社や店舗形態の日常運営管理、データ蓄積、経営振り返りに適しています。</t>
  </si>
  <si>
    <t>1. 推奨する利用順序</t>
  </si>
  <si>
    <t>1. 「基本設定」で会社、年度、業務辞書、プルダウン項目を管理します。</t>
  </si>
  <si>
    <t>2. 「店舗マスタ / 商品マスタ / 仕入先マスタ / 従業員マスタ」で基礎情報を管理します。</t>
  </si>
  <si>
    <t>3. 毎日または毎週、「日次売上記録、在庫台帳、発注・補充、スタッフシフト、店舗巡回点検、ロス・異常、経費予算」を入力します。</t>
  </si>
  <si>
    <t>4. 「KPIダッシュボード」で日付範囲と店舗を選び、売上、粗利、在庫、人効率、ロス、予算、点検などの指標を確認します。</t>
  </si>
  <si>
    <t>2. 色のルール</t>
  </si>
  <si>
    <t>水色: 手入力を推奨する項目。灰色: 通常は手修正不要の数式項目。黄色: 重要パラメータまたは絞り込み条件。</t>
  </si>
  <si>
    <t>濃紺の見出しにはフィルター機能があり、ほとんどの業務項目にはプルダウンがあるため、入力ミスを減らせます。</t>
  </si>
  <si>
    <t>3. 対象業務シーン</t>
  </si>
  <si>
    <t>売上と粗利: 日次売上、客単数、来店客数、支払方法、チャネル、粗利率。</t>
  </si>
  <si>
    <t>在庫と補充: 期首 / 期末在庫、セキュリティ在庫、欠品警告、補充提案、入荷追跡。</t>
  </si>
  <si>
    <t>店舗運営: シフト管理、店舗点検、販促活動、会員対応、ロス異常、経費予算。</t>
  </si>
  <si>
    <t>チェーン / 複数店舗: 本部が全店舗を確認でき、単店単位の確認や比較もできます。</t>
  </si>
  <si>
    <t>4. 主要な数式の説明</t>
  </si>
  <si>
    <t>実収金額 = 単価 × 販売数量 - 割引額。粗利 = 実収金額 - 原価金額。粗利率 = 粗利 ÷ 実収金額。</t>
  </si>
  <si>
    <t>期末在庫 = 期首在庫 + 入庫数量 - 販売出庫 - 移動出庫 - ロス数量。</t>
  </si>
  <si>
    <t>推奨補充数量 = セキュリティ在庫、週次予測販売数、現在庫、補充倍率から自動計算します。</t>
  </si>
  <si>
    <t>人効率 = 売上 ÷ 実工数。点検合格率 = 合格項目数 ÷ 点検項目総数。</t>
  </si>
  <si>
    <t>5. 拡張のヒント</t>
  </si>
  <si>
    <t>会社固有の項目を追加する場合は、既存の数式を壊さないように各業務シートの右側へ追加してください。</t>
  </si>
  <si>
    <t>店舗、商品、従業員、仕入先を追加すると、関連業務シートのプルダウンに予約範囲内の新規レコードが自動で含まれます。</t>
  </si>
  <si>
    <t>外部ヤードの POS / ERP データを取り込む場合は、まず本テンプレートの項目に合わせて整形し、対応する業務シートへ貼り付けてください。</t>
  </si>
  <si>
    <t>KPIダッシュボード</t>
  </si>
  <si>
    <t>筛选日付和店舗后查看営業指標</t>
  </si>
  <si>
    <t>営業、粗利、在庫、人效、費用、巡回検査</t>
  </si>
  <si>
    <t>基本設定</t>
  </si>
  <si>
    <t>维护会社項目、字典和プルダウン选项</t>
  </si>
  <si>
    <t>店舗/商品/仕入先/従業員マスタ</t>
  </si>
  <si>
    <t>日次売上記録</t>
  </si>
  <si>
    <t>記録営業、折扣、客流、支付与チャネル</t>
  </si>
  <si>
    <t>粗利、客単価、転換率</t>
  </si>
  <si>
    <t>在庫台帳 / 発注・補充</t>
  </si>
  <si>
    <t>欠品早期警告、発注推奨</t>
  </si>
  <si>
    <t>スタッフシフト</t>
  </si>
  <si>
    <t>予定工数と実工数</t>
  </si>
  <si>
    <t>販促活動 / 顧客会員・サービス</t>
  </si>
  <si>
    <t>评估活動、跟进サービス</t>
  </si>
  <si>
    <t>ROI、満足度、サービス闭环</t>
  </si>
  <si>
    <t>店舗巡回点検 / ロス・異常 / 経費予算</t>
  </si>
  <si>
    <t>合格率、ロス金額、予算差異</t>
  </si>
  <si>
    <t>日付範囲と店舗を選ぶと主要経営指標を自動集計します。全店舗表示と単店表示の両方に対応します。</t>
  </si>
  <si>
    <t>開始日</t>
  </si>
  <si>
    <t>終了日</t>
  </si>
  <si>
    <t>店舗フィルター</t>
  </si>
  <si>
    <t>全店舗</t>
  </si>
  <si>
    <t>売上</t>
  </si>
  <si>
    <t>粗利</t>
  </si>
  <si>
    <t>粗利率</t>
  </si>
  <si>
    <t>客単価</t>
  </si>
  <si>
    <t>転換率</t>
  </si>
  <si>
    <t>在庫警戒SKU</t>
  </si>
  <si>
    <t>ロス金額</t>
  </si>
  <si>
    <t>人効率（売上/工数）</t>
  </si>
  <si>
    <t>予算達成率</t>
  </si>
  <si>
    <t>点検合格率</t>
  </si>
  <si>
    <t>カテゴリ営業</t>
  </si>
  <si>
    <t>月</t>
  </si>
  <si>
    <t>カテゴリ</t>
  </si>
  <si>
    <t>店舗ID</t>
  </si>
  <si>
    <t>店舗名</t>
  </si>
  <si>
    <t>食品・飲料</t>
  </si>
  <si>
    <t>パーソナルケア</t>
  </si>
  <si>
    <t>日用雑貨</t>
  </si>
  <si>
    <t>デジタル周辺機器</t>
  </si>
  <si>
    <t>衣料・靴・バッグ</t>
  </si>
  <si>
    <t>マタニティ・ベビー</t>
  </si>
  <si>
    <t>生鮮・冷蔵</t>
  </si>
  <si>
    <t>その他</t>
  </si>
  <si>
    <t>维护会社項目、业务字典、プルダウン选项。可按会社实际业务增加/修改选项。</t>
  </si>
  <si>
    <t>項目</t>
  </si>
  <si>
    <t>現在値</t>
  </si>
  <si>
    <t>説明</t>
  </si>
  <si>
    <t>会社名</t>
  </si>
  <si>
    <t>総合小売会社</t>
  </si>
  <si>
    <t>表示用です。実際の会社名に変更できます。</t>
  </si>
  <si>
    <t>初期年度</t>
  </si>
  <si>
    <t>ダッシュボードの初期月間トレンドに使います。</t>
  </si>
  <si>
    <t>通貨</t>
  </si>
  <si>
    <t>金額項目は既定で人民元形式で表示します。</t>
  </si>
  <si>
    <t>税額が必要な場合は、この値を基に拡張してください。</t>
  </si>
  <si>
    <t>点検合格ライン</t>
  </si>
  <si>
    <t>この点数未満は不合格扱いです。</t>
  </si>
  <si>
    <t>在庫警戒基準</t>
  </si>
  <si>
    <t>セキュリティ在庫未満</t>
  </si>
  <si>
    <t>在庫台帳はセキュリティ在庫を判定基準にします。</t>
  </si>
  <si>
    <t>テンプレート版</t>
  </si>
  <si>
    <t>共通テンプレート</t>
  </si>
  <si>
    <t>作成・更新日</t>
  </si>
  <si>
    <t>ブックを開くと自動で更新されます。</t>
  </si>
  <si>
    <t>エリア</t>
  </si>
  <si>
    <t>店舗形態</t>
  </si>
  <si>
    <t>店舗状態</t>
  </si>
  <si>
    <t>商品状態</t>
  </si>
  <si>
    <t>仕入先状態</t>
  </si>
  <si>
    <t>従業員役職</t>
  </si>
  <si>
    <t>勤怠状態</t>
  </si>
  <si>
    <t>華北</t>
  </si>
  <si>
    <t>旗艦店</t>
  </si>
  <si>
    <t>営業中</t>
  </si>
  <si>
    <t>取引中</t>
  </si>
  <si>
    <t>店長</t>
  </si>
  <si>
    <t>華東</t>
  </si>
  <si>
    <t>標準店</t>
  </si>
  <si>
    <t>副店長</t>
  </si>
  <si>
    <t>遅刻</t>
  </si>
  <si>
    <t>華南</t>
  </si>
  <si>
    <t>コミュニティ店舗</t>
  </si>
  <si>
    <t>暂停営業中</t>
  </si>
  <si>
    <t>レジ担当</t>
  </si>
  <si>
    <t>華中</t>
  </si>
  <si>
    <t>ポップアップストア</t>
  </si>
  <si>
    <t>販売担当</t>
  </si>
  <si>
    <t>欠勤</t>
  </si>
  <si>
    <t>ディスカウント店</t>
  </si>
  <si>
    <t>品出し担当</t>
  </si>
  <si>
    <t>休暇</t>
  </si>
  <si>
    <t>前方倉庫</t>
  </si>
  <si>
    <t>倉庫担当</t>
  </si>
  <si>
    <t>振休</t>
  </si>
  <si>
    <t>東北</t>
  </si>
  <si>
    <t>フランチャイズ店</t>
  </si>
  <si>
    <t>エリア督導</t>
  </si>
  <si>
    <t>住居清掃</t>
  </si>
  <si>
    <t>パート</t>
  </si>
  <si>
    <t>文房具</t>
  </si>
  <si>
    <t>支払方法</t>
  </si>
  <si>
    <t>チャネル</t>
  </si>
  <si>
    <t>購買状態</t>
  </si>
  <si>
    <t>販促種別</t>
  </si>
  <si>
    <t>活動状態</t>
  </si>
  <si>
    <t>巡回検査エリア</t>
  </si>
  <si>
    <t>対応状態</t>
  </si>
  <si>
    <t>早番</t>
  </si>
  <si>
    <t>現金</t>
  </si>
  <si>
    <t>店頭</t>
  </si>
  <si>
    <t>値引き</t>
  </si>
  <si>
    <t>計画中</t>
  </si>
  <si>
    <t>中番</t>
  </si>
  <si>
    <t>銀行カード</t>
  </si>
  <si>
    <t>ミニプログラム</t>
  </si>
  <si>
    <t>承認待ち</t>
  </si>
  <si>
    <t>進行中</t>
  </si>
  <si>
    <t>レジ</t>
  </si>
  <si>
    <t>対応中</t>
  </si>
  <si>
    <t>遅番</t>
  </si>
  <si>
    <t>WeChat Pay</t>
  </si>
  <si>
    <t>承認済み</t>
  </si>
  <si>
    <t>通し勤務</t>
  </si>
  <si>
    <t>Alipay</t>
  </si>
  <si>
    <t>法人まとめ買い</t>
  </si>
  <si>
    <t>衛生</t>
  </si>
  <si>
    <t>期限超過</t>
  </si>
  <si>
    <t>休憩</t>
  </si>
  <si>
    <t>会員チャージ</t>
  </si>
  <si>
    <t>電話注文</t>
  </si>
  <si>
    <t>会員限定</t>
  </si>
  <si>
    <t>防火セキュリティ</t>
  </si>
  <si>
    <t>クローズ</t>
  </si>
  <si>
    <t>サービス礼仪</t>
  </si>
  <si>
    <t>値札</t>
  </si>
  <si>
    <t>販促実行</t>
  </si>
  <si>
    <t>異常タイプ</t>
  </si>
  <si>
    <t>費用区分</t>
  </si>
  <si>
    <t>新規 / 既存顧客</t>
  </si>
  <si>
    <t>顧客ランク</t>
  </si>
  <si>
    <t>接点タイプ</t>
  </si>
  <si>
    <t>店舗範囲</t>
  </si>
  <si>
    <t>棚卸差損</t>
  </si>
  <si>
    <t>家賃</t>
  </si>
  <si>
    <t>新規顧客</t>
  </si>
  <si>
    <t>一般</t>
  </si>
  <si>
    <t>破損</t>
  </si>
  <si>
    <t>人件費</t>
  </si>
  <si>
    <t>既存顧客</t>
  </si>
  <si>
    <t>シルバー</t>
  </si>
  <si>
    <t>アフターサービス</t>
  </si>
  <si>
    <t>期限間近</t>
  </si>
  <si>
    <t>水道光熱費</t>
  </si>
  <si>
    <t>ゴールド</t>
  </si>
  <si>
    <t>苦情</t>
  </si>
  <si>
    <t>物流費費</t>
  </si>
  <si>
    <t>プラチナ</t>
  </si>
  <si>
    <t>返品・交換</t>
  </si>
  <si>
    <t>販促費</t>
  </si>
  <si>
    <t>法人顧客</t>
  </si>
  <si>
    <t>会員相談</t>
  </si>
  <si>
    <t>価格異常</t>
  </si>
  <si>
    <t>フォロー連絡</t>
  </si>
  <si>
    <t>返品異常</t>
  </si>
  <si>
    <t>現金差異</t>
  </si>
  <si>
    <t>店舗マスタ</t>
  </si>
  <si>
    <t>维护单店/连锁店舗基本情報；店舗ID将用于すべて业务表プルダウン和ダッシュボード筛选。</t>
  </si>
  <si>
    <t>都市</t>
  </si>
  <si>
    <t>開業日</t>
  </si>
  <si>
    <t>面積㎡</t>
  </si>
  <si>
    <t>従業員数</t>
  </si>
  <si>
    <t>状態</t>
  </si>
  <si>
    <t>月額家賃</t>
  </si>
  <si>
    <t>月間売上目標</t>
  </si>
  <si>
    <t>日次売上目標</t>
  </si>
  <si>
    <t>目標坪効率 / 月</t>
  </si>
  <si>
    <t>備考</t>
  </si>
  <si>
    <t>華北旗艦店</t>
  </si>
  <si>
    <t>佐藤健</t>
  </si>
  <si>
    <t>華東コミュニティ店舗</t>
  </si>
  <si>
    <t>田中さくら</t>
  </si>
  <si>
    <t>華南ディスカウント店</t>
  </si>
  <si>
    <t>山本真由</t>
  </si>
  <si>
    <t>西南前方倉庫</t>
  </si>
  <si>
    <t>渡辺大輝</t>
  </si>
  <si>
    <t>商品マスタ</t>
  </si>
  <si>
    <t>维护商品、价格、仕入価格、セキュリティ在庫和発注ルール；商品コード将用于営業、在庫、発注和损耗。</t>
  </si>
  <si>
    <t>商品コード</t>
  </si>
  <si>
    <t>SKU / バーコード</t>
  </si>
  <si>
    <t>ブランド</t>
  </si>
  <si>
    <t>商品名</t>
  </si>
  <si>
    <t>規格</t>
  </si>
  <si>
    <t>単位</t>
  </si>
  <si>
    <t>仕入先ID</t>
  </si>
  <si>
    <t>仕入価格</t>
  </si>
  <si>
    <t>売価</t>
  </si>
  <si>
    <t>セキュリティ在庫</t>
  </si>
  <si>
    <t>補充倍率</t>
  </si>
  <si>
    <t>重点商品か</t>
  </si>
  <si>
    <t>ペットボトル水</t>
  </si>
  <si>
    <t>高頻度必需品</t>
  </si>
  <si>
    <t>朝光</t>
  </si>
  <si>
    <t>飲料用コーヒー</t>
  </si>
  <si>
    <t>朝食バンドル</t>
  </si>
  <si>
    <t>やわらかケア</t>
  </si>
  <si>
    <t>ティッシュ</t>
  </si>
  <si>
    <t>販促定番品</t>
  </si>
  <si>
    <t>クリーンガード</t>
  </si>
  <si>
    <t>ハンドソープ</t>
  </si>
  <si>
    <t>暮らし良品</t>
  </si>
  <si>
    <t>ゴミ袋</t>
  </si>
  <si>
    <t>デジタルヘルパー</t>
  </si>
  <si>
    <t>高粗利</t>
  </si>
  <si>
    <t>軽歩</t>
  </si>
  <si>
    <t>綿ソックス</t>
  </si>
  <si>
    <t>季節販促</t>
  </si>
  <si>
    <t>あんしんベビー</t>
  </si>
  <si>
    <t>ウェットティッシュ</t>
  </si>
  <si>
    <t>仕入先マスタ</t>
  </si>
  <si>
    <t>维护仕入先信息、交期和状態；用于商品和購買発注表自動匹配。</t>
  </si>
  <si>
    <t>仕入先名</t>
  </si>
  <si>
    <t>主力カテゴリ</t>
  </si>
  <si>
    <t>担当者</t>
  </si>
  <si>
    <t>電話</t>
  </si>
  <si>
    <t>リードタイム（日）</t>
  </si>
  <si>
    <t>支払条件</t>
  </si>
  <si>
    <t>清泉食品供給網</t>
  </si>
  <si>
    <t>佐藤太郎</t>
  </si>
  <si>
    <t>月締め30日</t>
  </si>
  <si>
    <t>やわらかケア個人ケア商社</t>
  </si>
  <si>
    <t>鈴木花子</t>
  </si>
  <si>
    <t>月締め45日</t>
  </si>
  <si>
    <t>暮らし良品百貨</t>
  </si>
  <si>
    <t>高橋健</t>
  </si>
  <si>
    <t>代金引換</t>
  </si>
  <si>
    <t>デジタルヘルパー電子</t>
  </si>
  <si>
    <t>田中美咲</t>
  </si>
  <si>
    <t>従業員マスタ</t>
  </si>
  <si>
    <t>维护员工归属、役職和薪酬基礎データ；用于排班表自動带出氏名和役職。</t>
  </si>
  <si>
    <t>従業員ID</t>
  </si>
  <si>
    <t>氏名</t>
  </si>
  <si>
    <t>役職</t>
  </si>
  <si>
    <t>入社日</t>
  </si>
  <si>
    <t>給与形態</t>
  </si>
  <si>
    <t>時給 / 日給</t>
  </si>
  <si>
    <t>在籍</t>
  </si>
  <si>
    <t>月給</t>
  </si>
  <si>
    <t>時給</t>
  </si>
  <si>
    <t>高橋悠斗</t>
  </si>
  <si>
    <t>伊藤蓮</t>
  </si>
  <si>
    <t>中村大地</t>
  </si>
  <si>
    <t>日々の売上明細、または商品別に集計した売上データを入力します。灰色列は店舗 / 商品マスタから自動補完され、粗利も計算されます。</t>
  </si>
  <si>
    <t>日付</t>
  </si>
  <si>
    <t>単価</t>
  </si>
  <si>
    <t>販売数量</t>
  </si>
  <si>
    <t>割引額</t>
  </si>
  <si>
    <t>実収金額</t>
  </si>
  <si>
    <t>原価金額</t>
  </si>
  <si>
    <t>客単数</t>
  </si>
  <si>
    <t>来店客数</t>
  </si>
  <si>
    <t>サンプルデータです。上書きして使えます。</t>
  </si>
  <si>
    <t>在庫台帳</t>
  </si>
  <si>
    <t>店舗と商品ごとに在庫変動を記録します。セキュリティ在庫を下回るか欠品すると自動で警告します。</t>
  </si>
  <si>
    <t>期首在庫</t>
  </si>
  <si>
    <t>入庫数量</t>
  </si>
  <si>
    <t>販売出庫</t>
  </si>
  <si>
    <t>移動出庫</t>
  </si>
  <si>
    <t>ロス数量</t>
  </si>
  <si>
    <t>期末在庫</t>
  </si>
  <si>
    <t>在庫状態</t>
  </si>
  <si>
    <t>サンプル在庫</t>
  </si>
  <si>
    <t>発注・補充</t>
  </si>
  <si>
    <t>補充提案は現在庫、セキュリティ在庫、週販予測、補充倍率を組み合わせて算出します。店舗からの請求や本部承認に使えます。</t>
  </si>
  <si>
    <t>申請日</t>
  </si>
  <si>
    <t>現在庫</t>
  </si>
  <si>
    <t>週次予測販売数</t>
  </si>
  <si>
    <t>推奨補充数量</t>
  </si>
  <si>
    <t>申請補充数量</t>
  </si>
  <si>
    <t>仕入単価</t>
  </si>
  <si>
    <t>仕入金額</t>
  </si>
  <si>
    <t>希望納品日</t>
  </si>
  <si>
    <t>実納品日</t>
  </si>
  <si>
    <t>承認者</t>
  </si>
  <si>
    <t>販促備蓄</t>
  </si>
  <si>
    <t>前方倉庫発注</t>
  </si>
  <si>
    <t>予定シフトと実労働時間を記録します。人効率、残業、勤怠異常の分析に使えます。</t>
  </si>
  <si>
    <t>予定出勤</t>
  </si>
  <si>
    <t>予定退勤</t>
  </si>
  <si>
    <t>予定工数</t>
  </si>
  <si>
    <t>実出勤</t>
  </si>
  <si>
    <t>実退勤</t>
  </si>
  <si>
    <t>実工数</t>
  </si>
  <si>
    <t>残業時間</t>
  </si>
  <si>
    <t>サンプルシフト</t>
  </si>
  <si>
    <t>販促活動</t>
  </si>
  <si>
    <t>販促計画、予算、目標を記録します。実売上 / 粗利は日付、店舗範囲、カテゴリ、商品コードで自動集計されます。</t>
  </si>
  <si>
    <t>施策ID</t>
  </si>
  <si>
    <t>施策名</t>
  </si>
  <si>
    <t>カテゴリ/商品コード</t>
  </si>
  <si>
    <t>予算</t>
  </si>
  <si>
    <t>売上目標</t>
  </si>
  <si>
    <t>実売上</t>
  </si>
  <si>
    <t>粗利目標</t>
  </si>
  <si>
    <t>実粗利</t>
  </si>
  <si>
    <t>春のドリンクまとめ買い割引</t>
  </si>
  <si>
    <t>マーケティング</t>
  </si>
  <si>
    <t>カテゴリ別集計</t>
  </si>
  <si>
    <t>ティッシュ会員価格</t>
  </si>
  <si>
    <t>単品別集計</t>
  </si>
  <si>
    <t>顧客会員・サービス</t>
  </si>
  <si>
    <t>会員の利用、問い合わせ、苦情、満足度を記録します。サービスの完結と顧客体験の追跡に使えます。</t>
  </si>
  <si>
    <t>会員ID</t>
  </si>
  <si>
    <t>再購入回数</t>
  </si>
  <si>
    <t>問題タイプ</t>
  </si>
  <si>
    <t>応答時間（時間）</t>
  </si>
  <si>
    <t>満足度（1-5）</t>
  </si>
  <si>
    <t>サンプル対応記録</t>
  </si>
  <si>
    <t>欠品</t>
  </si>
  <si>
    <t>フォロー待ち</t>
  </si>
  <si>
    <t>なし</t>
  </si>
  <si>
    <t>サービス</t>
  </si>
  <si>
    <t>解決済み</t>
  </si>
  <si>
    <t>店舗巡回点検</t>
  </si>
  <si>
    <t>店舗標準点検、是正責任、クローズ状況を記録します。点検合格率と期限超過の追跡に使えます。</t>
  </si>
  <si>
    <t>確認者</t>
  </si>
  <si>
    <t>確認エリア</t>
  </si>
  <si>
    <t>確認項目</t>
  </si>
  <si>
    <t>基準説明</t>
  </si>
  <si>
    <t>得点</t>
  </si>
  <si>
    <t>合否</t>
  </si>
  <si>
    <t>問題内容</t>
  </si>
  <si>
    <t>是正責任者</t>
  </si>
  <si>
    <t>期限日</t>
  </si>
  <si>
    <t>完了日</t>
  </si>
  <si>
    <t>避難経路と設備</t>
  </si>
  <si>
    <t>通路は確保され、消火器は有効期限内です。</t>
  </si>
  <si>
    <t>サンプル点検</t>
  </si>
  <si>
    <t>レジ標準</t>
  </si>
  <si>
    <t>予備金、領収書、会員案内、整列の秩序が要件を満たしています。</t>
  </si>
  <si>
    <t>販促物と価格運用</t>
  </si>
  <si>
    <t>キャンペーンポスター、陳列、価格、接客トークが一致しています。</t>
  </si>
  <si>
    <t>是正要</t>
  </si>
  <si>
    <t>本部運営</t>
  </si>
  <si>
    <t>店舗清掃</t>
  </si>
  <si>
    <t>床、棚、冷蔵ケース、レジ周りに目立つ汚れはありません。</t>
  </si>
  <si>
    <t>値札整合</t>
  </si>
  <si>
    <t>主动问候，苦情及时記録和跟进</t>
  </si>
  <si>
    <t>门头なし遮挡，货架発注及时，价签齐全</t>
  </si>
  <si>
    <t>商品は床と壁から離して保管し、期限間近品は個別に表示</t>
  </si>
  <si>
    <t>ロス・異常</t>
  </si>
  <si>
    <t>棚卸差損、破損、期限間近、盗難ロス、設備故障などの異常を記録します。損失金額は商品原価から自動計算されます。</t>
  </si>
  <si>
    <t>単価原価</t>
  </si>
  <si>
    <t>損失金額</t>
  </si>
  <si>
    <t>責任者</t>
  </si>
  <si>
    <t>陳列破損</t>
  </si>
  <si>
    <t>サンプル異常</t>
  </si>
  <si>
    <t>店舗棚卸</t>
  </si>
  <si>
    <t>受入差異</t>
  </si>
  <si>
    <t>顧客返品</t>
  </si>
  <si>
    <t>経費予算</t>
  </si>
  <si>
    <t>月、店舗、費用区分ごとに予算と実績を記録します。予算達成率と超過支出の警告に使えます。</t>
  </si>
  <si>
    <t>予算額</t>
  </si>
  <si>
    <t>実績額</t>
  </si>
  <si>
    <t>差異</t>
  </si>
  <si>
    <t>差異率</t>
  </si>
  <si>
    <t>運営</t>
  </si>
  <si>
    <t>サンプル費用</t>
  </si>
  <si>
    <t>財務</t>
  </si>
  <si>
    <t>このリンクはローカルアドレスのため、現在の環境ではページ内容を読み取れません。本テンプレートは金融経費精算記録の共通項目、内部統制要件、複数の業務シーンに基づいて構成しています。</t>
  </si>
  <si>
    <t>ドロップダウン項目、費目、単価上限、デフォルト税率、統制説明を管理します。</t>
  </si>
</sst>
</file>

<file path=xl/styles.xml><?xml version="1.0" encoding="utf-8"?>
<styleSheet xmlns="http://schemas.openxmlformats.org/spreadsheetml/2006/main" xmlns:ap="http://schemas.openxmlformats.org/officeDocument/2006/extended-properties" xmlns:op="http://schemas.openxmlformats.org/officeDocument/2006/custom-properties" xmlns:a="http://schemas.openxmlformats.org/drawingml/2006/main" xmlns:c="http://schemas.openxmlformats.org/drawingml/2006/chart" xmlns:cdr="http://schemas.openxmlformats.org/drawingml/2006/chartDrawing" xmlns:comp="http://schemas.openxmlformats.org/drawingml/2006/compatibility" xmlns:dgm="http://schemas.openxmlformats.org/drawingml/2006/diagram" xmlns:lc="http://schemas.openxmlformats.org/drawingml/2006/lockedCanvas" xmlns:pic="http://schemas.openxmlformats.org/drawingml/2006/picture" xmlns:xdr="http://schemas.openxmlformats.org/drawingml/2006/spreadsheetDrawing" xmlns:r="http://schemas.openxmlformats.org/officeDocument/2006/relationships" xmlns:ds="http://schemas.openxmlformats.org/officeDocument/2006/customXml" xmlns:m="http://schemas.openxmlformats.org/officeDocument/2006/math" xmlns:x="http://schemas.openxmlformats.org/spreadsheetml/2006/main" xmlns:sl="http://schemas.openxmlformats.org/schemaLibrary/2006/main" xmlns:mc="http://schemas.openxmlformats.org/markup-compatibility/2006" xmlns:xne="http://schemas.microsoft.com/office/excel/2006/main" xmlns:mso="http://schemas.microsoft.com/office/2006/01/customui" xmlns:ax="http://schemas.microsoft.com/office/2006/activeX" xmlns:cppr="http://schemas.microsoft.com/office/2006/coverPageProps" xmlns:cdip="http://schemas.microsoft.com/office/2006/customDocumentInformationPanel" xmlns:ct="http://schemas.microsoft.com/office/2006/metadata/contentType" xmlns:ntns="http://schemas.microsoft.com/office/2006/metadata/customXsn" xmlns:lp="http://schemas.microsoft.com/office/2006/metadata/longProperties" xmlns:ma="http://schemas.microsoft.com/office/2006/metadata/properties/metaAttributes" xmlns:msink="http://schemas.microsoft.com/ink/2010/main" xmlns:c14="http://schemas.microsoft.com/office/drawing/2007/8/2/chart" xmlns:cdr14="http://schemas.microsoft.com/office/drawing/2010/chartDrawing" xmlns:a14="http://schemas.microsoft.com/office/drawing/2010/main" xmlns:pic14="http://schemas.microsoft.com/office/drawing/2010/picture" xmlns:x14="http://schemas.microsoft.com/office/spreadsheetml/2009/9/main" xmlns:xdr14="http://schemas.microsoft.com/office/excel/2010/spreadsheetDrawing" xmlns:x14ac="http://schemas.microsoft.com/office/spreadsheetml/2009/9/ac" xmlns:dsp="http://schemas.microsoft.com/office/drawing/2008/diagram" xmlns:mso14="http://schemas.microsoft.com/office/2009/07/customui" xmlns:dgm14="http://schemas.microsoft.com/office/drawing/2010/diagram" xmlns:x15="http://schemas.microsoft.com/office/spreadsheetml/2010/11/main" xmlns:x12ac="http://schemas.microsoft.com/office/spreadsheetml/2011/1/ac" xmlns:x15ac="http://schemas.microsoft.com/office/spreadsheetml/2010/11/ac" xmlns:xr="http://schemas.microsoft.com/office/spreadsheetml/2014/revision" xmlns:xr2="http://schemas.microsoft.com/office/spreadsheetml/2015/revision2" xmlns:xr3="http://schemas.microsoft.com/office/spreadsheetml/2016/revision3" xmlns:xr4="http://schemas.microsoft.com/office/spreadsheetml/2016/revision4" xmlns:xr5="http://schemas.microsoft.com/office/spreadsheetml/2016/revision5" xmlns:xr6="http://schemas.microsoft.com/office/spreadsheetml/2016/revision6" xmlns:xr7="http://schemas.microsoft.com/office/spreadsheetml/2016/revision7" xmlns:xr8="http://schemas.microsoft.com/office/spreadsheetml/2016/revision8" xmlns:xr9="http://schemas.microsoft.com/office/spreadsheetml/2016/revision9" xmlns:xr10="http://schemas.microsoft.com/office/spreadsheetml/2016/revision10" xmlns:xr11="http://schemas.microsoft.com/office/spreadsheetml/2016/revision11" xmlns:xr12="http://schemas.microsoft.com/office/spreadsheetml/2016/revision12" xmlns:xr13="http://schemas.microsoft.com/office/spreadsheetml/2016/revision13" xmlns:xr14="http://schemas.microsoft.com/office/spreadsheetml/2016/revision14" xmlns:xr15="http://schemas.microsoft.com/office/spreadsheetml/2016/revision15" xmlns:x16="http://schemas.microsoft.com/office/spreadsheetml/2014/11/main" xmlns:x16r2="http://schemas.microsoft.com/office/spreadsheetml/2015/02/main" xmlns:mo="http://schemas.microsoft.com/office/mac/office/2008/main" xmlns:mx="http://schemas.microsoft.com/office/mac/excel/2008/main" xmlns:mv="urn:schemas-microsoft-com:mac:vml" xmlns:o="urn:schemas-microsoft-com:office:office" xmlns:v="urn:schemas-microsoft-com:vml" mc:Ignorable="c14 cdr14 a14 pic14 x14 xdr14 x14ac dsp mso14 dgm14 x15 x12ac x15ac xr xr2 xr3 xr4 xr5 xr6 xr7 xr8 xr9 xr10 xr11 xr12 xr13 xr14 xr15 x15 x16 x16r2 mo mx mv o v" xr:uid="{00000000-0001-0000-0000-000000000000}">
  <numFmts count="4">
    <numFmt numFmtId="164" formatCode="yyyy-mm-dd"/>
    <numFmt numFmtId="165" formatCode="¥#,##0.00;[Red]-¥#,##0.00;&quot;-&quot;"/>
    <numFmt numFmtId="166" formatCode="hh:mm"/>
    <numFmt numFmtId="167" formatCode="yyyy-mm"/>
  </numFmts>
  <fonts count="13">
    <font>
      <sz val="11"/>
      <color theme="1"/>
      <name val="Calibri"/>
      <family val="2"/>
      <scheme val="minor"/>
    </font>
    <font>
      <b val="1"/>
      <sz val="18"/>
      <color rgb="00FFFFFF"/>
      <name val="Microsoft YaHei"/>
    </font>
    <font>
      <sz val="10"/>
      <color rgb="00666666"/>
      <name val="Microsoft YaHei"/>
    </font>
    <font>
      <b val="1"/>
      <sz val="13"/>
      <color rgb="00FFFFFF"/>
      <name val="Microsoft YaHei"/>
    </font>
    <font>
      <sz val="10"/>
      <color rgb="001F1F1F"/>
      <name val="Microsoft YaHei"/>
    </font>
    <font>
      <b val="1"/>
      <sz val="12"/>
      <color rgb="00FFFFFF"/>
      <name val="Microsoft YaHei"/>
    </font>
    <font>
      <b val="1"/>
      <sz val="10"/>
      <name val="Microsoft YaHei"/>
    </font>
    <font>
      <sz val="10"/>
      <name val="Microsoft YaHei"/>
    </font>
    <font>
      <b val="1"/>
      <sz val="10"/>
      <color rgb="001F4E79"/>
      <name val="Microsoft YaHei"/>
    </font>
    <font>
      <b val="1"/>
      <color rgb="00FFFFFF"/>
      <name val="Microsoft YaHei"/>
    </font>
    <font>
      <b val="1"/>
      <sz val="10"/>
      <color rgb="00FFFFFF"/>
      <name val="Microsoft YaHei"/>
    </font>
    <font>
      <b val="1"/>
      <name val="Microsoft YaHei"/>
    </font>
    <font>
      <b val="1"/>
      <sz val="16"/>
      <color rgb="001F4E79"/>
      <name val="Microsoft YaHei"/>
    </font>
  </fonts>
  <fills count="8">
    <fill>
      <patternFill/>
    </fill>
    <fill>
      <patternFill patternType="gray125"/>
    </fill>
    <fill>
      <patternFill patternType="solid">
        <fgColor rgb="001F4E79"/>
      </patternFill>
    </fill>
    <fill>
      <patternFill patternType="solid">
        <fgColor rgb="00EAF4FF"/>
      </patternFill>
    </fill>
    <fill>
      <patternFill patternType="solid">
        <fgColor rgb="00D9E1F2"/>
      </patternFill>
    </fill>
    <fill>
      <patternFill patternType="solid">
        <fgColor rgb="00FFFFFF"/>
      </patternFill>
    </fill>
    <fill>
      <patternFill patternType="solid">
        <fgColor rgb="00F2F2F2"/>
      </patternFill>
    </fill>
    <fill>
      <patternFill patternType="solid">
        <fgColor rgb="00FFF2CC"/>
      </patternFill>
    </fill>
  </fills>
  <borders count="2">
    <border>
      <left/>
      <right/>
      <top/>
      <bottom/>
      <diagonal/>
    </border>
    <border>
      <left style="thin">
        <color rgb="00D9E1F2"/>
      </left>
      <right style="thin">
        <color rgb="00D9E1F2"/>
      </right>
      <top style="thin">
        <color rgb="00D9E1F2"/>
      </top>
      <bottom style="thin">
        <color rgb="00D9E1F2"/>
      </bottom>
    </border>
  </borders>
  <cellStyleXfs count="1">
    <xf numFmtId="0" fontId="0" fillId="0" borderId="0"/>
  </cellStyleXfs>
  <cellXfs count="39">
    <xf numFmtId="0" fontId="0" fillId="0" borderId="0" xfId="0" quotePrefix="false" pivotButton="false"/>
    <xf numFmtId="0" fontId="1" fillId="2" borderId="0" xfId="0" quotePrefix="false" pivotButton="false" applyAlignment="true">
      <alignment horizontal="left" vertical="center"/>
    </xf>
    <xf numFmtId="0" fontId="2" fillId="0" borderId="0" xfId="0" quotePrefix="false" pivotButton="false" applyAlignment="true">
      <alignment horizontal="left" vertical="center" wrapText="true"/>
    </xf>
    <xf numFmtId="0" fontId="3" fillId="2" borderId="0" xfId="0" quotePrefix="false" pivotButton="false" applyAlignment="true">
      <alignment vertical="center"/>
    </xf>
    <xf numFmtId="0" fontId="4" fillId="3" borderId="1" xfId="0" quotePrefix="false" pivotButton="false" applyAlignment="true">
      <alignment vertical="top" wrapText="true"/>
    </xf>
    <xf numFmtId="0" fontId="5" fillId="2" borderId="0" xfId="0" quotePrefix="false" pivotButton="false"/>
    <xf numFmtId="0" fontId="6" fillId="4" borderId="1" xfId="0" quotePrefix="false" pivotButton="false" applyAlignment="true">
      <alignment horizontal="center"/>
    </xf>
    <xf numFmtId="0" fontId="8" fillId="3" borderId="1" xfId="0" quotePrefix="false" pivotButton="false" applyAlignment="true">
      <alignment vertical="top" wrapText="true"/>
    </xf>
    <xf numFmtId="0" fontId="7" fillId="3" borderId="1" xfId="0" quotePrefix="false" pivotButton="false" applyAlignment="true">
      <alignment vertical="top" wrapText="true"/>
    </xf>
    <xf numFmtId="0" fontId="8" fillId="5" borderId="1" xfId="0" quotePrefix="false" pivotButton="false" applyAlignment="true">
      <alignment vertical="top" wrapText="true"/>
    </xf>
    <xf numFmtId="0" fontId="7" fillId="5" borderId="1" xfId="0" quotePrefix="false" pivotButton="false" applyAlignment="true">
      <alignment vertical="top" wrapText="true"/>
    </xf>
    <xf numFmtId="0" fontId="9" fillId="2" borderId="1" xfId="0" quotePrefix="false" pivotButton="false"/>
    <xf numFmtId="164" fontId="11" fillId="7" borderId="1" xfId="0" quotePrefix="false" pivotButton="false" applyAlignment="true">
      <alignment horizontal="center"/>
    </xf>
    <xf numFmtId="0" fontId="11" fillId="7" borderId="1" xfId="0" quotePrefix="false" pivotButton="false" applyAlignment="true">
      <alignment horizontal="center"/>
    </xf>
    <xf numFmtId="0" fontId="9" fillId="2" borderId="1" xfId="0" quotePrefix="false" pivotButton="false" applyAlignment="true">
      <alignment horizontal="center"/>
    </xf>
    <xf numFmtId="0" fontId="0" fillId="0" borderId="1" xfId="0" quotePrefix="false" pivotButton="false"/>
    <xf numFmtId="165" fontId="12" fillId="5" borderId="1" xfId="0" quotePrefix="false" pivotButton="false" applyAlignment="true">
      <alignment horizontal="center" vertical="center"/>
    </xf>
    <xf numFmtId="10" fontId="12" fillId="5" borderId="1" xfId="0" quotePrefix="false" pivotButton="false" applyAlignment="true">
      <alignment horizontal="center" vertical="center"/>
    </xf>
    <xf numFmtId="3" fontId="12" fillId="5" borderId="1" xfId="0" quotePrefix="false" pivotButton="false" applyAlignment="true">
      <alignment horizontal="center" vertical="center"/>
    </xf>
    <xf numFmtId="167" fontId="7" fillId="3" borderId="1" xfId="0" quotePrefix="false" pivotButton="false"/>
    <xf numFmtId="165" fontId="7" fillId="5" borderId="1" xfId="0" quotePrefix="false" pivotButton="false"/>
    <xf numFmtId="0" fontId="7" fillId="3" borderId="1" xfId="0" quotePrefix="false" pivotButton="false"/>
    <xf numFmtId="0" fontId="7" fillId="5" borderId="1" xfId="0" quotePrefix="false" pivotButton="false"/>
    <xf numFmtId="0" fontId="7" fillId="5" borderId="1" xfId="0" quotePrefix="false" pivotButton="false" applyAlignment="true">
      <alignment vertical="center" wrapText="true"/>
    </xf>
    <xf numFmtId="0" fontId="7" fillId="3" borderId="1" xfId="0" quotePrefix="false" pivotButton="false" applyAlignment="true">
      <alignment vertical="center" wrapText="true"/>
    </xf>
    <xf numFmtId="10" fontId="7" fillId="3" borderId="1" xfId="0" quotePrefix="false" pivotButton="false" applyAlignment="true">
      <alignment vertical="center" wrapText="true"/>
    </xf>
    <xf numFmtId="164" fontId="7" fillId="3" borderId="1" xfId="0" quotePrefix="false" pivotButton="false" applyAlignment="true">
      <alignment vertical="center" wrapText="true"/>
    </xf>
    <xf numFmtId="0" fontId="10" fillId="2" borderId="1" xfId="0" quotePrefix="false" pivotButton="false" applyAlignment="true">
      <alignment horizontal="center" vertical="center" wrapText="true"/>
    </xf>
    <xf numFmtId="0" fontId="4" fillId="3" borderId="1" xfId="0" quotePrefix="false" pivotButton="false" applyAlignment="true">
      <alignment vertical="center" wrapText="true"/>
    </xf>
    <xf numFmtId="164" fontId="4" fillId="3" borderId="1" xfId="0" quotePrefix="false" pivotButton="false" applyAlignment="true">
      <alignment vertical="center" wrapText="true"/>
    </xf>
    <xf numFmtId="3" fontId="4" fillId="3" borderId="1" xfId="0" quotePrefix="false" pivotButton="false" applyAlignment="true">
      <alignment vertical="center" wrapText="true"/>
    </xf>
    <xf numFmtId="165" fontId="4" fillId="3" borderId="1" xfId="0" quotePrefix="false" pivotButton="false" applyAlignment="true">
      <alignment vertical="center" wrapText="true"/>
    </xf>
    <xf numFmtId="165" fontId="4" fillId="6" borderId="1" xfId="0" quotePrefix="false" pivotButton="false" applyAlignment="true">
      <alignment vertical="center" wrapText="true"/>
    </xf>
    <xf numFmtId="10" fontId="4" fillId="6" borderId="1" xfId="0" quotePrefix="false" pivotButton="false" applyAlignment="true">
      <alignment vertical="center" wrapText="true"/>
    </xf>
    <xf numFmtId="0" fontId="4" fillId="6" borderId="1" xfId="0" quotePrefix="false" pivotButton="false" applyAlignment="true">
      <alignment vertical="center" wrapText="true"/>
    </xf>
    <xf numFmtId="3" fontId="4" fillId="6" borderId="1" xfId="0" quotePrefix="false" pivotButton="false" applyAlignment="true">
      <alignment vertical="center" wrapText="true"/>
    </xf>
    <xf numFmtId="166" fontId="4" fillId="3" borderId="1" xfId="0" quotePrefix="false" pivotButton="false" applyAlignment="true">
      <alignment vertical="center" wrapText="true"/>
    </xf>
    <xf numFmtId="2" fontId="4" fillId="6" borderId="1" xfId="0" quotePrefix="false" pivotButton="false" applyAlignment="true">
      <alignment vertical="center" wrapText="true"/>
    </xf>
    <xf numFmtId="2" fontId="4" fillId="3" borderId="1" xfId="0" quotePrefix="false" pivotButton="false" applyAlignment="true">
      <alignment vertical="center" wrapText="true"/>
    </xf>
  </cellXfs>
  <cellStyles count="1">
    <cellStyle name="Normal" xfId="0" builtinId="0" hidden="false"/>
  </cellStyles>
  <dxfs count="3">
    <dxf>
      <fill>
        <patternFill patternType="solid">
          <fgColor rgb="00FCE4D6"/>
        </patternFill>
      </fill>
    </dxf>
    <dxf>
      <fill>
        <patternFill patternType="solid">
          <fgColor rgb="00FFF2CC"/>
        </patternFill>
      </fill>
    </dxf>
    <dxf>
      <fill>
        <patternFill patternType="solid">
          <fgColor rgb="00F8CBAD"/>
        </patternFill>
      </fill>
    </dxf>
  </dxf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Relationships xmlns="http://schemas.openxmlformats.org/package/2006/relationships"><Relationship Id="rId1" Target="worksheets/sheet1.xml" Type="http://schemas.openxmlformats.org/officeDocument/2006/relationships/worksheet"></Relationship><Relationship Id="rId2" Target="worksheets/sheet2.xml" Type="http://schemas.openxmlformats.org/officeDocument/2006/relationships/worksheet"></Relationship><Relationship Id="rId3" Target="worksheets/sheet3.xml" Type="http://schemas.openxmlformats.org/officeDocument/2006/relationships/worksheet"></Relationship><Relationship Id="rId4" Target="worksheets/sheet4.xml" Type="http://schemas.openxmlformats.org/officeDocument/2006/relationships/worksheet"></Relationship><Relationship Id="rId5" Target="worksheets/sheet5.xml" Type="http://schemas.openxmlformats.org/officeDocument/2006/relationships/worksheet"></Relationship><Relationship Id="rId6" Target="worksheets/sheet6.xml" Type="http://schemas.openxmlformats.org/officeDocument/2006/relationships/worksheet"></Relationship><Relationship Id="rId7" Target="worksheets/sheet7.xml" Type="http://schemas.openxmlformats.org/officeDocument/2006/relationships/worksheet"></Relationship><Relationship Id="rId8" Target="worksheets/sheet8.xml" Type="http://schemas.openxmlformats.org/officeDocument/2006/relationships/worksheet"></Relationship><Relationship Id="rId9" Target="worksheets/sheet9.xml" Type="http://schemas.openxmlformats.org/officeDocument/2006/relationships/worksheet"></Relationship><Relationship Id="rId10" Target="worksheets/sheet10.xml" Type="http://schemas.openxmlformats.org/officeDocument/2006/relationships/worksheet"></Relationship><Relationship Id="rId11" Target="worksheets/sheet11.xml" Type="http://schemas.openxmlformats.org/officeDocument/2006/relationships/worksheet"></Relationship><Relationship Id="rId12" Target="worksheets/sheet12.xml" Type="http://schemas.openxmlformats.org/officeDocument/2006/relationships/worksheet"></Relationship><Relationship Id="rId13" Target="worksheets/sheet13.xml" Type="http://schemas.openxmlformats.org/officeDocument/2006/relationships/worksheet"></Relationship><Relationship Id="rId14" Target="worksheets/sheet14.xml" Type="http://schemas.openxmlformats.org/officeDocument/2006/relationships/worksheet"></Relationship><Relationship Id="rId15" Target="worksheets/sheet15.xml" Type="http://schemas.openxmlformats.org/officeDocument/2006/relationships/worksheet"></Relationship><Relationship Id="rId16" Target="worksheets/sheet16.xml" Type="http://schemas.openxmlformats.org/officeDocument/2006/relationships/worksheet"></Relationship><Relationship Id="rId17" Target="styles.xml" Type="http://schemas.openxmlformats.org/officeDocument/2006/relationships/styles"></Relationship><Relationship Id="rId18" Target="theme/theme1.xml" Type="http://schemas.openxmlformats.org/officeDocument/2006/relationships/theme"></Relationship><Relationship Id="rId19" Target="sharedStrings.xml" Type="http://schemas.openxmlformats.org/officeDocument/2006/relationships/sharedStrings"></Relationship></Relationships>
</file>

<file path=xl/theme/theme1.xml><?xml version="1.0" encoding="utf-8"?>
<a:theme xmlns:a="http://schemas.openxmlformats.org/drawingml/2006/main" xmlns:r="http://schemas.openxmlformats.org/officeDocument/2006/relationships"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sheetPr>
    <tabColor rgb="001F4E79"/>
    <outlinePr summaryBelow="true" summaryRight="true"/>
    <pageSetUpPr/>
  </sheetPr>
  <dimension ref="A1:H41"/>
  <sheetViews>
    <sheetView showGridLines="false" zoomScale="90" workbookViewId="0">
      <selection activeCell="A1" sqref="A1"/>
    </sheetView>
  </sheetViews>
  <sheetFormatPr baseColWidth="8" defaultRowHeight="15"/>
  <cols>
    <col customWidth="true" max="1" min="1" width="18"/>
    <col customWidth="true" max="2" min="2" width="28"/>
    <col customWidth="true" max="3" min="3" width="18"/>
    <col customWidth="true" max="4" min="4" width="28"/>
    <col customWidth="true" max="5" min="5" width="18"/>
    <col customWidth="true" max="6" min="6" width="28"/>
    <col customWidth="true" max="7" min="7" width="18"/>
    <col customWidth="true" max="8" min="8" width="28"/>
  </cols>
  <sheetData>
    <row r="1" ht="30" customHeight="true">
      <c r="A1" s="1" t="s">
        <v>0</v>
      </c>
    </row>
    <row r="2" ht="24" customHeight="true">
      <c r="A2" s="2" t="s">
        <v>1</v>
      </c>
    </row>
    <row r="3"/>
    <row r="4" ht="24" customHeight="true">
      <c r="A4" s="3" t="s">
        <v>2</v>
      </c>
    </row>
    <row r="5" ht="24" customHeight="true">
      <c r="A5" s="4" t="s">
        <v>3</v>
      </c>
    </row>
    <row r="6" ht="24" customHeight="true">
      <c r="A6" s="4" t="s">
        <v>4</v>
      </c>
    </row>
    <row r="7" ht="24" customHeight="true">
      <c r="A7" s="4" t="s">
        <v>5</v>
      </c>
    </row>
    <row r="8" ht="24" customHeight="true">
      <c r="A8" s="4" t="s">
        <v>6</v>
      </c>
    </row>
    <row r="9"/>
    <row r="10" ht="24" customHeight="true">
      <c r="A10" s="3" t="s">
        <v>7</v>
      </c>
    </row>
    <row r="11" ht="24" customHeight="true">
      <c r="A11" s="4" t="s">
        <v>8</v>
      </c>
    </row>
    <row r="12" ht="24" customHeight="true">
      <c r="A12" s="4" t="s">
        <v>9</v>
      </c>
    </row>
    <row r="13"/>
    <row r="14" ht="24" customHeight="true">
      <c r="A14" s="3" t="s">
        <v>395</v>
      </c>
    </row>
    <row r="15" ht="24" customHeight="true">
      <c r="A15" s="4" t="s">
        <v>11</v>
      </c>
    </row>
    <row r="16" ht="24" customHeight="true">
      <c r="A16" s="4" t="s">
        <v>12</v>
      </c>
    </row>
    <row r="17" ht="24" customHeight="true">
      <c r="A17" s="4" t="s">
        <v>13</v>
      </c>
    </row>
    <row r="18" ht="24" customHeight="true">
      <c r="A18" s="4" t="s">
        <v>14</v>
      </c>
    </row>
    <row r="19"/>
    <row r="20" ht="24" customHeight="true">
      <c r="A20" s="3" t="s">
        <v>15</v>
      </c>
    </row>
    <row r="21" ht="24" customHeight="true">
      <c r="A21" s="4" t="s">
        <v>16</v>
      </c>
    </row>
    <row r="22" ht="24" customHeight="true">
      <c r="A22" s="4" t="s">
        <v>17</v>
      </c>
    </row>
    <row r="23" ht="24" customHeight="true">
      <c r="A23" s="4" t="s">
        <v>18</v>
      </c>
    </row>
    <row r="24" ht="24" customHeight="true">
      <c r="A24" s="4" t="s">
        <v>19</v>
      </c>
    </row>
    <row r="25"/>
    <row r="26" ht="24" customHeight="true">
      <c r="A26" s="3" t="s">
        <v>20</v>
      </c>
    </row>
    <row r="27" ht="24" customHeight="true">
      <c r="A27" s="4" t="s">
        <v>21</v>
      </c>
    </row>
    <row r="28" ht="24" customHeight="true">
      <c r="A28" s="4" t="s">
        <v>22</v>
      </c>
    </row>
    <row r="29" ht="24" customHeight="true">
      <c r="A29" s="4" t="s">
        <v>23</v>
      </c>
    </row>
    <row r="30"/>
    <row r="31"/>
    <row r="32">
      <c r="A32" s="5" t="inlineStr">
        <is>
          <t>工作表导航</t>
        </is>
      </c>
    </row>
    <row r="33">
      <c r="A33" s="6" t="inlineStr">
        <is>
          <t>工作表</t>
        </is>
      </c>
      <c r="B33" s="6" t="inlineStr">
        <is>
          <t>用途</t>
        </is>
      </c>
      <c r="C33" s="6" t="inlineStr">
        <is>
          <t>入力頻度</t>
        </is>
      </c>
      <c r="D33" s="6" t="inlineStr">
        <is>
          <t>重要出力</t>
        </is>
      </c>
    </row>
    <row r="34" ht="30" customHeight="true">
      <c r="A34" s="7" t="s">
        <v>24</v>
      </c>
      <c r="B34" s="8" t="s">
        <v>25</v>
      </c>
      <c r="C34" s="8" t="inlineStr">
        <is>
          <t>按需</t>
        </is>
      </c>
      <c r="D34" s="8" t="s">
        <v>26</v>
      </c>
    </row>
    <row r="35" ht="30" customHeight="true">
      <c r="A35" s="9" t="s">
        <v>27</v>
      </c>
      <c r="B35" s="10" t="s">
        <v>28</v>
      </c>
      <c r="C35" s="10" t="inlineStr">
        <is>
          <t>初始化/变更时</t>
        </is>
      </c>
      <c r="D35" s="10" t="inlineStr">
        <is>
          <t>標準化入力</t>
        </is>
      </c>
    </row>
    <row r="36" ht="30" customHeight="true">
      <c r="A36" s="7" t="s">
        <v>29</v>
      </c>
      <c r="B36" s="8" t="inlineStr">
        <is>
          <t>维护基礎データ</t>
        </is>
      </c>
      <c r="C36" s="8" t="inlineStr">
        <is>
          <t>初始化/新規时</t>
        </is>
      </c>
      <c r="D36" s="8" t="inlineStr">
        <is>
          <t>数式匹配和プルダウン来源</t>
        </is>
      </c>
    </row>
    <row r="37" ht="30" customHeight="true">
      <c r="A37" s="9" t="s">
        <v>30</v>
      </c>
      <c r="B37" s="10" t="s">
        <v>31</v>
      </c>
      <c r="C37" s="10" t="inlineStr">
        <is>
          <t>每日</t>
        </is>
      </c>
      <c r="D37" s="10" t="s">
        <v>32</v>
      </c>
    </row>
    <row r="38" ht="30" customHeight="true">
      <c r="A38" s="7" t="s">
        <v>33</v>
      </c>
      <c r="B38" s="8" t="inlineStr">
        <is>
          <t>跟踪在庫、早期警告和発注</t>
        </is>
      </c>
      <c r="C38" s="8" t="inlineStr">
        <is>
          <t>每日/毎週</t>
        </is>
      </c>
      <c r="D38" s="8" t="s">
        <v>34</v>
      </c>
    </row>
    <row r="39" ht="30" customHeight="true">
      <c r="A39" s="9" t="s">
        <v>35</v>
      </c>
      <c r="B39" s="10" t="s">
        <v>36</v>
      </c>
      <c r="C39" s="10" t="inlineStr">
        <is>
          <t>每日/毎週</t>
        </is>
      </c>
      <c r="D39" s="10" t="inlineStr">
        <is>
          <t>人效、考勤異常</t>
        </is>
      </c>
    </row>
    <row r="40" ht="30" customHeight="true">
      <c r="A40" s="7" t="s">
        <v>37</v>
      </c>
      <c r="B40" s="8" t="s">
        <v>38</v>
      </c>
      <c r="C40" s="8" t="inlineStr">
        <is>
          <t>活動期/每日</t>
        </is>
      </c>
      <c r="D40" s="8" t="s">
        <v>39</v>
      </c>
    </row>
    <row r="41" ht="30" customHeight="true">
      <c r="A41" s="9" t="s">
        <v>40</v>
      </c>
      <c r="B41" s="10" t="inlineStr">
        <is>
          <t>実行力、风控和費用管控</t>
        </is>
      </c>
      <c r="C41" s="10" t="inlineStr">
        <is>
          <t>每日/毎週/月</t>
        </is>
      </c>
      <c r="D41" s="10" t="s">
        <v>41</v>
      </c>
    </row>
  </sheetData>
  <mergeCells count="25">
    <mergeCell ref="A1:H1"/>
    <mergeCell ref="A2:H2"/>
    <mergeCell ref="A4:H4"/>
    <mergeCell ref="A5:H5"/>
    <mergeCell ref="A6:H6"/>
    <mergeCell ref="A7:H7"/>
    <mergeCell ref="A8:H8"/>
    <mergeCell ref="A10:H10"/>
    <mergeCell ref="A11:H11"/>
    <mergeCell ref="A12:H12"/>
    <mergeCell ref="A14:H14"/>
    <mergeCell ref="A15:H15"/>
    <mergeCell ref="A16:H16"/>
    <mergeCell ref="A17:H17"/>
    <mergeCell ref="A18:H18"/>
    <mergeCell ref="A20:H20"/>
    <mergeCell ref="A21:H21"/>
    <mergeCell ref="A22:H22"/>
    <mergeCell ref="A23:H23"/>
    <mergeCell ref="A24:H24"/>
    <mergeCell ref="A26:H26"/>
    <mergeCell ref="A27:H27"/>
    <mergeCell ref="A28:H28"/>
    <mergeCell ref="A29:H29"/>
    <mergeCell ref="A32:H3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sheetPr>
    <tabColor rgb="005B9BD5"/>
    <outlinePr summaryBelow="true" summaryRight="true"/>
    <pageSetUpPr fitToPage="true"/>
  </sheetPr>
  <dimension ref="A1:R203"/>
  <sheetViews>
    <sheetView showGridLines="false" zoomScale="90" workbookViewId="0">
      <pane activePane="bottomLeft" state="frozen" topLeftCell="A4" ySplit="3"/>
      <selection activeCell="A1" pane="bottomLeft" sqref="A1"/>
    </sheetView>
  </sheetViews>
  <sheetFormatPr baseColWidth="8" defaultRowHeight="15"/>
  <cols>
    <col customWidth="true" max="2" min="1" width="12"/>
    <col customWidth="true" max="3" min="3" width="18"/>
    <col customWidth="true" max="4" min="4" width="12"/>
    <col customWidth="true" max="5" min="5" width="20"/>
    <col customWidth="true" max="6" min="6" width="12"/>
    <col customWidth="true" max="9" min="7" width="10"/>
    <col customWidth="true" max="11" min="10" width="12"/>
    <col customWidth="true" max="12" min="12" width="10"/>
    <col customWidth="true" max="17" min="13" width="12"/>
    <col customWidth="true" max="18" min="18" width="24"/>
  </cols>
  <sheetData>
    <row r="1" ht="30" customHeight="true">
      <c r="A1" s="1" t="s">
        <v>298</v>
      </c>
    </row>
    <row r="2" ht="24" customHeight="true">
      <c r="A2" s="2" t="s">
        <v>299</v>
      </c>
    </row>
    <row r="3" ht="28" customHeight="true">
      <c r="A3" s="27" t="s">
        <v>300</v>
      </c>
      <c r="B3" s="27" t="s">
        <v>60</v>
      </c>
      <c r="C3" s="27" t="s">
        <v>61</v>
      </c>
      <c r="D3" s="27" t="s">
        <v>214</v>
      </c>
      <c r="E3" s="27" t="s">
        <v>217</v>
      </c>
      <c r="F3" s="27" t="s">
        <v>220</v>
      </c>
      <c r="G3" s="27" t="s">
        <v>301</v>
      </c>
      <c r="H3" s="27" t="s">
        <v>223</v>
      </c>
      <c r="I3" s="27" t="s">
        <v>302</v>
      </c>
      <c r="J3" s="27" t="s">
        <v>303</v>
      </c>
      <c r="K3" s="27" t="s">
        <v>304</v>
      </c>
      <c r="L3" s="27" t="s">
        <v>305</v>
      </c>
      <c r="M3" s="27" t="s">
        <v>306</v>
      </c>
      <c r="N3" s="27" t="s">
        <v>307</v>
      </c>
      <c r="O3" s="27" t="s">
        <v>308</v>
      </c>
      <c r="P3" s="27" t="s">
        <v>198</v>
      </c>
      <c r="Q3" s="27" t="s">
        <v>309</v>
      </c>
      <c r="R3" s="27" t="s">
        <v>203</v>
      </c>
    </row>
    <row r="4">
      <c r="A4" s="29" t="n">
        <v>46130</v>
      </c>
      <c r="B4" s="28" t="inlineStr">
        <is>
          <t>S001</t>
        </is>
      </c>
      <c r="C4" s="34">
        <f>IFERROR(VLOOKUP(B4,'店舗マスタ'!$A$4:$B$103,2,FALSE),"")</f>
      </c>
      <c r="D4" s="28" t="inlineStr">
        <is>
          <t>P1001</t>
        </is>
      </c>
      <c r="E4" s="34">
        <f>IFERROR(VLOOKUP(D4,'商品マスタ'!$A$4:$E$203,5,FALSE),"")</f>
      </c>
      <c r="F4" s="34">
        <f>IFERROR(VLOOKUP(D4,'商品マスタ'!$A$4:$H$203,8,FALSE),"")</f>
      </c>
      <c r="G4" s="30" t="n">
        <v>55</v>
      </c>
      <c r="H4" s="35">
        <f>IFERROR(VLOOKUP(D4,'商品マスタ'!$A$4:$L$203,12,FALSE),"")</f>
      </c>
      <c r="I4" s="28" t="n">
        <v>120</v>
      </c>
      <c r="J4" s="34">
        <f>IF(D4="","",ROUNDUP(MAX(IF(H4="",0,H4)+IF(I4="",0,I4)-IF(G4="",0,G4),0)/MAX(IFERROR(VLOOKUP(D4,'商品マスタ'!$A$4:$M$203,13,FALSE),1),1),0)*MAX(IFERROR(VLOOKUP(D4,'商品マスタ'!$A$4:$M$203,13,FALSE),1),1))</f>
      </c>
      <c r="K4" s="28" t="n">
        <v>120</v>
      </c>
      <c r="L4" s="32">
        <f>IFERROR(VLOOKUP(D4,'商品マスタ'!$A$4:$I$203,9,FALSE),"")</f>
      </c>
      <c r="M4" s="32">
        <f>IF(OR(K4="",L4=""),"",K4*L4)</f>
      </c>
      <c r="N4" s="29" t="n">
        <v>46134</v>
      </c>
      <c r="O4" s="29" t="n"/>
      <c r="P4" s="28" t="s">
        <v>142</v>
      </c>
      <c r="Q4" s="28" t="s">
        <v>205</v>
      </c>
      <c r="R4" s="28" t="inlineStr">
        <is>
          <t>補充水準</t>
        </is>
      </c>
    </row>
    <row r="5">
      <c r="A5" s="29" t="n">
        <v>46130</v>
      </c>
      <c r="B5" s="28" t="inlineStr">
        <is>
          <t>S002</t>
        </is>
      </c>
      <c r="C5" s="34">
        <f>IFERROR(VLOOKUP(B5,'店舗マスタ'!$A$4:$B$103,2,FALSE),"")</f>
      </c>
      <c r="D5" s="28" t="inlineStr">
        <is>
          <t>P2001</t>
        </is>
      </c>
      <c r="E5" s="34">
        <f>IFERROR(VLOOKUP(D5,'商品マスタ'!$A$4:$E$203,5,FALSE),"")</f>
      </c>
      <c r="F5" s="34">
        <f>IFERROR(VLOOKUP(D5,'商品マスタ'!$A$4:$H$203,8,FALSE),"")</f>
      </c>
      <c r="G5" s="30" t="n">
        <v>20</v>
      </c>
      <c r="H5" s="35">
        <f>IFERROR(VLOOKUP(D5,'商品マスタ'!$A$4:$L$203,12,FALSE),"")</f>
      </c>
      <c r="I5" s="28" t="n">
        <v>45</v>
      </c>
      <c r="J5" s="34">
        <f>IF(D5="","",ROUNDUP(MAX(IF(H5="",0,H5)+IF(I5="",0,I5)-IF(G5="",0,G5),0)/MAX(IFERROR(VLOOKUP(D5,'商品マスタ'!$A$4:$M$203,13,FALSE),1),1),0)*MAX(IFERROR(VLOOKUP(D5,'商品マスタ'!$A$4:$M$203,13,FALSE),1),1))</f>
      </c>
      <c r="K5" s="28" t="n">
        <v>60</v>
      </c>
      <c r="L5" s="32">
        <f>IFERROR(VLOOKUP(D5,'商品マスタ'!$A$4:$I$203,9,FALSE),"")</f>
      </c>
      <c r="M5" s="32">
        <f>IF(OR(K5="",L5=""),"",K5*L5)</f>
      </c>
      <c r="N5" s="29" t="n">
        <v>46137</v>
      </c>
      <c r="O5" s="29" t="n"/>
      <c r="P5" s="28" t="s">
        <v>148</v>
      </c>
      <c r="Q5" s="28" t="s">
        <v>207</v>
      </c>
      <c r="R5" s="28" t="s">
        <v>310</v>
      </c>
    </row>
    <row r="6">
      <c r="A6" s="29" t="n">
        <v>46131</v>
      </c>
      <c r="B6" s="28" t="inlineStr">
        <is>
          <t>S003</t>
        </is>
      </c>
      <c r="C6" s="34">
        <f>IFERROR(VLOOKUP(B6,'店舗マスタ'!$A$4:$B$103,2,FALSE),"")</f>
      </c>
      <c r="D6" s="28" t="inlineStr">
        <is>
          <t>P5001</t>
        </is>
      </c>
      <c r="E6" s="34">
        <f>IFERROR(VLOOKUP(D6,'商品マスタ'!$A$4:$E$203,5,FALSE),"")</f>
      </c>
      <c r="F6" s="34">
        <f>IFERROR(VLOOKUP(D6,'商品マスタ'!$A$4:$H$203,8,FALSE),"")</f>
      </c>
      <c r="G6" s="30" t="n">
        <v>12</v>
      </c>
      <c r="H6" s="35">
        <f>IFERROR(VLOOKUP(D6,'商品マスタ'!$A$4:$L$203,12,FALSE),"")</f>
      </c>
      <c r="I6" s="28" t="n">
        <v>70</v>
      </c>
      <c r="J6" s="34">
        <f>IF(D6="","",ROUNDUP(MAX(IF(H6="",0,H6)+IF(I6="",0,I6)-IF(G6="",0,G6),0)/MAX(IFERROR(VLOOKUP(D6,'商品マスタ'!$A$4:$M$203,13,FALSE),1),1),0)*MAX(IFERROR(VLOOKUP(D6,'商品マスタ'!$A$4:$M$203,13,FALSE),1),1))</f>
      </c>
      <c r="K6" s="28" t="n">
        <v>80</v>
      </c>
      <c r="L6" s="32">
        <f>IFERROR(VLOOKUP(D6,'商品マスタ'!$A$4:$I$203,9,FALSE),"")</f>
      </c>
      <c r="M6" s="32">
        <f>IF(OR(K6="",L6=""),"",K6*L6)</f>
      </c>
      <c r="N6" s="29" t="n">
        <v>46139</v>
      </c>
      <c r="O6" s="29" t="n"/>
      <c r="P6" s="28" t="inlineStr">
        <is>
          <t>已下单</t>
        </is>
      </c>
      <c r="Q6" s="28" t="s">
        <v>209</v>
      </c>
      <c r="R6" s="28" t="inlineStr">
        <is>
          <t>换季</t>
        </is>
      </c>
    </row>
    <row r="7">
      <c r="A7" s="29" t="n">
        <v>46131</v>
      </c>
      <c r="B7" s="28" t="inlineStr">
        <is>
          <t>S004</t>
        </is>
      </c>
      <c r="C7" s="34">
        <f>IFERROR(VLOOKUP(B7,'店舗マスタ'!$A$4:$B$103,2,FALSE),"")</f>
      </c>
      <c r="D7" s="28" t="inlineStr">
        <is>
          <t>P4001</t>
        </is>
      </c>
      <c r="E7" s="34">
        <f>IFERROR(VLOOKUP(D7,'商品マスタ'!$A$4:$E$203,5,FALSE),"")</f>
      </c>
      <c r="F7" s="34">
        <f>IFERROR(VLOOKUP(D7,'商品マスタ'!$A$4:$H$203,8,FALSE),"")</f>
      </c>
      <c r="G7" s="30" t="n">
        <v>8</v>
      </c>
      <c r="H7" s="35">
        <f>IFERROR(VLOOKUP(D7,'商品マスタ'!$A$4:$L$203,12,FALSE),"")</f>
      </c>
      <c r="I7" s="28" t="n">
        <v>35</v>
      </c>
      <c r="J7" s="34">
        <f>IF(D7="","",ROUNDUP(MAX(IF(H7="",0,H7)+IF(I7="",0,I7)-IF(G7="",0,G7),0)/MAX(IFERROR(VLOOKUP(D7,'商品マスタ'!$A$4:$M$203,13,FALSE),1),1),0)*MAX(IFERROR(VLOOKUP(D7,'商品マスタ'!$A$4:$M$203,13,FALSE),1),1))</f>
      </c>
      <c r="K7" s="28" t="n">
        <v>40</v>
      </c>
      <c r="L7" s="32">
        <f>IFERROR(VLOOKUP(D7,'商品マスタ'!$A$4:$I$203,9,FALSE),"")</f>
      </c>
      <c r="M7" s="32">
        <f>IF(OR(K7="",L7=""),"",K7*L7)</f>
      </c>
      <c r="N7" s="29" t="n">
        <v>46138</v>
      </c>
      <c r="O7" s="29" t="n"/>
      <c r="P7" s="28" t="inlineStr">
        <is>
          <t>一部入荷</t>
        </is>
      </c>
      <c r="Q7" s="28" t="s">
        <v>211</v>
      </c>
      <c r="R7" s="28" t="s">
        <v>311</v>
      </c>
    </row>
    <row r="8">
      <c r="A8" s="29" t="n"/>
      <c r="B8" s="28" t="n"/>
      <c r="C8" s="34">
        <f>IFERROR(VLOOKUP(B8,'店舗マスタ'!$A$4:$B$103,2,FALSE),"")</f>
      </c>
      <c r="D8" s="28" t="n"/>
      <c r="E8" s="34">
        <f>IFERROR(VLOOKUP(D8,'商品マスタ'!$A$4:$E$203,5,FALSE),"")</f>
      </c>
      <c r="F8" s="34">
        <f>IFERROR(VLOOKUP(D8,'商品マスタ'!$A$4:$H$203,8,FALSE),"")</f>
      </c>
      <c r="G8" s="30" t="n"/>
      <c r="H8" s="35">
        <f>IFERROR(VLOOKUP(D8,'商品マスタ'!$A$4:$L$203,12,FALSE),"")</f>
      </c>
      <c r="I8" s="28" t="n"/>
      <c r="J8" s="34">
        <f>IF(D8="","",ROUNDUP(MAX(IF(H8="",0,H8)+IF(I8="",0,I8)-IF(G8="",0,G8),0)/MAX(IFERROR(VLOOKUP(D8,'商品マスタ'!$A$4:$M$203,13,FALSE),1),1),0)*MAX(IFERROR(VLOOKUP(D8,'商品マスタ'!$A$4:$M$203,13,FALSE),1),1))</f>
      </c>
      <c r="K8" s="28" t="n"/>
      <c r="L8" s="32">
        <f>IFERROR(VLOOKUP(D8,'商品マスタ'!$A$4:$I$203,9,FALSE),"")</f>
      </c>
      <c r="M8" s="32">
        <f>IF(OR(K8="",L8=""),"",K8*L8)</f>
      </c>
      <c r="N8" s="29" t="n"/>
      <c r="O8" s="29" t="n"/>
      <c r="P8" s="28" t="n"/>
      <c r="Q8" s="28" t="n"/>
      <c r="R8" s="28" t="n"/>
    </row>
    <row r="9">
      <c r="A9" s="29" t="n"/>
      <c r="B9" s="28" t="n"/>
      <c r="C9" s="34">
        <f>IFERROR(VLOOKUP(B9,'店舗マスタ'!$A$4:$B$103,2,FALSE),"")</f>
      </c>
      <c r="D9" s="28" t="n"/>
      <c r="E9" s="34">
        <f>IFERROR(VLOOKUP(D9,'商品マスタ'!$A$4:$E$203,5,FALSE),"")</f>
      </c>
      <c r="F9" s="34">
        <f>IFERROR(VLOOKUP(D9,'商品マスタ'!$A$4:$H$203,8,FALSE),"")</f>
      </c>
      <c r="G9" s="30" t="n"/>
      <c r="H9" s="35">
        <f>IFERROR(VLOOKUP(D9,'商品マスタ'!$A$4:$L$203,12,FALSE),"")</f>
      </c>
      <c r="I9" s="28" t="n"/>
      <c r="J9" s="34">
        <f>IF(D9="","",ROUNDUP(MAX(IF(H9="",0,H9)+IF(I9="",0,I9)-IF(G9="",0,G9),0)/MAX(IFERROR(VLOOKUP(D9,'商品マスタ'!$A$4:$M$203,13,FALSE),1),1),0)*MAX(IFERROR(VLOOKUP(D9,'商品マスタ'!$A$4:$M$203,13,FALSE),1),1))</f>
      </c>
      <c r="K9" s="28" t="n"/>
      <c r="L9" s="32">
        <f>IFERROR(VLOOKUP(D9,'商品マスタ'!$A$4:$I$203,9,FALSE),"")</f>
      </c>
      <c r="M9" s="32">
        <f>IF(OR(K9="",L9=""),"",K9*L9)</f>
      </c>
      <c r="N9" s="29" t="n"/>
      <c r="O9" s="29" t="n"/>
      <c r="P9" s="28" t="n"/>
      <c r="Q9" s="28" t="n"/>
      <c r="R9" s="28" t="n"/>
    </row>
    <row r="10">
      <c r="A10" s="29" t="n"/>
      <c r="B10" s="28" t="n"/>
      <c r="C10" s="34">
        <f>IFERROR(VLOOKUP(B10,'店舗マスタ'!$A$4:$B$103,2,FALSE),"")</f>
      </c>
      <c r="D10" s="28" t="n"/>
      <c r="E10" s="34">
        <f>IFERROR(VLOOKUP(D10,'商品マスタ'!$A$4:$E$203,5,FALSE),"")</f>
      </c>
      <c r="F10" s="34">
        <f>IFERROR(VLOOKUP(D10,'商品マスタ'!$A$4:$H$203,8,FALSE),"")</f>
      </c>
      <c r="G10" s="30" t="n"/>
      <c r="H10" s="35">
        <f>IFERROR(VLOOKUP(D10,'商品マスタ'!$A$4:$L$203,12,FALSE),"")</f>
      </c>
      <c r="I10" s="28" t="n"/>
      <c r="J10" s="34">
        <f>IF(D10="","",ROUNDUP(MAX(IF(H10="",0,H10)+IF(I10="",0,I10)-IF(G10="",0,G10),0)/MAX(IFERROR(VLOOKUP(D10,'商品マスタ'!$A$4:$M$203,13,FALSE),1),1),0)*MAX(IFERROR(VLOOKUP(D10,'商品マスタ'!$A$4:$M$203,13,FALSE),1),1))</f>
      </c>
      <c r="K10" s="28" t="n"/>
      <c r="L10" s="32">
        <f>IFERROR(VLOOKUP(D10,'商品マスタ'!$A$4:$I$203,9,FALSE),"")</f>
      </c>
      <c r="M10" s="32">
        <f>IF(OR(K10="",L10=""),"",K10*L10)</f>
      </c>
      <c r="N10" s="29" t="n"/>
      <c r="O10" s="29" t="n"/>
      <c r="P10" s="28" t="n"/>
      <c r="Q10" s="28" t="n"/>
      <c r="R10" s="28" t="n"/>
    </row>
    <row r="11">
      <c r="A11" s="29" t="n"/>
      <c r="B11" s="28" t="n"/>
      <c r="C11" s="34">
        <f>IFERROR(VLOOKUP(B11,'店舗マスタ'!$A$4:$B$103,2,FALSE),"")</f>
      </c>
      <c r="D11" s="28" t="n"/>
      <c r="E11" s="34">
        <f>IFERROR(VLOOKUP(D11,'商品マスタ'!$A$4:$E$203,5,FALSE),"")</f>
      </c>
      <c r="F11" s="34">
        <f>IFERROR(VLOOKUP(D11,'商品マスタ'!$A$4:$H$203,8,FALSE),"")</f>
      </c>
      <c r="G11" s="30" t="n"/>
      <c r="H11" s="35">
        <f>IFERROR(VLOOKUP(D11,'商品マスタ'!$A$4:$L$203,12,FALSE),"")</f>
      </c>
      <c r="I11" s="28" t="n"/>
      <c r="J11" s="34">
        <f>IF(D11="","",ROUNDUP(MAX(IF(H11="",0,H11)+IF(I11="",0,I11)-IF(G11="",0,G11),0)/MAX(IFERROR(VLOOKUP(D11,'商品マスタ'!$A$4:$M$203,13,FALSE),1),1),0)*MAX(IFERROR(VLOOKUP(D11,'商品マスタ'!$A$4:$M$203,13,FALSE),1),1))</f>
      </c>
      <c r="K11" s="28" t="n"/>
      <c r="L11" s="32">
        <f>IFERROR(VLOOKUP(D11,'商品マスタ'!$A$4:$I$203,9,FALSE),"")</f>
      </c>
      <c r="M11" s="32">
        <f>IF(OR(K11="",L11=""),"",K11*L11)</f>
      </c>
      <c r="N11" s="29" t="n"/>
      <c r="O11" s="29" t="n"/>
      <c r="P11" s="28" t="n"/>
      <c r="Q11" s="28" t="n"/>
      <c r="R11" s="28" t="n"/>
    </row>
    <row r="12">
      <c r="A12" s="29" t="n"/>
      <c r="B12" s="28" t="n"/>
      <c r="C12" s="34">
        <f>IFERROR(VLOOKUP(B12,'店舗マスタ'!$A$4:$B$103,2,FALSE),"")</f>
      </c>
      <c r="D12" s="28" t="n"/>
      <c r="E12" s="34">
        <f>IFERROR(VLOOKUP(D12,'商品マスタ'!$A$4:$E$203,5,FALSE),"")</f>
      </c>
      <c r="F12" s="34">
        <f>IFERROR(VLOOKUP(D12,'商品マスタ'!$A$4:$H$203,8,FALSE),"")</f>
      </c>
      <c r="G12" s="30" t="n"/>
      <c r="H12" s="35">
        <f>IFERROR(VLOOKUP(D12,'商品マスタ'!$A$4:$L$203,12,FALSE),"")</f>
      </c>
      <c r="I12" s="28" t="n"/>
      <c r="J12" s="34">
        <f>IF(D12="","",ROUNDUP(MAX(IF(H12="",0,H12)+IF(I12="",0,I12)-IF(G12="",0,G12),0)/MAX(IFERROR(VLOOKUP(D12,'商品マスタ'!$A$4:$M$203,13,FALSE),1),1),0)*MAX(IFERROR(VLOOKUP(D12,'商品マスタ'!$A$4:$M$203,13,FALSE),1),1))</f>
      </c>
      <c r="K12" s="28" t="n"/>
      <c r="L12" s="32">
        <f>IFERROR(VLOOKUP(D12,'商品マスタ'!$A$4:$I$203,9,FALSE),"")</f>
      </c>
      <c r="M12" s="32">
        <f>IF(OR(K12="",L12=""),"",K12*L12)</f>
      </c>
      <c r="N12" s="29" t="n"/>
      <c r="O12" s="29" t="n"/>
      <c r="P12" s="28" t="n"/>
      <c r="Q12" s="28" t="n"/>
      <c r="R12" s="28" t="n"/>
    </row>
    <row r="13">
      <c r="A13" s="29" t="n"/>
      <c r="B13" s="28" t="n"/>
      <c r="C13" s="34">
        <f>IFERROR(VLOOKUP(B13,'店舗マスタ'!$A$4:$B$103,2,FALSE),"")</f>
      </c>
      <c r="D13" s="28" t="n"/>
      <c r="E13" s="34">
        <f>IFERROR(VLOOKUP(D13,'商品マスタ'!$A$4:$E$203,5,FALSE),"")</f>
      </c>
      <c r="F13" s="34">
        <f>IFERROR(VLOOKUP(D13,'商品マスタ'!$A$4:$H$203,8,FALSE),"")</f>
      </c>
      <c r="G13" s="30" t="n"/>
      <c r="H13" s="35">
        <f>IFERROR(VLOOKUP(D13,'商品マスタ'!$A$4:$L$203,12,FALSE),"")</f>
      </c>
      <c r="I13" s="28" t="n"/>
      <c r="J13" s="34">
        <f>IF(D13="","",ROUNDUP(MAX(IF(H13="",0,H13)+IF(I13="",0,I13)-IF(G13="",0,G13),0)/MAX(IFERROR(VLOOKUP(D13,'商品マスタ'!$A$4:$M$203,13,FALSE),1),1),0)*MAX(IFERROR(VLOOKUP(D13,'商品マスタ'!$A$4:$M$203,13,FALSE),1),1))</f>
      </c>
      <c r="K13" s="28" t="n"/>
      <c r="L13" s="32">
        <f>IFERROR(VLOOKUP(D13,'商品マスタ'!$A$4:$I$203,9,FALSE),"")</f>
      </c>
      <c r="M13" s="32">
        <f>IF(OR(K13="",L13=""),"",K13*L13)</f>
      </c>
      <c r="N13" s="29" t="n"/>
      <c r="O13" s="29" t="n"/>
      <c r="P13" s="28" t="n"/>
      <c r="Q13" s="28" t="n"/>
      <c r="R13" s="28" t="n"/>
    </row>
    <row r="14">
      <c r="A14" s="29" t="n"/>
      <c r="B14" s="28" t="n"/>
      <c r="C14" s="34">
        <f>IFERROR(VLOOKUP(B14,'店舗マスタ'!$A$4:$B$103,2,FALSE),"")</f>
      </c>
      <c r="D14" s="28" t="n"/>
      <c r="E14" s="34">
        <f>IFERROR(VLOOKUP(D14,'商品マスタ'!$A$4:$E$203,5,FALSE),"")</f>
      </c>
      <c r="F14" s="34">
        <f>IFERROR(VLOOKUP(D14,'商品マスタ'!$A$4:$H$203,8,FALSE),"")</f>
      </c>
      <c r="G14" s="30" t="n"/>
      <c r="H14" s="35">
        <f>IFERROR(VLOOKUP(D14,'商品マスタ'!$A$4:$L$203,12,FALSE),"")</f>
      </c>
      <c r="I14" s="28" t="n"/>
      <c r="J14" s="34">
        <f>IF(D14="","",ROUNDUP(MAX(IF(H14="",0,H14)+IF(I14="",0,I14)-IF(G14="",0,G14),0)/MAX(IFERROR(VLOOKUP(D14,'商品マスタ'!$A$4:$M$203,13,FALSE),1),1),0)*MAX(IFERROR(VLOOKUP(D14,'商品マスタ'!$A$4:$M$203,13,FALSE),1),1))</f>
      </c>
      <c r="K14" s="28" t="n"/>
      <c r="L14" s="32">
        <f>IFERROR(VLOOKUP(D14,'商品マスタ'!$A$4:$I$203,9,FALSE),"")</f>
      </c>
      <c r="M14" s="32">
        <f>IF(OR(K14="",L14=""),"",K14*L14)</f>
      </c>
      <c r="N14" s="29" t="n"/>
      <c r="O14" s="29" t="n"/>
      <c r="P14" s="28" t="n"/>
      <c r="Q14" s="28" t="n"/>
      <c r="R14" s="28" t="n"/>
    </row>
    <row r="15">
      <c r="A15" s="29" t="n"/>
      <c r="B15" s="28" t="n"/>
      <c r="C15" s="34">
        <f>IFERROR(VLOOKUP(B15,'店舗マスタ'!$A$4:$B$103,2,FALSE),"")</f>
      </c>
      <c r="D15" s="28" t="n"/>
      <c r="E15" s="34">
        <f>IFERROR(VLOOKUP(D15,'商品マスタ'!$A$4:$E$203,5,FALSE),"")</f>
      </c>
      <c r="F15" s="34">
        <f>IFERROR(VLOOKUP(D15,'商品マスタ'!$A$4:$H$203,8,FALSE),"")</f>
      </c>
      <c r="G15" s="30" t="n"/>
      <c r="H15" s="35">
        <f>IFERROR(VLOOKUP(D15,'商品マスタ'!$A$4:$L$203,12,FALSE),"")</f>
      </c>
      <c r="I15" s="28" t="n"/>
      <c r="J15" s="34">
        <f>IF(D15="","",ROUNDUP(MAX(IF(H15="",0,H15)+IF(I15="",0,I15)-IF(G15="",0,G15),0)/MAX(IFERROR(VLOOKUP(D15,'商品マスタ'!$A$4:$M$203,13,FALSE),1),1),0)*MAX(IFERROR(VLOOKUP(D15,'商品マスタ'!$A$4:$M$203,13,FALSE),1),1))</f>
      </c>
      <c r="K15" s="28" t="n"/>
      <c r="L15" s="32">
        <f>IFERROR(VLOOKUP(D15,'商品マスタ'!$A$4:$I$203,9,FALSE),"")</f>
      </c>
      <c r="M15" s="32">
        <f>IF(OR(K15="",L15=""),"",K15*L15)</f>
      </c>
      <c r="N15" s="29" t="n"/>
      <c r="O15" s="29" t="n"/>
      <c r="P15" s="28" t="n"/>
      <c r="Q15" s="28" t="n"/>
      <c r="R15" s="28" t="n"/>
    </row>
    <row r="16">
      <c r="A16" s="29" t="n"/>
      <c r="B16" s="28" t="n"/>
      <c r="C16" s="34">
        <f>IFERROR(VLOOKUP(B16,'店舗マスタ'!$A$4:$B$103,2,FALSE),"")</f>
      </c>
      <c r="D16" s="28" t="n"/>
      <c r="E16" s="34">
        <f>IFERROR(VLOOKUP(D16,'商品マスタ'!$A$4:$E$203,5,FALSE),"")</f>
      </c>
      <c r="F16" s="34">
        <f>IFERROR(VLOOKUP(D16,'商品マスタ'!$A$4:$H$203,8,FALSE),"")</f>
      </c>
      <c r="G16" s="30" t="n"/>
      <c r="H16" s="35">
        <f>IFERROR(VLOOKUP(D16,'商品マスタ'!$A$4:$L$203,12,FALSE),"")</f>
      </c>
      <c r="I16" s="28" t="n"/>
      <c r="J16" s="34">
        <f>IF(D16="","",ROUNDUP(MAX(IF(H16="",0,H16)+IF(I16="",0,I16)-IF(G16="",0,G16),0)/MAX(IFERROR(VLOOKUP(D16,'商品マスタ'!$A$4:$M$203,13,FALSE),1),1),0)*MAX(IFERROR(VLOOKUP(D16,'商品マスタ'!$A$4:$M$203,13,FALSE),1),1))</f>
      </c>
      <c r="K16" s="28" t="n"/>
      <c r="L16" s="32">
        <f>IFERROR(VLOOKUP(D16,'商品マスタ'!$A$4:$I$203,9,FALSE),"")</f>
      </c>
      <c r="M16" s="32">
        <f>IF(OR(K16="",L16=""),"",K16*L16)</f>
      </c>
      <c r="N16" s="29" t="n"/>
      <c r="O16" s="29" t="n"/>
      <c r="P16" s="28" t="n"/>
      <c r="Q16" s="28" t="n"/>
      <c r="R16" s="28" t="n"/>
    </row>
    <row r="17">
      <c r="A17" s="29" t="n"/>
      <c r="B17" s="28" t="n"/>
      <c r="C17" s="34">
        <f>IFERROR(VLOOKUP(B17,'店舗マスタ'!$A$4:$B$103,2,FALSE),"")</f>
      </c>
      <c r="D17" s="28" t="n"/>
      <c r="E17" s="34">
        <f>IFERROR(VLOOKUP(D17,'商品マスタ'!$A$4:$E$203,5,FALSE),"")</f>
      </c>
      <c r="F17" s="34">
        <f>IFERROR(VLOOKUP(D17,'商品マスタ'!$A$4:$H$203,8,FALSE),"")</f>
      </c>
      <c r="G17" s="30" t="n"/>
      <c r="H17" s="35">
        <f>IFERROR(VLOOKUP(D17,'商品マスタ'!$A$4:$L$203,12,FALSE),"")</f>
      </c>
      <c r="I17" s="28" t="n"/>
      <c r="J17" s="34">
        <f>IF(D17="","",ROUNDUP(MAX(IF(H17="",0,H17)+IF(I17="",0,I17)-IF(G17="",0,G17),0)/MAX(IFERROR(VLOOKUP(D17,'商品マスタ'!$A$4:$M$203,13,FALSE),1),1),0)*MAX(IFERROR(VLOOKUP(D17,'商品マスタ'!$A$4:$M$203,13,FALSE),1),1))</f>
      </c>
      <c r="K17" s="28" t="n"/>
      <c r="L17" s="32">
        <f>IFERROR(VLOOKUP(D17,'商品マスタ'!$A$4:$I$203,9,FALSE),"")</f>
      </c>
      <c r="M17" s="32">
        <f>IF(OR(K17="",L17=""),"",K17*L17)</f>
      </c>
      <c r="N17" s="29" t="n"/>
      <c r="O17" s="29" t="n"/>
      <c r="P17" s="28" t="n"/>
      <c r="Q17" s="28" t="n"/>
      <c r="R17" s="28" t="n"/>
    </row>
    <row r="18">
      <c r="A18" s="29" t="n"/>
      <c r="B18" s="28" t="n"/>
      <c r="C18" s="34">
        <f>IFERROR(VLOOKUP(B18,'店舗マスタ'!$A$4:$B$103,2,FALSE),"")</f>
      </c>
      <c r="D18" s="28" t="n"/>
      <c r="E18" s="34">
        <f>IFERROR(VLOOKUP(D18,'商品マスタ'!$A$4:$E$203,5,FALSE),"")</f>
      </c>
      <c r="F18" s="34">
        <f>IFERROR(VLOOKUP(D18,'商品マスタ'!$A$4:$H$203,8,FALSE),"")</f>
      </c>
      <c r="G18" s="30" t="n"/>
      <c r="H18" s="35">
        <f>IFERROR(VLOOKUP(D18,'商品マスタ'!$A$4:$L$203,12,FALSE),"")</f>
      </c>
      <c r="I18" s="28" t="n"/>
      <c r="J18" s="34">
        <f>IF(D18="","",ROUNDUP(MAX(IF(H18="",0,H18)+IF(I18="",0,I18)-IF(G18="",0,G18),0)/MAX(IFERROR(VLOOKUP(D18,'商品マスタ'!$A$4:$M$203,13,FALSE),1),1),0)*MAX(IFERROR(VLOOKUP(D18,'商品マスタ'!$A$4:$M$203,13,FALSE),1),1))</f>
      </c>
      <c r="K18" s="28" t="n"/>
      <c r="L18" s="32">
        <f>IFERROR(VLOOKUP(D18,'商品マスタ'!$A$4:$I$203,9,FALSE),"")</f>
      </c>
      <c r="M18" s="32">
        <f>IF(OR(K18="",L18=""),"",K18*L18)</f>
      </c>
      <c r="N18" s="29" t="n"/>
      <c r="O18" s="29" t="n"/>
      <c r="P18" s="28" t="n"/>
      <c r="Q18" s="28" t="n"/>
      <c r="R18" s="28" t="n"/>
    </row>
    <row r="19">
      <c r="A19" s="29" t="n"/>
      <c r="B19" s="28" t="n"/>
      <c r="C19" s="34">
        <f>IFERROR(VLOOKUP(B19,'店舗マスタ'!$A$4:$B$103,2,FALSE),"")</f>
      </c>
      <c r="D19" s="28" t="n"/>
      <c r="E19" s="34">
        <f>IFERROR(VLOOKUP(D19,'商品マスタ'!$A$4:$E$203,5,FALSE),"")</f>
      </c>
      <c r="F19" s="34">
        <f>IFERROR(VLOOKUP(D19,'商品マスタ'!$A$4:$H$203,8,FALSE),"")</f>
      </c>
      <c r="G19" s="30" t="n"/>
      <c r="H19" s="35">
        <f>IFERROR(VLOOKUP(D19,'商品マスタ'!$A$4:$L$203,12,FALSE),"")</f>
      </c>
      <c r="I19" s="28" t="n"/>
      <c r="J19" s="34">
        <f>IF(D19="","",ROUNDUP(MAX(IF(H19="",0,H19)+IF(I19="",0,I19)-IF(G19="",0,G19),0)/MAX(IFERROR(VLOOKUP(D19,'商品マスタ'!$A$4:$M$203,13,FALSE),1),1),0)*MAX(IFERROR(VLOOKUP(D19,'商品マスタ'!$A$4:$M$203,13,FALSE),1),1))</f>
      </c>
      <c r="K19" s="28" t="n"/>
      <c r="L19" s="32">
        <f>IFERROR(VLOOKUP(D19,'商品マスタ'!$A$4:$I$203,9,FALSE),"")</f>
      </c>
      <c r="M19" s="32">
        <f>IF(OR(K19="",L19=""),"",K19*L19)</f>
      </c>
      <c r="N19" s="29" t="n"/>
      <c r="O19" s="29" t="n"/>
      <c r="P19" s="28" t="n"/>
      <c r="Q19" s="28" t="n"/>
      <c r="R19" s="28" t="n"/>
    </row>
    <row r="20">
      <c r="A20" s="29" t="n"/>
      <c r="B20" s="28" t="n"/>
      <c r="C20" s="34">
        <f>IFERROR(VLOOKUP(B20,'店舗マスタ'!$A$4:$B$103,2,FALSE),"")</f>
      </c>
      <c r="D20" s="28" t="n"/>
      <c r="E20" s="34">
        <f>IFERROR(VLOOKUP(D20,'商品マスタ'!$A$4:$E$203,5,FALSE),"")</f>
      </c>
      <c r="F20" s="34">
        <f>IFERROR(VLOOKUP(D20,'商品マスタ'!$A$4:$H$203,8,FALSE),"")</f>
      </c>
      <c r="G20" s="30" t="n"/>
      <c r="H20" s="35">
        <f>IFERROR(VLOOKUP(D20,'商品マスタ'!$A$4:$L$203,12,FALSE),"")</f>
      </c>
      <c r="I20" s="28" t="n"/>
      <c r="J20" s="34">
        <f>IF(D20="","",ROUNDUP(MAX(IF(H20="",0,H20)+IF(I20="",0,I20)-IF(G20="",0,G20),0)/MAX(IFERROR(VLOOKUP(D20,'商品マスタ'!$A$4:$M$203,13,FALSE),1),1),0)*MAX(IFERROR(VLOOKUP(D20,'商品マスタ'!$A$4:$M$203,13,FALSE),1),1))</f>
      </c>
      <c r="K20" s="28" t="n"/>
      <c r="L20" s="32">
        <f>IFERROR(VLOOKUP(D20,'商品マスタ'!$A$4:$I$203,9,FALSE),"")</f>
      </c>
      <c r="M20" s="32">
        <f>IF(OR(K20="",L20=""),"",K20*L20)</f>
      </c>
      <c r="N20" s="29" t="n"/>
      <c r="O20" s="29" t="n"/>
      <c r="P20" s="28" t="n"/>
      <c r="Q20" s="28" t="n"/>
      <c r="R20" s="28" t="n"/>
    </row>
    <row r="21">
      <c r="A21" s="29" t="n"/>
      <c r="B21" s="28" t="n"/>
      <c r="C21" s="34">
        <f>IFERROR(VLOOKUP(B21,'店舗マスタ'!$A$4:$B$103,2,FALSE),"")</f>
      </c>
      <c r="D21" s="28" t="n"/>
      <c r="E21" s="34">
        <f>IFERROR(VLOOKUP(D21,'商品マスタ'!$A$4:$E$203,5,FALSE),"")</f>
      </c>
      <c r="F21" s="34">
        <f>IFERROR(VLOOKUP(D21,'商品マスタ'!$A$4:$H$203,8,FALSE),"")</f>
      </c>
      <c r="G21" s="30" t="n"/>
      <c r="H21" s="35">
        <f>IFERROR(VLOOKUP(D21,'商品マスタ'!$A$4:$L$203,12,FALSE),"")</f>
      </c>
      <c r="I21" s="28" t="n"/>
      <c r="J21" s="34">
        <f>IF(D21="","",ROUNDUP(MAX(IF(H21="",0,H21)+IF(I21="",0,I21)-IF(G21="",0,G21),0)/MAX(IFERROR(VLOOKUP(D21,'商品マスタ'!$A$4:$M$203,13,FALSE),1),1),0)*MAX(IFERROR(VLOOKUP(D21,'商品マスタ'!$A$4:$M$203,13,FALSE),1),1))</f>
      </c>
      <c r="K21" s="28" t="n"/>
      <c r="L21" s="32">
        <f>IFERROR(VLOOKUP(D21,'商品マスタ'!$A$4:$I$203,9,FALSE),"")</f>
      </c>
      <c r="M21" s="32">
        <f>IF(OR(K21="",L21=""),"",K21*L21)</f>
      </c>
      <c r="N21" s="29" t="n"/>
      <c r="O21" s="29" t="n"/>
      <c r="P21" s="28" t="n"/>
      <c r="Q21" s="28" t="n"/>
      <c r="R21" s="28" t="n"/>
    </row>
    <row r="22">
      <c r="A22" s="29" t="n"/>
      <c r="B22" s="28" t="n"/>
      <c r="C22" s="34">
        <f>IFERROR(VLOOKUP(B22,'店舗マスタ'!$A$4:$B$103,2,FALSE),"")</f>
      </c>
      <c r="D22" s="28" t="n"/>
      <c r="E22" s="34">
        <f>IFERROR(VLOOKUP(D22,'商品マスタ'!$A$4:$E$203,5,FALSE),"")</f>
      </c>
      <c r="F22" s="34">
        <f>IFERROR(VLOOKUP(D22,'商品マスタ'!$A$4:$H$203,8,FALSE),"")</f>
      </c>
      <c r="G22" s="30" t="n"/>
      <c r="H22" s="35">
        <f>IFERROR(VLOOKUP(D22,'商品マスタ'!$A$4:$L$203,12,FALSE),"")</f>
      </c>
      <c r="I22" s="28" t="n"/>
      <c r="J22" s="34">
        <f>IF(D22="","",ROUNDUP(MAX(IF(H22="",0,H22)+IF(I22="",0,I22)-IF(G22="",0,G22),0)/MAX(IFERROR(VLOOKUP(D22,'商品マスタ'!$A$4:$M$203,13,FALSE),1),1),0)*MAX(IFERROR(VLOOKUP(D22,'商品マスタ'!$A$4:$M$203,13,FALSE),1),1))</f>
      </c>
      <c r="K22" s="28" t="n"/>
      <c r="L22" s="32">
        <f>IFERROR(VLOOKUP(D22,'商品マスタ'!$A$4:$I$203,9,FALSE),"")</f>
      </c>
      <c r="M22" s="32">
        <f>IF(OR(K22="",L22=""),"",K22*L22)</f>
      </c>
      <c r="N22" s="29" t="n"/>
      <c r="O22" s="29" t="n"/>
      <c r="P22" s="28" t="n"/>
      <c r="Q22" s="28" t="n"/>
      <c r="R22" s="28" t="n"/>
    </row>
    <row r="23">
      <c r="A23" s="29" t="n"/>
      <c r="B23" s="28" t="n"/>
      <c r="C23" s="34">
        <f>IFERROR(VLOOKUP(B23,'店舗マスタ'!$A$4:$B$103,2,FALSE),"")</f>
      </c>
      <c r="D23" s="28" t="n"/>
      <c r="E23" s="34">
        <f>IFERROR(VLOOKUP(D23,'商品マスタ'!$A$4:$E$203,5,FALSE),"")</f>
      </c>
      <c r="F23" s="34">
        <f>IFERROR(VLOOKUP(D23,'商品マスタ'!$A$4:$H$203,8,FALSE),"")</f>
      </c>
      <c r="G23" s="30" t="n"/>
      <c r="H23" s="35">
        <f>IFERROR(VLOOKUP(D23,'商品マスタ'!$A$4:$L$203,12,FALSE),"")</f>
      </c>
      <c r="I23" s="28" t="n"/>
      <c r="J23" s="34">
        <f>IF(D23="","",ROUNDUP(MAX(IF(H23="",0,H23)+IF(I23="",0,I23)-IF(G23="",0,G23),0)/MAX(IFERROR(VLOOKUP(D23,'商品マスタ'!$A$4:$M$203,13,FALSE),1),1),0)*MAX(IFERROR(VLOOKUP(D23,'商品マスタ'!$A$4:$M$203,13,FALSE),1),1))</f>
      </c>
      <c r="K23" s="28" t="n"/>
      <c r="L23" s="32">
        <f>IFERROR(VLOOKUP(D23,'商品マスタ'!$A$4:$I$203,9,FALSE),"")</f>
      </c>
      <c r="M23" s="32">
        <f>IF(OR(K23="",L23=""),"",K23*L23)</f>
      </c>
      <c r="N23" s="29" t="n"/>
      <c r="O23" s="29" t="n"/>
      <c r="P23" s="28" t="n"/>
      <c r="Q23" s="28" t="n"/>
      <c r="R23" s="28" t="n"/>
    </row>
    <row r="24">
      <c r="A24" s="29" t="n"/>
      <c r="B24" s="28" t="n"/>
      <c r="C24" s="34">
        <f>IFERROR(VLOOKUP(B24,'店舗マスタ'!$A$4:$B$103,2,FALSE),"")</f>
      </c>
      <c r="D24" s="28" t="n"/>
      <c r="E24" s="34">
        <f>IFERROR(VLOOKUP(D24,'商品マスタ'!$A$4:$E$203,5,FALSE),"")</f>
      </c>
      <c r="F24" s="34">
        <f>IFERROR(VLOOKUP(D24,'商品マスタ'!$A$4:$H$203,8,FALSE),"")</f>
      </c>
      <c r="G24" s="30" t="n"/>
      <c r="H24" s="35">
        <f>IFERROR(VLOOKUP(D24,'商品マスタ'!$A$4:$L$203,12,FALSE),"")</f>
      </c>
      <c r="I24" s="28" t="n"/>
      <c r="J24" s="34">
        <f>IF(D24="","",ROUNDUP(MAX(IF(H24="",0,H24)+IF(I24="",0,I24)-IF(G24="",0,G24),0)/MAX(IFERROR(VLOOKUP(D24,'商品マスタ'!$A$4:$M$203,13,FALSE),1),1),0)*MAX(IFERROR(VLOOKUP(D24,'商品マスタ'!$A$4:$M$203,13,FALSE),1),1))</f>
      </c>
      <c r="K24" s="28" t="n"/>
      <c r="L24" s="32">
        <f>IFERROR(VLOOKUP(D24,'商品マスタ'!$A$4:$I$203,9,FALSE),"")</f>
      </c>
      <c r="M24" s="32">
        <f>IF(OR(K24="",L24=""),"",K24*L24)</f>
      </c>
      <c r="N24" s="29" t="n"/>
      <c r="O24" s="29" t="n"/>
      <c r="P24" s="28" t="n"/>
      <c r="Q24" s="28" t="n"/>
      <c r="R24" s="28" t="n"/>
    </row>
    <row r="25">
      <c r="A25" s="29" t="n"/>
      <c r="B25" s="28" t="n"/>
      <c r="C25" s="34">
        <f>IFERROR(VLOOKUP(B25,'店舗マスタ'!$A$4:$B$103,2,FALSE),"")</f>
      </c>
      <c r="D25" s="28" t="n"/>
      <c r="E25" s="34">
        <f>IFERROR(VLOOKUP(D25,'商品マスタ'!$A$4:$E$203,5,FALSE),"")</f>
      </c>
      <c r="F25" s="34">
        <f>IFERROR(VLOOKUP(D25,'商品マスタ'!$A$4:$H$203,8,FALSE),"")</f>
      </c>
      <c r="G25" s="30" t="n"/>
      <c r="H25" s="35">
        <f>IFERROR(VLOOKUP(D25,'商品マスタ'!$A$4:$L$203,12,FALSE),"")</f>
      </c>
      <c r="I25" s="28" t="n"/>
      <c r="J25" s="34">
        <f>IF(D25="","",ROUNDUP(MAX(IF(H25="",0,H25)+IF(I25="",0,I25)-IF(G25="",0,G25),0)/MAX(IFERROR(VLOOKUP(D25,'商品マスタ'!$A$4:$M$203,13,FALSE),1),1),0)*MAX(IFERROR(VLOOKUP(D25,'商品マスタ'!$A$4:$M$203,13,FALSE),1),1))</f>
      </c>
      <c r="K25" s="28" t="n"/>
      <c r="L25" s="32">
        <f>IFERROR(VLOOKUP(D25,'商品マスタ'!$A$4:$I$203,9,FALSE),"")</f>
      </c>
      <c r="M25" s="32">
        <f>IF(OR(K25="",L25=""),"",K25*L25)</f>
      </c>
      <c r="N25" s="29" t="n"/>
      <c r="O25" s="29" t="n"/>
      <c r="P25" s="28" t="n"/>
      <c r="Q25" s="28" t="n"/>
      <c r="R25" s="28" t="n"/>
    </row>
    <row r="26">
      <c r="A26" s="29" t="n"/>
      <c r="B26" s="28" t="n"/>
      <c r="C26" s="34">
        <f>IFERROR(VLOOKUP(B26,'店舗マスタ'!$A$4:$B$103,2,FALSE),"")</f>
      </c>
      <c r="D26" s="28" t="n"/>
      <c r="E26" s="34">
        <f>IFERROR(VLOOKUP(D26,'商品マスタ'!$A$4:$E$203,5,FALSE),"")</f>
      </c>
      <c r="F26" s="34">
        <f>IFERROR(VLOOKUP(D26,'商品マスタ'!$A$4:$H$203,8,FALSE),"")</f>
      </c>
      <c r="G26" s="30" t="n"/>
      <c r="H26" s="35">
        <f>IFERROR(VLOOKUP(D26,'商品マスタ'!$A$4:$L$203,12,FALSE),"")</f>
      </c>
      <c r="I26" s="28" t="n"/>
      <c r="J26" s="34">
        <f>IF(D26="","",ROUNDUP(MAX(IF(H26="",0,H26)+IF(I26="",0,I26)-IF(G26="",0,G26),0)/MAX(IFERROR(VLOOKUP(D26,'商品マスタ'!$A$4:$M$203,13,FALSE),1),1),0)*MAX(IFERROR(VLOOKUP(D26,'商品マスタ'!$A$4:$M$203,13,FALSE),1),1))</f>
      </c>
      <c r="K26" s="28" t="n"/>
      <c r="L26" s="32">
        <f>IFERROR(VLOOKUP(D26,'商品マスタ'!$A$4:$I$203,9,FALSE),"")</f>
      </c>
      <c r="M26" s="32">
        <f>IF(OR(K26="",L26=""),"",K26*L26)</f>
      </c>
      <c r="N26" s="29" t="n"/>
      <c r="O26" s="29" t="n"/>
      <c r="P26" s="28" t="n"/>
      <c r="Q26" s="28" t="n"/>
      <c r="R26" s="28" t="n"/>
    </row>
    <row r="27">
      <c r="A27" s="29" t="n"/>
      <c r="B27" s="28" t="n"/>
      <c r="C27" s="34">
        <f>IFERROR(VLOOKUP(B27,'店舗マスタ'!$A$4:$B$103,2,FALSE),"")</f>
      </c>
      <c r="D27" s="28" t="n"/>
      <c r="E27" s="34">
        <f>IFERROR(VLOOKUP(D27,'商品マスタ'!$A$4:$E$203,5,FALSE),"")</f>
      </c>
      <c r="F27" s="34">
        <f>IFERROR(VLOOKUP(D27,'商品マスタ'!$A$4:$H$203,8,FALSE),"")</f>
      </c>
      <c r="G27" s="30" t="n"/>
      <c r="H27" s="35">
        <f>IFERROR(VLOOKUP(D27,'商品マスタ'!$A$4:$L$203,12,FALSE),"")</f>
      </c>
      <c r="I27" s="28" t="n"/>
      <c r="J27" s="34">
        <f>IF(D27="","",ROUNDUP(MAX(IF(H27="",0,H27)+IF(I27="",0,I27)-IF(G27="",0,G27),0)/MAX(IFERROR(VLOOKUP(D27,'商品マスタ'!$A$4:$M$203,13,FALSE),1),1),0)*MAX(IFERROR(VLOOKUP(D27,'商品マスタ'!$A$4:$M$203,13,FALSE),1),1))</f>
      </c>
      <c r="K27" s="28" t="n"/>
      <c r="L27" s="32">
        <f>IFERROR(VLOOKUP(D27,'商品マスタ'!$A$4:$I$203,9,FALSE),"")</f>
      </c>
      <c r="M27" s="32">
        <f>IF(OR(K27="",L27=""),"",K27*L27)</f>
      </c>
      <c r="N27" s="29" t="n"/>
      <c r="O27" s="29" t="n"/>
      <c r="P27" s="28" t="n"/>
      <c r="Q27" s="28" t="n"/>
      <c r="R27" s="28" t="n"/>
    </row>
    <row r="28">
      <c r="A28" s="29" t="n"/>
      <c r="B28" s="28" t="n"/>
      <c r="C28" s="34">
        <f>IFERROR(VLOOKUP(B28,'店舗マスタ'!$A$4:$B$103,2,FALSE),"")</f>
      </c>
      <c r="D28" s="28" t="n"/>
      <c r="E28" s="34">
        <f>IFERROR(VLOOKUP(D28,'商品マスタ'!$A$4:$E$203,5,FALSE),"")</f>
      </c>
      <c r="F28" s="34">
        <f>IFERROR(VLOOKUP(D28,'商品マスタ'!$A$4:$H$203,8,FALSE),"")</f>
      </c>
      <c r="G28" s="30" t="n"/>
      <c r="H28" s="35">
        <f>IFERROR(VLOOKUP(D28,'商品マスタ'!$A$4:$L$203,12,FALSE),"")</f>
      </c>
      <c r="I28" s="28" t="n"/>
      <c r="J28" s="34">
        <f>IF(D28="","",ROUNDUP(MAX(IF(H28="",0,H28)+IF(I28="",0,I28)-IF(G28="",0,G28),0)/MAX(IFERROR(VLOOKUP(D28,'商品マスタ'!$A$4:$M$203,13,FALSE),1),1),0)*MAX(IFERROR(VLOOKUP(D28,'商品マスタ'!$A$4:$M$203,13,FALSE),1),1))</f>
      </c>
      <c r="K28" s="28" t="n"/>
      <c r="L28" s="32">
        <f>IFERROR(VLOOKUP(D28,'商品マスタ'!$A$4:$I$203,9,FALSE),"")</f>
      </c>
      <c r="M28" s="32">
        <f>IF(OR(K28="",L28=""),"",K28*L28)</f>
      </c>
      <c r="N28" s="29" t="n"/>
      <c r="O28" s="29" t="n"/>
      <c r="P28" s="28" t="n"/>
      <c r="Q28" s="28" t="n"/>
      <c r="R28" s="28" t="n"/>
    </row>
    <row r="29">
      <c r="A29" s="29" t="n"/>
      <c r="B29" s="28" t="n"/>
      <c r="C29" s="34">
        <f>IFERROR(VLOOKUP(B29,'店舗マスタ'!$A$4:$B$103,2,FALSE),"")</f>
      </c>
      <c r="D29" s="28" t="n"/>
      <c r="E29" s="34">
        <f>IFERROR(VLOOKUP(D29,'商品マスタ'!$A$4:$E$203,5,FALSE),"")</f>
      </c>
      <c r="F29" s="34">
        <f>IFERROR(VLOOKUP(D29,'商品マスタ'!$A$4:$H$203,8,FALSE),"")</f>
      </c>
      <c r="G29" s="30" t="n"/>
      <c r="H29" s="35">
        <f>IFERROR(VLOOKUP(D29,'商品マスタ'!$A$4:$L$203,12,FALSE),"")</f>
      </c>
      <c r="I29" s="28" t="n"/>
      <c r="J29" s="34">
        <f>IF(D29="","",ROUNDUP(MAX(IF(H29="",0,H29)+IF(I29="",0,I29)-IF(G29="",0,G29),0)/MAX(IFERROR(VLOOKUP(D29,'商品マスタ'!$A$4:$M$203,13,FALSE),1),1),0)*MAX(IFERROR(VLOOKUP(D29,'商品マスタ'!$A$4:$M$203,13,FALSE),1),1))</f>
      </c>
      <c r="K29" s="28" t="n"/>
      <c r="L29" s="32">
        <f>IFERROR(VLOOKUP(D29,'商品マスタ'!$A$4:$I$203,9,FALSE),"")</f>
      </c>
      <c r="M29" s="32">
        <f>IF(OR(K29="",L29=""),"",K29*L29)</f>
      </c>
      <c r="N29" s="29" t="n"/>
      <c r="O29" s="29" t="n"/>
      <c r="P29" s="28" t="n"/>
      <c r="Q29" s="28" t="n"/>
      <c r="R29" s="28" t="n"/>
    </row>
    <row r="30">
      <c r="A30" s="29" t="n"/>
      <c r="B30" s="28" t="n"/>
      <c r="C30" s="34">
        <f>IFERROR(VLOOKUP(B30,'店舗マスタ'!$A$4:$B$103,2,FALSE),"")</f>
      </c>
      <c r="D30" s="28" t="n"/>
      <c r="E30" s="34">
        <f>IFERROR(VLOOKUP(D30,'商品マスタ'!$A$4:$E$203,5,FALSE),"")</f>
      </c>
      <c r="F30" s="34">
        <f>IFERROR(VLOOKUP(D30,'商品マスタ'!$A$4:$H$203,8,FALSE),"")</f>
      </c>
      <c r="G30" s="30" t="n"/>
      <c r="H30" s="35">
        <f>IFERROR(VLOOKUP(D30,'商品マスタ'!$A$4:$L$203,12,FALSE),"")</f>
      </c>
      <c r="I30" s="28" t="n"/>
      <c r="J30" s="34">
        <f>IF(D30="","",ROUNDUP(MAX(IF(H30="",0,H30)+IF(I30="",0,I30)-IF(G30="",0,G30),0)/MAX(IFERROR(VLOOKUP(D30,'商品マスタ'!$A$4:$M$203,13,FALSE),1),1),0)*MAX(IFERROR(VLOOKUP(D30,'商品マスタ'!$A$4:$M$203,13,FALSE),1),1))</f>
      </c>
      <c r="K30" s="28" t="n"/>
      <c r="L30" s="32">
        <f>IFERROR(VLOOKUP(D30,'商品マスタ'!$A$4:$I$203,9,FALSE),"")</f>
      </c>
      <c r="M30" s="32">
        <f>IF(OR(K30="",L30=""),"",K30*L30)</f>
      </c>
      <c r="N30" s="29" t="n"/>
      <c r="O30" s="29" t="n"/>
      <c r="P30" s="28" t="n"/>
      <c r="Q30" s="28" t="n"/>
      <c r="R30" s="28" t="n"/>
    </row>
    <row r="31">
      <c r="A31" s="29" t="n"/>
      <c r="B31" s="28" t="n"/>
      <c r="C31" s="34">
        <f>IFERROR(VLOOKUP(B31,'店舗マスタ'!$A$4:$B$103,2,FALSE),"")</f>
      </c>
      <c r="D31" s="28" t="n"/>
      <c r="E31" s="34">
        <f>IFERROR(VLOOKUP(D31,'商品マスタ'!$A$4:$E$203,5,FALSE),"")</f>
      </c>
      <c r="F31" s="34">
        <f>IFERROR(VLOOKUP(D31,'商品マスタ'!$A$4:$H$203,8,FALSE),"")</f>
      </c>
      <c r="G31" s="30" t="n"/>
      <c r="H31" s="35">
        <f>IFERROR(VLOOKUP(D31,'商品マスタ'!$A$4:$L$203,12,FALSE),"")</f>
      </c>
      <c r="I31" s="28" t="n"/>
      <c r="J31" s="34">
        <f>IF(D31="","",ROUNDUP(MAX(IF(H31="",0,H31)+IF(I31="",0,I31)-IF(G31="",0,G31),0)/MAX(IFERROR(VLOOKUP(D31,'商品マスタ'!$A$4:$M$203,13,FALSE),1),1),0)*MAX(IFERROR(VLOOKUP(D31,'商品マスタ'!$A$4:$M$203,13,FALSE),1),1))</f>
      </c>
      <c r="K31" s="28" t="n"/>
      <c r="L31" s="32">
        <f>IFERROR(VLOOKUP(D31,'商品マスタ'!$A$4:$I$203,9,FALSE),"")</f>
      </c>
      <c r="M31" s="32">
        <f>IF(OR(K31="",L31=""),"",K31*L31)</f>
      </c>
      <c r="N31" s="29" t="n"/>
      <c r="O31" s="29" t="n"/>
      <c r="P31" s="28" t="n"/>
      <c r="Q31" s="28" t="n"/>
      <c r="R31" s="28" t="n"/>
    </row>
    <row r="32">
      <c r="A32" s="29" t="n"/>
      <c r="B32" s="28" t="n"/>
      <c r="C32" s="34">
        <f>IFERROR(VLOOKUP(B32,'店舗マスタ'!$A$4:$B$103,2,FALSE),"")</f>
      </c>
      <c r="D32" s="28" t="n"/>
      <c r="E32" s="34">
        <f>IFERROR(VLOOKUP(D32,'商品マスタ'!$A$4:$E$203,5,FALSE),"")</f>
      </c>
      <c r="F32" s="34">
        <f>IFERROR(VLOOKUP(D32,'商品マスタ'!$A$4:$H$203,8,FALSE),"")</f>
      </c>
      <c r="G32" s="30" t="n"/>
      <c r="H32" s="35">
        <f>IFERROR(VLOOKUP(D32,'商品マスタ'!$A$4:$L$203,12,FALSE),"")</f>
      </c>
      <c r="I32" s="28" t="n"/>
      <c r="J32" s="34">
        <f>IF(D32="","",ROUNDUP(MAX(IF(H32="",0,H32)+IF(I32="",0,I32)-IF(G32="",0,G32),0)/MAX(IFERROR(VLOOKUP(D32,'商品マスタ'!$A$4:$M$203,13,FALSE),1),1),0)*MAX(IFERROR(VLOOKUP(D32,'商品マスタ'!$A$4:$M$203,13,FALSE),1),1))</f>
      </c>
      <c r="K32" s="28" t="n"/>
      <c r="L32" s="32">
        <f>IFERROR(VLOOKUP(D32,'商品マスタ'!$A$4:$I$203,9,FALSE),"")</f>
      </c>
      <c r="M32" s="32">
        <f>IF(OR(K32="",L32=""),"",K32*L32)</f>
      </c>
      <c r="N32" s="29" t="n"/>
      <c r="O32" s="29" t="n"/>
      <c r="P32" s="28" t="n"/>
      <c r="Q32" s="28" t="n"/>
      <c r="R32" s="28" t="n"/>
    </row>
    <row r="33">
      <c r="A33" s="29" t="n"/>
      <c r="B33" s="28" t="n"/>
      <c r="C33" s="34">
        <f>IFERROR(VLOOKUP(B33,'店舗マスタ'!$A$4:$B$103,2,FALSE),"")</f>
      </c>
      <c r="D33" s="28" t="n"/>
      <c r="E33" s="34">
        <f>IFERROR(VLOOKUP(D33,'商品マスタ'!$A$4:$E$203,5,FALSE),"")</f>
      </c>
      <c r="F33" s="34">
        <f>IFERROR(VLOOKUP(D33,'商品マスタ'!$A$4:$H$203,8,FALSE),"")</f>
      </c>
      <c r="G33" s="30" t="n"/>
      <c r="H33" s="35">
        <f>IFERROR(VLOOKUP(D33,'商品マスタ'!$A$4:$L$203,12,FALSE),"")</f>
      </c>
      <c r="I33" s="28" t="n"/>
      <c r="J33" s="34">
        <f>IF(D33="","",ROUNDUP(MAX(IF(H33="",0,H33)+IF(I33="",0,I33)-IF(G33="",0,G33),0)/MAX(IFERROR(VLOOKUP(D33,'商品マスタ'!$A$4:$M$203,13,FALSE),1),1),0)*MAX(IFERROR(VLOOKUP(D33,'商品マスタ'!$A$4:$M$203,13,FALSE),1),1))</f>
      </c>
      <c r="K33" s="28" t="n"/>
      <c r="L33" s="32">
        <f>IFERROR(VLOOKUP(D33,'商品マスタ'!$A$4:$I$203,9,FALSE),"")</f>
      </c>
      <c r="M33" s="32">
        <f>IF(OR(K33="",L33=""),"",K33*L33)</f>
      </c>
      <c r="N33" s="29" t="n"/>
      <c r="O33" s="29" t="n"/>
      <c r="P33" s="28" t="n"/>
      <c r="Q33" s="28" t="n"/>
      <c r="R33" s="28" t="n"/>
    </row>
    <row r="34">
      <c r="A34" s="29" t="n"/>
      <c r="B34" s="28" t="n"/>
      <c r="C34" s="34">
        <f>IFERROR(VLOOKUP(B34,'店舗マスタ'!$A$4:$B$103,2,FALSE),"")</f>
      </c>
      <c r="D34" s="28" t="n"/>
      <c r="E34" s="34">
        <f>IFERROR(VLOOKUP(D34,'商品マスタ'!$A$4:$E$203,5,FALSE),"")</f>
      </c>
      <c r="F34" s="34">
        <f>IFERROR(VLOOKUP(D34,'商品マスタ'!$A$4:$H$203,8,FALSE),"")</f>
      </c>
      <c r="G34" s="30" t="n"/>
      <c r="H34" s="35">
        <f>IFERROR(VLOOKUP(D34,'商品マスタ'!$A$4:$L$203,12,FALSE),"")</f>
      </c>
      <c r="I34" s="28" t="n"/>
      <c r="J34" s="34">
        <f>IF(D34="","",ROUNDUP(MAX(IF(H34="",0,H34)+IF(I34="",0,I34)-IF(G34="",0,G34),0)/MAX(IFERROR(VLOOKUP(D34,'商品マスタ'!$A$4:$M$203,13,FALSE),1),1),0)*MAX(IFERROR(VLOOKUP(D34,'商品マスタ'!$A$4:$M$203,13,FALSE),1),1))</f>
      </c>
      <c r="K34" s="28" t="n"/>
      <c r="L34" s="32">
        <f>IFERROR(VLOOKUP(D34,'商品マスタ'!$A$4:$I$203,9,FALSE),"")</f>
      </c>
      <c r="M34" s="32">
        <f>IF(OR(K34="",L34=""),"",K34*L34)</f>
      </c>
      <c r="N34" s="29" t="n"/>
      <c r="O34" s="29" t="n"/>
      <c r="P34" s="28" t="n"/>
      <c r="Q34" s="28" t="n"/>
      <c r="R34" s="28" t="n"/>
    </row>
    <row r="35">
      <c r="A35" s="29" t="n"/>
      <c r="B35" s="28" t="n"/>
      <c r="C35" s="34">
        <f>IFERROR(VLOOKUP(B35,'店舗マスタ'!$A$4:$B$103,2,FALSE),"")</f>
      </c>
      <c r="D35" s="28" t="n"/>
      <c r="E35" s="34">
        <f>IFERROR(VLOOKUP(D35,'商品マスタ'!$A$4:$E$203,5,FALSE),"")</f>
      </c>
      <c r="F35" s="34">
        <f>IFERROR(VLOOKUP(D35,'商品マスタ'!$A$4:$H$203,8,FALSE),"")</f>
      </c>
      <c r="G35" s="30" t="n"/>
      <c r="H35" s="35">
        <f>IFERROR(VLOOKUP(D35,'商品マスタ'!$A$4:$L$203,12,FALSE),"")</f>
      </c>
      <c r="I35" s="28" t="n"/>
      <c r="J35" s="34">
        <f>IF(D35="","",ROUNDUP(MAX(IF(H35="",0,H35)+IF(I35="",0,I35)-IF(G35="",0,G35),0)/MAX(IFERROR(VLOOKUP(D35,'商品マスタ'!$A$4:$M$203,13,FALSE),1),1),0)*MAX(IFERROR(VLOOKUP(D35,'商品マスタ'!$A$4:$M$203,13,FALSE),1),1))</f>
      </c>
      <c r="K35" s="28" t="n"/>
      <c r="L35" s="32">
        <f>IFERROR(VLOOKUP(D35,'商品マスタ'!$A$4:$I$203,9,FALSE),"")</f>
      </c>
      <c r="M35" s="32">
        <f>IF(OR(K35="",L35=""),"",K35*L35)</f>
      </c>
      <c r="N35" s="29" t="n"/>
      <c r="O35" s="29" t="n"/>
      <c r="P35" s="28" t="n"/>
      <c r="Q35" s="28" t="n"/>
      <c r="R35" s="28" t="n"/>
    </row>
    <row r="36">
      <c r="A36" s="29" t="n"/>
      <c r="B36" s="28" t="n"/>
      <c r="C36" s="34">
        <f>IFERROR(VLOOKUP(B36,'店舗マスタ'!$A$4:$B$103,2,FALSE),"")</f>
      </c>
      <c r="D36" s="28" t="n"/>
      <c r="E36" s="34">
        <f>IFERROR(VLOOKUP(D36,'商品マスタ'!$A$4:$E$203,5,FALSE),"")</f>
      </c>
      <c r="F36" s="34">
        <f>IFERROR(VLOOKUP(D36,'商品マスタ'!$A$4:$H$203,8,FALSE),"")</f>
      </c>
      <c r="G36" s="30" t="n"/>
      <c r="H36" s="35">
        <f>IFERROR(VLOOKUP(D36,'商品マスタ'!$A$4:$L$203,12,FALSE),"")</f>
      </c>
      <c r="I36" s="28" t="n"/>
      <c r="J36" s="34">
        <f>IF(D36="","",ROUNDUP(MAX(IF(H36="",0,H36)+IF(I36="",0,I36)-IF(G36="",0,G36),0)/MAX(IFERROR(VLOOKUP(D36,'商品マスタ'!$A$4:$M$203,13,FALSE),1),1),0)*MAX(IFERROR(VLOOKUP(D36,'商品マスタ'!$A$4:$M$203,13,FALSE),1),1))</f>
      </c>
      <c r="K36" s="28" t="n"/>
      <c r="L36" s="32">
        <f>IFERROR(VLOOKUP(D36,'商品マスタ'!$A$4:$I$203,9,FALSE),"")</f>
      </c>
      <c r="M36" s="32">
        <f>IF(OR(K36="",L36=""),"",K36*L36)</f>
      </c>
      <c r="N36" s="29" t="n"/>
      <c r="O36" s="29" t="n"/>
      <c r="P36" s="28" t="n"/>
      <c r="Q36" s="28" t="n"/>
      <c r="R36" s="28" t="n"/>
    </row>
    <row r="37">
      <c r="A37" s="29" t="n"/>
      <c r="B37" s="28" t="n"/>
      <c r="C37" s="34">
        <f>IFERROR(VLOOKUP(B37,'店舗マスタ'!$A$4:$B$103,2,FALSE),"")</f>
      </c>
      <c r="D37" s="28" t="n"/>
      <c r="E37" s="34">
        <f>IFERROR(VLOOKUP(D37,'商品マスタ'!$A$4:$E$203,5,FALSE),"")</f>
      </c>
      <c r="F37" s="34">
        <f>IFERROR(VLOOKUP(D37,'商品マスタ'!$A$4:$H$203,8,FALSE),"")</f>
      </c>
      <c r="G37" s="30" t="n"/>
      <c r="H37" s="35">
        <f>IFERROR(VLOOKUP(D37,'商品マスタ'!$A$4:$L$203,12,FALSE),"")</f>
      </c>
      <c r="I37" s="28" t="n"/>
      <c r="J37" s="34">
        <f>IF(D37="","",ROUNDUP(MAX(IF(H37="",0,H37)+IF(I37="",0,I37)-IF(G37="",0,G37),0)/MAX(IFERROR(VLOOKUP(D37,'商品マスタ'!$A$4:$M$203,13,FALSE),1),1),0)*MAX(IFERROR(VLOOKUP(D37,'商品マスタ'!$A$4:$M$203,13,FALSE),1),1))</f>
      </c>
      <c r="K37" s="28" t="n"/>
      <c r="L37" s="32">
        <f>IFERROR(VLOOKUP(D37,'商品マスタ'!$A$4:$I$203,9,FALSE),"")</f>
      </c>
      <c r="M37" s="32">
        <f>IF(OR(K37="",L37=""),"",K37*L37)</f>
      </c>
      <c r="N37" s="29" t="n"/>
      <c r="O37" s="29" t="n"/>
      <c r="P37" s="28" t="n"/>
      <c r="Q37" s="28" t="n"/>
      <c r="R37" s="28" t="n"/>
    </row>
    <row r="38">
      <c r="A38" s="29" t="n"/>
      <c r="B38" s="28" t="n"/>
      <c r="C38" s="34">
        <f>IFERROR(VLOOKUP(B38,'店舗マスタ'!$A$4:$B$103,2,FALSE),"")</f>
      </c>
      <c r="D38" s="28" t="n"/>
      <c r="E38" s="34">
        <f>IFERROR(VLOOKUP(D38,'商品マスタ'!$A$4:$E$203,5,FALSE),"")</f>
      </c>
      <c r="F38" s="34">
        <f>IFERROR(VLOOKUP(D38,'商品マスタ'!$A$4:$H$203,8,FALSE),"")</f>
      </c>
      <c r="G38" s="30" t="n"/>
      <c r="H38" s="35">
        <f>IFERROR(VLOOKUP(D38,'商品マスタ'!$A$4:$L$203,12,FALSE),"")</f>
      </c>
      <c r="I38" s="28" t="n"/>
      <c r="J38" s="34">
        <f>IF(D38="","",ROUNDUP(MAX(IF(H38="",0,H38)+IF(I38="",0,I38)-IF(G38="",0,G38),0)/MAX(IFERROR(VLOOKUP(D38,'商品マスタ'!$A$4:$M$203,13,FALSE),1),1),0)*MAX(IFERROR(VLOOKUP(D38,'商品マスタ'!$A$4:$M$203,13,FALSE),1),1))</f>
      </c>
      <c r="K38" s="28" t="n"/>
      <c r="L38" s="32">
        <f>IFERROR(VLOOKUP(D38,'商品マスタ'!$A$4:$I$203,9,FALSE),"")</f>
      </c>
      <c r="M38" s="32">
        <f>IF(OR(K38="",L38=""),"",K38*L38)</f>
      </c>
      <c r="N38" s="29" t="n"/>
      <c r="O38" s="29" t="n"/>
      <c r="P38" s="28" t="n"/>
      <c r="Q38" s="28" t="n"/>
      <c r="R38" s="28" t="n"/>
    </row>
    <row r="39">
      <c r="A39" s="29" t="n"/>
      <c r="B39" s="28" t="n"/>
      <c r="C39" s="34">
        <f>IFERROR(VLOOKUP(B39,'店舗マスタ'!$A$4:$B$103,2,FALSE),"")</f>
      </c>
      <c r="D39" s="28" t="n"/>
      <c r="E39" s="34">
        <f>IFERROR(VLOOKUP(D39,'商品マスタ'!$A$4:$E$203,5,FALSE),"")</f>
      </c>
      <c r="F39" s="34">
        <f>IFERROR(VLOOKUP(D39,'商品マスタ'!$A$4:$H$203,8,FALSE),"")</f>
      </c>
      <c r="G39" s="30" t="n"/>
      <c r="H39" s="35">
        <f>IFERROR(VLOOKUP(D39,'商品マスタ'!$A$4:$L$203,12,FALSE),"")</f>
      </c>
      <c r="I39" s="28" t="n"/>
      <c r="J39" s="34">
        <f>IF(D39="","",ROUNDUP(MAX(IF(H39="",0,H39)+IF(I39="",0,I39)-IF(G39="",0,G39),0)/MAX(IFERROR(VLOOKUP(D39,'商品マスタ'!$A$4:$M$203,13,FALSE),1),1),0)*MAX(IFERROR(VLOOKUP(D39,'商品マスタ'!$A$4:$M$203,13,FALSE),1),1))</f>
      </c>
      <c r="K39" s="28" t="n"/>
      <c r="L39" s="32">
        <f>IFERROR(VLOOKUP(D39,'商品マスタ'!$A$4:$I$203,9,FALSE),"")</f>
      </c>
      <c r="M39" s="32">
        <f>IF(OR(K39="",L39=""),"",K39*L39)</f>
      </c>
      <c r="N39" s="29" t="n"/>
      <c r="O39" s="29" t="n"/>
      <c r="P39" s="28" t="n"/>
      <c r="Q39" s="28" t="n"/>
      <c r="R39" s="28" t="n"/>
    </row>
    <row r="40">
      <c r="A40" s="29" t="n"/>
      <c r="B40" s="28" t="n"/>
      <c r="C40" s="34">
        <f>IFERROR(VLOOKUP(B40,'店舗マスタ'!$A$4:$B$103,2,FALSE),"")</f>
      </c>
      <c r="D40" s="28" t="n"/>
      <c r="E40" s="34">
        <f>IFERROR(VLOOKUP(D40,'商品マスタ'!$A$4:$E$203,5,FALSE),"")</f>
      </c>
      <c r="F40" s="34">
        <f>IFERROR(VLOOKUP(D40,'商品マスタ'!$A$4:$H$203,8,FALSE),"")</f>
      </c>
      <c r="G40" s="30" t="n"/>
      <c r="H40" s="35">
        <f>IFERROR(VLOOKUP(D40,'商品マスタ'!$A$4:$L$203,12,FALSE),"")</f>
      </c>
      <c r="I40" s="28" t="n"/>
      <c r="J40" s="34">
        <f>IF(D40="","",ROUNDUP(MAX(IF(H40="",0,H40)+IF(I40="",0,I40)-IF(G40="",0,G40),0)/MAX(IFERROR(VLOOKUP(D40,'商品マスタ'!$A$4:$M$203,13,FALSE),1),1),0)*MAX(IFERROR(VLOOKUP(D40,'商品マスタ'!$A$4:$M$203,13,FALSE),1),1))</f>
      </c>
      <c r="K40" s="28" t="n"/>
      <c r="L40" s="32">
        <f>IFERROR(VLOOKUP(D40,'商品マスタ'!$A$4:$I$203,9,FALSE),"")</f>
      </c>
      <c r="M40" s="32">
        <f>IF(OR(K40="",L40=""),"",K40*L40)</f>
      </c>
      <c r="N40" s="29" t="n"/>
      <c r="O40" s="29" t="n"/>
      <c r="P40" s="28" t="n"/>
      <c r="Q40" s="28" t="n"/>
      <c r="R40" s="28" t="n"/>
    </row>
    <row r="41">
      <c r="A41" s="29" t="n"/>
      <c r="B41" s="28" t="n"/>
      <c r="C41" s="34">
        <f>IFERROR(VLOOKUP(B41,'店舗マスタ'!$A$4:$B$103,2,FALSE),"")</f>
      </c>
      <c r="D41" s="28" t="n"/>
      <c r="E41" s="34">
        <f>IFERROR(VLOOKUP(D41,'商品マスタ'!$A$4:$E$203,5,FALSE),"")</f>
      </c>
      <c r="F41" s="34">
        <f>IFERROR(VLOOKUP(D41,'商品マスタ'!$A$4:$H$203,8,FALSE),"")</f>
      </c>
      <c r="G41" s="30" t="n"/>
      <c r="H41" s="35">
        <f>IFERROR(VLOOKUP(D41,'商品マスタ'!$A$4:$L$203,12,FALSE),"")</f>
      </c>
      <c r="I41" s="28" t="n"/>
      <c r="J41" s="34">
        <f>IF(D41="","",ROUNDUP(MAX(IF(H41="",0,H41)+IF(I41="",0,I41)-IF(G41="",0,G41),0)/MAX(IFERROR(VLOOKUP(D41,'商品マスタ'!$A$4:$M$203,13,FALSE),1),1),0)*MAX(IFERROR(VLOOKUP(D41,'商品マスタ'!$A$4:$M$203,13,FALSE),1),1))</f>
      </c>
      <c r="K41" s="28" t="n"/>
      <c r="L41" s="32">
        <f>IFERROR(VLOOKUP(D41,'商品マスタ'!$A$4:$I$203,9,FALSE),"")</f>
      </c>
      <c r="M41" s="32">
        <f>IF(OR(K41="",L41=""),"",K41*L41)</f>
      </c>
      <c r="N41" s="29" t="n"/>
      <c r="O41" s="29" t="n"/>
      <c r="P41" s="28" t="n"/>
      <c r="Q41" s="28" t="n"/>
      <c r="R41" s="28" t="n"/>
    </row>
    <row r="42">
      <c r="A42" s="29" t="n"/>
      <c r="B42" s="28" t="n"/>
      <c r="C42" s="34">
        <f>IFERROR(VLOOKUP(B42,'店舗マスタ'!$A$4:$B$103,2,FALSE),"")</f>
      </c>
      <c r="D42" s="28" t="n"/>
      <c r="E42" s="34">
        <f>IFERROR(VLOOKUP(D42,'商品マスタ'!$A$4:$E$203,5,FALSE),"")</f>
      </c>
      <c r="F42" s="34">
        <f>IFERROR(VLOOKUP(D42,'商品マスタ'!$A$4:$H$203,8,FALSE),"")</f>
      </c>
      <c r="G42" s="30" t="n"/>
      <c r="H42" s="35">
        <f>IFERROR(VLOOKUP(D42,'商品マスタ'!$A$4:$L$203,12,FALSE),"")</f>
      </c>
      <c r="I42" s="28" t="n"/>
      <c r="J42" s="34">
        <f>IF(D42="","",ROUNDUP(MAX(IF(H42="",0,H42)+IF(I42="",0,I42)-IF(G42="",0,G42),0)/MAX(IFERROR(VLOOKUP(D42,'商品マスタ'!$A$4:$M$203,13,FALSE),1),1),0)*MAX(IFERROR(VLOOKUP(D42,'商品マスタ'!$A$4:$M$203,13,FALSE),1),1))</f>
      </c>
      <c r="K42" s="28" t="n"/>
      <c r="L42" s="32">
        <f>IFERROR(VLOOKUP(D42,'商品マスタ'!$A$4:$I$203,9,FALSE),"")</f>
      </c>
      <c r="M42" s="32">
        <f>IF(OR(K42="",L42=""),"",K42*L42)</f>
      </c>
      <c r="N42" s="29" t="n"/>
      <c r="O42" s="29" t="n"/>
      <c r="P42" s="28" t="n"/>
      <c r="Q42" s="28" t="n"/>
      <c r="R42" s="28" t="n"/>
    </row>
    <row r="43">
      <c r="A43" s="29" t="n"/>
      <c r="B43" s="28" t="n"/>
      <c r="C43" s="34">
        <f>IFERROR(VLOOKUP(B43,'店舗マスタ'!$A$4:$B$103,2,FALSE),"")</f>
      </c>
      <c r="D43" s="28" t="n"/>
      <c r="E43" s="34">
        <f>IFERROR(VLOOKUP(D43,'商品マスタ'!$A$4:$E$203,5,FALSE),"")</f>
      </c>
      <c r="F43" s="34">
        <f>IFERROR(VLOOKUP(D43,'商品マスタ'!$A$4:$H$203,8,FALSE),"")</f>
      </c>
      <c r="G43" s="30" t="n"/>
      <c r="H43" s="35">
        <f>IFERROR(VLOOKUP(D43,'商品マスタ'!$A$4:$L$203,12,FALSE),"")</f>
      </c>
      <c r="I43" s="28" t="n"/>
      <c r="J43" s="34">
        <f>IF(D43="","",ROUNDUP(MAX(IF(H43="",0,H43)+IF(I43="",0,I43)-IF(G43="",0,G43),0)/MAX(IFERROR(VLOOKUP(D43,'商品マスタ'!$A$4:$M$203,13,FALSE),1),1),0)*MAX(IFERROR(VLOOKUP(D43,'商品マスタ'!$A$4:$M$203,13,FALSE),1),1))</f>
      </c>
      <c r="K43" s="28" t="n"/>
      <c r="L43" s="32">
        <f>IFERROR(VLOOKUP(D43,'商品マスタ'!$A$4:$I$203,9,FALSE),"")</f>
      </c>
      <c r="M43" s="32">
        <f>IF(OR(K43="",L43=""),"",K43*L43)</f>
      </c>
      <c r="N43" s="29" t="n"/>
      <c r="O43" s="29" t="n"/>
      <c r="P43" s="28" t="n"/>
      <c r="Q43" s="28" t="n"/>
      <c r="R43" s="28" t="n"/>
    </row>
    <row r="44">
      <c r="A44" s="29" t="n"/>
      <c r="B44" s="28" t="n"/>
      <c r="C44" s="34">
        <f>IFERROR(VLOOKUP(B44,'店舗マスタ'!$A$4:$B$103,2,FALSE),"")</f>
      </c>
      <c r="D44" s="28" t="n"/>
      <c r="E44" s="34">
        <f>IFERROR(VLOOKUP(D44,'商品マスタ'!$A$4:$E$203,5,FALSE),"")</f>
      </c>
      <c r="F44" s="34">
        <f>IFERROR(VLOOKUP(D44,'商品マスタ'!$A$4:$H$203,8,FALSE),"")</f>
      </c>
      <c r="G44" s="30" t="n"/>
      <c r="H44" s="35">
        <f>IFERROR(VLOOKUP(D44,'商品マスタ'!$A$4:$L$203,12,FALSE),"")</f>
      </c>
      <c r="I44" s="28" t="n"/>
      <c r="J44" s="34">
        <f>IF(D44="","",ROUNDUP(MAX(IF(H44="",0,H44)+IF(I44="",0,I44)-IF(G44="",0,G44),0)/MAX(IFERROR(VLOOKUP(D44,'商品マスタ'!$A$4:$M$203,13,FALSE),1),1),0)*MAX(IFERROR(VLOOKUP(D44,'商品マスタ'!$A$4:$M$203,13,FALSE),1),1))</f>
      </c>
      <c r="K44" s="28" t="n"/>
      <c r="L44" s="32">
        <f>IFERROR(VLOOKUP(D44,'商品マスタ'!$A$4:$I$203,9,FALSE),"")</f>
      </c>
      <c r="M44" s="32">
        <f>IF(OR(K44="",L44=""),"",K44*L44)</f>
      </c>
      <c r="N44" s="29" t="n"/>
      <c r="O44" s="29" t="n"/>
      <c r="P44" s="28" t="n"/>
      <c r="Q44" s="28" t="n"/>
      <c r="R44" s="28" t="n"/>
    </row>
    <row r="45">
      <c r="A45" s="29" t="n"/>
      <c r="B45" s="28" t="n"/>
      <c r="C45" s="34">
        <f>IFERROR(VLOOKUP(B45,'店舗マスタ'!$A$4:$B$103,2,FALSE),"")</f>
      </c>
      <c r="D45" s="28" t="n"/>
      <c r="E45" s="34">
        <f>IFERROR(VLOOKUP(D45,'商品マスタ'!$A$4:$E$203,5,FALSE),"")</f>
      </c>
      <c r="F45" s="34">
        <f>IFERROR(VLOOKUP(D45,'商品マスタ'!$A$4:$H$203,8,FALSE),"")</f>
      </c>
      <c r="G45" s="30" t="n"/>
      <c r="H45" s="35">
        <f>IFERROR(VLOOKUP(D45,'商品マスタ'!$A$4:$L$203,12,FALSE),"")</f>
      </c>
      <c r="I45" s="28" t="n"/>
      <c r="J45" s="34">
        <f>IF(D45="","",ROUNDUP(MAX(IF(H45="",0,H45)+IF(I45="",0,I45)-IF(G45="",0,G45),0)/MAX(IFERROR(VLOOKUP(D45,'商品マスタ'!$A$4:$M$203,13,FALSE),1),1),0)*MAX(IFERROR(VLOOKUP(D45,'商品マスタ'!$A$4:$M$203,13,FALSE),1),1))</f>
      </c>
      <c r="K45" s="28" t="n"/>
      <c r="L45" s="32">
        <f>IFERROR(VLOOKUP(D45,'商品マスタ'!$A$4:$I$203,9,FALSE),"")</f>
      </c>
      <c r="M45" s="32">
        <f>IF(OR(K45="",L45=""),"",K45*L45)</f>
      </c>
      <c r="N45" s="29" t="n"/>
      <c r="O45" s="29" t="n"/>
      <c r="P45" s="28" t="n"/>
      <c r="Q45" s="28" t="n"/>
      <c r="R45" s="28" t="n"/>
    </row>
    <row r="46">
      <c r="A46" s="29" t="n"/>
      <c r="B46" s="28" t="n"/>
      <c r="C46" s="34">
        <f>IFERROR(VLOOKUP(B46,'店舗マスタ'!$A$4:$B$103,2,FALSE),"")</f>
      </c>
      <c r="D46" s="28" t="n"/>
      <c r="E46" s="34">
        <f>IFERROR(VLOOKUP(D46,'商品マスタ'!$A$4:$E$203,5,FALSE),"")</f>
      </c>
      <c r="F46" s="34">
        <f>IFERROR(VLOOKUP(D46,'商品マスタ'!$A$4:$H$203,8,FALSE),"")</f>
      </c>
      <c r="G46" s="30" t="n"/>
      <c r="H46" s="35">
        <f>IFERROR(VLOOKUP(D46,'商品マスタ'!$A$4:$L$203,12,FALSE),"")</f>
      </c>
      <c r="I46" s="28" t="n"/>
      <c r="J46" s="34">
        <f>IF(D46="","",ROUNDUP(MAX(IF(H46="",0,H46)+IF(I46="",0,I46)-IF(G46="",0,G46),0)/MAX(IFERROR(VLOOKUP(D46,'商品マスタ'!$A$4:$M$203,13,FALSE),1),1),0)*MAX(IFERROR(VLOOKUP(D46,'商品マスタ'!$A$4:$M$203,13,FALSE),1),1))</f>
      </c>
      <c r="K46" s="28" t="n"/>
      <c r="L46" s="32">
        <f>IFERROR(VLOOKUP(D46,'商品マスタ'!$A$4:$I$203,9,FALSE),"")</f>
      </c>
      <c r="M46" s="32">
        <f>IF(OR(K46="",L46=""),"",K46*L46)</f>
      </c>
      <c r="N46" s="29" t="n"/>
      <c r="O46" s="29" t="n"/>
      <c r="P46" s="28" t="n"/>
      <c r="Q46" s="28" t="n"/>
      <c r="R46" s="28" t="n"/>
    </row>
    <row r="47">
      <c r="A47" s="29" t="n"/>
      <c r="B47" s="28" t="n"/>
      <c r="C47" s="34">
        <f>IFERROR(VLOOKUP(B47,'店舗マスタ'!$A$4:$B$103,2,FALSE),"")</f>
      </c>
      <c r="D47" s="28" t="n"/>
      <c r="E47" s="34">
        <f>IFERROR(VLOOKUP(D47,'商品マスタ'!$A$4:$E$203,5,FALSE),"")</f>
      </c>
      <c r="F47" s="34">
        <f>IFERROR(VLOOKUP(D47,'商品マスタ'!$A$4:$H$203,8,FALSE),"")</f>
      </c>
      <c r="G47" s="30" t="n"/>
      <c r="H47" s="35">
        <f>IFERROR(VLOOKUP(D47,'商品マスタ'!$A$4:$L$203,12,FALSE),"")</f>
      </c>
      <c r="I47" s="28" t="n"/>
      <c r="J47" s="34">
        <f>IF(D47="","",ROUNDUP(MAX(IF(H47="",0,H47)+IF(I47="",0,I47)-IF(G47="",0,G47),0)/MAX(IFERROR(VLOOKUP(D47,'商品マスタ'!$A$4:$M$203,13,FALSE),1),1),0)*MAX(IFERROR(VLOOKUP(D47,'商品マスタ'!$A$4:$M$203,13,FALSE),1),1))</f>
      </c>
      <c r="K47" s="28" t="n"/>
      <c r="L47" s="32">
        <f>IFERROR(VLOOKUP(D47,'商品マスタ'!$A$4:$I$203,9,FALSE),"")</f>
      </c>
      <c r="M47" s="32">
        <f>IF(OR(K47="",L47=""),"",K47*L47)</f>
      </c>
      <c r="N47" s="29" t="n"/>
      <c r="O47" s="29" t="n"/>
      <c r="P47" s="28" t="n"/>
      <c r="Q47" s="28" t="n"/>
      <c r="R47" s="28" t="n"/>
    </row>
    <row r="48">
      <c r="A48" s="29" t="n"/>
      <c r="B48" s="28" t="n"/>
      <c r="C48" s="34">
        <f>IFERROR(VLOOKUP(B48,'店舗マスタ'!$A$4:$B$103,2,FALSE),"")</f>
      </c>
      <c r="D48" s="28" t="n"/>
      <c r="E48" s="34">
        <f>IFERROR(VLOOKUP(D48,'商品マスタ'!$A$4:$E$203,5,FALSE),"")</f>
      </c>
      <c r="F48" s="34">
        <f>IFERROR(VLOOKUP(D48,'商品マスタ'!$A$4:$H$203,8,FALSE),"")</f>
      </c>
      <c r="G48" s="30" t="n"/>
      <c r="H48" s="35">
        <f>IFERROR(VLOOKUP(D48,'商品マスタ'!$A$4:$L$203,12,FALSE),"")</f>
      </c>
      <c r="I48" s="28" t="n"/>
      <c r="J48" s="34">
        <f>IF(D48="","",ROUNDUP(MAX(IF(H48="",0,H48)+IF(I48="",0,I48)-IF(G48="",0,G48),0)/MAX(IFERROR(VLOOKUP(D48,'商品マスタ'!$A$4:$M$203,13,FALSE),1),1),0)*MAX(IFERROR(VLOOKUP(D48,'商品マスタ'!$A$4:$M$203,13,FALSE),1),1))</f>
      </c>
      <c r="K48" s="28" t="n"/>
      <c r="L48" s="32">
        <f>IFERROR(VLOOKUP(D48,'商品マスタ'!$A$4:$I$203,9,FALSE),"")</f>
      </c>
      <c r="M48" s="32">
        <f>IF(OR(K48="",L48=""),"",K48*L48)</f>
      </c>
      <c r="N48" s="29" t="n"/>
      <c r="O48" s="29" t="n"/>
      <c r="P48" s="28" t="n"/>
      <c r="Q48" s="28" t="n"/>
      <c r="R48" s="28" t="n"/>
    </row>
    <row r="49">
      <c r="A49" s="29" t="n"/>
      <c r="B49" s="28" t="n"/>
      <c r="C49" s="34">
        <f>IFERROR(VLOOKUP(B49,'店舗マスタ'!$A$4:$B$103,2,FALSE),"")</f>
      </c>
      <c r="D49" s="28" t="n"/>
      <c r="E49" s="34">
        <f>IFERROR(VLOOKUP(D49,'商品マスタ'!$A$4:$E$203,5,FALSE),"")</f>
      </c>
      <c r="F49" s="34">
        <f>IFERROR(VLOOKUP(D49,'商品マスタ'!$A$4:$H$203,8,FALSE),"")</f>
      </c>
      <c r="G49" s="30" t="n"/>
      <c r="H49" s="35">
        <f>IFERROR(VLOOKUP(D49,'商品マスタ'!$A$4:$L$203,12,FALSE),"")</f>
      </c>
      <c r="I49" s="28" t="n"/>
      <c r="J49" s="34">
        <f>IF(D49="","",ROUNDUP(MAX(IF(H49="",0,H49)+IF(I49="",0,I49)-IF(G49="",0,G49),0)/MAX(IFERROR(VLOOKUP(D49,'商品マスタ'!$A$4:$M$203,13,FALSE),1),1),0)*MAX(IFERROR(VLOOKUP(D49,'商品マスタ'!$A$4:$M$203,13,FALSE),1),1))</f>
      </c>
      <c r="K49" s="28" t="n"/>
      <c r="L49" s="32">
        <f>IFERROR(VLOOKUP(D49,'商品マスタ'!$A$4:$I$203,9,FALSE),"")</f>
      </c>
      <c r="M49" s="32">
        <f>IF(OR(K49="",L49=""),"",K49*L49)</f>
      </c>
      <c r="N49" s="29" t="n"/>
      <c r="O49" s="29" t="n"/>
      <c r="P49" s="28" t="n"/>
      <c r="Q49" s="28" t="n"/>
      <c r="R49" s="28" t="n"/>
    </row>
    <row r="50">
      <c r="A50" s="29" t="n"/>
      <c r="B50" s="28" t="n"/>
      <c r="C50" s="34">
        <f>IFERROR(VLOOKUP(B50,'店舗マスタ'!$A$4:$B$103,2,FALSE),"")</f>
      </c>
      <c r="D50" s="28" t="n"/>
      <c r="E50" s="34">
        <f>IFERROR(VLOOKUP(D50,'商品マスタ'!$A$4:$E$203,5,FALSE),"")</f>
      </c>
      <c r="F50" s="34">
        <f>IFERROR(VLOOKUP(D50,'商品マスタ'!$A$4:$H$203,8,FALSE),"")</f>
      </c>
      <c r="G50" s="30" t="n"/>
      <c r="H50" s="35">
        <f>IFERROR(VLOOKUP(D50,'商品マスタ'!$A$4:$L$203,12,FALSE),"")</f>
      </c>
      <c r="I50" s="28" t="n"/>
      <c r="J50" s="34">
        <f>IF(D50="","",ROUNDUP(MAX(IF(H50="",0,H50)+IF(I50="",0,I50)-IF(G50="",0,G50),0)/MAX(IFERROR(VLOOKUP(D50,'商品マスタ'!$A$4:$M$203,13,FALSE),1),1),0)*MAX(IFERROR(VLOOKUP(D50,'商品マスタ'!$A$4:$M$203,13,FALSE),1),1))</f>
      </c>
      <c r="K50" s="28" t="n"/>
      <c r="L50" s="32">
        <f>IFERROR(VLOOKUP(D50,'商品マスタ'!$A$4:$I$203,9,FALSE),"")</f>
      </c>
      <c r="M50" s="32">
        <f>IF(OR(K50="",L50=""),"",K50*L50)</f>
      </c>
      <c r="N50" s="29" t="n"/>
      <c r="O50" s="29" t="n"/>
      <c r="P50" s="28" t="n"/>
      <c r="Q50" s="28" t="n"/>
      <c r="R50" s="28" t="n"/>
    </row>
    <row r="51">
      <c r="A51" s="29" t="n"/>
      <c r="B51" s="28" t="n"/>
      <c r="C51" s="34">
        <f>IFERROR(VLOOKUP(B51,'店舗マスタ'!$A$4:$B$103,2,FALSE),"")</f>
      </c>
      <c r="D51" s="28" t="n"/>
      <c r="E51" s="34">
        <f>IFERROR(VLOOKUP(D51,'商品マスタ'!$A$4:$E$203,5,FALSE),"")</f>
      </c>
      <c r="F51" s="34">
        <f>IFERROR(VLOOKUP(D51,'商品マスタ'!$A$4:$H$203,8,FALSE),"")</f>
      </c>
      <c r="G51" s="30" t="n"/>
      <c r="H51" s="35">
        <f>IFERROR(VLOOKUP(D51,'商品マスタ'!$A$4:$L$203,12,FALSE),"")</f>
      </c>
      <c r="I51" s="28" t="n"/>
      <c r="J51" s="34">
        <f>IF(D51="","",ROUNDUP(MAX(IF(H51="",0,H51)+IF(I51="",0,I51)-IF(G51="",0,G51),0)/MAX(IFERROR(VLOOKUP(D51,'商品マスタ'!$A$4:$M$203,13,FALSE),1),1),0)*MAX(IFERROR(VLOOKUP(D51,'商品マスタ'!$A$4:$M$203,13,FALSE),1),1))</f>
      </c>
      <c r="K51" s="28" t="n"/>
      <c r="L51" s="32">
        <f>IFERROR(VLOOKUP(D51,'商品マスタ'!$A$4:$I$203,9,FALSE),"")</f>
      </c>
      <c r="M51" s="32">
        <f>IF(OR(K51="",L51=""),"",K51*L51)</f>
      </c>
      <c r="N51" s="29" t="n"/>
      <c r="O51" s="29" t="n"/>
      <c r="P51" s="28" t="n"/>
      <c r="Q51" s="28" t="n"/>
      <c r="R51" s="28" t="n"/>
    </row>
    <row r="52">
      <c r="A52" s="29" t="n"/>
      <c r="B52" s="28" t="n"/>
      <c r="C52" s="34">
        <f>IFERROR(VLOOKUP(B52,'店舗マスタ'!$A$4:$B$103,2,FALSE),"")</f>
      </c>
      <c r="D52" s="28" t="n"/>
      <c r="E52" s="34">
        <f>IFERROR(VLOOKUP(D52,'商品マスタ'!$A$4:$E$203,5,FALSE),"")</f>
      </c>
      <c r="F52" s="34">
        <f>IFERROR(VLOOKUP(D52,'商品マスタ'!$A$4:$H$203,8,FALSE),"")</f>
      </c>
      <c r="G52" s="30" t="n"/>
      <c r="H52" s="35">
        <f>IFERROR(VLOOKUP(D52,'商品マスタ'!$A$4:$L$203,12,FALSE),"")</f>
      </c>
      <c r="I52" s="28" t="n"/>
      <c r="J52" s="34">
        <f>IF(D52="","",ROUNDUP(MAX(IF(H52="",0,H52)+IF(I52="",0,I52)-IF(G52="",0,G52),0)/MAX(IFERROR(VLOOKUP(D52,'商品マスタ'!$A$4:$M$203,13,FALSE),1),1),0)*MAX(IFERROR(VLOOKUP(D52,'商品マスタ'!$A$4:$M$203,13,FALSE),1),1))</f>
      </c>
      <c r="K52" s="28" t="n"/>
      <c r="L52" s="32">
        <f>IFERROR(VLOOKUP(D52,'商品マスタ'!$A$4:$I$203,9,FALSE),"")</f>
      </c>
      <c r="M52" s="32">
        <f>IF(OR(K52="",L52=""),"",K52*L52)</f>
      </c>
      <c r="N52" s="29" t="n"/>
      <c r="O52" s="29" t="n"/>
      <c r="P52" s="28" t="n"/>
      <c r="Q52" s="28" t="n"/>
      <c r="R52" s="28" t="n"/>
    </row>
    <row r="53">
      <c r="A53" s="29" t="n"/>
      <c r="B53" s="28" t="n"/>
      <c r="C53" s="34">
        <f>IFERROR(VLOOKUP(B53,'店舗マスタ'!$A$4:$B$103,2,FALSE),"")</f>
      </c>
      <c r="D53" s="28" t="n"/>
      <c r="E53" s="34">
        <f>IFERROR(VLOOKUP(D53,'商品マスタ'!$A$4:$E$203,5,FALSE),"")</f>
      </c>
      <c r="F53" s="34">
        <f>IFERROR(VLOOKUP(D53,'商品マスタ'!$A$4:$H$203,8,FALSE),"")</f>
      </c>
      <c r="G53" s="30" t="n"/>
      <c r="H53" s="35">
        <f>IFERROR(VLOOKUP(D53,'商品マスタ'!$A$4:$L$203,12,FALSE),"")</f>
      </c>
      <c r="I53" s="28" t="n"/>
      <c r="J53" s="34">
        <f>IF(D53="","",ROUNDUP(MAX(IF(H53="",0,H53)+IF(I53="",0,I53)-IF(G53="",0,G53),0)/MAX(IFERROR(VLOOKUP(D53,'商品マスタ'!$A$4:$M$203,13,FALSE),1),1),0)*MAX(IFERROR(VLOOKUP(D53,'商品マスタ'!$A$4:$M$203,13,FALSE),1),1))</f>
      </c>
      <c r="K53" s="28" t="n"/>
      <c r="L53" s="32">
        <f>IFERROR(VLOOKUP(D53,'商品マスタ'!$A$4:$I$203,9,FALSE),"")</f>
      </c>
      <c r="M53" s="32">
        <f>IF(OR(K53="",L53=""),"",K53*L53)</f>
      </c>
      <c r="N53" s="29" t="n"/>
      <c r="O53" s="29" t="n"/>
      <c r="P53" s="28" t="n"/>
      <c r="Q53" s="28" t="n"/>
      <c r="R53" s="28" t="n"/>
    </row>
    <row r="54">
      <c r="A54" s="29" t="n"/>
      <c r="B54" s="28" t="n"/>
      <c r="C54" s="34">
        <f>IFERROR(VLOOKUP(B54,'店舗マスタ'!$A$4:$B$103,2,FALSE),"")</f>
      </c>
      <c r="D54" s="28" t="n"/>
      <c r="E54" s="34">
        <f>IFERROR(VLOOKUP(D54,'商品マスタ'!$A$4:$E$203,5,FALSE),"")</f>
      </c>
      <c r="F54" s="34">
        <f>IFERROR(VLOOKUP(D54,'商品マスタ'!$A$4:$H$203,8,FALSE),"")</f>
      </c>
      <c r="G54" s="30" t="n"/>
      <c r="H54" s="35">
        <f>IFERROR(VLOOKUP(D54,'商品マスタ'!$A$4:$L$203,12,FALSE),"")</f>
      </c>
      <c r="I54" s="28" t="n"/>
      <c r="J54" s="34">
        <f>IF(D54="","",ROUNDUP(MAX(IF(H54="",0,H54)+IF(I54="",0,I54)-IF(G54="",0,G54),0)/MAX(IFERROR(VLOOKUP(D54,'商品マスタ'!$A$4:$M$203,13,FALSE),1),1),0)*MAX(IFERROR(VLOOKUP(D54,'商品マスタ'!$A$4:$M$203,13,FALSE),1),1))</f>
      </c>
      <c r="K54" s="28" t="n"/>
      <c r="L54" s="32">
        <f>IFERROR(VLOOKUP(D54,'商品マスタ'!$A$4:$I$203,9,FALSE),"")</f>
      </c>
      <c r="M54" s="32">
        <f>IF(OR(K54="",L54=""),"",K54*L54)</f>
      </c>
      <c r="N54" s="29" t="n"/>
      <c r="O54" s="29" t="n"/>
      <c r="P54" s="28" t="n"/>
      <c r="Q54" s="28" t="n"/>
      <c r="R54" s="28" t="n"/>
    </row>
    <row r="55">
      <c r="A55" s="29" t="n"/>
      <c r="B55" s="28" t="n"/>
      <c r="C55" s="34">
        <f>IFERROR(VLOOKUP(B55,'店舗マスタ'!$A$4:$B$103,2,FALSE),"")</f>
      </c>
      <c r="D55" s="28" t="n"/>
      <c r="E55" s="34">
        <f>IFERROR(VLOOKUP(D55,'商品マスタ'!$A$4:$E$203,5,FALSE),"")</f>
      </c>
      <c r="F55" s="34">
        <f>IFERROR(VLOOKUP(D55,'商品マスタ'!$A$4:$H$203,8,FALSE),"")</f>
      </c>
      <c r="G55" s="30" t="n"/>
      <c r="H55" s="35">
        <f>IFERROR(VLOOKUP(D55,'商品マスタ'!$A$4:$L$203,12,FALSE),"")</f>
      </c>
      <c r="I55" s="28" t="n"/>
      <c r="J55" s="34">
        <f>IF(D55="","",ROUNDUP(MAX(IF(H55="",0,H55)+IF(I55="",0,I55)-IF(G55="",0,G55),0)/MAX(IFERROR(VLOOKUP(D55,'商品マスタ'!$A$4:$M$203,13,FALSE),1),1),0)*MAX(IFERROR(VLOOKUP(D55,'商品マスタ'!$A$4:$M$203,13,FALSE),1),1))</f>
      </c>
      <c r="K55" s="28" t="n"/>
      <c r="L55" s="32">
        <f>IFERROR(VLOOKUP(D55,'商品マスタ'!$A$4:$I$203,9,FALSE),"")</f>
      </c>
      <c r="M55" s="32">
        <f>IF(OR(K55="",L55=""),"",K55*L55)</f>
      </c>
      <c r="N55" s="29" t="n"/>
      <c r="O55" s="29" t="n"/>
      <c r="P55" s="28" t="n"/>
      <c r="Q55" s="28" t="n"/>
      <c r="R55" s="28" t="n"/>
    </row>
    <row r="56">
      <c r="A56" s="29" t="n"/>
      <c r="B56" s="28" t="n"/>
      <c r="C56" s="34">
        <f>IFERROR(VLOOKUP(B56,'店舗マスタ'!$A$4:$B$103,2,FALSE),"")</f>
      </c>
      <c r="D56" s="28" t="n"/>
      <c r="E56" s="34">
        <f>IFERROR(VLOOKUP(D56,'商品マスタ'!$A$4:$E$203,5,FALSE),"")</f>
      </c>
      <c r="F56" s="34">
        <f>IFERROR(VLOOKUP(D56,'商品マスタ'!$A$4:$H$203,8,FALSE),"")</f>
      </c>
      <c r="G56" s="30" t="n"/>
      <c r="H56" s="35">
        <f>IFERROR(VLOOKUP(D56,'商品マスタ'!$A$4:$L$203,12,FALSE),"")</f>
      </c>
      <c r="I56" s="28" t="n"/>
      <c r="J56" s="34">
        <f>IF(D56="","",ROUNDUP(MAX(IF(H56="",0,H56)+IF(I56="",0,I56)-IF(G56="",0,G56),0)/MAX(IFERROR(VLOOKUP(D56,'商品マスタ'!$A$4:$M$203,13,FALSE),1),1),0)*MAX(IFERROR(VLOOKUP(D56,'商品マスタ'!$A$4:$M$203,13,FALSE),1),1))</f>
      </c>
      <c r="K56" s="28" t="n"/>
      <c r="L56" s="32">
        <f>IFERROR(VLOOKUP(D56,'商品マスタ'!$A$4:$I$203,9,FALSE),"")</f>
      </c>
      <c r="M56" s="32">
        <f>IF(OR(K56="",L56=""),"",K56*L56)</f>
      </c>
      <c r="N56" s="29" t="n"/>
      <c r="O56" s="29" t="n"/>
      <c r="P56" s="28" t="n"/>
      <c r="Q56" s="28" t="n"/>
      <c r="R56" s="28" t="n"/>
    </row>
    <row r="57">
      <c r="A57" s="29" t="n"/>
      <c r="B57" s="28" t="n"/>
      <c r="C57" s="34">
        <f>IFERROR(VLOOKUP(B57,'店舗マスタ'!$A$4:$B$103,2,FALSE),"")</f>
      </c>
      <c r="D57" s="28" t="n"/>
      <c r="E57" s="34">
        <f>IFERROR(VLOOKUP(D57,'商品マスタ'!$A$4:$E$203,5,FALSE),"")</f>
      </c>
      <c r="F57" s="34">
        <f>IFERROR(VLOOKUP(D57,'商品マスタ'!$A$4:$H$203,8,FALSE),"")</f>
      </c>
      <c r="G57" s="30" t="n"/>
      <c r="H57" s="35">
        <f>IFERROR(VLOOKUP(D57,'商品マスタ'!$A$4:$L$203,12,FALSE),"")</f>
      </c>
      <c r="I57" s="28" t="n"/>
      <c r="J57" s="34">
        <f>IF(D57="","",ROUNDUP(MAX(IF(H57="",0,H57)+IF(I57="",0,I57)-IF(G57="",0,G57),0)/MAX(IFERROR(VLOOKUP(D57,'商品マスタ'!$A$4:$M$203,13,FALSE),1),1),0)*MAX(IFERROR(VLOOKUP(D57,'商品マスタ'!$A$4:$M$203,13,FALSE),1),1))</f>
      </c>
      <c r="K57" s="28" t="n"/>
      <c r="L57" s="32">
        <f>IFERROR(VLOOKUP(D57,'商品マスタ'!$A$4:$I$203,9,FALSE),"")</f>
      </c>
      <c r="M57" s="32">
        <f>IF(OR(K57="",L57=""),"",K57*L57)</f>
      </c>
      <c r="N57" s="29" t="n"/>
      <c r="O57" s="29" t="n"/>
      <c r="P57" s="28" t="n"/>
      <c r="Q57" s="28" t="n"/>
      <c r="R57" s="28" t="n"/>
    </row>
    <row r="58">
      <c r="A58" s="29" t="n"/>
      <c r="B58" s="28" t="n"/>
      <c r="C58" s="34">
        <f>IFERROR(VLOOKUP(B58,'店舗マスタ'!$A$4:$B$103,2,FALSE),"")</f>
      </c>
      <c r="D58" s="28" t="n"/>
      <c r="E58" s="34">
        <f>IFERROR(VLOOKUP(D58,'商品マスタ'!$A$4:$E$203,5,FALSE),"")</f>
      </c>
      <c r="F58" s="34">
        <f>IFERROR(VLOOKUP(D58,'商品マスタ'!$A$4:$H$203,8,FALSE),"")</f>
      </c>
      <c r="G58" s="30" t="n"/>
      <c r="H58" s="35">
        <f>IFERROR(VLOOKUP(D58,'商品マスタ'!$A$4:$L$203,12,FALSE),"")</f>
      </c>
      <c r="I58" s="28" t="n"/>
      <c r="J58" s="34">
        <f>IF(D58="","",ROUNDUP(MAX(IF(H58="",0,H58)+IF(I58="",0,I58)-IF(G58="",0,G58),0)/MAX(IFERROR(VLOOKUP(D58,'商品マスタ'!$A$4:$M$203,13,FALSE),1),1),0)*MAX(IFERROR(VLOOKUP(D58,'商品マスタ'!$A$4:$M$203,13,FALSE),1),1))</f>
      </c>
      <c r="K58" s="28" t="n"/>
      <c r="L58" s="32">
        <f>IFERROR(VLOOKUP(D58,'商品マスタ'!$A$4:$I$203,9,FALSE),"")</f>
      </c>
      <c r="M58" s="32">
        <f>IF(OR(K58="",L58=""),"",K58*L58)</f>
      </c>
      <c r="N58" s="29" t="n"/>
      <c r="O58" s="29" t="n"/>
      <c r="P58" s="28" t="n"/>
      <c r="Q58" s="28" t="n"/>
      <c r="R58" s="28" t="n"/>
    </row>
    <row r="59">
      <c r="A59" s="29" t="n"/>
      <c r="B59" s="28" t="n"/>
      <c r="C59" s="34">
        <f>IFERROR(VLOOKUP(B59,'店舗マスタ'!$A$4:$B$103,2,FALSE),"")</f>
      </c>
      <c r="D59" s="28" t="n"/>
      <c r="E59" s="34">
        <f>IFERROR(VLOOKUP(D59,'商品マスタ'!$A$4:$E$203,5,FALSE),"")</f>
      </c>
      <c r="F59" s="34">
        <f>IFERROR(VLOOKUP(D59,'商品マスタ'!$A$4:$H$203,8,FALSE),"")</f>
      </c>
      <c r="G59" s="30" t="n"/>
      <c r="H59" s="35">
        <f>IFERROR(VLOOKUP(D59,'商品マスタ'!$A$4:$L$203,12,FALSE),"")</f>
      </c>
      <c r="I59" s="28" t="n"/>
      <c r="J59" s="34">
        <f>IF(D59="","",ROUNDUP(MAX(IF(H59="",0,H59)+IF(I59="",0,I59)-IF(G59="",0,G59),0)/MAX(IFERROR(VLOOKUP(D59,'商品マスタ'!$A$4:$M$203,13,FALSE),1),1),0)*MAX(IFERROR(VLOOKUP(D59,'商品マスタ'!$A$4:$M$203,13,FALSE),1),1))</f>
      </c>
      <c r="K59" s="28" t="n"/>
      <c r="L59" s="32">
        <f>IFERROR(VLOOKUP(D59,'商品マスタ'!$A$4:$I$203,9,FALSE),"")</f>
      </c>
      <c r="M59" s="32">
        <f>IF(OR(K59="",L59=""),"",K59*L59)</f>
      </c>
      <c r="N59" s="29" t="n"/>
      <c r="O59" s="29" t="n"/>
      <c r="P59" s="28" t="n"/>
      <c r="Q59" s="28" t="n"/>
      <c r="R59" s="28" t="n"/>
    </row>
    <row r="60">
      <c r="A60" s="29" t="n"/>
      <c r="B60" s="28" t="n"/>
      <c r="C60" s="34">
        <f>IFERROR(VLOOKUP(B60,'店舗マスタ'!$A$4:$B$103,2,FALSE),"")</f>
      </c>
      <c r="D60" s="28" t="n"/>
      <c r="E60" s="34">
        <f>IFERROR(VLOOKUP(D60,'商品マスタ'!$A$4:$E$203,5,FALSE),"")</f>
      </c>
      <c r="F60" s="34">
        <f>IFERROR(VLOOKUP(D60,'商品マスタ'!$A$4:$H$203,8,FALSE),"")</f>
      </c>
      <c r="G60" s="30" t="n"/>
      <c r="H60" s="35">
        <f>IFERROR(VLOOKUP(D60,'商品マスタ'!$A$4:$L$203,12,FALSE),"")</f>
      </c>
      <c r="I60" s="28" t="n"/>
      <c r="J60" s="34">
        <f>IF(D60="","",ROUNDUP(MAX(IF(H60="",0,H60)+IF(I60="",0,I60)-IF(G60="",0,G60),0)/MAX(IFERROR(VLOOKUP(D60,'商品マスタ'!$A$4:$M$203,13,FALSE),1),1),0)*MAX(IFERROR(VLOOKUP(D60,'商品マスタ'!$A$4:$M$203,13,FALSE),1),1))</f>
      </c>
      <c r="K60" s="28" t="n"/>
      <c r="L60" s="32">
        <f>IFERROR(VLOOKUP(D60,'商品マスタ'!$A$4:$I$203,9,FALSE),"")</f>
      </c>
      <c r="M60" s="32">
        <f>IF(OR(K60="",L60=""),"",K60*L60)</f>
      </c>
      <c r="N60" s="29" t="n"/>
      <c r="O60" s="29" t="n"/>
      <c r="P60" s="28" t="n"/>
      <c r="Q60" s="28" t="n"/>
      <c r="R60" s="28" t="n"/>
    </row>
    <row r="61">
      <c r="A61" s="29" t="n"/>
      <c r="B61" s="28" t="n"/>
      <c r="C61" s="34">
        <f>IFERROR(VLOOKUP(B61,'店舗マスタ'!$A$4:$B$103,2,FALSE),"")</f>
      </c>
      <c r="D61" s="28" t="n"/>
      <c r="E61" s="34">
        <f>IFERROR(VLOOKUP(D61,'商品マスタ'!$A$4:$E$203,5,FALSE),"")</f>
      </c>
      <c r="F61" s="34">
        <f>IFERROR(VLOOKUP(D61,'商品マスタ'!$A$4:$H$203,8,FALSE),"")</f>
      </c>
      <c r="G61" s="30" t="n"/>
      <c r="H61" s="35">
        <f>IFERROR(VLOOKUP(D61,'商品マスタ'!$A$4:$L$203,12,FALSE),"")</f>
      </c>
      <c r="I61" s="28" t="n"/>
      <c r="J61" s="34">
        <f>IF(D61="","",ROUNDUP(MAX(IF(H61="",0,H61)+IF(I61="",0,I61)-IF(G61="",0,G61),0)/MAX(IFERROR(VLOOKUP(D61,'商品マスタ'!$A$4:$M$203,13,FALSE),1),1),0)*MAX(IFERROR(VLOOKUP(D61,'商品マスタ'!$A$4:$M$203,13,FALSE),1),1))</f>
      </c>
      <c r="K61" s="28" t="n"/>
      <c r="L61" s="32">
        <f>IFERROR(VLOOKUP(D61,'商品マスタ'!$A$4:$I$203,9,FALSE),"")</f>
      </c>
      <c r="M61" s="32">
        <f>IF(OR(K61="",L61=""),"",K61*L61)</f>
      </c>
      <c r="N61" s="29" t="n"/>
      <c r="O61" s="29" t="n"/>
      <c r="P61" s="28" t="n"/>
      <c r="Q61" s="28" t="n"/>
      <c r="R61" s="28" t="n"/>
    </row>
    <row r="62">
      <c r="A62" s="29" t="n"/>
      <c r="B62" s="28" t="n"/>
      <c r="C62" s="34">
        <f>IFERROR(VLOOKUP(B62,'店舗マスタ'!$A$4:$B$103,2,FALSE),"")</f>
      </c>
      <c r="D62" s="28" t="n"/>
      <c r="E62" s="34">
        <f>IFERROR(VLOOKUP(D62,'商品マスタ'!$A$4:$E$203,5,FALSE),"")</f>
      </c>
      <c r="F62" s="34">
        <f>IFERROR(VLOOKUP(D62,'商品マスタ'!$A$4:$H$203,8,FALSE),"")</f>
      </c>
      <c r="G62" s="30" t="n"/>
      <c r="H62" s="35">
        <f>IFERROR(VLOOKUP(D62,'商品マスタ'!$A$4:$L$203,12,FALSE),"")</f>
      </c>
      <c r="I62" s="28" t="n"/>
      <c r="J62" s="34">
        <f>IF(D62="","",ROUNDUP(MAX(IF(H62="",0,H62)+IF(I62="",0,I62)-IF(G62="",0,G62),0)/MAX(IFERROR(VLOOKUP(D62,'商品マスタ'!$A$4:$M$203,13,FALSE),1),1),0)*MAX(IFERROR(VLOOKUP(D62,'商品マスタ'!$A$4:$M$203,13,FALSE),1),1))</f>
      </c>
      <c r="K62" s="28" t="n"/>
      <c r="L62" s="32">
        <f>IFERROR(VLOOKUP(D62,'商品マスタ'!$A$4:$I$203,9,FALSE),"")</f>
      </c>
      <c r="M62" s="32">
        <f>IF(OR(K62="",L62=""),"",K62*L62)</f>
      </c>
      <c r="N62" s="29" t="n"/>
      <c r="O62" s="29" t="n"/>
      <c r="P62" s="28" t="n"/>
      <c r="Q62" s="28" t="n"/>
      <c r="R62" s="28" t="n"/>
    </row>
    <row r="63">
      <c r="A63" s="29" t="n"/>
      <c r="B63" s="28" t="n"/>
      <c r="C63" s="34">
        <f>IFERROR(VLOOKUP(B63,'店舗マスタ'!$A$4:$B$103,2,FALSE),"")</f>
      </c>
      <c r="D63" s="28" t="n"/>
      <c r="E63" s="34">
        <f>IFERROR(VLOOKUP(D63,'商品マスタ'!$A$4:$E$203,5,FALSE),"")</f>
      </c>
      <c r="F63" s="34">
        <f>IFERROR(VLOOKUP(D63,'商品マスタ'!$A$4:$H$203,8,FALSE),"")</f>
      </c>
      <c r="G63" s="30" t="n"/>
      <c r="H63" s="35">
        <f>IFERROR(VLOOKUP(D63,'商品マスタ'!$A$4:$L$203,12,FALSE),"")</f>
      </c>
      <c r="I63" s="28" t="n"/>
      <c r="J63" s="34">
        <f>IF(D63="","",ROUNDUP(MAX(IF(H63="",0,H63)+IF(I63="",0,I63)-IF(G63="",0,G63),0)/MAX(IFERROR(VLOOKUP(D63,'商品マスタ'!$A$4:$M$203,13,FALSE),1),1),0)*MAX(IFERROR(VLOOKUP(D63,'商品マスタ'!$A$4:$M$203,13,FALSE),1),1))</f>
      </c>
      <c r="K63" s="28" t="n"/>
      <c r="L63" s="32">
        <f>IFERROR(VLOOKUP(D63,'商品マスタ'!$A$4:$I$203,9,FALSE),"")</f>
      </c>
      <c r="M63" s="32">
        <f>IF(OR(K63="",L63=""),"",K63*L63)</f>
      </c>
      <c r="N63" s="29" t="n"/>
      <c r="O63" s="29" t="n"/>
      <c r="P63" s="28" t="n"/>
      <c r="Q63" s="28" t="n"/>
      <c r="R63" s="28" t="n"/>
    </row>
    <row r="64">
      <c r="A64" s="29" t="n"/>
      <c r="B64" s="28" t="n"/>
      <c r="C64" s="34">
        <f>IFERROR(VLOOKUP(B64,'店舗マスタ'!$A$4:$B$103,2,FALSE),"")</f>
      </c>
      <c r="D64" s="28" t="n"/>
      <c r="E64" s="34">
        <f>IFERROR(VLOOKUP(D64,'商品マスタ'!$A$4:$E$203,5,FALSE),"")</f>
      </c>
      <c r="F64" s="34">
        <f>IFERROR(VLOOKUP(D64,'商品マスタ'!$A$4:$H$203,8,FALSE),"")</f>
      </c>
      <c r="G64" s="30" t="n"/>
      <c r="H64" s="35">
        <f>IFERROR(VLOOKUP(D64,'商品マスタ'!$A$4:$L$203,12,FALSE),"")</f>
      </c>
      <c r="I64" s="28" t="n"/>
      <c r="J64" s="34">
        <f>IF(D64="","",ROUNDUP(MAX(IF(H64="",0,H64)+IF(I64="",0,I64)-IF(G64="",0,G64),0)/MAX(IFERROR(VLOOKUP(D64,'商品マスタ'!$A$4:$M$203,13,FALSE),1),1),0)*MAX(IFERROR(VLOOKUP(D64,'商品マスタ'!$A$4:$M$203,13,FALSE),1),1))</f>
      </c>
      <c r="K64" s="28" t="n"/>
      <c r="L64" s="32">
        <f>IFERROR(VLOOKUP(D64,'商品マスタ'!$A$4:$I$203,9,FALSE),"")</f>
      </c>
      <c r="M64" s="32">
        <f>IF(OR(K64="",L64=""),"",K64*L64)</f>
      </c>
      <c r="N64" s="29" t="n"/>
      <c r="O64" s="29" t="n"/>
      <c r="P64" s="28" t="n"/>
      <c r="Q64" s="28" t="n"/>
      <c r="R64" s="28" t="n"/>
    </row>
    <row r="65">
      <c r="A65" s="29" t="n"/>
      <c r="B65" s="28" t="n"/>
      <c r="C65" s="34">
        <f>IFERROR(VLOOKUP(B65,'店舗マスタ'!$A$4:$B$103,2,FALSE),"")</f>
      </c>
      <c r="D65" s="28" t="n"/>
      <c r="E65" s="34">
        <f>IFERROR(VLOOKUP(D65,'商品マスタ'!$A$4:$E$203,5,FALSE),"")</f>
      </c>
      <c r="F65" s="34">
        <f>IFERROR(VLOOKUP(D65,'商品マスタ'!$A$4:$H$203,8,FALSE),"")</f>
      </c>
      <c r="G65" s="30" t="n"/>
      <c r="H65" s="35">
        <f>IFERROR(VLOOKUP(D65,'商品マスタ'!$A$4:$L$203,12,FALSE),"")</f>
      </c>
      <c r="I65" s="28" t="n"/>
      <c r="J65" s="34">
        <f>IF(D65="","",ROUNDUP(MAX(IF(H65="",0,H65)+IF(I65="",0,I65)-IF(G65="",0,G65),0)/MAX(IFERROR(VLOOKUP(D65,'商品マスタ'!$A$4:$M$203,13,FALSE),1),1),0)*MAX(IFERROR(VLOOKUP(D65,'商品マスタ'!$A$4:$M$203,13,FALSE),1),1))</f>
      </c>
      <c r="K65" s="28" t="n"/>
      <c r="L65" s="32">
        <f>IFERROR(VLOOKUP(D65,'商品マスタ'!$A$4:$I$203,9,FALSE),"")</f>
      </c>
      <c r="M65" s="32">
        <f>IF(OR(K65="",L65=""),"",K65*L65)</f>
      </c>
      <c r="N65" s="29" t="n"/>
      <c r="O65" s="29" t="n"/>
      <c r="P65" s="28" t="n"/>
      <c r="Q65" s="28" t="n"/>
      <c r="R65" s="28" t="n"/>
    </row>
    <row r="66">
      <c r="A66" s="29" t="n"/>
      <c r="B66" s="28" t="n"/>
      <c r="C66" s="34">
        <f>IFERROR(VLOOKUP(B66,'店舗マスタ'!$A$4:$B$103,2,FALSE),"")</f>
      </c>
      <c r="D66" s="28" t="n"/>
      <c r="E66" s="34">
        <f>IFERROR(VLOOKUP(D66,'商品マスタ'!$A$4:$E$203,5,FALSE),"")</f>
      </c>
      <c r="F66" s="34">
        <f>IFERROR(VLOOKUP(D66,'商品マスタ'!$A$4:$H$203,8,FALSE),"")</f>
      </c>
      <c r="G66" s="30" t="n"/>
      <c r="H66" s="35">
        <f>IFERROR(VLOOKUP(D66,'商品マスタ'!$A$4:$L$203,12,FALSE),"")</f>
      </c>
      <c r="I66" s="28" t="n"/>
      <c r="J66" s="34">
        <f>IF(D66="","",ROUNDUP(MAX(IF(H66="",0,H66)+IF(I66="",0,I66)-IF(G66="",0,G66),0)/MAX(IFERROR(VLOOKUP(D66,'商品マスタ'!$A$4:$M$203,13,FALSE),1),1),0)*MAX(IFERROR(VLOOKUP(D66,'商品マスタ'!$A$4:$M$203,13,FALSE),1),1))</f>
      </c>
      <c r="K66" s="28" t="n"/>
      <c r="L66" s="32">
        <f>IFERROR(VLOOKUP(D66,'商品マスタ'!$A$4:$I$203,9,FALSE),"")</f>
      </c>
      <c r="M66" s="32">
        <f>IF(OR(K66="",L66=""),"",K66*L66)</f>
      </c>
      <c r="N66" s="29" t="n"/>
      <c r="O66" s="29" t="n"/>
      <c r="P66" s="28" t="n"/>
      <c r="Q66" s="28" t="n"/>
      <c r="R66" s="28" t="n"/>
    </row>
    <row r="67">
      <c r="A67" s="29" t="n"/>
      <c r="B67" s="28" t="n"/>
      <c r="C67" s="34">
        <f>IFERROR(VLOOKUP(B67,'店舗マスタ'!$A$4:$B$103,2,FALSE),"")</f>
      </c>
      <c r="D67" s="28" t="n"/>
      <c r="E67" s="34">
        <f>IFERROR(VLOOKUP(D67,'商品マスタ'!$A$4:$E$203,5,FALSE),"")</f>
      </c>
      <c r="F67" s="34">
        <f>IFERROR(VLOOKUP(D67,'商品マスタ'!$A$4:$H$203,8,FALSE),"")</f>
      </c>
      <c r="G67" s="30" t="n"/>
      <c r="H67" s="35">
        <f>IFERROR(VLOOKUP(D67,'商品マスタ'!$A$4:$L$203,12,FALSE),"")</f>
      </c>
      <c r="I67" s="28" t="n"/>
      <c r="J67" s="34">
        <f>IF(D67="","",ROUNDUP(MAX(IF(H67="",0,H67)+IF(I67="",0,I67)-IF(G67="",0,G67),0)/MAX(IFERROR(VLOOKUP(D67,'商品マスタ'!$A$4:$M$203,13,FALSE),1),1),0)*MAX(IFERROR(VLOOKUP(D67,'商品マスタ'!$A$4:$M$203,13,FALSE),1),1))</f>
      </c>
      <c r="K67" s="28" t="n"/>
      <c r="L67" s="32">
        <f>IFERROR(VLOOKUP(D67,'商品マスタ'!$A$4:$I$203,9,FALSE),"")</f>
      </c>
      <c r="M67" s="32">
        <f>IF(OR(K67="",L67=""),"",K67*L67)</f>
      </c>
      <c r="N67" s="29" t="n"/>
      <c r="O67" s="29" t="n"/>
      <c r="P67" s="28" t="n"/>
      <c r="Q67" s="28" t="n"/>
      <c r="R67" s="28" t="n"/>
    </row>
    <row r="68">
      <c r="A68" s="29" t="n"/>
      <c r="B68" s="28" t="n"/>
      <c r="C68" s="34">
        <f>IFERROR(VLOOKUP(B68,'店舗マスタ'!$A$4:$B$103,2,FALSE),"")</f>
      </c>
      <c r="D68" s="28" t="n"/>
      <c r="E68" s="34">
        <f>IFERROR(VLOOKUP(D68,'商品マスタ'!$A$4:$E$203,5,FALSE),"")</f>
      </c>
      <c r="F68" s="34">
        <f>IFERROR(VLOOKUP(D68,'商品マスタ'!$A$4:$H$203,8,FALSE),"")</f>
      </c>
      <c r="G68" s="30" t="n"/>
      <c r="H68" s="35">
        <f>IFERROR(VLOOKUP(D68,'商品マスタ'!$A$4:$L$203,12,FALSE),"")</f>
      </c>
      <c r="I68" s="28" t="n"/>
      <c r="J68" s="34">
        <f>IF(D68="","",ROUNDUP(MAX(IF(H68="",0,H68)+IF(I68="",0,I68)-IF(G68="",0,G68),0)/MAX(IFERROR(VLOOKUP(D68,'商品マスタ'!$A$4:$M$203,13,FALSE),1),1),0)*MAX(IFERROR(VLOOKUP(D68,'商品マスタ'!$A$4:$M$203,13,FALSE),1),1))</f>
      </c>
      <c r="K68" s="28" t="n"/>
      <c r="L68" s="32">
        <f>IFERROR(VLOOKUP(D68,'商品マスタ'!$A$4:$I$203,9,FALSE),"")</f>
      </c>
      <c r="M68" s="32">
        <f>IF(OR(K68="",L68=""),"",K68*L68)</f>
      </c>
      <c r="N68" s="29" t="n"/>
      <c r="O68" s="29" t="n"/>
      <c r="P68" s="28" t="n"/>
      <c r="Q68" s="28" t="n"/>
      <c r="R68" s="28" t="n"/>
    </row>
    <row r="69">
      <c r="A69" s="29" t="n"/>
      <c r="B69" s="28" t="n"/>
      <c r="C69" s="34">
        <f>IFERROR(VLOOKUP(B69,'店舗マスタ'!$A$4:$B$103,2,FALSE),"")</f>
      </c>
      <c r="D69" s="28" t="n"/>
      <c r="E69" s="34">
        <f>IFERROR(VLOOKUP(D69,'商品マスタ'!$A$4:$E$203,5,FALSE),"")</f>
      </c>
      <c r="F69" s="34">
        <f>IFERROR(VLOOKUP(D69,'商品マスタ'!$A$4:$H$203,8,FALSE),"")</f>
      </c>
      <c r="G69" s="30" t="n"/>
      <c r="H69" s="35">
        <f>IFERROR(VLOOKUP(D69,'商品マスタ'!$A$4:$L$203,12,FALSE),"")</f>
      </c>
      <c r="I69" s="28" t="n"/>
      <c r="J69" s="34">
        <f>IF(D69="","",ROUNDUP(MAX(IF(H69="",0,H69)+IF(I69="",0,I69)-IF(G69="",0,G69),0)/MAX(IFERROR(VLOOKUP(D69,'商品マスタ'!$A$4:$M$203,13,FALSE),1),1),0)*MAX(IFERROR(VLOOKUP(D69,'商品マスタ'!$A$4:$M$203,13,FALSE),1),1))</f>
      </c>
      <c r="K69" s="28" t="n"/>
      <c r="L69" s="32">
        <f>IFERROR(VLOOKUP(D69,'商品マスタ'!$A$4:$I$203,9,FALSE),"")</f>
      </c>
      <c r="M69" s="32">
        <f>IF(OR(K69="",L69=""),"",K69*L69)</f>
      </c>
      <c r="N69" s="29" t="n"/>
      <c r="O69" s="29" t="n"/>
      <c r="P69" s="28" t="n"/>
      <c r="Q69" s="28" t="n"/>
      <c r="R69" s="28" t="n"/>
    </row>
    <row r="70">
      <c r="A70" s="29" t="n"/>
      <c r="B70" s="28" t="n"/>
      <c r="C70" s="34">
        <f>IFERROR(VLOOKUP(B70,'店舗マスタ'!$A$4:$B$103,2,FALSE),"")</f>
      </c>
      <c r="D70" s="28" t="n"/>
      <c r="E70" s="34">
        <f>IFERROR(VLOOKUP(D70,'商品マスタ'!$A$4:$E$203,5,FALSE),"")</f>
      </c>
      <c r="F70" s="34">
        <f>IFERROR(VLOOKUP(D70,'商品マスタ'!$A$4:$H$203,8,FALSE),"")</f>
      </c>
      <c r="G70" s="30" t="n"/>
      <c r="H70" s="35">
        <f>IFERROR(VLOOKUP(D70,'商品マスタ'!$A$4:$L$203,12,FALSE),"")</f>
      </c>
      <c r="I70" s="28" t="n"/>
      <c r="J70" s="34">
        <f>IF(D70="","",ROUNDUP(MAX(IF(H70="",0,H70)+IF(I70="",0,I70)-IF(G70="",0,G70),0)/MAX(IFERROR(VLOOKUP(D70,'商品マスタ'!$A$4:$M$203,13,FALSE),1),1),0)*MAX(IFERROR(VLOOKUP(D70,'商品マスタ'!$A$4:$M$203,13,FALSE),1),1))</f>
      </c>
      <c r="K70" s="28" t="n"/>
      <c r="L70" s="32">
        <f>IFERROR(VLOOKUP(D70,'商品マスタ'!$A$4:$I$203,9,FALSE),"")</f>
      </c>
      <c r="M70" s="32">
        <f>IF(OR(K70="",L70=""),"",K70*L70)</f>
      </c>
      <c r="N70" s="29" t="n"/>
      <c r="O70" s="29" t="n"/>
      <c r="P70" s="28" t="n"/>
      <c r="Q70" s="28" t="n"/>
      <c r="R70" s="28" t="n"/>
    </row>
    <row r="71">
      <c r="A71" s="29" t="n"/>
      <c r="B71" s="28" t="n"/>
      <c r="C71" s="34">
        <f>IFERROR(VLOOKUP(B71,'店舗マスタ'!$A$4:$B$103,2,FALSE),"")</f>
      </c>
      <c r="D71" s="28" t="n"/>
      <c r="E71" s="34">
        <f>IFERROR(VLOOKUP(D71,'商品マスタ'!$A$4:$E$203,5,FALSE),"")</f>
      </c>
      <c r="F71" s="34">
        <f>IFERROR(VLOOKUP(D71,'商品マスタ'!$A$4:$H$203,8,FALSE),"")</f>
      </c>
      <c r="G71" s="30" t="n"/>
      <c r="H71" s="35">
        <f>IFERROR(VLOOKUP(D71,'商品マスタ'!$A$4:$L$203,12,FALSE),"")</f>
      </c>
      <c r="I71" s="28" t="n"/>
      <c r="J71" s="34">
        <f>IF(D71="","",ROUNDUP(MAX(IF(H71="",0,H71)+IF(I71="",0,I71)-IF(G71="",0,G71),0)/MAX(IFERROR(VLOOKUP(D71,'商品マスタ'!$A$4:$M$203,13,FALSE),1),1),0)*MAX(IFERROR(VLOOKUP(D71,'商品マスタ'!$A$4:$M$203,13,FALSE),1),1))</f>
      </c>
      <c r="K71" s="28" t="n"/>
      <c r="L71" s="32">
        <f>IFERROR(VLOOKUP(D71,'商品マスタ'!$A$4:$I$203,9,FALSE),"")</f>
      </c>
      <c r="M71" s="32">
        <f>IF(OR(K71="",L71=""),"",K71*L71)</f>
      </c>
      <c r="N71" s="29" t="n"/>
      <c r="O71" s="29" t="n"/>
      <c r="P71" s="28" t="n"/>
      <c r="Q71" s="28" t="n"/>
      <c r="R71" s="28" t="n"/>
    </row>
    <row r="72">
      <c r="A72" s="29" t="n"/>
      <c r="B72" s="28" t="n"/>
      <c r="C72" s="34">
        <f>IFERROR(VLOOKUP(B72,'店舗マスタ'!$A$4:$B$103,2,FALSE),"")</f>
      </c>
      <c r="D72" s="28" t="n"/>
      <c r="E72" s="34">
        <f>IFERROR(VLOOKUP(D72,'商品マスタ'!$A$4:$E$203,5,FALSE),"")</f>
      </c>
      <c r="F72" s="34">
        <f>IFERROR(VLOOKUP(D72,'商品マスタ'!$A$4:$H$203,8,FALSE),"")</f>
      </c>
      <c r="G72" s="30" t="n"/>
      <c r="H72" s="35">
        <f>IFERROR(VLOOKUP(D72,'商品マスタ'!$A$4:$L$203,12,FALSE),"")</f>
      </c>
      <c r="I72" s="28" t="n"/>
      <c r="J72" s="34">
        <f>IF(D72="","",ROUNDUP(MAX(IF(H72="",0,H72)+IF(I72="",0,I72)-IF(G72="",0,G72),0)/MAX(IFERROR(VLOOKUP(D72,'商品マスタ'!$A$4:$M$203,13,FALSE),1),1),0)*MAX(IFERROR(VLOOKUP(D72,'商品マスタ'!$A$4:$M$203,13,FALSE),1),1))</f>
      </c>
      <c r="K72" s="28" t="n"/>
      <c r="L72" s="32">
        <f>IFERROR(VLOOKUP(D72,'商品マスタ'!$A$4:$I$203,9,FALSE),"")</f>
      </c>
      <c r="M72" s="32">
        <f>IF(OR(K72="",L72=""),"",K72*L72)</f>
      </c>
      <c r="N72" s="29" t="n"/>
      <c r="O72" s="29" t="n"/>
      <c r="P72" s="28" t="n"/>
      <c r="Q72" s="28" t="n"/>
      <c r="R72" s="28" t="n"/>
    </row>
    <row r="73">
      <c r="A73" s="29" t="n"/>
      <c r="B73" s="28" t="n"/>
      <c r="C73" s="34">
        <f>IFERROR(VLOOKUP(B73,'店舗マスタ'!$A$4:$B$103,2,FALSE),"")</f>
      </c>
      <c r="D73" s="28" t="n"/>
      <c r="E73" s="34">
        <f>IFERROR(VLOOKUP(D73,'商品マスタ'!$A$4:$E$203,5,FALSE),"")</f>
      </c>
      <c r="F73" s="34">
        <f>IFERROR(VLOOKUP(D73,'商品マスタ'!$A$4:$H$203,8,FALSE),"")</f>
      </c>
      <c r="G73" s="30" t="n"/>
      <c r="H73" s="35">
        <f>IFERROR(VLOOKUP(D73,'商品マスタ'!$A$4:$L$203,12,FALSE),"")</f>
      </c>
      <c r="I73" s="28" t="n"/>
      <c r="J73" s="34">
        <f>IF(D73="","",ROUNDUP(MAX(IF(H73="",0,H73)+IF(I73="",0,I73)-IF(G73="",0,G73),0)/MAX(IFERROR(VLOOKUP(D73,'商品マスタ'!$A$4:$M$203,13,FALSE),1),1),0)*MAX(IFERROR(VLOOKUP(D73,'商品マスタ'!$A$4:$M$203,13,FALSE),1),1))</f>
      </c>
      <c r="K73" s="28" t="n"/>
      <c r="L73" s="32">
        <f>IFERROR(VLOOKUP(D73,'商品マスタ'!$A$4:$I$203,9,FALSE),"")</f>
      </c>
      <c r="M73" s="32">
        <f>IF(OR(K73="",L73=""),"",K73*L73)</f>
      </c>
      <c r="N73" s="29" t="n"/>
      <c r="O73" s="29" t="n"/>
      <c r="P73" s="28" t="n"/>
      <c r="Q73" s="28" t="n"/>
      <c r="R73" s="28" t="n"/>
    </row>
    <row r="74">
      <c r="A74" s="29" t="n"/>
      <c r="B74" s="28" t="n"/>
      <c r="C74" s="34">
        <f>IFERROR(VLOOKUP(B74,'店舗マスタ'!$A$4:$B$103,2,FALSE),"")</f>
      </c>
      <c r="D74" s="28" t="n"/>
      <c r="E74" s="34">
        <f>IFERROR(VLOOKUP(D74,'商品マスタ'!$A$4:$E$203,5,FALSE),"")</f>
      </c>
      <c r="F74" s="34">
        <f>IFERROR(VLOOKUP(D74,'商品マスタ'!$A$4:$H$203,8,FALSE),"")</f>
      </c>
      <c r="G74" s="30" t="n"/>
      <c r="H74" s="35">
        <f>IFERROR(VLOOKUP(D74,'商品マスタ'!$A$4:$L$203,12,FALSE),"")</f>
      </c>
      <c r="I74" s="28" t="n"/>
      <c r="J74" s="34">
        <f>IF(D74="","",ROUNDUP(MAX(IF(H74="",0,H74)+IF(I74="",0,I74)-IF(G74="",0,G74),0)/MAX(IFERROR(VLOOKUP(D74,'商品マスタ'!$A$4:$M$203,13,FALSE),1),1),0)*MAX(IFERROR(VLOOKUP(D74,'商品マスタ'!$A$4:$M$203,13,FALSE),1),1))</f>
      </c>
      <c r="K74" s="28" t="n"/>
      <c r="L74" s="32">
        <f>IFERROR(VLOOKUP(D74,'商品マスタ'!$A$4:$I$203,9,FALSE),"")</f>
      </c>
      <c r="M74" s="32">
        <f>IF(OR(K74="",L74=""),"",K74*L74)</f>
      </c>
      <c r="N74" s="29" t="n"/>
      <c r="O74" s="29" t="n"/>
      <c r="P74" s="28" t="n"/>
      <c r="Q74" s="28" t="n"/>
      <c r="R74" s="28" t="n"/>
    </row>
    <row r="75">
      <c r="A75" s="29" t="n"/>
      <c r="B75" s="28" t="n"/>
      <c r="C75" s="34">
        <f>IFERROR(VLOOKUP(B75,'店舗マスタ'!$A$4:$B$103,2,FALSE),"")</f>
      </c>
      <c r="D75" s="28" t="n"/>
      <c r="E75" s="34">
        <f>IFERROR(VLOOKUP(D75,'商品マスタ'!$A$4:$E$203,5,FALSE),"")</f>
      </c>
      <c r="F75" s="34">
        <f>IFERROR(VLOOKUP(D75,'商品マスタ'!$A$4:$H$203,8,FALSE),"")</f>
      </c>
      <c r="G75" s="30" t="n"/>
      <c r="H75" s="35">
        <f>IFERROR(VLOOKUP(D75,'商品マスタ'!$A$4:$L$203,12,FALSE),"")</f>
      </c>
      <c r="I75" s="28" t="n"/>
      <c r="J75" s="34">
        <f>IF(D75="","",ROUNDUP(MAX(IF(H75="",0,H75)+IF(I75="",0,I75)-IF(G75="",0,G75),0)/MAX(IFERROR(VLOOKUP(D75,'商品マスタ'!$A$4:$M$203,13,FALSE),1),1),0)*MAX(IFERROR(VLOOKUP(D75,'商品マスタ'!$A$4:$M$203,13,FALSE),1),1))</f>
      </c>
      <c r="K75" s="28" t="n"/>
      <c r="L75" s="32">
        <f>IFERROR(VLOOKUP(D75,'商品マスタ'!$A$4:$I$203,9,FALSE),"")</f>
      </c>
      <c r="M75" s="32">
        <f>IF(OR(K75="",L75=""),"",K75*L75)</f>
      </c>
      <c r="N75" s="29" t="n"/>
      <c r="O75" s="29" t="n"/>
      <c r="P75" s="28" t="n"/>
      <c r="Q75" s="28" t="n"/>
      <c r="R75" s="28" t="n"/>
    </row>
    <row r="76">
      <c r="A76" s="29" t="n"/>
      <c r="B76" s="28" t="n"/>
      <c r="C76" s="34">
        <f>IFERROR(VLOOKUP(B76,'店舗マスタ'!$A$4:$B$103,2,FALSE),"")</f>
      </c>
      <c r="D76" s="28" t="n"/>
      <c r="E76" s="34">
        <f>IFERROR(VLOOKUP(D76,'商品マスタ'!$A$4:$E$203,5,FALSE),"")</f>
      </c>
      <c r="F76" s="34">
        <f>IFERROR(VLOOKUP(D76,'商品マスタ'!$A$4:$H$203,8,FALSE),"")</f>
      </c>
      <c r="G76" s="30" t="n"/>
      <c r="H76" s="35">
        <f>IFERROR(VLOOKUP(D76,'商品マスタ'!$A$4:$L$203,12,FALSE),"")</f>
      </c>
      <c r="I76" s="28" t="n"/>
      <c r="J76" s="34">
        <f>IF(D76="","",ROUNDUP(MAX(IF(H76="",0,H76)+IF(I76="",0,I76)-IF(G76="",0,G76),0)/MAX(IFERROR(VLOOKUP(D76,'商品マスタ'!$A$4:$M$203,13,FALSE),1),1),0)*MAX(IFERROR(VLOOKUP(D76,'商品マスタ'!$A$4:$M$203,13,FALSE),1),1))</f>
      </c>
      <c r="K76" s="28" t="n"/>
      <c r="L76" s="32">
        <f>IFERROR(VLOOKUP(D76,'商品マスタ'!$A$4:$I$203,9,FALSE),"")</f>
      </c>
      <c r="M76" s="32">
        <f>IF(OR(K76="",L76=""),"",K76*L76)</f>
      </c>
      <c r="N76" s="29" t="n"/>
      <c r="O76" s="29" t="n"/>
      <c r="P76" s="28" t="n"/>
      <c r="Q76" s="28" t="n"/>
      <c r="R76" s="28" t="n"/>
    </row>
    <row r="77">
      <c r="A77" s="29" t="n"/>
      <c r="B77" s="28" t="n"/>
      <c r="C77" s="34">
        <f>IFERROR(VLOOKUP(B77,'店舗マスタ'!$A$4:$B$103,2,FALSE),"")</f>
      </c>
      <c r="D77" s="28" t="n"/>
      <c r="E77" s="34">
        <f>IFERROR(VLOOKUP(D77,'商品マスタ'!$A$4:$E$203,5,FALSE),"")</f>
      </c>
      <c r="F77" s="34">
        <f>IFERROR(VLOOKUP(D77,'商品マスタ'!$A$4:$H$203,8,FALSE),"")</f>
      </c>
      <c r="G77" s="30" t="n"/>
      <c r="H77" s="35">
        <f>IFERROR(VLOOKUP(D77,'商品マスタ'!$A$4:$L$203,12,FALSE),"")</f>
      </c>
      <c r="I77" s="28" t="n"/>
      <c r="J77" s="34">
        <f>IF(D77="","",ROUNDUP(MAX(IF(H77="",0,H77)+IF(I77="",0,I77)-IF(G77="",0,G77),0)/MAX(IFERROR(VLOOKUP(D77,'商品マスタ'!$A$4:$M$203,13,FALSE),1),1),0)*MAX(IFERROR(VLOOKUP(D77,'商品マスタ'!$A$4:$M$203,13,FALSE),1),1))</f>
      </c>
      <c r="K77" s="28" t="n"/>
      <c r="L77" s="32">
        <f>IFERROR(VLOOKUP(D77,'商品マスタ'!$A$4:$I$203,9,FALSE),"")</f>
      </c>
      <c r="M77" s="32">
        <f>IF(OR(K77="",L77=""),"",K77*L77)</f>
      </c>
      <c r="N77" s="29" t="n"/>
      <c r="O77" s="29" t="n"/>
      <c r="P77" s="28" t="n"/>
      <c r="Q77" s="28" t="n"/>
      <c r="R77" s="28" t="n"/>
    </row>
    <row r="78">
      <c r="A78" s="29" t="n"/>
      <c r="B78" s="28" t="n"/>
      <c r="C78" s="34">
        <f>IFERROR(VLOOKUP(B78,'店舗マスタ'!$A$4:$B$103,2,FALSE),"")</f>
      </c>
      <c r="D78" s="28" t="n"/>
      <c r="E78" s="34">
        <f>IFERROR(VLOOKUP(D78,'商品マスタ'!$A$4:$E$203,5,FALSE),"")</f>
      </c>
      <c r="F78" s="34">
        <f>IFERROR(VLOOKUP(D78,'商品マスタ'!$A$4:$H$203,8,FALSE),"")</f>
      </c>
      <c r="G78" s="30" t="n"/>
      <c r="H78" s="35">
        <f>IFERROR(VLOOKUP(D78,'商品マスタ'!$A$4:$L$203,12,FALSE),"")</f>
      </c>
      <c r="I78" s="28" t="n"/>
      <c r="J78" s="34">
        <f>IF(D78="","",ROUNDUP(MAX(IF(H78="",0,H78)+IF(I78="",0,I78)-IF(G78="",0,G78),0)/MAX(IFERROR(VLOOKUP(D78,'商品マスタ'!$A$4:$M$203,13,FALSE),1),1),0)*MAX(IFERROR(VLOOKUP(D78,'商品マスタ'!$A$4:$M$203,13,FALSE),1),1))</f>
      </c>
      <c r="K78" s="28" t="n"/>
      <c r="L78" s="32">
        <f>IFERROR(VLOOKUP(D78,'商品マスタ'!$A$4:$I$203,9,FALSE),"")</f>
      </c>
      <c r="M78" s="32">
        <f>IF(OR(K78="",L78=""),"",K78*L78)</f>
      </c>
      <c r="N78" s="29" t="n"/>
      <c r="O78" s="29" t="n"/>
      <c r="P78" s="28" t="n"/>
      <c r="Q78" s="28" t="n"/>
      <c r="R78" s="28" t="n"/>
    </row>
    <row r="79">
      <c r="A79" s="29" t="n"/>
      <c r="B79" s="28" t="n"/>
      <c r="C79" s="34">
        <f>IFERROR(VLOOKUP(B79,'店舗マスタ'!$A$4:$B$103,2,FALSE),"")</f>
      </c>
      <c r="D79" s="28" t="n"/>
      <c r="E79" s="34">
        <f>IFERROR(VLOOKUP(D79,'商品マスタ'!$A$4:$E$203,5,FALSE),"")</f>
      </c>
      <c r="F79" s="34">
        <f>IFERROR(VLOOKUP(D79,'商品マスタ'!$A$4:$H$203,8,FALSE),"")</f>
      </c>
      <c r="G79" s="30" t="n"/>
      <c r="H79" s="35">
        <f>IFERROR(VLOOKUP(D79,'商品マスタ'!$A$4:$L$203,12,FALSE),"")</f>
      </c>
      <c r="I79" s="28" t="n"/>
      <c r="J79" s="34">
        <f>IF(D79="","",ROUNDUP(MAX(IF(H79="",0,H79)+IF(I79="",0,I79)-IF(G79="",0,G79),0)/MAX(IFERROR(VLOOKUP(D79,'商品マスタ'!$A$4:$M$203,13,FALSE),1),1),0)*MAX(IFERROR(VLOOKUP(D79,'商品マスタ'!$A$4:$M$203,13,FALSE),1),1))</f>
      </c>
      <c r="K79" s="28" t="n"/>
      <c r="L79" s="32">
        <f>IFERROR(VLOOKUP(D79,'商品マスタ'!$A$4:$I$203,9,FALSE),"")</f>
      </c>
      <c r="M79" s="32">
        <f>IF(OR(K79="",L79=""),"",K79*L79)</f>
      </c>
      <c r="N79" s="29" t="n"/>
      <c r="O79" s="29" t="n"/>
      <c r="P79" s="28" t="n"/>
      <c r="Q79" s="28" t="n"/>
      <c r="R79" s="28" t="n"/>
    </row>
    <row r="80">
      <c r="A80" s="29" t="n"/>
      <c r="B80" s="28" t="n"/>
      <c r="C80" s="34">
        <f>IFERROR(VLOOKUP(B80,'店舗マスタ'!$A$4:$B$103,2,FALSE),"")</f>
      </c>
      <c r="D80" s="28" t="n"/>
      <c r="E80" s="34">
        <f>IFERROR(VLOOKUP(D80,'商品マスタ'!$A$4:$E$203,5,FALSE),"")</f>
      </c>
      <c r="F80" s="34">
        <f>IFERROR(VLOOKUP(D80,'商品マスタ'!$A$4:$H$203,8,FALSE),"")</f>
      </c>
      <c r="G80" s="30" t="n"/>
      <c r="H80" s="35">
        <f>IFERROR(VLOOKUP(D80,'商品マスタ'!$A$4:$L$203,12,FALSE),"")</f>
      </c>
      <c r="I80" s="28" t="n"/>
      <c r="J80" s="34">
        <f>IF(D80="","",ROUNDUP(MAX(IF(H80="",0,H80)+IF(I80="",0,I80)-IF(G80="",0,G80),0)/MAX(IFERROR(VLOOKUP(D80,'商品マスタ'!$A$4:$M$203,13,FALSE),1),1),0)*MAX(IFERROR(VLOOKUP(D80,'商品マスタ'!$A$4:$M$203,13,FALSE),1),1))</f>
      </c>
      <c r="K80" s="28" t="n"/>
      <c r="L80" s="32">
        <f>IFERROR(VLOOKUP(D80,'商品マスタ'!$A$4:$I$203,9,FALSE),"")</f>
      </c>
      <c r="M80" s="32">
        <f>IF(OR(K80="",L80=""),"",K80*L80)</f>
      </c>
      <c r="N80" s="29" t="n"/>
      <c r="O80" s="29" t="n"/>
      <c r="P80" s="28" t="n"/>
      <c r="Q80" s="28" t="n"/>
      <c r="R80" s="28" t="n"/>
    </row>
    <row r="81">
      <c r="A81" s="29" t="n"/>
      <c r="B81" s="28" t="n"/>
      <c r="C81" s="34">
        <f>IFERROR(VLOOKUP(B81,'店舗マスタ'!$A$4:$B$103,2,FALSE),"")</f>
      </c>
      <c r="D81" s="28" t="n"/>
      <c r="E81" s="34">
        <f>IFERROR(VLOOKUP(D81,'商品マスタ'!$A$4:$E$203,5,FALSE),"")</f>
      </c>
      <c r="F81" s="34">
        <f>IFERROR(VLOOKUP(D81,'商品マスタ'!$A$4:$H$203,8,FALSE),"")</f>
      </c>
      <c r="G81" s="30" t="n"/>
      <c r="H81" s="35">
        <f>IFERROR(VLOOKUP(D81,'商品マスタ'!$A$4:$L$203,12,FALSE),"")</f>
      </c>
      <c r="I81" s="28" t="n"/>
      <c r="J81" s="34">
        <f>IF(D81="","",ROUNDUP(MAX(IF(H81="",0,H81)+IF(I81="",0,I81)-IF(G81="",0,G81),0)/MAX(IFERROR(VLOOKUP(D81,'商品マスタ'!$A$4:$M$203,13,FALSE),1),1),0)*MAX(IFERROR(VLOOKUP(D81,'商品マスタ'!$A$4:$M$203,13,FALSE),1),1))</f>
      </c>
      <c r="K81" s="28" t="n"/>
      <c r="L81" s="32">
        <f>IFERROR(VLOOKUP(D81,'商品マスタ'!$A$4:$I$203,9,FALSE),"")</f>
      </c>
      <c r="M81" s="32">
        <f>IF(OR(K81="",L81=""),"",K81*L81)</f>
      </c>
      <c r="N81" s="29" t="n"/>
      <c r="O81" s="29" t="n"/>
      <c r="P81" s="28" t="n"/>
      <c r="Q81" s="28" t="n"/>
      <c r="R81" s="28" t="n"/>
    </row>
    <row r="82">
      <c r="A82" s="29" t="n"/>
      <c r="B82" s="28" t="n"/>
      <c r="C82" s="34">
        <f>IFERROR(VLOOKUP(B82,'店舗マスタ'!$A$4:$B$103,2,FALSE),"")</f>
      </c>
      <c r="D82" s="28" t="n"/>
      <c r="E82" s="34">
        <f>IFERROR(VLOOKUP(D82,'商品マスタ'!$A$4:$E$203,5,FALSE),"")</f>
      </c>
      <c r="F82" s="34">
        <f>IFERROR(VLOOKUP(D82,'商品マスタ'!$A$4:$H$203,8,FALSE),"")</f>
      </c>
      <c r="G82" s="30" t="n"/>
      <c r="H82" s="35">
        <f>IFERROR(VLOOKUP(D82,'商品マスタ'!$A$4:$L$203,12,FALSE),"")</f>
      </c>
      <c r="I82" s="28" t="n"/>
      <c r="J82" s="34">
        <f>IF(D82="","",ROUNDUP(MAX(IF(H82="",0,H82)+IF(I82="",0,I82)-IF(G82="",0,G82),0)/MAX(IFERROR(VLOOKUP(D82,'商品マスタ'!$A$4:$M$203,13,FALSE),1),1),0)*MAX(IFERROR(VLOOKUP(D82,'商品マスタ'!$A$4:$M$203,13,FALSE),1),1))</f>
      </c>
      <c r="K82" s="28" t="n"/>
      <c r="L82" s="32">
        <f>IFERROR(VLOOKUP(D82,'商品マスタ'!$A$4:$I$203,9,FALSE),"")</f>
      </c>
      <c r="M82" s="32">
        <f>IF(OR(K82="",L82=""),"",K82*L82)</f>
      </c>
      <c r="N82" s="29" t="n"/>
      <c r="O82" s="29" t="n"/>
      <c r="P82" s="28" t="n"/>
      <c r="Q82" s="28" t="n"/>
      <c r="R82" s="28" t="n"/>
    </row>
    <row r="83">
      <c r="A83" s="29" t="n"/>
      <c r="B83" s="28" t="n"/>
      <c r="C83" s="34">
        <f>IFERROR(VLOOKUP(B83,'店舗マスタ'!$A$4:$B$103,2,FALSE),"")</f>
      </c>
      <c r="D83" s="28" t="n"/>
      <c r="E83" s="34">
        <f>IFERROR(VLOOKUP(D83,'商品マスタ'!$A$4:$E$203,5,FALSE),"")</f>
      </c>
      <c r="F83" s="34">
        <f>IFERROR(VLOOKUP(D83,'商品マスタ'!$A$4:$H$203,8,FALSE),"")</f>
      </c>
      <c r="G83" s="30" t="n"/>
      <c r="H83" s="35">
        <f>IFERROR(VLOOKUP(D83,'商品マスタ'!$A$4:$L$203,12,FALSE),"")</f>
      </c>
      <c r="I83" s="28" t="n"/>
      <c r="J83" s="34">
        <f>IF(D83="","",ROUNDUP(MAX(IF(H83="",0,H83)+IF(I83="",0,I83)-IF(G83="",0,G83),0)/MAX(IFERROR(VLOOKUP(D83,'商品マスタ'!$A$4:$M$203,13,FALSE),1),1),0)*MAX(IFERROR(VLOOKUP(D83,'商品マスタ'!$A$4:$M$203,13,FALSE),1),1))</f>
      </c>
      <c r="K83" s="28" t="n"/>
      <c r="L83" s="32">
        <f>IFERROR(VLOOKUP(D83,'商品マスタ'!$A$4:$I$203,9,FALSE),"")</f>
      </c>
      <c r="M83" s="32">
        <f>IF(OR(K83="",L83=""),"",K83*L83)</f>
      </c>
      <c r="N83" s="29" t="n"/>
      <c r="O83" s="29" t="n"/>
      <c r="P83" s="28" t="n"/>
      <c r="Q83" s="28" t="n"/>
      <c r="R83" s="28" t="n"/>
    </row>
    <row r="84">
      <c r="A84" s="29" t="n"/>
      <c r="B84" s="28" t="n"/>
      <c r="C84" s="34">
        <f>IFERROR(VLOOKUP(B84,'店舗マスタ'!$A$4:$B$103,2,FALSE),"")</f>
      </c>
      <c r="D84" s="28" t="n"/>
      <c r="E84" s="34">
        <f>IFERROR(VLOOKUP(D84,'商品マスタ'!$A$4:$E$203,5,FALSE),"")</f>
      </c>
      <c r="F84" s="34">
        <f>IFERROR(VLOOKUP(D84,'商品マスタ'!$A$4:$H$203,8,FALSE),"")</f>
      </c>
      <c r="G84" s="30" t="n"/>
      <c r="H84" s="35">
        <f>IFERROR(VLOOKUP(D84,'商品マスタ'!$A$4:$L$203,12,FALSE),"")</f>
      </c>
      <c r="I84" s="28" t="n"/>
      <c r="J84" s="34">
        <f>IF(D84="","",ROUNDUP(MAX(IF(H84="",0,H84)+IF(I84="",0,I84)-IF(G84="",0,G84),0)/MAX(IFERROR(VLOOKUP(D84,'商品マスタ'!$A$4:$M$203,13,FALSE),1),1),0)*MAX(IFERROR(VLOOKUP(D84,'商品マスタ'!$A$4:$M$203,13,FALSE),1),1))</f>
      </c>
      <c r="K84" s="28" t="n"/>
      <c r="L84" s="32">
        <f>IFERROR(VLOOKUP(D84,'商品マスタ'!$A$4:$I$203,9,FALSE),"")</f>
      </c>
      <c r="M84" s="32">
        <f>IF(OR(K84="",L84=""),"",K84*L84)</f>
      </c>
      <c r="N84" s="29" t="n"/>
      <c r="O84" s="29" t="n"/>
      <c r="P84" s="28" t="n"/>
      <c r="Q84" s="28" t="n"/>
      <c r="R84" s="28" t="n"/>
    </row>
    <row r="85">
      <c r="A85" s="29" t="n"/>
      <c r="B85" s="28" t="n"/>
      <c r="C85" s="34">
        <f>IFERROR(VLOOKUP(B85,'店舗マスタ'!$A$4:$B$103,2,FALSE),"")</f>
      </c>
      <c r="D85" s="28" t="n"/>
      <c r="E85" s="34">
        <f>IFERROR(VLOOKUP(D85,'商品マスタ'!$A$4:$E$203,5,FALSE),"")</f>
      </c>
      <c r="F85" s="34">
        <f>IFERROR(VLOOKUP(D85,'商品マスタ'!$A$4:$H$203,8,FALSE),"")</f>
      </c>
      <c r="G85" s="30" t="n"/>
      <c r="H85" s="35">
        <f>IFERROR(VLOOKUP(D85,'商品マスタ'!$A$4:$L$203,12,FALSE),"")</f>
      </c>
      <c r="I85" s="28" t="n"/>
      <c r="J85" s="34">
        <f>IF(D85="","",ROUNDUP(MAX(IF(H85="",0,H85)+IF(I85="",0,I85)-IF(G85="",0,G85),0)/MAX(IFERROR(VLOOKUP(D85,'商品マスタ'!$A$4:$M$203,13,FALSE),1),1),0)*MAX(IFERROR(VLOOKUP(D85,'商品マスタ'!$A$4:$M$203,13,FALSE),1),1))</f>
      </c>
      <c r="K85" s="28" t="n"/>
      <c r="L85" s="32">
        <f>IFERROR(VLOOKUP(D85,'商品マスタ'!$A$4:$I$203,9,FALSE),"")</f>
      </c>
      <c r="M85" s="32">
        <f>IF(OR(K85="",L85=""),"",K85*L85)</f>
      </c>
      <c r="N85" s="29" t="n"/>
      <c r="O85" s="29" t="n"/>
      <c r="P85" s="28" t="n"/>
      <c r="Q85" s="28" t="n"/>
      <c r="R85" s="28" t="n"/>
    </row>
    <row r="86">
      <c r="A86" s="29" t="n"/>
      <c r="B86" s="28" t="n"/>
      <c r="C86" s="34">
        <f>IFERROR(VLOOKUP(B86,'店舗マスタ'!$A$4:$B$103,2,FALSE),"")</f>
      </c>
      <c r="D86" s="28" t="n"/>
      <c r="E86" s="34">
        <f>IFERROR(VLOOKUP(D86,'商品マスタ'!$A$4:$E$203,5,FALSE),"")</f>
      </c>
      <c r="F86" s="34">
        <f>IFERROR(VLOOKUP(D86,'商品マスタ'!$A$4:$H$203,8,FALSE),"")</f>
      </c>
      <c r="G86" s="30" t="n"/>
      <c r="H86" s="35">
        <f>IFERROR(VLOOKUP(D86,'商品マスタ'!$A$4:$L$203,12,FALSE),"")</f>
      </c>
      <c r="I86" s="28" t="n"/>
      <c r="J86" s="34">
        <f>IF(D86="","",ROUNDUP(MAX(IF(H86="",0,H86)+IF(I86="",0,I86)-IF(G86="",0,G86),0)/MAX(IFERROR(VLOOKUP(D86,'商品マスタ'!$A$4:$M$203,13,FALSE),1),1),0)*MAX(IFERROR(VLOOKUP(D86,'商品マスタ'!$A$4:$M$203,13,FALSE),1),1))</f>
      </c>
      <c r="K86" s="28" t="n"/>
      <c r="L86" s="32">
        <f>IFERROR(VLOOKUP(D86,'商品マスタ'!$A$4:$I$203,9,FALSE),"")</f>
      </c>
      <c r="M86" s="32">
        <f>IF(OR(K86="",L86=""),"",K86*L86)</f>
      </c>
      <c r="N86" s="29" t="n"/>
      <c r="O86" s="29" t="n"/>
      <c r="P86" s="28" t="n"/>
      <c r="Q86" s="28" t="n"/>
      <c r="R86" s="28" t="n"/>
    </row>
    <row r="87">
      <c r="A87" s="29" t="n"/>
      <c r="B87" s="28" t="n"/>
      <c r="C87" s="34">
        <f>IFERROR(VLOOKUP(B87,'店舗マスタ'!$A$4:$B$103,2,FALSE),"")</f>
      </c>
      <c r="D87" s="28" t="n"/>
      <c r="E87" s="34">
        <f>IFERROR(VLOOKUP(D87,'商品マスタ'!$A$4:$E$203,5,FALSE),"")</f>
      </c>
      <c r="F87" s="34">
        <f>IFERROR(VLOOKUP(D87,'商品マスタ'!$A$4:$H$203,8,FALSE),"")</f>
      </c>
      <c r="G87" s="30" t="n"/>
      <c r="H87" s="35">
        <f>IFERROR(VLOOKUP(D87,'商品マスタ'!$A$4:$L$203,12,FALSE),"")</f>
      </c>
      <c r="I87" s="28" t="n"/>
      <c r="J87" s="34">
        <f>IF(D87="","",ROUNDUP(MAX(IF(H87="",0,H87)+IF(I87="",0,I87)-IF(G87="",0,G87),0)/MAX(IFERROR(VLOOKUP(D87,'商品マスタ'!$A$4:$M$203,13,FALSE),1),1),0)*MAX(IFERROR(VLOOKUP(D87,'商品マスタ'!$A$4:$M$203,13,FALSE),1),1))</f>
      </c>
      <c r="K87" s="28" t="n"/>
      <c r="L87" s="32">
        <f>IFERROR(VLOOKUP(D87,'商品マスタ'!$A$4:$I$203,9,FALSE),"")</f>
      </c>
      <c r="M87" s="32">
        <f>IF(OR(K87="",L87=""),"",K87*L87)</f>
      </c>
      <c r="N87" s="29" t="n"/>
      <c r="O87" s="29" t="n"/>
      <c r="P87" s="28" t="n"/>
      <c r="Q87" s="28" t="n"/>
      <c r="R87" s="28" t="n"/>
    </row>
    <row r="88">
      <c r="A88" s="29" t="n"/>
      <c r="B88" s="28" t="n"/>
      <c r="C88" s="34">
        <f>IFERROR(VLOOKUP(B88,'店舗マスタ'!$A$4:$B$103,2,FALSE),"")</f>
      </c>
      <c r="D88" s="28" t="n"/>
      <c r="E88" s="34">
        <f>IFERROR(VLOOKUP(D88,'商品マスタ'!$A$4:$E$203,5,FALSE),"")</f>
      </c>
      <c r="F88" s="34">
        <f>IFERROR(VLOOKUP(D88,'商品マスタ'!$A$4:$H$203,8,FALSE),"")</f>
      </c>
      <c r="G88" s="30" t="n"/>
      <c r="H88" s="35">
        <f>IFERROR(VLOOKUP(D88,'商品マスタ'!$A$4:$L$203,12,FALSE),"")</f>
      </c>
      <c r="I88" s="28" t="n"/>
      <c r="J88" s="34">
        <f>IF(D88="","",ROUNDUP(MAX(IF(H88="",0,H88)+IF(I88="",0,I88)-IF(G88="",0,G88),0)/MAX(IFERROR(VLOOKUP(D88,'商品マスタ'!$A$4:$M$203,13,FALSE),1),1),0)*MAX(IFERROR(VLOOKUP(D88,'商品マスタ'!$A$4:$M$203,13,FALSE),1),1))</f>
      </c>
      <c r="K88" s="28" t="n"/>
      <c r="L88" s="32">
        <f>IFERROR(VLOOKUP(D88,'商品マスタ'!$A$4:$I$203,9,FALSE),"")</f>
      </c>
      <c r="M88" s="32">
        <f>IF(OR(K88="",L88=""),"",K88*L88)</f>
      </c>
      <c r="N88" s="29" t="n"/>
      <c r="O88" s="29" t="n"/>
      <c r="P88" s="28" t="n"/>
      <c r="Q88" s="28" t="n"/>
      <c r="R88" s="28" t="n"/>
    </row>
    <row r="89">
      <c r="A89" s="29" t="n"/>
      <c r="B89" s="28" t="n"/>
      <c r="C89" s="34">
        <f>IFERROR(VLOOKUP(B89,'店舗マスタ'!$A$4:$B$103,2,FALSE),"")</f>
      </c>
      <c r="D89" s="28" t="n"/>
      <c r="E89" s="34">
        <f>IFERROR(VLOOKUP(D89,'商品マスタ'!$A$4:$E$203,5,FALSE),"")</f>
      </c>
      <c r="F89" s="34">
        <f>IFERROR(VLOOKUP(D89,'商品マスタ'!$A$4:$H$203,8,FALSE),"")</f>
      </c>
      <c r="G89" s="30" t="n"/>
      <c r="H89" s="35">
        <f>IFERROR(VLOOKUP(D89,'商品マスタ'!$A$4:$L$203,12,FALSE),"")</f>
      </c>
      <c r="I89" s="28" t="n"/>
      <c r="J89" s="34">
        <f>IF(D89="","",ROUNDUP(MAX(IF(H89="",0,H89)+IF(I89="",0,I89)-IF(G89="",0,G89),0)/MAX(IFERROR(VLOOKUP(D89,'商品マスタ'!$A$4:$M$203,13,FALSE),1),1),0)*MAX(IFERROR(VLOOKUP(D89,'商品マスタ'!$A$4:$M$203,13,FALSE),1),1))</f>
      </c>
      <c r="K89" s="28" t="n"/>
      <c r="L89" s="32">
        <f>IFERROR(VLOOKUP(D89,'商品マスタ'!$A$4:$I$203,9,FALSE),"")</f>
      </c>
      <c r="M89" s="32">
        <f>IF(OR(K89="",L89=""),"",K89*L89)</f>
      </c>
      <c r="N89" s="29" t="n"/>
      <c r="O89" s="29" t="n"/>
      <c r="P89" s="28" t="n"/>
      <c r="Q89" s="28" t="n"/>
      <c r="R89" s="28" t="n"/>
    </row>
    <row r="90">
      <c r="A90" s="29" t="n"/>
      <c r="B90" s="28" t="n"/>
      <c r="C90" s="34">
        <f>IFERROR(VLOOKUP(B90,'店舗マスタ'!$A$4:$B$103,2,FALSE),"")</f>
      </c>
      <c r="D90" s="28" t="n"/>
      <c r="E90" s="34">
        <f>IFERROR(VLOOKUP(D90,'商品マスタ'!$A$4:$E$203,5,FALSE),"")</f>
      </c>
      <c r="F90" s="34">
        <f>IFERROR(VLOOKUP(D90,'商品マスタ'!$A$4:$H$203,8,FALSE),"")</f>
      </c>
      <c r="G90" s="30" t="n"/>
      <c r="H90" s="35">
        <f>IFERROR(VLOOKUP(D90,'商品マスタ'!$A$4:$L$203,12,FALSE),"")</f>
      </c>
      <c r="I90" s="28" t="n"/>
      <c r="J90" s="34">
        <f>IF(D90="","",ROUNDUP(MAX(IF(H90="",0,H90)+IF(I90="",0,I90)-IF(G90="",0,G90),0)/MAX(IFERROR(VLOOKUP(D90,'商品マスタ'!$A$4:$M$203,13,FALSE),1),1),0)*MAX(IFERROR(VLOOKUP(D90,'商品マスタ'!$A$4:$M$203,13,FALSE),1),1))</f>
      </c>
      <c r="K90" s="28" t="n"/>
      <c r="L90" s="32">
        <f>IFERROR(VLOOKUP(D90,'商品マスタ'!$A$4:$I$203,9,FALSE),"")</f>
      </c>
      <c r="M90" s="32">
        <f>IF(OR(K90="",L90=""),"",K90*L90)</f>
      </c>
      <c r="N90" s="29" t="n"/>
      <c r="O90" s="29" t="n"/>
      <c r="P90" s="28" t="n"/>
      <c r="Q90" s="28" t="n"/>
      <c r="R90" s="28" t="n"/>
    </row>
    <row r="91">
      <c r="A91" s="29" t="n"/>
      <c r="B91" s="28" t="n"/>
      <c r="C91" s="34">
        <f>IFERROR(VLOOKUP(B91,'店舗マスタ'!$A$4:$B$103,2,FALSE),"")</f>
      </c>
      <c r="D91" s="28" t="n"/>
      <c r="E91" s="34">
        <f>IFERROR(VLOOKUP(D91,'商品マスタ'!$A$4:$E$203,5,FALSE),"")</f>
      </c>
      <c r="F91" s="34">
        <f>IFERROR(VLOOKUP(D91,'商品マスタ'!$A$4:$H$203,8,FALSE),"")</f>
      </c>
      <c r="G91" s="30" t="n"/>
      <c r="H91" s="35">
        <f>IFERROR(VLOOKUP(D91,'商品マスタ'!$A$4:$L$203,12,FALSE),"")</f>
      </c>
      <c r="I91" s="28" t="n"/>
      <c r="J91" s="34">
        <f>IF(D91="","",ROUNDUP(MAX(IF(H91="",0,H91)+IF(I91="",0,I91)-IF(G91="",0,G91),0)/MAX(IFERROR(VLOOKUP(D91,'商品マスタ'!$A$4:$M$203,13,FALSE),1),1),0)*MAX(IFERROR(VLOOKUP(D91,'商品マスタ'!$A$4:$M$203,13,FALSE),1),1))</f>
      </c>
      <c r="K91" s="28" t="n"/>
      <c r="L91" s="32">
        <f>IFERROR(VLOOKUP(D91,'商品マスタ'!$A$4:$I$203,9,FALSE),"")</f>
      </c>
      <c r="M91" s="32">
        <f>IF(OR(K91="",L91=""),"",K91*L91)</f>
      </c>
      <c r="N91" s="29" t="n"/>
      <c r="O91" s="29" t="n"/>
      <c r="P91" s="28" t="n"/>
      <c r="Q91" s="28" t="n"/>
      <c r="R91" s="28" t="n"/>
    </row>
    <row r="92">
      <c r="A92" s="29" t="n"/>
      <c r="B92" s="28" t="n"/>
      <c r="C92" s="34">
        <f>IFERROR(VLOOKUP(B92,'店舗マスタ'!$A$4:$B$103,2,FALSE),"")</f>
      </c>
      <c r="D92" s="28" t="n"/>
      <c r="E92" s="34">
        <f>IFERROR(VLOOKUP(D92,'商品マスタ'!$A$4:$E$203,5,FALSE),"")</f>
      </c>
      <c r="F92" s="34">
        <f>IFERROR(VLOOKUP(D92,'商品マスタ'!$A$4:$H$203,8,FALSE),"")</f>
      </c>
      <c r="G92" s="30" t="n"/>
      <c r="H92" s="35">
        <f>IFERROR(VLOOKUP(D92,'商品マスタ'!$A$4:$L$203,12,FALSE),"")</f>
      </c>
      <c r="I92" s="28" t="n"/>
      <c r="J92" s="34">
        <f>IF(D92="","",ROUNDUP(MAX(IF(H92="",0,H92)+IF(I92="",0,I92)-IF(G92="",0,G92),0)/MAX(IFERROR(VLOOKUP(D92,'商品マスタ'!$A$4:$M$203,13,FALSE),1),1),0)*MAX(IFERROR(VLOOKUP(D92,'商品マスタ'!$A$4:$M$203,13,FALSE),1),1))</f>
      </c>
      <c r="K92" s="28" t="n"/>
      <c r="L92" s="32">
        <f>IFERROR(VLOOKUP(D92,'商品マスタ'!$A$4:$I$203,9,FALSE),"")</f>
      </c>
      <c r="M92" s="32">
        <f>IF(OR(K92="",L92=""),"",K92*L92)</f>
      </c>
      <c r="N92" s="29" t="n"/>
      <c r="O92" s="29" t="n"/>
      <c r="P92" s="28" t="n"/>
      <c r="Q92" s="28" t="n"/>
      <c r="R92" s="28" t="n"/>
    </row>
    <row r="93">
      <c r="A93" s="29" t="n"/>
      <c r="B93" s="28" t="n"/>
      <c r="C93" s="34">
        <f>IFERROR(VLOOKUP(B93,'店舗マスタ'!$A$4:$B$103,2,FALSE),"")</f>
      </c>
      <c r="D93" s="28" t="n"/>
      <c r="E93" s="34">
        <f>IFERROR(VLOOKUP(D93,'商品マスタ'!$A$4:$E$203,5,FALSE),"")</f>
      </c>
      <c r="F93" s="34">
        <f>IFERROR(VLOOKUP(D93,'商品マスタ'!$A$4:$H$203,8,FALSE),"")</f>
      </c>
      <c r="G93" s="30" t="n"/>
      <c r="H93" s="35">
        <f>IFERROR(VLOOKUP(D93,'商品マスタ'!$A$4:$L$203,12,FALSE),"")</f>
      </c>
      <c r="I93" s="28" t="n"/>
      <c r="J93" s="34">
        <f>IF(D93="","",ROUNDUP(MAX(IF(H93="",0,H93)+IF(I93="",0,I93)-IF(G93="",0,G93),0)/MAX(IFERROR(VLOOKUP(D93,'商品マスタ'!$A$4:$M$203,13,FALSE),1),1),0)*MAX(IFERROR(VLOOKUP(D93,'商品マスタ'!$A$4:$M$203,13,FALSE),1),1))</f>
      </c>
      <c r="K93" s="28" t="n"/>
      <c r="L93" s="32">
        <f>IFERROR(VLOOKUP(D93,'商品マスタ'!$A$4:$I$203,9,FALSE),"")</f>
      </c>
      <c r="M93" s="32">
        <f>IF(OR(K93="",L93=""),"",K93*L93)</f>
      </c>
      <c r="N93" s="29" t="n"/>
      <c r="O93" s="29" t="n"/>
      <c r="P93" s="28" t="n"/>
      <c r="Q93" s="28" t="n"/>
      <c r="R93" s="28" t="n"/>
    </row>
    <row r="94">
      <c r="A94" s="29" t="n"/>
      <c r="B94" s="28" t="n"/>
      <c r="C94" s="34">
        <f>IFERROR(VLOOKUP(B94,'店舗マスタ'!$A$4:$B$103,2,FALSE),"")</f>
      </c>
      <c r="D94" s="28" t="n"/>
      <c r="E94" s="34">
        <f>IFERROR(VLOOKUP(D94,'商品マスタ'!$A$4:$E$203,5,FALSE),"")</f>
      </c>
      <c r="F94" s="34">
        <f>IFERROR(VLOOKUP(D94,'商品マスタ'!$A$4:$H$203,8,FALSE),"")</f>
      </c>
      <c r="G94" s="30" t="n"/>
      <c r="H94" s="35">
        <f>IFERROR(VLOOKUP(D94,'商品マスタ'!$A$4:$L$203,12,FALSE),"")</f>
      </c>
      <c r="I94" s="28" t="n"/>
      <c r="J94" s="34">
        <f>IF(D94="","",ROUNDUP(MAX(IF(H94="",0,H94)+IF(I94="",0,I94)-IF(G94="",0,G94),0)/MAX(IFERROR(VLOOKUP(D94,'商品マスタ'!$A$4:$M$203,13,FALSE),1),1),0)*MAX(IFERROR(VLOOKUP(D94,'商品マスタ'!$A$4:$M$203,13,FALSE),1),1))</f>
      </c>
      <c r="K94" s="28" t="n"/>
      <c r="L94" s="32">
        <f>IFERROR(VLOOKUP(D94,'商品マスタ'!$A$4:$I$203,9,FALSE),"")</f>
      </c>
      <c r="M94" s="32">
        <f>IF(OR(K94="",L94=""),"",K94*L94)</f>
      </c>
      <c r="N94" s="29" t="n"/>
      <c r="O94" s="29" t="n"/>
      <c r="P94" s="28" t="n"/>
      <c r="Q94" s="28" t="n"/>
      <c r="R94" s="28" t="n"/>
    </row>
    <row r="95">
      <c r="A95" s="29" t="n"/>
      <c r="B95" s="28" t="n"/>
      <c r="C95" s="34">
        <f>IFERROR(VLOOKUP(B95,'店舗マスタ'!$A$4:$B$103,2,FALSE),"")</f>
      </c>
      <c r="D95" s="28" t="n"/>
      <c r="E95" s="34">
        <f>IFERROR(VLOOKUP(D95,'商品マスタ'!$A$4:$E$203,5,FALSE),"")</f>
      </c>
      <c r="F95" s="34">
        <f>IFERROR(VLOOKUP(D95,'商品マスタ'!$A$4:$H$203,8,FALSE),"")</f>
      </c>
      <c r="G95" s="30" t="n"/>
      <c r="H95" s="35">
        <f>IFERROR(VLOOKUP(D95,'商品マスタ'!$A$4:$L$203,12,FALSE),"")</f>
      </c>
      <c r="I95" s="28" t="n"/>
      <c r="J95" s="34">
        <f>IF(D95="","",ROUNDUP(MAX(IF(H95="",0,H95)+IF(I95="",0,I95)-IF(G95="",0,G95),0)/MAX(IFERROR(VLOOKUP(D95,'商品マスタ'!$A$4:$M$203,13,FALSE),1),1),0)*MAX(IFERROR(VLOOKUP(D95,'商品マスタ'!$A$4:$M$203,13,FALSE),1),1))</f>
      </c>
      <c r="K95" s="28" t="n"/>
      <c r="L95" s="32">
        <f>IFERROR(VLOOKUP(D95,'商品マスタ'!$A$4:$I$203,9,FALSE),"")</f>
      </c>
      <c r="M95" s="32">
        <f>IF(OR(K95="",L95=""),"",K95*L95)</f>
      </c>
      <c r="N95" s="29" t="n"/>
      <c r="O95" s="29" t="n"/>
      <c r="P95" s="28" t="n"/>
      <c r="Q95" s="28" t="n"/>
      <c r="R95" s="28" t="n"/>
    </row>
    <row r="96">
      <c r="A96" s="29" t="n"/>
      <c r="B96" s="28" t="n"/>
      <c r="C96" s="34">
        <f>IFERROR(VLOOKUP(B96,'店舗マスタ'!$A$4:$B$103,2,FALSE),"")</f>
      </c>
      <c r="D96" s="28" t="n"/>
      <c r="E96" s="34">
        <f>IFERROR(VLOOKUP(D96,'商品マスタ'!$A$4:$E$203,5,FALSE),"")</f>
      </c>
      <c r="F96" s="34">
        <f>IFERROR(VLOOKUP(D96,'商品マスタ'!$A$4:$H$203,8,FALSE),"")</f>
      </c>
      <c r="G96" s="30" t="n"/>
      <c r="H96" s="35">
        <f>IFERROR(VLOOKUP(D96,'商品マスタ'!$A$4:$L$203,12,FALSE),"")</f>
      </c>
      <c r="I96" s="28" t="n"/>
      <c r="J96" s="34">
        <f>IF(D96="","",ROUNDUP(MAX(IF(H96="",0,H96)+IF(I96="",0,I96)-IF(G96="",0,G96),0)/MAX(IFERROR(VLOOKUP(D96,'商品マスタ'!$A$4:$M$203,13,FALSE),1),1),0)*MAX(IFERROR(VLOOKUP(D96,'商品マスタ'!$A$4:$M$203,13,FALSE),1),1))</f>
      </c>
      <c r="K96" s="28" t="n"/>
      <c r="L96" s="32">
        <f>IFERROR(VLOOKUP(D96,'商品マスタ'!$A$4:$I$203,9,FALSE),"")</f>
      </c>
      <c r="M96" s="32">
        <f>IF(OR(K96="",L96=""),"",K96*L96)</f>
      </c>
      <c r="N96" s="29" t="n"/>
      <c r="O96" s="29" t="n"/>
      <c r="P96" s="28" t="n"/>
      <c r="Q96" s="28" t="n"/>
      <c r="R96" s="28" t="n"/>
    </row>
    <row r="97">
      <c r="A97" s="29" t="n"/>
      <c r="B97" s="28" t="n"/>
      <c r="C97" s="34">
        <f>IFERROR(VLOOKUP(B97,'店舗マスタ'!$A$4:$B$103,2,FALSE),"")</f>
      </c>
      <c r="D97" s="28" t="n"/>
      <c r="E97" s="34">
        <f>IFERROR(VLOOKUP(D97,'商品マスタ'!$A$4:$E$203,5,FALSE),"")</f>
      </c>
      <c r="F97" s="34">
        <f>IFERROR(VLOOKUP(D97,'商品マスタ'!$A$4:$H$203,8,FALSE),"")</f>
      </c>
      <c r="G97" s="30" t="n"/>
      <c r="H97" s="35">
        <f>IFERROR(VLOOKUP(D97,'商品マスタ'!$A$4:$L$203,12,FALSE),"")</f>
      </c>
      <c r="I97" s="28" t="n"/>
      <c r="J97" s="34">
        <f>IF(D97="","",ROUNDUP(MAX(IF(H97="",0,H97)+IF(I97="",0,I97)-IF(G97="",0,G97),0)/MAX(IFERROR(VLOOKUP(D97,'商品マスタ'!$A$4:$M$203,13,FALSE),1),1),0)*MAX(IFERROR(VLOOKUP(D97,'商品マスタ'!$A$4:$M$203,13,FALSE),1),1))</f>
      </c>
      <c r="K97" s="28" t="n"/>
      <c r="L97" s="32">
        <f>IFERROR(VLOOKUP(D97,'商品マスタ'!$A$4:$I$203,9,FALSE),"")</f>
      </c>
      <c r="M97" s="32">
        <f>IF(OR(K97="",L97=""),"",K97*L97)</f>
      </c>
      <c r="N97" s="29" t="n"/>
      <c r="O97" s="29" t="n"/>
      <c r="P97" s="28" t="n"/>
      <c r="Q97" s="28" t="n"/>
      <c r="R97" s="28" t="n"/>
    </row>
    <row r="98">
      <c r="A98" s="29" t="n"/>
      <c r="B98" s="28" t="n"/>
      <c r="C98" s="34">
        <f>IFERROR(VLOOKUP(B98,'店舗マスタ'!$A$4:$B$103,2,FALSE),"")</f>
      </c>
      <c r="D98" s="28" t="n"/>
      <c r="E98" s="34">
        <f>IFERROR(VLOOKUP(D98,'商品マスタ'!$A$4:$E$203,5,FALSE),"")</f>
      </c>
      <c r="F98" s="34">
        <f>IFERROR(VLOOKUP(D98,'商品マスタ'!$A$4:$H$203,8,FALSE),"")</f>
      </c>
      <c r="G98" s="30" t="n"/>
      <c r="H98" s="35">
        <f>IFERROR(VLOOKUP(D98,'商品マスタ'!$A$4:$L$203,12,FALSE),"")</f>
      </c>
      <c r="I98" s="28" t="n"/>
      <c r="J98" s="34">
        <f>IF(D98="","",ROUNDUP(MAX(IF(H98="",0,H98)+IF(I98="",0,I98)-IF(G98="",0,G98),0)/MAX(IFERROR(VLOOKUP(D98,'商品マスタ'!$A$4:$M$203,13,FALSE),1),1),0)*MAX(IFERROR(VLOOKUP(D98,'商品マスタ'!$A$4:$M$203,13,FALSE),1),1))</f>
      </c>
      <c r="K98" s="28" t="n"/>
      <c r="L98" s="32">
        <f>IFERROR(VLOOKUP(D98,'商品マスタ'!$A$4:$I$203,9,FALSE),"")</f>
      </c>
      <c r="M98" s="32">
        <f>IF(OR(K98="",L98=""),"",K98*L98)</f>
      </c>
      <c r="N98" s="29" t="n"/>
      <c r="O98" s="29" t="n"/>
      <c r="P98" s="28" t="n"/>
      <c r="Q98" s="28" t="n"/>
      <c r="R98" s="28" t="n"/>
    </row>
    <row r="99">
      <c r="A99" s="29" t="n"/>
      <c r="B99" s="28" t="n"/>
      <c r="C99" s="34">
        <f>IFERROR(VLOOKUP(B99,'店舗マスタ'!$A$4:$B$103,2,FALSE),"")</f>
      </c>
      <c r="D99" s="28" t="n"/>
      <c r="E99" s="34">
        <f>IFERROR(VLOOKUP(D99,'商品マスタ'!$A$4:$E$203,5,FALSE),"")</f>
      </c>
      <c r="F99" s="34">
        <f>IFERROR(VLOOKUP(D99,'商品マスタ'!$A$4:$H$203,8,FALSE),"")</f>
      </c>
      <c r="G99" s="30" t="n"/>
      <c r="H99" s="35">
        <f>IFERROR(VLOOKUP(D99,'商品マスタ'!$A$4:$L$203,12,FALSE),"")</f>
      </c>
      <c r="I99" s="28" t="n"/>
      <c r="J99" s="34">
        <f>IF(D99="","",ROUNDUP(MAX(IF(H99="",0,H99)+IF(I99="",0,I99)-IF(G99="",0,G99),0)/MAX(IFERROR(VLOOKUP(D99,'商品マスタ'!$A$4:$M$203,13,FALSE),1),1),0)*MAX(IFERROR(VLOOKUP(D99,'商品マスタ'!$A$4:$M$203,13,FALSE),1),1))</f>
      </c>
      <c r="K99" s="28" t="n"/>
      <c r="L99" s="32">
        <f>IFERROR(VLOOKUP(D99,'商品マスタ'!$A$4:$I$203,9,FALSE),"")</f>
      </c>
      <c r="M99" s="32">
        <f>IF(OR(K99="",L99=""),"",K99*L99)</f>
      </c>
      <c r="N99" s="29" t="n"/>
      <c r="O99" s="29" t="n"/>
      <c r="P99" s="28" t="n"/>
      <c r="Q99" s="28" t="n"/>
      <c r="R99" s="28" t="n"/>
    </row>
    <row r="100">
      <c r="A100" s="29" t="n"/>
      <c r="B100" s="28" t="n"/>
      <c r="C100" s="34">
        <f>IFERROR(VLOOKUP(B100,'店舗マスタ'!$A$4:$B$103,2,FALSE),"")</f>
      </c>
      <c r="D100" s="28" t="n"/>
      <c r="E100" s="34">
        <f>IFERROR(VLOOKUP(D100,'商品マスタ'!$A$4:$E$203,5,FALSE),"")</f>
      </c>
      <c r="F100" s="34">
        <f>IFERROR(VLOOKUP(D100,'商品マスタ'!$A$4:$H$203,8,FALSE),"")</f>
      </c>
      <c r="G100" s="30" t="n"/>
      <c r="H100" s="35">
        <f>IFERROR(VLOOKUP(D100,'商品マスタ'!$A$4:$L$203,12,FALSE),"")</f>
      </c>
      <c r="I100" s="28" t="n"/>
      <c r="J100" s="34">
        <f>IF(D100="","",ROUNDUP(MAX(IF(H100="",0,H100)+IF(I100="",0,I100)-IF(G100="",0,G100),0)/MAX(IFERROR(VLOOKUP(D100,'商品マスタ'!$A$4:$M$203,13,FALSE),1),1),0)*MAX(IFERROR(VLOOKUP(D100,'商品マスタ'!$A$4:$M$203,13,FALSE),1),1))</f>
      </c>
      <c r="K100" s="28" t="n"/>
      <c r="L100" s="32">
        <f>IFERROR(VLOOKUP(D100,'商品マスタ'!$A$4:$I$203,9,FALSE),"")</f>
      </c>
      <c r="M100" s="32">
        <f>IF(OR(K100="",L100=""),"",K100*L100)</f>
      </c>
      <c r="N100" s="29" t="n"/>
      <c r="O100" s="29" t="n"/>
      <c r="P100" s="28" t="n"/>
      <c r="Q100" s="28" t="n"/>
      <c r="R100" s="28" t="n"/>
    </row>
    <row r="101">
      <c r="A101" s="29" t="n"/>
      <c r="B101" s="28" t="n"/>
      <c r="C101" s="34">
        <f>IFERROR(VLOOKUP(B101,'店舗マスタ'!$A$4:$B$103,2,FALSE),"")</f>
      </c>
      <c r="D101" s="28" t="n"/>
      <c r="E101" s="34">
        <f>IFERROR(VLOOKUP(D101,'商品マスタ'!$A$4:$E$203,5,FALSE),"")</f>
      </c>
      <c r="F101" s="34">
        <f>IFERROR(VLOOKUP(D101,'商品マスタ'!$A$4:$H$203,8,FALSE),"")</f>
      </c>
      <c r="G101" s="30" t="n"/>
      <c r="H101" s="35">
        <f>IFERROR(VLOOKUP(D101,'商品マスタ'!$A$4:$L$203,12,FALSE),"")</f>
      </c>
      <c r="I101" s="28" t="n"/>
      <c r="J101" s="34">
        <f>IF(D101="","",ROUNDUP(MAX(IF(H101="",0,H101)+IF(I101="",0,I101)-IF(G101="",0,G101),0)/MAX(IFERROR(VLOOKUP(D101,'商品マスタ'!$A$4:$M$203,13,FALSE),1),1),0)*MAX(IFERROR(VLOOKUP(D101,'商品マスタ'!$A$4:$M$203,13,FALSE),1),1))</f>
      </c>
      <c r="K101" s="28" t="n"/>
      <c r="L101" s="32">
        <f>IFERROR(VLOOKUP(D101,'商品マスタ'!$A$4:$I$203,9,FALSE),"")</f>
      </c>
      <c r="M101" s="32">
        <f>IF(OR(K101="",L101=""),"",K101*L101)</f>
      </c>
      <c r="N101" s="29" t="n"/>
      <c r="O101" s="29" t="n"/>
      <c r="P101" s="28" t="n"/>
      <c r="Q101" s="28" t="n"/>
      <c r="R101" s="28" t="n"/>
    </row>
    <row r="102">
      <c r="A102" s="29" t="n"/>
      <c r="B102" s="28" t="n"/>
      <c r="C102" s="34">
        <f>IFERROR(VLOOKUP(B102,'店舗マスタ'!$A$4:$B$103,2,FALSE),"")</f>
      </c>
      <c r="D102" s="28" t="n"/>
      <c r="E102" s="34">
        <f>IFERROR(VLOOKUP(D102,'商品マスタ'!$A$4:$E$203,5,FALSE),"")</f>
      </c>
      <c r="F102" s="34">
        <f>IFERROR(VLOOKUP(D102,'商品マスタ'!$A$4:$H$203,8,FALSE),"")</f>
      </c>
      <c r="G102" s="30" t="n"/>
      <c r="H102" s="35">
        <f>IFERROR(VLOOKUP(D102,'商品マスタ'!$A$4:$L$203,12,FALSE),"")</f>
      </c>
      <c r="I102" s="28" t="n"/>
      <c r="J102" s="34">
        <f>IF(D102="","",ROUNDUP(MAX(IF(H102="",0,H102)+IF(I102="",0,I102)-IF(G102="",0,G102),0)/MAX(IFERROR(VLOOKUP(D102,'商品マスタ'!$A$4:$M$203,13,FALSE),1),1),0)*MAX(IFERROR(VLOOKUP(D102,'商品マスタ'!$A$4:$M$203,13,FALSE),1),1))</f>
      </c>
      <c r="K102" s="28" t="n"/>
      <c r="L102" s="32">
        <f>IFERROR(VLOOKUP(D102,'商品マスタ'!$A$4:$I$203,9,FALSE),"")</f>
      </c>
      <c r="M102" s="32">
        <f>IF(OR(K102="",L102=""),"",K102*L102)</f>
      </c>
      <c r="N102" s="29" t="n"/>
      <c r="O102" s="29" t="n"/>
      <c r="P102" s="28" t="n"/>
      <c r="Q102" s="28" t="n"/>
      <c r="R102" s="28" t="n"/>
    </row>
    <row r="103">
      <c r="A103" s="29" t="n"/>
      <c r="B103" s="28" t="n"/>
      <c r="C103" s="34">
        <f>IFERROR(VLOOKUP(B103,'店舗マスタ'!$A$4:$B$103,2,FALSE),"")</f>
      </c>
      <c r="D103" s="28" t="n"/>
      <c r="E103" s="34">
        <f>IFERROR(VLOOKUP(D103,'商品マスタ'!$A$4:$E$203,5,FALSE),"")</f>
      </c>
      <c r="F103" s="34">
        <f>IFERROR(VLOOKUP(D103,'商品マスタ'!$A$4:$H$203,8,FALSE),"")</f>
      </c>
      <c r="G103" s="30" t="n"/>
      <c r="H103" s="35">
        <f>IFERROR(VLOOKUP(D103,'商品マスタ'!$A$4:$L$203,12,FALSE),"")</f>
      </c>
      <c r="I103" s="28" t="n"/>
      <c r="J103" s="34">
        <f>IF(D103="","",ROUNDUP(MAX(IF(H103="",0,H103)+IF(I103="",0,I103)-IF(G103="",0,G103),0)/MAX(IFERROR(VLOOKUP(D103,'商品マスタ'!$A$4:$M$203,13,FALSE),1),1),0)*MAX(IFERROR(VLOOKUP(D103,'商品マスタ'!$A$4:$M$203,13,FALSE),1),1))</f>
      </c>
      <c r="K103" s="28" t="n"/>
      <c r="L103" s="32">
        <f>IFERROR(VLOOKUP(D103,'商品マスタ'!$A$4:$I$203,9,FALSE),"")</f>
      </c>
      <c r="M103" s="32">
        <f>IF(OR(K103="",L103=""),"",K103*L103)</f>
      </c>
      <c r="N103" s="29" t="n"/>
      <c r="O103" s="29" t="n"/>
      <c r="P103" s="28" t="n"/>
      <c r="Q103" s="28" t="n"/>
      <c r="R103" s="28" t="n"/>
    </row>
    <row r="104">
      <c r="A104" s="29" t="n"/>
      <c r="B104" s="28" t="n"/>
      <c r="C104" s="34">
        <f>IFERROR(VLOOKUP(B104,'店舗マスタ'!$A$4:$B$103,2,FALSE),"")</f>
      </c>
      <c r="D104" s="28" t="n"/>
      <c r="E104" s="34">
        <f>IFERROR(VLOOKUP(D104,'商品マスタ'!$A$4:$E$203,5,FALSE),"")</f>
      </c>
      <c r="F104" s="34">
        <f>IFERROR(VLOOKUP(D104,'商品マスタ'!$A$4:$H$203,8,FALSE),"")</f>
      </c>
      <c r="G104" s="30" t="n"/>
      <c r="H104" s="35">
        <f>IFERROR(VLOOKUP(D104,'商品マスタ'!$A$4:$L$203,12,FALSE),"")</f>
      </c>
      <c r="I104" s="28" t="n"/>
      <c r="J104" s="34">
        <f>IF(D104="","",ROUNDUP(MAX(IF(H104="",0,H104)+IF(I104="",0,I104)-IF(G104="",0,G104),0)/MAX(IFERROR(VLOOKUP(D104,'商品マスタ'!$A$4:$M$203,13,FALSE),1),1),0)*MAX(IFERROR(VLOOKUP(D104,'商品マスタ'!$A$4:$M$203,13,FALSE),1),1))</f>
      </c>
      <c r="K104" s="28" t="n"/>
      <c r="L104" s="32">
        <f>IFERROR(VLOOKUP(D104,'商品マスタ'!$A$4:$I$203,9,FALSE),"")</f>
      </c>
      <c r="M104" s="32">
        <f>IF(OR(K104="",L104=""),"",K104*L104)</f>
      </c>
      <c r="N104" s="29" t="n"/>
      <c r="O104" s="29" t="n"/>
      <c r="P104" s="28" t="n"/>
      <c r="Q104" s="28" t="n"/>
      <c r="R104" s="28" t="n"/>
    </row>
    <row r="105">
      <c r="A105" s="29" t="n"/>
      <c r="B105" s="28" t="n"/>
      <c r="C105" s="34">
        <f>IFERROR(VLOOKUP(B105,'店舗マスタ'!$A$4:$B$103,2,FALSE),"")</f>
      </c>
      <c r="D105" s="28" t="n"/>
      <c r="E105" s="34">
        <f>IFERROR(VLOOKUP(D105,'商品マスタ'!$A$4:$E$203,5,FALSE),"")</f>
      </c>
      <c r="F105" s="34">
        <f>IFERROR(VLOOKUP(D105,'商品マスタ'!$A$4:$H$203,8,FALSE),"")</f>
      </c>
      <c r="G105" s="30" t="n"/>
      <c r="H105" s="35">
        <f>IFERROR(VLOOKUP(D105,'商品マスタ'!$A$4:$L$203,12,FALSE),"")</f>
      </c>
      <c r="I105" s="28" t="n"/>
      <c r="J105" s="34">
        <f>IF(D105="","",ROUNDUP(MAX(IF(H105="",0,H105)+IF(I105="",0,I105)-IF(G105="",0,G105),0)/MAX(IFERROR(VLOOKUP(D105,'商品マスタ'!$A$4:$M$203,13,FALSE),1),1),0)*MAX(IFERROR(VLOOKUP(D105,'商品マスタ'!$A$4:$M$203,13,FALSE),1),1))</f>
      </c>
      <c r="K105" s="28" t="n"/>
      <c r="L105" s="32">
        <f>IFERROR(VLOOKUP(D105,'商品マスタ'!$A$4:$I$203,9,FALSE),"")</f>
      </c>
      <c r="M105" s="32">
        <f>IF(OR(K105="",L105=""),"",K105*L105)</f>
      </c>
      <c r="N105" s="29" t="n"/>
      <c r="O105" s="29" t="n"/>
      <c r="P105" s="28" t="n"/>
      <c r="Q105" s="28" t="n"/>
      <c r="R105" s="28" t="n"/>
    </row>
    <row r="106">
      <c r="A106" s="29" t="n"/>
      <c r="B106" s="28" t="n"/>
      <c r="C106" s="34">
        <f>IFERROR(VLOOKUP(B106,'店舗マスタ'!$A$4:$B$103,2,FALSE),"")</f>
      </c>
      <c r="D106" s="28" t="n"/>
      <c r="E106" s="34">
        <f>IFERROR(VLOOKUP(D106,'商品マスタ'!$A$4:$E$203,5,FALSE),"")</f>
      </c>
      <c r="F106" s="34">
        <f>IFERROR(VLOOKUP(D106,'商品マスタ'!$A$4:$H$203,8,FALSE),"")</f>
      </c>
      <c r="G106" s="30" t="n"/>
      <c r="H106" s="35">
        <f>IFERROR(VLOOKUP(D106,'商品マスタ'!$A$4:$L$203,12,FALSE),"")</f>
      </c>
      <c r="I106" s="28" t="n"/>
      <c r="J106" s="34">
        <f>IF(D106="","",ROUNDUP(MAX(IF(H106="",0,H106)+IF(I106="",0,I106)-IF(G106="",0,G106),0)/MAX(IFERROR(VLOOKUP(D106,'商品マスタ'!$A$4:$M$203,13,FALSE),1),1),0)*MAX(IFERROR(VLOOKUP(D106,'商品マスタ'!$A$4:$M$203,13,FALSE),1),1))</f>
      </c>
      <c r="K106" s="28" t="n"/>
      <c r="L106" s="32">
        <f>IFERROR(VLOOKUP(D106,'商品マスタ'!$A$4:$I$203,9,FALSE),"")</f>
      </c>
      <c r="M106" s="32">
        <f>IF(OR(K106="",L106=""),"",K106*L106)</f>
      </c>
      <c r="N106" s="29" t="n"/>
      <c r="O106" s="29" t="n"/>
      <c r="P106" s="28" t="n"/>
      <c r="Q106" s="28" t="n"/>
      <c r="R106" s="28" t="n"/>
    </row>
    <row r="107">
      <c r="A107" s="29" t="n"/>
      <c r="B107" s="28" t="n"/>
      <c r="C107" s="34">
        <f>IFERROR(VLOOKUP(B107,'店舗マスタ'!$A$4:$B$103,2,FALSE),"")</f>
      </c>
      <c r="D107" s="28" t="n"/>
      <c r="E107" s="34">
        <f>IFERROR(VLOOKUP(D107,'商品マスタ'!$A$4:$E$203,5,FALSE),"")</f>
      </c>
      <c r="F107" s="34">
        <f>IFERROR(VLOOKUP(D107,'商品マスタ'!$A$4:$H$203,8,FALSE),"")</f>
      </c>
      <c r="G107" s="30" t="n"/>
      <c r="H107" s="35">
        <f>IFERROR(VLOOKUP(D107,'商品マスタ'!$A$4:$L$203,12,FALSE),"")</f>
      </c>
      <c r="I107" s="28" t="n"/>
      <c r="J107" s="34">
        <f>IF(D107="","",ROUNDUP(MAX(IF(H107="",0,H107)+IF(I107="",0,I107)-IF(G107="",0,G107),0)/MAX(IFERROR(VLOOKUP(D107,'商品マスタ'!$A$4:$M$203,13,FALSE),1),1),0)*MAX(IFERROR(VLOOKUP(D107,'商品マスタ'!$A$4:$M$203,13,FALSE),1),1))</f>
      </c>
      <c r="K107" s="28" t="n"/>
      <c r="L107" s="32">
        <f>IFERROR(VLOOKUP(D107,'商品マスタ'!$A$4:$I$203,9,FALSE),"")</f>
      </c>
      <c r="M107" s="32">
        <f>IF(OR(K107="",L107=""),"",K107*L107)</f>
      </c>
      <c r="N107" s="29" t="n"/>
      <c r="O107" s="29" t="n"/>
      <c r="P107" s="28" t="n"/>
      <c r="Q107" s="28" t="n"/>
      <c r="R107" s="28" t="n"/>
    </row>
    <row r="108">
      <c r="A108" s="29" t="n"/>
      <c r="B108" s="28" t="n"/>
      <c r="C108" s="34">
        <f>IFERROR(VLOOKUP(B108,'店舗マスタ'!$A$4:$B$103,2,FALSE),"")</f>
      </c>
      <c r="D108" s="28" t="n"/>
      <c r="E108" s="34">
        <f>IFERROR(VLOOKUP(D108,'商品マスタ'!$A$4:$E$203,5,FALSE),"")</f>
      </c>
      <c r="F108" s="34">
        <f>IFERROR(VLOOKUP(D108,'商品マスタ'!$A$4:$H$203,8,FALSE),"")</f>
      </c>
      <c r="G108" s="30" t="n"/>
      <c r="H108" s="35">
        <f>IFERROR(VLOOKUP(D108,'商品マスタ'!$A$4:$L$203,12,FALSE),"")</f>
      </c>
      <c r="I108" s="28" t="n"/>
      <c r="J108" s="34">
        <f>IF(D108="","",ROUNDUP(MAX(IF(H108="",0,H108)+IF(I108="",0,I108)-IF(G108="",0,G108),0)/MAX(IFERROR(VLOOKUP(D108,'商品マスタ'!$A$4:$M$203,13,FALSE),1),1),0)*MAX(IFERROR(VLOOKUP(D108,'商品マスタ'!$A$4:$M$203,13,FALSE),1),1))</f>
      </c>
      <c r="K108" s="28" t="n"/>
      <c r="L108" s="32">
        <f>IFERROR(VLOOKUP(D108,'商品マスタ'!$A$4:$I$203,9,FALSE),"")</f>
      </c>
      <c r="M108" s="32">
        <f>IF(OR(K108="",L108=""),"",K108*L108)</f>
      </c>
      <c r="N108" s="29" t="n"/>
      <c r="O108" s="29" t="n"/>
      <c r="P108" s="28" t="n"/>
      <c r="Q108" s="28" t="n"/>
      <c r="R108" s="28" t="n"/>
    </row>
    <row r="109">
      <c r="A109" s="29" t="n"/>
      <c r="B109" s="28" t="n"/>
      <c r="C109" s="34">
        <f>IFERROR(VLOOKUP(B109,'店舗マスタ'!$A$4:$B$103,2,FALSE),"")</f>
      </c>
      <c r="D109" s="28" t="n"/>
      <c r="E109" s="34">
        <f>IFERROR(VLOOKUP(D109,'商品マスタ'!$A$4:$E$203,5,FALSE),"")</f>
      </c>
      <c r="F109" s="34">
        <f>IFERROR(VLOOKUP(D109,'商品マスタ'!$A$4:$H$203,8,FALSE),"")</f>
      </c>
      <c r="G109" s="30" t="n"/>
      <c r="H109" s="35">
        <f>IFERROR(VLOOKUP(D109,'商品マスタ'!$A$4:$L$203,12,FALSE),"")</f>
      </c>
      <c r="I109" s="28" t="n"/>
      <c r="J109" s="34">
        <f>IF(D109="","",ROUNDUP(MAX(IF(H109="",0,H109)+IF(I109="",0,I109)-IF(G109="",0,G109),0)/MAX(IFERROR(VLOOKUP(D109,'商品マスタ'!$A$4:$M$203,13,FALSE),1),1),0)*MAX(IFERROR(VLOOKUP(D109,'商品マスタ'!$A$4:$M$203,13,FALSE),1),1))</f>
      </c>
      <c r="K109" s="28" t="n"/>
      <c r="L109" s="32">
        <f>IFERROR(VLOOKUP(D109,'商品マスタ'!$A$4:$I$203,9,FALSE),"")</f>
      </c>
      <c r="M109" s="32">
        <f>IF(OR(K109="",L109=""),"",K109*L109)</f>
      </c>
      <c r="N109" s="29" t="n"/>
      <c r="O109" s="29" t="n"/>
      <c r="P109" s="28" t="n"/>
      <c r="Q109" s="28" t="n"/>
      <c r="R109" s="28" t="n"/>
    </row>
    <row r="110">
      <c r="A110" s="29" t="n"/>
      <c r="B110" s="28" t="n"/>
      <c r="C110" s="34">
        <f>IFERROR(VLOOKUP(B110,'店舗マスタ'!$A$4:$B$103,2,FALSE),"")</f>
      </c>
      <c r="D110" s="28" t="n"/>
      <c r="E110" s="34">
        <f>IFERROR(VLOOKUP(D110,'商品マスタ'!$A$4:$E$203,5,FALSE),"")</f>
      </c>
      <c r="F110" s="34">
        <f>IFERROR(VLOOKUP(D110,'商品マスタ'!$A$4:$H$203,8,FALSE),"")</f>
      </c>
      <c r="G110" s="30" t="n"/>
      <c r="H110" s="35">
        <f>IFERROR(VLOOKUP(D110,'商品マスタ'!$A$4:$L$203,12,FALSE),"")</f>
      </c>
      <c r="I110" s="28" t="n"/>
      <c r="J110" s="34">
        <f>IF(D110="","",ROUNDUP(MAX(IF(H110="",0,H110)+IF(I110="",0,I110)-IF(G110="",0,G110),0)/MAX(IFERROR(VLOOKUP(D110,'商品マスタ'!$A$4:$M$203,13,FALSE),1),1),0)*MAX(IFERROR(VLOOKUP(D110,'商品マスタ'!$A$4:$M$203,13,FALSE),1),1))</f>
      </c>
      <c r="K110" s="28" t="n"/>
      <c r="L110" s="32">
        <f>IFERROR(VLOOKUP(D110,'商品マスタ'!$A$4:$I$203,9,FALSE),"")</f>
      </c>
      <c r="M110" s="32">
        <f>IF(OR(K110="",L110=""),"",K110*L110)</f>
      </c>
      <c r="N110" s="29" t="n"/>
      <c r="O110" s="29" t="n"/>
      <c r="P110" s="28" t="n"/>
      <c r="Q110" s="28" t="n"/>
      <c r="R110" s="28" t="n"/>
    </row>
    <row r="111">
      <c r="A111" s="29" t="n"/>
      <c r="B111" s="28" t="n"/>
      <c r="C111" s="34">
        <f>IFERROR(VLOOKUP(B111,'店舗マスタ'!$A$4:$B$103,2,FALSE),"")</f>
      </c>
      <c r="D111" s="28" t="n"/>
      <c r="E111" s="34">
        <f>IFERROR(VLOOKUP(D111,'商品マスタ'!$A$4:$E$203,5,FALSE),"")</f>
      </c>
      <c r="F111" s="34">
        <f>IFERROR(VLOOKUP(D111,'商品マスタ'!$A$4:$H$203,8,FALSE),"")</f>
      </c>
      <c r="G111" s="30" t="n"/>
      <c r="H111" s="35">
        <f>IFERROR(VLOOKUP(D111,'商品マスタ'!$A$4:$L$203,12,FALSE),"")</f>
      </c>
      <c r="I111" s="28" t="n"/>
      <c r="J111" s="34">
        <f>IF(D111="","",ROUNDUP(MAX(IF(H111="",0,H111)+IF(I111="",0,I111)-IF(G111="",0,G111),0)/MAX(IFERROR(VLOOKUP(D111,'商品マスタ'!$A$4:$M$203,13,FALSE),1),1),0)*MAX(IFERROR(VLOOKUP(D111,'商品マスタ'!$A$4:$M$203,13,FALSE),1),1))</f>
      </c>
      <c r="K111" s="28" t="n"/>
      <c r="L111" s="32">
        <f>IFERROR(VLOOKUP(D111,'商品マスタ'!$A$4:$I$203,9,FALSE),"")</f>
      </c>
      <c r="M111" s="32">
        <f>IF(OR(K111="",L111=""),"",K111*L111)</f>
      </c>
      <c r="N111" s="29" t="n"/>
      <c r="O111" s="29" t="n"/>
      <c r="P111" s="28" t="n"/>
      <c r="Q111" s="28" t="n"/>
      <c r="R111" s="28" t="n"/>
    </row>
    <row r="112">
      <c r="A112" s="29" t="n"/>
      <c r="B112" s="28" t="n"/>
      <c r="C112" s="34">
        <f>IFERROR(VLOOKUP(B112,'店舗マスタ'!$A$4:$B$103,2,FALSE),"")</f>
      </c>
      <c r="D112" s="28" t="n"/>
      <c r="E112" s="34">
        <f>IFERROR(VLOOKUP(D112,'商品マスタ'!$A$4:$E$203,5,FALSE),"")</f>
      </c>
      <c r="F112" s="34">
        <f>IFERROR(VLOOKUP(D112,'商品マスタ'!$A$4:$H$203,8,FALSE),"")</f>
      </c>
      <c r="G112" s="30" t="n"/>
      <c r="H112" s="35">
        <f>IFERROR(VLOOKUP(D112,'商品マスタ'!$A$4:$L$203,12,FALSE),"")</f>
      </c>
      <c r="I112" s="28" t="n"/>
      <c r="J112" s="34">
        <f>IF(D112="","",ROUNDUP(MAX(IF(H112="",0,H112)+IF(I112="",0,I112)-IF(G112="",0,G112),0)/MAX(IFERROR(VLOOKUP(D112,'商品マスタ'!$A$4:$M$203,13,FALSE),1),1),0)*MAX(IFERROR(VLOOKUP(D112,'商品マスタ'!$A$4:$M$203,13,FALSE),1),1))</f>
      </c>
      <c r="K112" s="28" t="n"/>
      <c r="L112" s="32">
        <f>IFERROR(VLOOKUP(D112,'商品マスタ'!$A$4:$I$203,9,FALSE),"")</f>
      </c>
      <c r="M112" s="32">
        <f>IF(OR(K112="",L112=""),"",K112*L112)</f>
      </c>
      <c r="N112" s="29" t="n"/>
      <c r="O112" s="29" t="n"/>
      <c r="P112" s="28" t="n"/>
      <c r="Q112" s="28" t="n"/>
      <c r="R112" s="28" t="n"/>
    </row>
    <row r="113">
      <c r="A113" s="29" t="n"/>
      <c r="B113" s="28" t="n"/>
      <c r="C113" s="34">
        <f>IFERROR(VLOOKUP(B113,'店舗マスタ'!$A$4:$B$103,2,FALSE),"")</f>
      </c>
      <c r="D113" s="28" t="n"/>
      <c r="E113" s="34">
        <f>IFERROR(VLOOKUP(D113,'商品マスタ'!$A$4:$E$203,5,FALSE),"")</f>
      </c>
      <c r="F113" s="34">
        <f>IFERROR(VLOOKUP(D113,'商品マスタ'!$A$4:$H$203,8,FALSE),"")</f>
      </c>
      <c r="G113" s="30" t="n"/>
      <c r="H113" s="35">
        <f>IFERROR(VLOOKUP(D113,'商品マスタ'!$A$4:$L$203,12,FALSE),"")</f>
      </c>
      <c r="I113" s="28" t="n"/>
      <c r="J113" s="34">
        <f>IF(D113="","",ROUNDUP(MAX(IF(H113="",0,H113)+IF(I113="",0,I113)-IF(G113="",0,G113),0)/MAX(IFERROR(VLOOKUP(D113,'商品マスタ'!$A$4:$M$203,13,FALSE),1),1),0)*MAX(IFERROR(VLOOKUP(D113,'商品マスタ'!$A$4:$M$203,13,FALSE),1),1))</f>
      </c>
      <c r="K113" s="28" t="n"/>
      <c r="L113" s="32">
        <f>IFERROR(VLOOKUP(D113,'商品マスタ'!$A$4:$I$203,9,FALSE),"")</f>
      </c>
      <c r="M113" s="32">
        <f>IF(OR(K113="",L113=""),"",K113*L113)</f>
      </c>
      <c r="N113" s="29" t="n"/>
      <c r="O113" s="29" t="n"/>
      <c r="P113" s="28" t="n"/>
      <c r="Q113" s="28" t="n"/>
      <c r="R113" s="28" t="n"/>
    </row>
    <row r="114">
      <c r="A114" s="29" t="n"/>
      <c r="B114" s="28" t="n"/>
      <c r="C114" s="34">
        <f>IFERROR(VLOOKUP(B114,'店舗マスタ'!$A$4:$B$103,2,FALSE),"")</f>
      </c>
      <c r="D114" s="28" t="n"/>
      <c r="E114" s="34">
        <f>IFERROR(VLOOKUP(D114,'商品マスタ'!$A$4:$E$203,5,FALSE),"")</f>
      </c>
      <c r="F114" s="34">
        <f>IFERROR(VLOOKUP(D114,'商品マスタ'!$A$4:$H$203,8,FALSE),"")</f>
      </c>
      <c r="G114" s="30" t="n"/>
      <c r="H114" s="35">
        <f>IFERROR(VLOOKUP(D114,'商品マスタ'!$A$4:$L$203,12,FALSE),"")</f>
      </c>
      <c r="I114" s="28" t="n"/>
      <c r="J114" s="34">
        <f>IF(D114="","",ROUNDUP(MAX(IF(H114="",0,H114)+IF(I114="",0,I114)-IF(G114="",0,G114),0)/MAX(IFERROR(VLOOKUP(D114,'商品マスタ'!$A$4:$M$203,13,FALSE),1),1),0)*MAX(IFERROR(VLOOKUP(D114,'商品マスタ'!$A$4:$M$203,13,FALSE),1),1))</f>
      </c>
      <c r="K114" s="28" t="n"/>
      <c r="L114" s="32">
        <f>IFERROR(VLOOKUP(D114,'商品マスタ'!$A$4:$I$203,9,FALSE),"")</f>
      </c>
      <c r="M114" s="32">
        <f>IF(OR(K114="",L114=""),"",K114*L114)</f>
      </c>
      <c r="N114" s="29" t="n"/>
      <c r="O114" s="29" t="n"/>
      <c r="P114" s="28" t="n"/>
      <c r="Q114" s="28" t="n"/>
      <c r="R114" s="28" t="n"/>
    </row>
    <row r="115">
      <c r="A115" s="29" t="n"/>
      <c r="B115" s="28" t="n"/>
      <c r="C115" s="34">
        <f>IFERROR(VLOOKUP(B115,'店舗マスタ'!$A$4:$B$103,2,FALSE),"")</f>
      </c>
      <c r="D115" s="28" t="n"/>
      <c r="E115" s="34">
        <f>IFERROR(VLOOKUP(D115,'商品マスタ'!$A$4:$E$203,5,FALSE),"")</f>
      </c>
      <c r="F115" s="34">
        <f>IFERROR(VLOOKUP(D115,'商品マスタ'!$A$4:$H$203,8,FALSE),"")</f>
      </c>
      <c r="G115" s="30" t="n"/>
      <c r="H115" s="35">
        <f>IFERROR(VLOOKUP(D115,'商品マスタ'!$A$4:$L$203,12,FALSE),"")</f>
      </c>
      <c r="I115" s="28" t="n"/>
      <c r="J115" s="34">
        <f>IF(D115="","",ROUNDUP(MAX(IF(H115="",0,H115)+IF(I115="",0,I115)-IF(G115="",0,G115),0)/MAX(IFERROR(VLOOKUP(D115,'商品マスタ'!$A$4:$M$203,13,FALSE),1),1),0)*MAX(IFERROR(VLOOKUP(D115,'商品マスタ'!$A$4:$M$203,13,FALSE),1),1))</f>
      </c>
      <c r="K115" s="28" t="n"/>
      <c r="L115" s="32">
        <f>IFERROR(VLOOKUP(D115,'商品マスタ'!$A$4:$I$203,9,FALSE),"")</f>
      </c>
      <c r="M115" s="32">
        <f>IF(OR(K115="",L115=""),"",K115*L115)</f>
      </c>
      <c r="N115" s="29" t="n"/>
      <c r="O115" s="29" t="n"/>
      <c r="P115" s="28" t="n"/>
      <c r="Q115" s="28" t="n"/>
      <c r="R115" s="28" t="n"/>
    </row>
    <row r="116">
      <c r="A116" s="29" t="n"/>
      <c r="B116" s="28" t="n"/>
      <c r="C116" s="34">
        <f>IFERROR(VLOOKUP(B116,'店舗マスタ'!$A$4:$B$103,2,FALSE),"")</f>
      </c>
      <c r="D116" s="28" t="n"/>
      <c r="E116" s="34">
        <f>IFERROR(VLOOKUP(D116,'商品マスタ'!$A$4:$E$203,5,FALSE),"")</f>
      </c>
      <c r="F116" s="34">
        <f>IFERROR(VLOOKUP(D116,'商品マスタ'!$A$4:$H$203,8,FALSE),"")</f>
      </c>
      <c r="G116" s="30" t="n"/>
      <c r="H116" s="35">
        <f>IFERROR(VLOOKUP(D116,'商品マスタ'!$A$4:$L$203,12,FALSE),"")</f>
      </c>
      <c r="I116" s="28" t="n"/>
      <c r="J116" s="34">
        <f>IF(D116="","",ROUNDUP(MAX(IF(H116="",0,H116)+IF(I116="",0,I116)-IF(G116="",0,G116),0)/MAX(IFERROR(VLOOKUP(D116,'商品マスタ'!$A$4:$M$203,13,FALSE),1),1),0)*MAX(IFERROR(VLOOKUP(D116,'商品マスタ'!$A$4:$M$203,13,FALSE),1),1))</f>
      </c>
      <c r="K116" s="28" t="n"/>
      <c r="L116" s="32">
        <f>IFERROR(VLOOKUP(D116,'商品マスタ'!$A$4:$I$203,9,FALSE),"")</f>
      </c>
      <c r="M116" s="32">
        <f>IF(OR(K116="",L116=""),"",K116*L116)</f>
      </c>
      <c r="N116" s="29" t="n"/>
      <c r="O116" s="29" t="n"/>
      <c r="P116" s="28" t="n"/>
      <c r="Q116" s="28" t="n"/>
      <c r="R116" s="28" t="n"/>
    </row>
    <row r="117">
      <c r="A117" s="29" t="n"/>
      <c r="B117" s="28" t="n"/>
      <c r="C117" s="34">
        <f>IFERROR(VLOOKUP(B117,'店舗マスタ'!$A$4:$B$103,2,FALSE),"")</f>
      </c>
      <c r="D117" s="28" t="n"/>
      <c r="E117" s="34">
        <f>IFERROR(VLOOKUP(D117,'商品マスタ'!$A$4:$E$203,5,FALSE),"")</f>
      </c>
      <c r="F117" s="34">
        <f>IFERROR(VLOOKUP(D117,'商品マスタ'!$A$4:$H$203,8,FALSE),"")</f>
      </c>
      <c r="G117" s="30" t="n"/>
      <c r="H117" s="35">
        <f>IFERROR(VLOOKUP(D117,'商品マスタ'!$A$4:$L$203,12,FALSE),"")</f>
      </c>
      <c r="I117" s="28" t="n"/>
      <c r="J117" s="34">
        <f>IF(D117="","",ROUNDUP(MAX(IF(H117="",0,H117)+IF(I117="",0,I117)-IF(G117="",0,G117),0)/MAX(IFERROR(VLOOKUP(D117,'商品マスタ'!$A$4:$M$203,13,FALSE),1),1),0)*MAX(IFERROR(VLOOKUP(D117,'商品マスタ'!$A$4:$M$203,13,FALSE),1),1))</f>
      </c>
      <c r="K117" s="28" t="n"/>
      <c r="L117" s="32">
        <f>IFERROR(VLOOKUP(D117,'商品マスタ'!$A$4:$I$203,9,FALSE),"")</f>
      </c>
      <c r="M117" s="32">
        <f>IF(OR(K117="",L117=""),"",K117*L117)</f>
      </c>
      <c r="N117" s="29" t="n"/>
      <c r="O117" s="29" t="n"/>
      <c r="P117" s="28" t="n"/>
      <c r="Q117" s="28" t="n"/>
      <c r="R117" s="28" t="n"/>
    </row>
    <row r="118">
      <c r="A118" s="29" t="n"/>
      <c r="B118" s="28" t="n"/>
      <c r="C118" s="34">
        <f>IFERROR(VLOOKUP(B118,'店舗マスタ'!$A$4:$B$103,2,FALSE),"")</f>
      </c>
      <c r="D118" s="28" t="n"/>
      <c r="E118" s="34">
        <f>IFERROR(VLOOKUP(D118,'商品マスタ'!$A$4:$E$203,5,FALSE),"")</f>
      </c>
      <c r="F118" s="34">
        <f>IFERROR(VLOOKUP(D118,'商品マスタ'!$A$4:$H$203,8,FALSE),"")</f>
      </c>
      <c r="G118" s="30" t="n"/>
      <c r="H118" s="35">
        <f>IFERROR(VLOOKUP(D118,'商品マスタ'!$A$4:$L$203,12,FALSE),"")</f>
      </c>
      <c r="I118" s="28" t="n"/>
      <c r="J118" s="34">
        <f>IF(D118="","",ROUNDUP(MAX(IF(H118="",0,H118)+IF(I118="",0,I118)-IF(G118="",0,G118),0)/MAX(IFERROR(VLOOKUP(D118,'商品マスタ'!$A$4:$M$203,13,FALSE),1),1),0)*MAX(IFERROR(VLOOKUP(D118,'商品マスタ'!$A$4:$M$203,13,FALSE),1),1))</f>
      </c>
      <c r="K118" s="28" t="n"/>
      <c r="L118" s="32">
        <f>IFERROR(VLOOKUP(D118,'商品マスタ'!$A$4:$I$203,9,FALSE),"")</f>
      </c>
      <c r="M118" s="32">
        <f>IF(OR(K118="",L118=""),"",K118*L118)</f>
      </c>
      <c r="N118" s="29" t="n"/>
      <c r="O118" s="29" t="n"/>
      <c r="P118" s="28" t="n"/>
      <c r="Q118" s="28" t="n"/>
      <c r="R118" s="28" t="n"/>
    </row>
    <row r="119">
      <c r="A119" s="29" t="n"/>
      <c r="B119" s="28" t="n"/>
      <c r="C119" s="34">
        <f>IFERROR(VLOOKUP(B119,'店舗マスタ'!$A$4:$B$103,2,FALSE),"")</f>
      </c>
      <c r="D119" s="28" t="n"/>
      <c r="E119" s="34">
        <f>IFERROR(VLOOKUP(D119,'商品マスタ'!$A$4:$E$203,5,FALSE),"")</f>
      </c>
      <c r="F119" s="34">
        <f>IFERROR(VLOOKUP(D119,'商品マスタ'!$A$4:$H$203,8,FALSE),"")</f>
      </c>
      <c r="G119" s="30" t="n"/>
      <c r="H119" s="35">
        <f>IFERROR(VLOOKUP(D119,'商品マスタ'!$A$4:$L$203,12,FALSE),"")</f>
      </c>
      <c r="I119" s="28" t="n"/>
      <c r="J119" s="34">
        <f>IF(D119="","",ROUNDUP(MAX(IF(H119="",0,H119)+IF(I119="",0,I119)-IF(G119="",0,G119),0)/MAX(IFERROR(VLOOKUP(D119,'商品マスタ'!$A$4:$M$203,13,FALSE),1),1),0)*MAX(IFERROR(VLOOKUP(D119,'商品マスタ'!$A$4:$M$203,13,FALSE),1),1))</f>
      </c>
      <c r="K119" s="28" t="n"/>
      <c r="L119" s="32">
        <f>IFERROR(VLOOKUP(D119,'商品マスタ'!$A$4:$I$203,9,FALSE),"")</f>
      </c>
      <c r="M119" s="32">
        <f>IF(OR(K119="",L119=""),"",K119*L119)</f>
      </c>
      <c r="N119" s="29" t="n"/>
      <c r="O119" s="29" t="n"/>
      <c r="P119" s="28" t="n"/>
      <c r="Q119" s="28" t="n"/>
      <c r="R119" s="28" t="n"/>
    </row>
    <row r="120">
      <c r="A120" s="29" t="n"/>
      <c r="B120" s="28" t="n"/>
      <c r="C120" s="34">
        <f>IFERROR(VLOOKUP(B120,'店舗マスタ'!$A$4:$B$103,2,FALSE),"")</f>
      </c>
      <c r="D120" s="28" t="n"/>
      <c r="E120" s="34">
        <f>IFERROR(VLOOKUP(D120,'商品マスタ'!$A$4:$E$203,5,FALSE),"")</f>
      </c>
      <c r="F120" s="34">
        <f>IFERROR(VLOOKUP(D120,'商品マスタ'!$A$4:$H$203,8,FALSE),"")</f>
      </c>
      <c r="G120" s="30" t="n"/>
      <c r="H120" s="35">
        <f>IFERROR(VLOOKUP(D120,'商品マスタ'!$A$4:$L$203,12,FALSE),"")</f>
      </c>
      <c r="I120" s="28" t="n"/>
      <c r="J120" s="34">
        <f>IF(D120="","",ROUNDUP(MAX(IF(H120="",0,H120)+IF(I120="",0,I120)-IF(G120="",0,G120),0)/MAX(IFERROR(VLOOKUP(D120,'商品マスタ'!$A$4:$M$203,13,FALSE),1),1),0)*MAX(IFERROR(VLOOKUP(D120,'商品マスタ'!$A$4:$M$203,13,FALSE),1),1))</f>
      </c>
      <c r="K120" s="28" t="n"/>
      <c r="L120" s="32">
        <f>IFERROR(VLOOKUP(D120,'商品マスタ'!$A$4:$I$203,9,FALSE),"")</f>
      </c>
      <c r="M120" s="32">
        <f>IF(OR(K120="",L120=""),"",K120*L120)</f>
      </c>
      <c r="N120" s="29" t="n"/>
      <c r="O120" s="29" t="n"/>
      <c r="P120" s="28" t="n"/>
      <c r="Q120" s="28" t="n"/>
      <c r="R120" s="28" t="n"/>
    </row>
    <row r="121">
      <c r="A121" s="29" t="n"/>
      <c r="B121" s="28" t="n"/>
      <c r="C121" s="34">
        <f>IFERROR(VLOOKUP(B121,'店舗マスタ'!$A$4:$B$103,2,FALSE),"")</f>
      </c>
      <c r="D121" s="28" t="n"/>
      <c r="E121" s="34">
        <f>IFERROR(VLOOKUP(D121,'商品マスタ'!$A$4:$E$203,5,FALSE),"")</f>
      </c>
      <c r="F121" s="34">
        <f>IFERROR(VLOOKUP(D121,'商品マスタ'!$A$4:$H$203,8,FALSE),"")</f>
      </c>
      <c r="G121" s="30" t="n"/>
      <c r="H121" s="35">
        <f>IFERROR(VLOOKUP(D121,'商品マスタ'!$A$4:$L$203,12,FALSE),"")</f>
      </c>
      <c r="I121" s="28" t="n"/>
      <c r="J121" s="34">
        <f>IF(D121="","",ROUNDUP(MAX(IF(H121="",0,H121)+IF(I121="",0,I121)-IF(G121="",0,G121),0)/MAX(IFERROR(VLOOKUP(D121,'商品マスタ'!$A$4:$M$203,13,FALSE),1),1),0)*MAX(IFERROR(VLOOKUP(D121,'商品マスタ'!$A$4:$M$203,13,FALSE),1),1))</f>
      </c>
      <c r="K121" s="28" t="n"/>
      <c r="L121" s="32">
        <f>IFERROR(VLOOKUP(D121,'商品マスタ'!$A$4:$I$203,9,FALSE),"")</f>
      </c>
      <c r="M121" s="32">
        <f>IF(OR(K121="",L121=""),"",K121*L121)</f>
      </c>
      <c r="N121" s="29" t="n"/>
      <c r="O121" s="29" t="n"/>
      <c r="P121" s="28" t="n"/>
      <c r="Q121" s="28" t="n"/>
      <c r="R121" s="28" t="n"/>
    </row>
    <row r="122">
      <c r="A122" s="29" t="n"/>
      <c r="B122" s="28" t="n"/>
      <c r="C122" s="34">
        <f>IFERROR(VLOOKUP(B122,'店舗マスタ'!$A$4:$B$103,2,FALSE),"")</f>
      </c>
      <c r="D122" s="28" t="n"/>
      <c r="E122" s="34">
        <f>IFERROR(VLOOKUP(D122,'商品マスタ'!$A$4:$E$203,5,FALSE),"")</f>
      </c>
      <c r="F122" s="34">
        <f>IFERROR(VLOOKUP(D122,'商品マスタ'!$A$4:$H$203,8,FALSE),"")</f>
      </c>
      <c r="G122" s="30" t="n"/>
      <c r="H122" s="35">
        <f>IFERROR(VLOOKUP(D122,'商品マスタ'!$A$4:$L$203,12,FALSE),"")</f>
      </c>
      <c r="I122" s="28" t="n"/>
      <c r="J122" s="34">
        <f>IF(D122="","",ROUNDUP(MAX(IF(H122="",0,H122)+IF(I122="",0,I122)-IF(G122="",0,G122),0)/MAX(IFERROR(VLOOKUP(D122,'商品マスタ'!$A$4:$M$203,13,FALSE),1),1),0)*MAX(IFERROR(VLOOKUP(D122,'商品マスタ'!$A$4:$M$203,13,FALSE),1),1))</f>
      </c>
      <c r="K122" s="28" t="n"/>
      <c r="L122" s="32">
        <f>IFERROR(VLOOKUP(D122,'商品マスタ'!$A$4:$I$203,9,FALSE),"")</f>
      </c>
      <c r="M122" s="32">
        <f>IF(OR(K122="",L122=""),"",K122*L122)</f>
      </c>
      <c r="N122" s="29" t="n"/>
      <c r="O122" s="29" t="n"/>
      <c r="P122" s="28" t="n"/>
      <c r="Q122" s="28" t="n"/>
      <c r="R122" s="28" t="n"/>
    </row>
    <row r="123">
      <c r="A123" s="29" t="n"/>
      <c r="B123" s="28" t="n"/>
      <c r="C123" s="34">
        <f>IFERROR(VLOOKUP(B123,'店舗マスタ'!$A$4:$B$103,2,FALSE),"")</f>
      </c>
      <c r="D123" s="28" t="n"/>
      <c r="E123" s="34">
        <f>IFERROR(VLOOKUP(D123,'商品マスタ'!$A$4:$E$203,5,FALSE),"")</f>
      </c>
      <c r="F123" s="34">
        <f>IFERROR(VLOOKUP(D123,'商品マスタ'!$A$4:$H$203,8,FALSE),"")</f>
      </c>
      <c r="G123" s="30" t="n"/>
      <c r="H123" s="35">
        <f>IFERROR(VLOOKUP(D123,'商品マスタ'!$A$4:$L$203,12,FALSE),"")</f>
      </c>
      <c r="I123" s="28" t="n"/>
      <c r="J123" s="34">
        <f>IF(D123="","",ROUNDUP(MAX(IF(H123="",0,H123)+IF(I123="",0,I123)-IF(G123="",0,G123),0)/MAX(IFERROR(VLOOKUP(D123,'商品マスタ'!$A$4:$M$203,13,FALSE),1),1),0)*MAX(IFERROR(VLOOKUP(D123,'商品マスタ'!$A$4:$M$203,13,FALSE),1),1))</f>
      </c>
      <c r="K123" s="28" t="n"/>
      <c r="L123" s="32">
        <f>IFERROR(VLOOKUP(D123,'商品マスタ'!$A$4:$I$203,9,FALSE),"")</f>
      </c>
      <c r="M123" s="32">
        <f>IF(OR(K123="",L123=""),"",K123*L123)</f>
      </c>
      <c r="N123" s="29" t="n"/>
      <c r="O123" s="29" t="n"/>
      <c r="P123" s="28" t="n"/>
      <c r="Q123" s="28" t="n"/>
      <c r="R123" s="28" t="n"/>
    </row>
    <row r="124">
      <c r="A124" s="29" t="n"/>
      <c r="B124" s="28" t="n"/>
      <c r="C124" s="34">
        <f>IFERROR(VLOOKUP(B124,'店舗マスタ'!$A$4:$B$103,2,FALSE),"")</f>
      </c>
      <c r="D124" s="28" t="n"/>
      <c r="E124" s="34">
        <f>IFERROR(VLOOKUP(D124,'商品マスタ'!$A$4:$E$203,5,FALSE),"")</f>
      </c>
      <c r="F124" s="34">
        <f>IFERROR(VLOOKUP(D124,'商品マスタ'!$A$4:$H$203,8,FALSE),"")</f>
      </c>
      <c r="G124" s="30" t="n"/>
      <c r="H124" s="35">
        <f>IFERROR(VLOOKUP(D124,'商品マスタ'!$A$4:$L$203,12,FALSE),"")</f>
      </c>
      <c r="I124" s="28" t="n"/>
      <c r="J124" s="34">
        <f>IF(D124="","",ROUNDUP(MAX(IF(H124="",0,H124)+IF(I124="",0,I124)-IF(G124="",0,G124),0)/MAX(IFERROR(VLOOKUP(D124,'商品マスタ'!$A$4:$M$203,13,FALSE),1),1),0)*MAX(IFERROR(VLOOKUP(D124,'商品マスタ'!$A$4:$M$203,13,FALSE),1),1))</f>
      </c>
      <c r="K124" s="28" t="n"/>
      <c r="L124" s="32">
        <f>IFERROR(VLOOKUP(D124,'商品マスタ'!$A$4:$I$203,9,FALSE),"")</f>
      </c>
      <c r="M124" s="32">
        <f>IF(OR(K124="",L124=""),"",K124*L124)</f>
      </c>
      <c r="N124" s="29" t="n"/>
      <c r="O124" s="29" t="n"/>
      <c r="P124" s="28" t="n"/>
      <c r="Q124" s="28" t="n"/>
      <c r="R124" s="28" t="n"/>
    </row>
    <row r="125">
      <c r="A125" s="29" t="n"/>
      <c r="B125" s="28" t="n"/>
      <c r="C125" s="34">
        <f>IFERROR(VLOOKUP(B125,'店舗マスタ'!$A$4:$B$103,2,FALSE),"")</f>
      </c>
      <c r="D125" s="28" t="n"/>
      <c r="E125" s="34">
        <f>IFERROR(VLOOKUP(D125,'商品マスタ'!$A$4:$E$203,5,FALSE),"")</f>
      </c>
      <c r="F125" s="34">
        <f>IFERROR(VLOOKUP(D125,'商品マスタ'!$A$4:$H$203,8,FALSE),"")</f>
      </c>
      <c r="G125" s="30" t="n"/>
      <c r="H125" s="35">
        <f>IFERROR(VLOOKUP(D125,'商品マスタ'!$A$4:$L$203,12,FALSE),"")</f>
      </c>
      <c r="I125" s="28" t="n"/>
      <c r="J125" s="34">
        <f>IF(D125="","",ROUNDUP(MAX(IF(H125="",0,H125)+IF(I125="",0,I125)-IF(G125="",0,G125),0)/MAX(IFERROR(VLOOKUP(D125,'商品マスタ'!$A$4:$M$203,13,FALSE),1),1),0)*MAX(IFERROR(VLOOKUP(D125,'商品マスタ'!$A$4:$M$203,13,FALSE),1),1))</f>
      </c>
      <c r="K125" s="28" t="n"/>
      <c r="L125" s="32">
        <f>IFERROR(VLOOKUP(D125,'商品マスタ'!$A$4:$I$203,9,FALSE),"")</f>
      </c>
      <c r="M125" s="32">
        <f>IF(OR(K125="",L125=""),"",K125*L125)</f>
      </c>
      <c r="N125" s="29" t="n"/>
      <c r="O125" s="29" t="n"/>
      <c r="P125" s="28" t="n"/>
      <c r="Q125" s="28" t="n"/>
      <c r="R125" s="28" t="n"/>
    </row>
    <row r="126">
      <c r="A126" s="29" t="n"/>
      <c r="B126" s="28" t="n"/>
      <c r="C126" s="34">
        <f>IFERROR(VLOOKUP(B126,'店舗マスタ'!$A$4:$B$103,2,FALSE),"")</f>
      </c>
      <c r="D126" s="28" t="n"/>
      <c r="E126" s="34">
        <f>IFERROR(VLOOKUP(D126,'商品マスタ'!$A$4:$E$203,5,FALSE),"")</f>
      </c>
      <c r="F126" s="34">
        <f>IFERROR(VLOOKUP(D126,'商品マスタ'!$A$4:$H$203,8,FALSE),"")</f>
      </c>
      <c r="G126" s="30" t="n"/>
      <c r="H126" s="35">
        <f>IFERROR(VLOOKUP(D126,'商品マスタ'!$A$4:$L$203,12,FALSE),"")</f>
      </c>
      <c r="I126" s="28" t="n"/>
      <c r="J126" s="34">
        <f>IF(D126="","",ROUNDUP(MAX(IF(H126="",0,H126)+IF(I126="",0,I126)-IF(G126="",0,G126),0)/MAX(IFERROR(VLOOKUP(D126,'商品マスタ'!$A$4:$M$203,13,FALSE),1),1),0)*MAX(IFERROR(VLOOKUP(D126,'商品マスタ'!$A$4:$M$203,13,FALSE),1),1))</f>
      </c>
      <c r="K126" s="28" t="n"/>
      <c r="L126" s="32">
        <f>IFERROR(VLOOKUP(D126,'商品マスタ'!$A$4:$I$203,9,FALSE),"")</f>
      </c>
      <c r="M126" s="32">
        <f>IF(OR(K126="",L126=""),"",K126*L126)</f>
      </c>
      <c r="N126" s="29" t="n"/>
      <c r="O126" s="29" t="n"/>
      <c r="P126" s="28" t="n"/>
      <c r="Q126" s="28" t="n"/>
      <c r="R126" s="28" t="n"/>
    </row>
    <row r="127">
      <c r="A127" s="29" t="n"/>
      <c r="B127" s="28" t="n"/>
      <c r="C127" s="34">
        <f>IFERROR(VLOOKUP(B127,'店舗マスタ'!$A$4:$B$103,2,FALSE),"")</f>
      </c>
      <c r="D127" s="28" t="n"/>
      <c r="E127" s="34">
        <f>IFERROR(VLOOKUP(D127,'商品マスタ'!$A$4:$E$203,5,FALSE),"")</f>
      </c>
      <c r="F127" s="34">
        <f>IFERROR(VLOOKUP(D127,'商品マスタ'!$A$4:$H$203,8,FALSE),"")</f>
      </c>
      <c r="G127" s="30" t="n"/>
      <c r="H127" s="35">
        <f>IFERROR(VLOOKUP(D127,'商品マスタ'!$A$4:$L$203,12,FALSE),"")</f>
      </c>
      <c r="I127" s="28" t="n"/>
      <c r="J127" s="34">
        <f>IF(D127="","",ROUNDUP(MAX(IF(H127="",0,H127)+IF(I127="",0,I127)-IF(G127="",0,G127),0)/MAX(IFERROR(VLOOKUP(D127,'商品マスタ'!$A$4:$M$203,13,FALSE),1),1),0)*MAX(IFERROR(VLOOKUP(D127,'商品マスタ'!$A$4:$M$203,13,FALSE),1),1))</f>
      </c>
      <c r="K127" s="28" t="n"/>
      <c r="L127" s="32">
        <f>IFERROR(VLOOKUP(D127,'商品マスタ'!$A$4:$I$203,9,FALSE),"")</f>
      </c>
      <c r="M127" s="32">
        <f>IF(OR(K127="",L127=""),"",K127*L127)</f>
      </c>
      <c r="N127" s="29" t="n"/>
      <c r="O127" s="29" t="n"/>
      <c r="P127" s="28" t="n"/>
      <c r="Q127" s="28" t="n"/>
      <c r="R127" s="28" t="n"/>
    </row>
    <row r="128">
      <c r="A128" s="29" t="n"/>
      <c r="B128" s="28" t="n"/>
      <c r="C128" s="34">
        <f>IFERROR(VLOOKUP(B128,'店舗マスタ'!$A$4:$B$103,2,FALSE),"")</f>
      </c>
      <c r="D128" s="28" t="n"/>
      <c r="E128" s="34">
        <f>IFERROR(VLOOKUP(D128,'商品マスタ'!$A$4:$E$203,5,FALSE),"")</f>
      </c>
      <c r="F128" s="34">
        <f>IFERROR(VLOOKUP(D128,'商品マスタ'!$A$4:$H$203,8,FALSE),"")</f>
      </c>
      <c r="G128" s="30" t="n"/>
      <c r="H128" s="35">
        <f>IFERROR(VLOOKUP(D128,'商品マスタ'!$A$4:$L$203,12,FALSE),"")</f>
      </c>
      <c r="I128" s="28" t="n"/>
      <c r="J128" s="34">
        <f>IF(D128="","",ROUNDUP(MAX(IF(H128="",0,H128)+IF(I128="",0,I128)-IF(G128="",0,G128),0)/MAX(IFERROR(VLOOKUP(D128,'商品マスタ'!$A$4:$M$203,13,FALSE),1),1),0)*MAX(IFERROR(VLOOKUP(D128,'商品マスタ'!$A$4:$M$203,13,FALSE),1),1))</f>
      </c>
      <c r="K128" s="28" t="n"/>
      <c r="L128" s="32">
        <f>IFERROR(VLOOKUP(D128,'商品マスタ'!$A$4:$I$203,9,FALSE),"")</f>
      </c>
      <c r="M128" s="32">
        <f>IF(OR(K128="",L128=""),"",K128*L128)</f>
      </c>
      <c r="N128" s="29" t="n"/>
      <c r="O128" s="29" t="n"/>
      <c r="P128" s="28" t="n"/>
      <c r="Q128" s="28" t="n"/>
      <c r="R128" s="28" t="n"/>
    </row>
    <row r="129">
      <c r="A129" s="29" t="n"/>
      <c r="B129" s="28" t="n"/>
      <c r="C129" s="34">
        <f>IFERROR(VLOOKUP(B129,'店舗マスタ'!$A$4:$B$103,2,FALSE),"")</f>
      </c>
      <c r="D129" s="28" t="n"/>
      <c r="E129" s="34">
        <f>IFERROR(VLOOKUP(D129,'商品マスタ'!$A$4:$E$203,5,FALSE),"")</f>
      </c>
      <c r="F129" s="34">
        <f>IFERROR(VLOOKUP(D129,'商品マスタ'!$A$4:$H$203,8,FALSE),"")</f>
      </c>
      <c r="G129" s="30" t="n"/>
      <c r="H129" s="35">
        <f>IFERROR(VLOOKUP(D129,'商品マスタ'!$A$4:$L$203,12,FALSE),"")</f>
      </c>
      <c r="I129" s="28" t="n"/>
      <c r="J129" s="34">
        <f>IF(D129="","",ROUNDUP(MAX(IF(H129="",0,H129)+IF(I129="",0,I129)-IF(G129="",0,G129),0)/MAX(IFERROR(VLOOKUP(D129,'商品マスタ'!$A$4:$M$203,13,FALSE),1),1),0)*MAX(IFERROR(VLOOKUP(D129,'商品マスタ'!$A$4:$M$203,13,FALSE),1),1))</f>
      </c>
      <c r="K129" s="28" t="n"/>
      <c r="L129" s="32">
        <f>IFERROR(VLOOKUP(D129,'商品マスタ'!$A$4:$I$203,9,FALSE),"")</f>
      </c>
      <c r="M129" s="32">
        <f>IF(OR(K129="",L129=""),"",K129*L129)</f>
      </c>
      <c r="N129" s="29" t="n"/>
      <c r="O129" s="29" t="n"/>
      <c r="P129" s="28" t="n"/>
      <c r="Q129" s="28" t="n"/>
      <c r="R129" s="28" t="n"/>
    </row>
    <row r="130">
      <c r="A130" s="29" t="n"/>
      <c r="B130" s="28" t="n"/>
      <c r="C130" s="34">
        <f>IFERROR(VLOOKUP(B130,'店舗マスタ'!$A$4:$B$103,2,FALSE),"")</f>
      </c>
      <c r="D130" s="28" t="n"/>
      <c r="E130" s="34">
        <f>IFERROR(VLOOKUP(D130,'商品マスタ'!$A$4:$E$203,5,FALSE),"")</f>
      </c>
      <c r="F130" s="34">
        <f>IFERROR(VLOOKUP(D130,'商品マスタ'!$A$4:$H$203,8,FALSE),"")</f>
      </c>
      <c r="G130" s="30" t="n"/>
      <c r="H130" s="35">
        <f>IFERROR(VLOOKUP(D130,'商品マスタ'!$A$4:$L$203,12,FALSE),"")</f>
      </c>
      <c r="I130" s="28" t="n"/>
      <c r="J130" s="34">
        <f>IF(D130="","",ROUNDUP(MAX(IF(H130="",0,H130)+IF(I130="",0,I130)-IF(G130="",0,G130),0)/MAX(IFERROR(VLOOKUP(D130,'商品マスタ'!$A$4:$M$203,13,FALSE),1),1),0)*MAX(IFERROR(VLOOKUP(D130,'商品マスタ'!$A$4:$M$203,13,FALSE),1),1))</f>
      </c>
      <c r="K130" s="28" t="n"/>
      <c r="L130" s="32">
        <f>IFERROR(VLOOKUP(D130,'商品マスタ'!$A$4:$I$203,9,FALSE),"")</f>
      </c>
      <c r="M130" s="32">
        <f>IF(OR(K130="",L130=""),"",K130*L130)</f>
      </c>
      <c r="N130" s="29" t="n"/>
      <c r="O130" s="29" t="n"/>
      <c r="P130" s="28" t="n"/>
      <c r="Q130" s="28" t="n"/>
      <c r="R130" s="28" t="n"/>
    </row>
    <row r="131">
      <c r="A131" s="29" t="n"/>
      <c r="B131" s="28" t="n"/>
      <c r="C131" s="34">
        <f>IFERROR(VLOOKUP(B131,'店舗マスタ'!$A$4:$B$103,2,FALSE),"")</f>
      </c>
      <c r="D131" s="28" t="n"/>
      <c r="E131" s="34">
        <f>IFERROR(VLOOKUP(D131,'商品マスタ'!$A$4:$E$203,5,FALSE),"")</f>
      </c>
      <c r="F131" s="34">
        <f>IFERROR(VLOOKUP(D131,'商品マスタ'!$A$4:$H$203,8,FALSE),"")</f>
      </c>
      <c r="G131" s="30" t="n"/>
      <c r="H131" s="35">
        <f>IFERROR(VLOOKUP(D131,'商品マスタ'!$A$4:$L$203,12,FALSE),"")</f>
      </c>
      <c r="I131" s="28" t="n"/>
      <c r="J131" s="34">
        <f>IF(D131="","",ROUNDUP(MAX(IF(H131="",0,H131)+IF(I131="",0,I131)-IF(G131="",0,G131),0)/MAX(IFERROR(VLOOKUP(D131,'商品マスタ'!$A$4:$M$203,13,FALSE),1),1),0)*MAX(IFERROR(VLOOKUP(D131,'商品マスタ'!$A$4:$M$203,13,FALSE),1),1))</f>
      </c>
      <c r="K131" s="28" t="n"/>
      <c r="L131" s="32">
        <f>IFERROR(VLOOKUP(D131,'商品マスタ'!$A$4:$I$203,9,FALSE),"")</f>
      </c>
      <c r="M131" s="32">
        <f>IF(OR(K131="",L131=""),"",K131*L131)</f>
      </c>
      <c r="N131" s="29" t="n"/>
      <c r="O131" s="29" t="n"/>
      <c r="P131" s="28" t="n"/>
      <c r="Q131" s="28" t="n"/>
      <c r="R131" s="28" t="n"/>
    </row>
    <row r="132">
      <c r="A132" s="29" t="n"/>
      <c r="B132" s="28" t="n"/>
      <c r="C132" s="34">
        <f>IFERROR(VLOOKUP(B132,'店舗マスタ'!$A$4:$B$103,2,FALSE),"")</f>
      </c>
      <c r="D132" s="28" t="n"/>
      <c r="E132" s="34">
        <f>IFERROR(VLOOKUP(D132,'商品マスタ'!$A$4:$E$203,5,FALSE),"")</f>
      </c>
      <c r="F132" s="34">
        <f>IFERROR(VLOOKUP(D132,'商品マスタ'!$A$4:$H$203,8,FALSE),"")</f>
      </c>
      <c r="G132" s="30" t="n"/>
      <c r="H132" s="35">
        <f>IFERROR(VLOOKUP(D132,'商品マスタ'!$A$4:$L$203,12,FALSE),"")</f>
      </c>
      <c r="I132" s="28" t="n"/>
      <c r="J132" s="34">
        <f>IF(D132="","",ROUNDUP(MAX(IF(H132="",0,H132)+IF(I132="",0,I132)-IF(G132="",0,G132),0)/MAX(IFERROR(VLOOKUP(D132,'商品マスタ'!$A$4:$M$203,13,FALSE),1),1),0)*MAX(IFERROR(VLOOKUP(D132,'商品マスタ'!$A$4:$M$203,13,FALSE),1),1))</f>
      </c>
      <c r="K132" s="28" t="n"/>
      <c r="L132" s="32">
        <f>IFERROR(VLOOKUP(D132,'商品マスタ'!$A$4:$I$203,9,FALSE),"")</f>
      </c>
      <c r="M132" s="32">
        <f>IF(OR(K132="",L132=""),"",K132*L132)</f>
      </c>
      <c r="N132" s="29" t="n"/>
      <c r="O132" s="29" t="n"/>
      <c r="P132" s="28" t="n"/>
      <c r="Q132" s="28" t="n"/>
      <c r="R132" s="28" t="n"/>
    </row>
    <row r="133">
      <c r="A133" s="29" t="n"/>
      <c r="B133" s="28" t="n"/>
      <c r="C133" s="34">
        <f>IFERROR(VLOOKUP(B133,'店舗マスタ'!$A$4:$B$103,2,FALSE),"")</f>
      </c>
      <c r="D133" s="28" t="n"/>
      <c r="E133" s="34">
        <f>IFERROR(VLOOKUP(D133,'商品マスタ'!$A$4:$E$203,5,FALSE),"")</f>
      </c>
      <c r="F133" s="34">
        <f>IFERROR(VLOOKUP(D133,'商品マスタ'!$A$4:$H$203,8,FALSE),"")</f>
      </c>
      <c r="G133" s="30" t="n"/>
      <c r="H133" s="35">
        <f>IFERROR(VLOOKUP(D133,'商品マスタ'!$A$4:$L$203,12,FALSE),"")</f>
      </c>
      <c r="I133" s="28" t="n"/>
      <c r="J133" s="34">
        <f>IF(D133="","",ROUNDUP(MAX(IF(H133="",0,H133)+IF(I133="",0,I133)-IF(G133="",0,G133),0)/MAX(IFERROR(VLOOKUP(D133,'商品マスタ'!$A$4:$M$203,13,FALSE),1),1),0)*MAX(IFERROR(VLOOKUP(D133,'商品マスタ'!$A$4:$M$203,13,FALSE),1),1))</f>
      </c>
      <c r="K133" s="28" t="n"/>
      <c r="L133" s="32">
        <f>IFERROR(VLOOKUP(D133,'商品マスタ'!$A$4:$I$203,9,FALSE),"")</f>
      </c>
      <c r="M133" s="32">
        <f>IF(OR(K133="",L133=""),"",K133*L133)</f>
      </c>
      <c r="N133" s="29" t="n"/>
      <c r="O133" s="29" t="n"/>
      <c r="P133" s="28" t="n"/>
      <c r="Q133" s="28" t="n"/>
      <c r="R133" s="28" t="n"/>
    </row>
    <row r="134">
      <c r="A134" s="29" t="n"/>
      <c r="B134" s="28" t="n"/>
      <c r="C134" s="34">
        <f>IFERROR(VLOOKUP(B134,'店舗マスタ'!$A$4:$B$103,2,FALSE),"")</f>
      </c>
      <c r="D134" s="28" t="n"/>
      <c r="E134" s="34">
        <f>IFERROR(VLOOKUP(D134,'商品マスタ'!$A$4:$E$203,5,FALSE),"")</f>
      </c>
      <c r="F134" s="34">
        <f>IFERROR(VLOOKUP(D134,'商品マスタ'!$A$4:$H$203,8,FALSE),"")</f>
      </c>
      <c r="G134" s="30" t="n"/>
      <c r="H134" s="35">
        <f>IFERROR(VLOOKUP(D134,'商品マスタ'!$A$4:$L$203,12,FALSE),"")</f>
      </c>
      <c r="I134" s="28" t="n"/>
      <c r="J134" s="34">
        <f>IF(D134="","",ROUNDUP(MAX(IF(H134="",0,H134)+IF(I134="",0,I134)-IF(G134="",0,G134),0)/MAX(IFERROR(VLOOKUP(D134,'商品マスタ'!$A$4:$M$203,13,FALSE),1),1),0)*MAX(IFERROR(VLOOKUP(D134,'商品マスタ'!$A$4:$M$203,13,FALSE),1),1))</f>
      </c>
      <c r="K134" s="28" t="n"/>
      <c r="L134" s="32">
        <f>IFERROR(VLOOKUP(D134,'商品マスタ'!$A$4:$I$203,9,FALSE),"")</f>
      </c>
      <c r="M134" s="32">
        <f>IF(OR(K134="",L134=""),"",K134*L134)</f>
      </c>
      <c r="N134" s="29" t="n"/>
      <c r="O134" s="29" t="n"/>
      <c r="P134" s="28" t="n"/>
      <c r="Q134" s="28" t="n"/>
      <c r="R134" s="28" t="n"/>
    </row>
    <row r="135">
      <c r="A135" s="29" t="n"/>
      <c r="B135" s="28" t="n"/>
      <c r="C135" s="34">
        <f>IFERROR(VLOOKUP(B135,'店舗マスタ'!$A$4:$B$103,2,FALSE),"")</f>
      </c>
      <c r="D135" s="28" t="n"/>
      <c r="E135" s="34">
        <f>IFERROR(VLOOKUP(D135,'商品マスタ'!$A$4:$E$203,5,FALSE),"")</f>
      </c>
      <c r="F135" s="34">
        <f>IFERROR(VLOOKUP(D135,'商品マスタ'!$A$4:$H$203,8,FALSE),"")</f>
      </c>
      <c r="G135" s="30" t="n"/>
      <c r="H135" s="35">
        <f>IFERROR(VLOOKUP(D135,'商品マスタ'!$A$4:$L$203,12,FALSE),"")</f>
      </c>
      <c r="I135" s="28" t="n"/>
      <c r="J135" s="34">
        <f>IF(D135="","",ROUNDUP(MAX(IF(H135="",0,H135)+IF(I135="",0,I135)-IF(G135="",0,G135),0)/MAX(IFERROR(VLOOKUP(D135,'商品マスタ'!$A$4:$M$203,13,FALSE),1),1),0)*MAX(IFERROR(VLOOKUP(D135,'商品マスタ'!$A$4:$M$203,13,FALSE),1),1))</f>
      </c>
      <c r="K135" s="28" t="n"/>
      <c r="L135" s="32">
        <f>IFERROR(VLOOKUP(D135,'商品マスタ'!$A$4:$I$203,9,FALSE),"")</f>
      </c>
      <c r="M135" s="32">
        <f>IF(OR(K135="",L135=""),"",K135*L135)</f>
      </c>
      <c r="N135" s="29" t="n"/>
      <c r="O135" s="29" t="n"/>
      <c r="P135" s="28" t="n"/>
      <c r="Q135" s="28" t="n"/>
      <c r="R135" s="28" t="n"/>
    </row>
    <row r="136">
      <c r="A136" s="29" t="n"/>
      <c r="B136" s="28" t="n"/>
      <c r="C136" s="34">
        <f>IFERROR(VLOOKUP(B136,'店舗マスタ'!$A$4:$B$103,2,FALSE),"")</f>
      </c>
      <c r="D136" s="28" t="n"/>
      <c r="E136" s="34">
        <f>IFERROR(VLOOKUP(D136,'商品マスタ'!$A$4:$E$203,5,FALSE),"")</f>
      </c>
      <c r="F136" s="34">
        <f>IFERROR(VLOOKUP(D136,'商品マスタ'!$A$4:$H$203,8,FALSE),"")</f>
      </c>
      <c r="G136" s="30" t="n"/>
      <c r="H136" s="35">
        <f>IFERROR(VLOOKUP(D136,'商品マスタ'!$A$4:$L$203,12,FALSE),"")</f>
      </c>
      <c r="I136" s="28" t="n"/>
      <c r="J136" s="34">
        <f>IF(D136="","",ROUNDUP(MAX(IF(H136="",0,H136)+IF(I136="",0,I136)-IF(G136="",0,G136),0)/MAX(IFERROR(VLOOKUP(D136,'商品マスタ'!$A$4:$M$203,13,FALSE),1),1),0)*MAX(IFERROR(VLOOKUP(D136,'商品マスタ'!$A$4:$M$203,13,FALSE),1),1))</f>
      </c>
      <c r="K136" s="28" t="n"/>
      <c r="L136" s="32">
        <f>IFERROR(VLOOKUP(D136,'商品マスタ'!$A$4:$I$203,9,FALSE),"")</f>
      </c>
      <c r="M136" s="32">
        <f>IF(OR(K136="",L136=""),"",K136*L136)</f>
      </c>
      <c r="N136" s="29" t="n"/>
      <c r="O136" s="29" t="n"/>
      <c r="P136" s="28" t="n"/>
      <c r="Q136" s="28" t="n"/>
      <c r="R136" s="28" t="n"/>
    </row>
    <row r="137">
      <c r="A137" s="29" t="n"/>
      <c r="B137" s="28" t="n"/>
      <c r="C137" s="34">
        <f>IFERROR(VLOOKUP(B137,'店舗マスタ'!$A$4:$B$103,2,FALSE),"")</f>
      </c>
      <c r="D137" s="28" t="n"/>
      <c r="E137" s="34">
        <f>IFERROR(VLOOKUP(D137,'商品マスタ'!$A$4:$E$203,5,FALSE),"")</f>
      </c>
      <c r="F137" s="34">
        <f>IFERROR(VLOOKUP(D137,'商品マスタ'!$A$4:$H$203,8,FALSE),"")</f>
      </c>
      <c r="G137" s="30" t="n"/>
      <c r="H137" s="35">
        <f>IFERROR(VLOOKUP(D137,'商品マスタ'!$A$4:$L$203,12,FALSE),"")</f>
      </c>
      <c r="I137" s="28" t="n"/>
      <c r="J137" s="34">
        <f>IF(D137="","",ROUNDUP(MAX(IF(H137="",0,H137)+IF(I137="",0,I137)-IF(G137="",0,G137),0)/MAX(IFERROR(VLOOKUP(D137,'商品マスタ'!$A$4:$M$203,13,FALSE),1),1),0)*MAX(IFERROR(VLOOKUP(D137,'商品マスタ'!$A$4:$M$203,13,FALSE),1),1))</f>
      </c>
      <c r="K137" s="28" t="n"/>
      <c r="L137" s="32">
        <f>IFERROR(VLOOKUP(D137,'商品マスタ'!$A$4:$I$203,9,FALSE),"")</f>
      </c>
      <c r="M137" s="32">
        <f>IF(OR(K137="",L137=""),"",K137*L137)</f>
      </c>
      <c r="N137" s="29" t="n"/>
      <c r="O137" s="29" t="n"/>
      <c r="P137" s="28" t="n"/>
      <c r="Q137" s="28" t="n"/>
      <c r="R137" s="28" t="n"/>
    </row>
    <row r="138">
      <c r="A138" s="29" t="n"/>
      <c r="B138" s="28" t="n"/>
      <c r="C138" s="34">
        <f>IFERROR(VLOOKUP(B138,'店舗マスタ'!$A$4:$B$103,2,FALSE),"")</f>
      </c>
      <c r="D138" s="28" t="n"/>
      <c r="E138" s="34">
        <f>IFERROR(VLOOKUP(D138,'商品マスタ'!$A$4:$E$203,5,FALSE),"")</f>
      </c>
      <c r="F138" s="34">
        <f>IFERROR(VLOOKUP(D138,'商品マスタ'!$A$4:$H$203,8,FALSE),"")</f>
      </c>
      <c r="G138" s="30" t="n"/>
      <c r="H138" s="35">
        <f>IFERROR(VLOOKUP(D138,'商品マスタ'!$A$4:$L$203,12,FALSE),"")</f>
      </c>
      <c r="I138" s="28" t="n"/>
      <c r="J138" s="34">
        <f>IF(D138="","",ROUNDUP(MAX(IF(H138="",0,H138)+IF(I138="",0,I138)-IF(G138="",0,G138),0)/MAX(IFERROR(VLOOKUP(D138,'商品マスタ'!$A$4:$M$203,13,FALSE),1),1),0)*MAX(IFERROR(VLOOKUP(D138,'商品マスタ'!$A$4:$M$203,13,FALSE),1),1))</f>
      </c>
      <c r="K138" s="28" t="n"/>
      <c r="L138" s="32">
        <f>IFERROR(VLOOKUP(D138,'商品マスタ'!$A$4:$I$203,9,FALSE),"")</f>
      </c>
      <c r="M138" s="32">
        <f>IF(OR(K138="",L138=""),"",K138*L138)</f>
      </c>
      <c r="N138" s="29" t="n"/>
      <c r="O138" s="29" t="n"/>
      <c r="P138" s="28" t="n"/>
      <c r="Q138" s="28" t="n"/>
      <c r="R138" s="28" t="n"/>
    </row>
    <row r="139">
      <c r="A139" s="29" t="n"/>
      <c r="B139" s="28" t="n"/>
      <c r="C139" s="34">
        <f>IFERROR(VLOOKUP(B139,'店舗マスタ'!$A$4:$B$103,2,FALSE),"")</f>
      </c>
      <c r="D139" s="28" t="n"/>
      <c r="E139" s="34">
        <f>IFERROR(VLOOKUP(D139,'商品マスタ'!$A$4:$E$203,5,FALSE),"")</f>
      </c>
      <c r="F139" s="34">
        <f>IFERROR(VLOOKUP(D139,'商品マスタ'!$A$4:$H$203,8,FALSE),"")</f>
      </c>
      <c r="G139" s="30" t="n"/>
      <c r="H139" s="35">
        <f>IFERROR(VLOOKUP(D139,'商品マスタ'!$A$4:$L$203,12,FALSE),"")</f>
      </c>
      <c r="I139" s="28" t="n"/>
      <c r="J139" s="34">
        <f>IF(D139="","",ROUNDUP(MAX(IF(H139="",0,H139)+IF(I139="",0,I139)-IF(G139="",0,G139),0)/MAX(IFERROR(VLOOKUP(D139,'商品マスタ'!$A$4:$M$203,13,FALSE),1),1),0)*MAX(IFERROR(VLOOKUP(D139,'商品マスタ'!$A$4:$M$203,13,FALSE),1),1))</f>
      </c>
      <c r="K139" s="28" t="n"/>
      <c r="L139" s="32">
        <f>IFERROR(VLOOKUP(D139,'商品マスタ'!$A$4:$I$203,9,FALSE),"")</f>
      </c>
      <c r="M139" s="32">
        <f>IF(OR(K139="",L139=""),"",K139*L139)</f>
      </c>
      <c r="N139" s="29" t="n"/>
      <c r="O139" s="29" t="n"/>
      <c r="P139" s="28" t="n"/>
      <c r="Q139" s="28" t="n"/>
      <c r="R139" s="28" t="n"/>
    </row>
    <row r="140">
      <c r="A140" s="29" t="n"/>
      <c r="B140" s="28" t="n"/>
      <c r="C140" s="34">
        <f>IFERROR(VLOOKUP(B140,'店舗マスタ'!$A$4:$B$103,2,FALSE),"")</f>
      </c>
      <c r="D140" s="28" t="n"/>
      <c r="E140" s="34">
        <f>IFERROR(VLOOKUP(D140,'商品マスタ'!$A$4:$E$203,5,FALSE),"")</f>
      </c>
      <c r="F140" s="34">
        <f>IFERROR(VLOOKUP(D140,'商品マスタ'!$A$4:$H$203,8,FALSE),"")</f>
      </c>
      <c r="G140" s="30" t="n"/>
      <c r="H140" s="35">
        <f>IFERROR(VLOOKUP(D140,'商品マスタ'!$A$4:$L$203,12,FALSE),"")</f>
      </c>
      <c r="I140" s="28" t="n"/>
      <c r="J140" s="34">
        <f>IF(D140="","",ROUNDUP(MAX(IF(H140="",0,H140)+IF(I140="",0,I140)-IF(G140="",0,G140),0)/MAX(IFERROR(VLOOKUP(D140,'商品マスタ'!$A$4:$M$203,13,FALSE),1),1),0)*MAX(IFERROR(VLOOKUP(D140,'商品マスタ'!$A$4:$M$203,13,FALSE),1),1))</f>
      </c>
      <c r="K140" s="28" t="n"/>
      <c r="L140" s="32">
        <f>IFERROR(VLOOKUP(D140,'商品マスタ'!$A$4:$I$203,9,FALSE),"")</f>
      </c>
      <c r="M140" s="32">
        <f>IF(OR(K140="",L140=""),"",K140*L140)</f>
      </c>
      <c r="N140" s="29" t="n"/>
      <c r="O140" s="29" t="n"/>
      <c r="P140" s="28" t="n"/>
      <c r="Q140" s="28" t="n"/>
      <c r="R140" s="28" t="n"/>
    </row>
    <row r="141">
      <c r="A141" s="29" t="n"/>
      <c r="B141" s="28" t="n"/>
      <c r="C141" s="34">
        <f>IFERROR(VLOOKUP(B141,'店舗マスタ'!$A$4:$B$103,2,FALSE),"")</f>
      </c>
      <c r="D141" s="28" t="n"/>
      <c r="E141" s="34">
        <f>IFERROR(VLOOKUP(D141,'商品マスタ'!$A$4:$E$203,5,FALSE),"")</f>
      </c>
      <c r="F141" s="34">
        <f>IFERROR(VLOOKUP(D141,'商品マスタ'!$A$4:$H$203,8,FALSE),"")</f>
      </c>
      <c r="G141" s="30" t="n"/>
      <c r="H141" s="35">
        <f>IFERROR(VLOOKUP(D141,'商品マスタ'!$A$4:$L$203,12,FALSE),"")</f>
      </c>
      <c r="I141" s="28" t="n"/>
      <c r="J141" s="34">
        <f>IF(D141="","",ROUNDUP(MAX(IF(H141="",0,H141)+IF(I141="",0,I141)-IF(G141="",0,G141),0)/MAX(IFERROR(VLOOKUP(D141,'商品マスタ'!$A$4:$M$203,13,FALSE),1),1),0)*MAX(IFERROR(VLOOKUP(D141,'商品マスタ'!$A$4:$M$203,13,FALSE),1),1))</f>
      </c>
      <c r="K141" s="28" t="n"/>
      <c r="L141" s="32">
        <f>IFERROR(VLOOKUP(D141,'商品マスタ'!$A$4:$I$203,9,FALSE),"")</f>
      </c>
      <c r="M141" s="32">
        <f>IF(OR(K141="",L141=""),"",K141*L141)</f>
      </c>
      <c r="N141" s="29" t="n"/>
      <c r="O141" s="29" t="n"/>
      <c r="P141" s="28" t="n"/>
      <c r="Q141" s="28" t="n"/>
      <c r="R141" s="28" t="n"/>
    </row>
    <row r="142">
      <c r="A142" s="29" t="n"/>
      <c r="B142" s="28" t="n"/>
      <c r="C142" s="34">
        <f>IFERROR(VLOOKUP(B142,'店舗マスタ'!$A$4:$B$103,2,FALSE),"")</f>
      </c>
      <c r="D142" s="28" t="n"/>
      <c r="E142" s="34">
        <f>IFERROR(VLOOKUP(D142,'商品マスタ'!$A$4:$E$203,5,FALSE),"")</f>
      </c>
      <c r="F142" s="34">
        <f>IFERROR(VLOOKUP(D142,'商品マスタ'!$A$4:$H$203,8,FALSE),"")</f>
      </c>
      <c r="G142" s="30" t="n"/>
      <c r="H142" s="35">
        <f>IFERROR(VLOOKUP(D142,'商品マスタ'!$A$4:$L$203,12,FALSE),"")</f>
      </c>
      <c r="I142" s="28" t="n"/>
      <c r="J142" s="34">
        <f>IF(D142="","",ROUNDUP(MAX(IF(H142="",0,H142)+IF(I142="",0,I142)-IF(G142="",0,G142),0)/MAX(IFERROR(VLOOKUP(D142,'商品マスタ'!$A$4:$M$203,13,FALSE),1),1),0)*MAX(IFERROR(VLOOKUP(D142,'商品マスタ'!$A$4:$M$203,13,FALSE),1),1))</f>
      </c>
      <c r="K142" s="28" t="n"/>
      <c r="L142" s="32">
        <f>IFERROR(VLOOKUP(D142,'商品マスタ'!$A$4:$I$203,9,FALSE),"")</f>
      </c>
      <c r="M142" s="32">
        <f>IF(OR(K142="",L142=""),"",K142*L142)</f>
      </c>
      <c r="N142" s="29" t="n"/>
      <c r="O142" s="29" t="n"/>
      <c r="P142" s="28" t="n"/>
      <c r="Q142" s="28" t="n"/>
      <c r="R142" s="28" t="n"/>
    </row>
    <row r="143">
      <c r="A143" s="29" t="n"/>
      <c r="B143" s="28" t="n"/>
      <c r="C143" s="34">
        <f>IFERROR(VLOOKUP(B143,'店舗マスタ'!$A$4:$B$103,2,FALSE),"")</f>
      </c>
      <c r="D143" s="28" t="n"/>
      <c r="E143" s="34">
        <f>IFERROR(VLOOKUP(D143,'商品マスタ'!$A$4:$E$203,5,FALSE),"")</f>
      </c>
      <c r="F143" s="34">
        <f>IFERROR(VLOOKUP(D143,'商品マスタ'!$A$4:$H$203,8,FALSE),"")</f>
      </c>
      <c r="G143" s="30" t="n"/>
      <c r="H143" s="35">
        <f>IFERROR(VLOOKUP(D143,'商品マスタ'!$A$4:$L$203,12,FALSE),"")</f>
      </c>
      <c r="I143" s="28" t="n"/>
      <c r="J143" s="34">
        <f>IF(D143="","",ROUNDUP(MAX(IF(H143="",0,H143)+IF(I143="",0,I143)-IF(G143="",0,G143),0)/MAX(IFERROR(VLOOKUP(D143,'商品マスタ'!$A$4:$M$203,13,FALSE),1),1),0)*MAX(IFERROR(VLOOKUP(D143,'商品マスタ'!$A$4:$M$203,13,FALSE),1),1))</f>
      </c>
      <c r="K143" s="28" t="n"/>
      <c r="L143" s="32">
        <f>IFERROR(VLOOKUP(D143,'商品マスタ'!$A$4:$I$203,9,FALSE),"")</f>
      </c>
      <c r="M143" s="32">
        <f>IF(OR(K143="",L143=""),"",K143*L143)</f>
      </c>
      <c r="N143" s="29" t="n"/>
      <c r="O143" s="29" t="n"/>
      <c r="P143" s="28" t="n"/>
      <c r="Q143" s="28" t="n"/>
      <c r="R143" s="28" t="n"/>
    </row>
    <row r="144">
      <c r="A144" s="29" t="n"/>
      <c r="B144" s="28" t="n"/>
      <c r="C144" s="34">
        <f>IFERROR(VLOOKUP(B144,'店舗マスタ'!$A$4:$B$103,2,FALSE),"")</f>
      </c>
      <c r="D144" s="28" t="n"/>
      <c r="E144" s="34">
        <f>IFERROR(VLOOKUP(D144,'商品マスタ'!$A$4:$E$203,5,FALSE),"")</f>
      </c>
      <c r="F144" s="34">
        <f>IFERROR(VLOOKUP(D144,'商品マスタ'!$A$4:$H$203,8,FALSE),"")</f>
      </c>
      <c r="G144" s="30" t="n"/>
      <c r="H144" s="35">
        <f>IFERROR(VLOOKUP(D144,'商品マスタ'!$A$4:$L$203,12,FALSE),"")</f>
      </c>
      <c r="I144" s="28" t="n"/>
      <c r="J144" s="34">
        <f>IF(D144="","",ROUNDUP(MAX(IF(H144="",0,H144)+IF(I144="",0,I144)-IF(G144="",0,G144),0)/MAX(IFERROR(VLOOKUP(D144,'商品マスタ'!$A$4:$M$203,13,FALSE),1),1),0)*MAX(IFERROR(VLOOKUP(D144,'商品マスタ'!$A$4:$M$203,13,FALSE),1),1))</f>
      </c>
      <c r="K144" s="28" t="n"/>
      <c r="L144" s="32">
        <f>IFERROR(VLOOKUP(D144,'商品マスタ'!$A$4:$I$203,9,FALSE),"")</f>
      </c>
      <c r="M144" s="32">
        <f>IF(OR(K144="",L144=""),"",K144*L144)</f>
      </c>
      <c r="N144" s="29" t="n"/>
      <c r="O144" s="29" t="n"/>
      <c r="P144" s="28" t="n"/>
      <c r="Q144" s="28" t="n"/>
      <c r="R144" s="28" t="n"/>
    </row>
    <row r="145">
      <c r="A145" s="29" t="n"/>
      <c r="B145" s="28" t="n"/>
      <c r="C145" s="34">
        <f>IFERROR(VLOOKUP(B145,'店舗マスタ'!$A$4:$B$103,2,FALSE),"")</f>
      </c>
      <c r="D145" s="28" t="n"/>
      <c r="E145" s="34">
        <f>IFERROR(VLOOKUP(D145,'商品マスタ'!$A$4:$E$203,5,FALSE),"")</f>
      </c>
      <c r="F145" s="34">
        <f>IFERROR(VLOOKUP(D145,'商品マスタ'!$A$4:$H$203,8,FALSE),"")</f>
      </c>
      <c r="G145" s="30" t="n"/>
      <c r="H145" s="35">
        <f>IFERROR(VLOOKUP(D145,'商品マスタ'!$A$4:$L$203,12,FALSE),"")</f>
      </c>
      <c r="I145" s="28" t="n"/>
      <c r="J145" s="34">
        <f>IF(D145="","",ROUNDUP(MAX(IF(H145="",0,H145)+IF(I145="",0,I145)-IF(G145="",0,G145),0)/MAX(IFERROR(VLOOKUP(D145,'商品マスタ'!$A$4:$M$203,13,FALSE),1),1),0)*MAX(IFERROR(VLOOKUP(D145,'商品マスタ'!$A$4:$M$203,13,FALSE),1),1))</f>
      </c>
      <c r="K145" s="28" t="n"/>
      <c r="L145" s="32">
        <f>IFERROR(VLOOKUP(D145,'商品マスタ'!$A$4:$I$203,9,FALSE),"")</f>
      </c>
      <c r="M145" s="32">
        <f>IF(OR(K145="",L145=""),"",K145*L145)</f>
      </c>
      <c r="N145" s="29" t="n"/>
      <c r="O145" s="29" t="n"/>
      <c r="P145" s="28" t="n"/>
      <c r="Q145" s="28" t="n"/>
      <c r="R145" s="28" t="n"/>
    </row>
    <row r="146">
      <c r="A146" s="29" t="n"/>
      <c r="B146" s="28" t="n"/>
      <c r="C146" s="34">
        <f>IFERROR(VLOOKUP(B146,'店舗マスタ'!$A$4:$B$103,2,FALSE),"")</f>
      </c>
      <c r="D146" s="28" t="n"/>
      <c r="E146" s="34">
        <f>IFERROR(VLOOKUP(D146,'商品マスタ'!$A$4:$E$203,5,FALSE),"")</f>
      </c>
      <c r="F146" s="34">
        <f>IFERROR(VLOOKUP(D146,'商品マスタ'!$A$4:$H$203,8,FALSE),"")</f>
      </c>
      <c r="G146" s="30" t="n"/>
      <c r="H146" s="35">
        <f>IFERROR(VLOOKUP(D146,'商品マスタ'!$A$4:$L$203,12,FALSE),"")</f>
      </c>
      <c r="I146" s="28" t="n"/>
      <c r="J146" s="34">
        <f>IF(D146="","",ROUNDUP(MAX(IF(H146="",0,H146)+IF(I146="",0,I146)-IF(G146="",0,G146),0)/MAX(IFERROR(VLOOKUP(D146,'商品マスタ'!$A$4:$M$203,13,FALSE),1),1),0)*MAX(IFERROR(VLOOKUP(D146,'商品マスタ'!$A$4:$M$203,13,FALSE),1),1))</f>
      </c>
      <c r="K146" s="28" t="n"/>
      <c r="L146" s="32">
        <f>IFERROR(VLOOKUP(D146,'商品マスタ'!$A$4:$I$203,9,FALSE),"")</f>
      </c>
      <c r="M146" s="32">
        <f>IF(OR(K146="",L146=""),"",K146*L146)</f>
      </c>
      <c r="N146" s="29" t="n"/>
      <c r="O146" s="29" t="n"/>
      <c r="P146" s="28" t="n"/>
      <c r="Q146" s="28" t="n"/>
      <c r="R146" s="28" t="n"/>
    </row>
    <row r="147">
      <c r="A147" s="29" t="n"/>
      <c r="B147" s="28" t="n"/>
      <c r="C147" s="34">
        <f>IFERROR(VLOOKUP(B147,'店舗マスタ'!$A$4:$B$103,2,FALSE),"")</f>
      </c>
      <c r="D147" s="28" t="n"/>
      <c r="E147" s="34">
        <f>IFERROR(VLOOKUP(D147,'商品マスタ'!$A$4:$E$203,5,FALSE),"")</f>
      </c>
      <c r="F147" s="34">
        <f>IFERROR(VLOOKUP(D147,'商品マスタ'!$A$4:$H$203,8,FALSE),"")</f>
      </c>
      <c r="G147" s="30" t="n"/>
      <c r="H147" s="35">
        <f>IFERROR(VLOOKUP(D147,'商品マスタ'!$A$4:$L$203,12,FALSE),"")</f>
      </c>
      <c r="I147" s="28" t="n"/>
      <c r="J147" s="34">
        <f>IF(D147="","",ROUNDUP(MAX(IF(H147="",0,H147)+IF(I147="",0,I147)-IF(G147="",0,G147),0)/MAX(IFERROR(VLOOKUP(D147,'商品マスタ'!$A$4:$M$203,13,FALSE),1),1),0)*MAX(IFERROR(VLOOKUP(D147,'商品マスタ'!$A$4:$M$203,13,FALSE),1),1))</f>
      </c>
      <c r="K147" s="28" t="n"/>
      <c r="L147" s="32">
        <f>IFERROR(VLOOKUP(D147,'商品マスタ'!$A$4:$I$203,9,FALSE),"")</f>
      </c>
      <c r="M147" s="32">
        <f>IF(OR(K147="",L147=""),"",K147*L147)</f>
      </c>
      <c r="N147" s="29" t="n"/>
      <c r="O147" s="29" t="n"/>
      <c r="P147" s="28" t="n"/>
      <c r="Q147" s="28" t="n"/>
      <c r="R147" s="28" t="n"/>
    </row>
    <row r="148">
      <c r="A148" s="29" t="n"/>
      <c r="B148" s="28" t="n"/>
      <c r="C148" s="34">
        <f>IFERROR(VLOOKUP(B148,'店舗マスタ'!$A$4:$B$103,2,FALSE),"")</f>
      </c>
      <c r="D148" s="28" t="n"/>
      <c r="E148" s="34">
        <f>IFERROR(VLOOKUP(D148,'商品マスタ'!$A$4:$E$203,5,FALSE),"")</f>
      </c>
      <c r="F148" s="34">
        <f>IFERROR(VLOOKUP(D148,'商品マスタ'!$A$4:$H$203,8,FALSE),"")</f>
      </c>
      <c r="G148" s="30" t="n"/>
      <c r="H148" s="35">
        <f>IFERROR(VLOOKUP(D148,'商品マスタ'!$A$4:$L$203,12,FALSE),"")</f>
      </c>
      <c r="I148" s="28" t="n"/>
      <c r="J148" s="34">
        <f>IF(D148="","",ROUNDUP(MAX(IF(H148="",0,H148)+IF(I148="",0,I148)-IF(G148="",0,G148),0)/MAX(IFERROR(VLOOKUP(D148,'商品マスタ'!$A$4:$M$203,13,FALSE),1),1),0)*MAX(IFERROR(VLOOKUP(D148,'商品マスタ'!$A$4:$M$203,13,FALSE),1),1))</f>
      </c>
      <c r="K148" s="28" t="n"/>
      <c r="L148" s="32">
        <f>IFERROR(VLOOKUP(D148,'商品マスタ'!$A$4:$I$203,9,FALSE),"")</f>
      </c>
      <c r="M148" s="32">
        <f>IF(OR(K148="",L148=""),"",K148*L148)</f>
      </c>
      <c r="N148" s="29" t="n"/>
      <c r="O148" s="29" t="n"/>
      <c r="P148" s="28" t="n"/>
      <c r="Q148" s="28" t="n"/>
      <c r="R148" s="28" t="n"/>
    </row>
    <row r="149">
      <c r="A149" s="29" t="n"/>
      <c r="B149" s="28" t="n"/>
      <c r="C149" s="34">
        <f>IFERROR(VLOOKUP(B149,'店舗マスタ'!$A$4:$B$103,2,FALSE),"")</f>
      </c>
      <c r="D149" s="28" t="n"/>
      <c r="E149" s="34">
        <f>IFERROR(VLOOKUP(D149,'商品マスタ'!$A$4:$E$203,5,FALSE),"")</f>
      </c>
      <c r="F149" s="34">
        <f>IFERROR(VLOOKUP(D149,'商品マスタ'!$A$4:$H$203,8,FALSE),"")</f>
      </c>
      <c r="G149" s="30" t="n"/>
      <c r="H149" s="35">
        <f>IFERROR(VLOOKUP(D149,'商品マスタ'!$A$4:$L$203,12,FALSE),"")</f>
      </c>
      <c r="I149" s="28" t="n"/>
      <c r="J149" s="34">
        <f>IF(D149="","",ROUNDUP(MAX(IF(H149="",0,H149)+IF(I149="",0,I149)-IF(G149="",0,G149),0)/MAX(IFERROR(VLOOKUP(D149,'商品マスタ'!$A$4:$M$203,13,FALSE),1),1),0)*MAX(IFERROR(VLOOKUP(D149,'商品マスタ'!$A$4:$M$203,13,FALSE),1),1))</f>
      </c>
      <c r="K149" s="28" t="n"/>
      <c r="L149" s="32">
        <f>IFERROR(VLOOKUP(D149,'商品マスタ'!$A$4:$I$203,9,FALSE),"")</f>
      </c>
      <c r="M149" s="32">
        <f>IF(OR(K149="",L149=""),"",K149*L149)</f>
      </c>
      <c r="N149" s="29" t="n"/>
      <c r="O149" s="29" t="n"/>
      <c r="P149" s="28" t="n"/>
      <c r="Q149" s="28" t="n"/>
      <c r="R149" s="28" t="n"/>
    </row>
    <row r="150">
      <c r="A150" s="29" t="n"/>
      <c r="B150" s="28" t="n"/>
      <c r="C150" s="34">
        <f>IFERROR(VLOOKUP(B150,'店舗マスタ'!$A$4:$B$103,2,FALSE),"")</f>
      </c>
      <c r="D150" s="28" t="n"/>
      <c r="E150" s="34">
        <f>IFERROR(VLOOKUP(D150,'商品マスタ'!$A$4:$E$203,5,FALSE),"")</f>
      </c>
      <c r="F150" s="34">
        <f>IFERROR(VLOOKUP(D150,'商品マスタ'!$A$4:$H$203,8,FALSE),"")</f>
      </c>
      <c r="G150" s="30" t="n"/>
      <c r="H150" s="35">
        <f>IFERROR(VLOOKUP(D150,'商品マスタ'!$A$4:$L$203,12,FALSE),"")</f>
      </c>
      <c r="I150" s="28" t="n"/>
      <c r="J150" s="34">
        <f>IF(D150="","",ROUNDUP(MAX(IF(H150="",0,H150)+IF(I150="",0,I150)-IF(G150="",0,G150),0)/MAX(IFERROR(VLOOKUP(D150,'商品マスタ'!$A$4:$M$203,13,FALSE),1),1),0)*MAX(IFERROR(VLOOKUP(D150,'商品マスタ'!$A$4:$M$203,13,FALSE),1),1))</f>
      </c>
      <c r="K150" s="28" t="n"/>
      <c r="L150" s="32">
        <f>IFERROR(VLOOKUP(D150,'商品マスタ'!$A$4:$I$203,9,FALSE),"")</f>
      </c>
      <c r="M150" s="32">
        <f>IF(OR(K150="",L150=""),"",K150*L150)</f>
      </c>
      <c r="N150" s="29" t="n"/>
      <c r="O150" s="29" t="n"/>
      <c r="P150" s="28" t="n"/>
      <c r="Q150" s="28" t="n"/>
      <c r="R150" s="28" t="n"/>
    </row>
    <row r="151">
      <c r="A151" s="29" t="n"/>
      <c r="B151" s="28" t="n"/>
      <c r="C151" s="34">
        <f>IFERROR(VLOOKUP(B151,'店舗マスタ'!$A$4:$B$103,2,FALSE),"")</f>
      </c>
      <c r="D151" s="28" t="n"/>
      <c r="E151" s="34">
        <f>IFERROR(VLOOKUP(D151,'商品マスタ'!$A$4:$E$203,5,FALSE),"")</f>
      </c>
      <c r="F151" s="34">
        <f>IFERROR(VLOOKUP(D151,'商品マスタ'!$A$4:$H$203,8,FALSE),"")</f>
      </c>
      <c r="G151" s="30" t="n"/>
      <c r="H151" s="35">
        <f>IFERROR(VLOOKUP(D151,'商品マスタ'!$A$4:$L$203,12,FALSE),"")</f>
      </c>
      <c r="I151" s="28" t="n"/>
      <c r="J151" s="34">
        <f>IF(D151="","",ROUNDUP(MAX(IF(H151="",0,H151)+IF(I151="",0,I151)-IF(G151="",0,G151),0)/MAX(IFERROR(VLOOKUP(D151,'商品マスタ'!$A$4:$M$203,13,FALSE),1),1),0)*MAX(IFERROR(VLOOKUP(D151,'商品マスタ'!$A$4:$M$203,13,FALSE),1),1))</f>
      </c>
      <c r="K151" s="28" t="n"/>
      <c r="L151" s="32">
        <f>IFERROR(VLOOKUP(D151,'商品マスタ'!$A$4:$I$203,9,FALSE),"")</f>
      </c>
      <c r="M151" s="32">
        <f>IF(OR(K151="",L151=""),"",K151*L151)</f>
      </c>
      <c r="N151" s="29" t="n"/>
      <c r="O151" s="29" t="n"/>
      <c r="P151" s="28" t="n"/>
      <c r="Q151" s="28" t="n"/>
      <c r="R151" s="28" t="n"/>
    </row>
    <row r="152">
      <c r="A152" s="29" t="n"/>
      <c r="B152" s="28" t="n"/>
      <c r="C152" s="34">
        <f>IFERROR(VLOOKUP(B152,'店舗マスタ'!$A$4:$B$103,2,FALSE),"")</f>
      </c>
      <c r="D152" s="28" t="n"/>
      <c r="E152" s="34">
        <f>IFERROR(VLOOKUP(D152,'商品マスタ'!$A$4:$E$203,5,FALSE),"")</f>
      </c>
      <c r="F152" s="34">
        <f>IFERROR(VLOOKUP(D152,'商品マスタ'!$A$4:$H$203,8,FALSE),"")</f>
      </c>
      <c r="G152" s="30" t="n"/>
      <c r="H152" s="35">
        <f>IFERROR(VLOOKUP(D152,'商品マスタ'!$A$4:$L$203,12,FALSE),"")</f>
      </c>
      <c r="I152" s="28" t="n"/>
      <c r="J152" s="34">
        <f>IF(D152="","",ROUNDUP(MAX(IF(H152="",0,H152)+IF(I152="",0,I152)-IF(G152="",0,G152),0)/MAX(IFERROR(VLOOKUP(D152,'商品マスタ'!$A$4:$M$203,13,FALSE),1),1),0)*MAX(IFERROR(VLOOKUP(D152,'商品マスタ'!$A$4:$M$203,13,FALSE),1),1))</f>
      </c>
      <c r="K152" s="28" t="n"/>
      <c r="L152" s="32">
        <f>IFERROR(VLOOKUP(D152,'商品マスタ'!$A$4:$I$203,9,FALSE),"")</f>
      </c>
      <c r="M152" s="32">
        <f>IF(OR(K152="",L152=""),"",K152*L152)</f>
      </c>
      <c r="N152" s="29" t="n"/>
      <c r="O152" s="29" t="n"/>
      <c r="P152" s="28" t="n"/>
      <c r="Q152" s="28" t="n"/>
      <c r="R152" s="28" t="n"/>
    </row>
    <row r="153">
      <c r="A153" s="29" t="n"/>
      <c r="B153" s="28" t="n"/>
      <c r="C153" s="34">
        <f>IFERROR(VLOOKUP(B153,'店舗マスタ'!$A$4:$B$103,2,FALSE),"")</f>
      </c>
      <c r="D153" s="28" t="n"/>
      <c r="E153" s="34">
        <f>IFERROR(VLOOKUP(D153,'商品マスタ'!$A$4:$E$203,5,FALSE),"")</f>
      </c>
      <c r="F153" s="34">
        <f>IFERROR(VLOOKUP(D153,'商品マスタ'!$A$4:$H$203,8,FALSE),"")</f>
      </c>
      <c r="G153" s="30" t="n"/>
      <c r="H153" s="35">
        <f>IFERROR(VLOOKUP(D153,'商品マスタ'!$A$4:$L$203,12,FALSE),"")</f>
      </c>
      <c r="I153" s="28" t="n"/>
      <c r="J153" s="34">
        <f>IF(D153="","",ROUNDUP(MAX(IF(H153="",0,H153)+IF(I153="",0,I153)-IF(G153="",0,G153),0)/MAX(IFERROR(VLOOKUP(D153,'商品マスタ'!$A$4:$M$203,13,FALSE),1),1),0)*MAX(IFERROR(VLOOKUP(D153,'商品マスタ'!$A$4:$M$203,13,FALSE),1),1))</f>
      </c>
      <c r="K153" s="28" t="n"/>
      <c r="L153" s="32">
        <f>IFERROR(VLOOKUP(D153,'商品マスタ'!$A$4:$I$203,9,FALSE),"")</f>
      </c>
      <c r="M153" s="32">
        <f>IF(OR(K153="",L153=""),"",K153*L153)</f>
      </c>
      <c r="N153" s="29" t="n"/>
      <c r="O153" s="29" t="n"/>
      <c r="P153" s="28" t="n"/>
      <c r="Q153" s="28" t="n"/>
      <c r="R153" s="28" t="n"/>
    </row>
    <row r="154">
      <c r="A154" s="29" t="n"/>
      <c r="B154" s="28" t="n"/>
      <c r="C154" s="34">
        <f>IFERROR(VLOOKUP(B154,'店舗マスタ'!$A$4:$B$103,2,FALSE),"")</f>
      </c>
      <c r="D154" s="28" t="n"/>
      <c r="E154" s="34">
        <f>IFERROR(VLOOKUP(D154,'商品マスタ'!$A$4:$E$203,5,FALSE),"")</f>
      </c>
      <c r="F154" s="34">
        <f>IFERROR(VLOOKUP(D154,'商品マスタ'!$A$4:$H$203,8,FALSE),"")</f>
      </c>
      <c r="G154" s="30" t="n"/>
      <c r="H154" s="35">
        <f>IFERROR(VLOOKUP(D154,'商品マスタ'!$A$4:$L$203,12,FALSE),"")</f>
      </c>
      <c r="I154" s="28" t="n"/>
      <c r="J154" s="34">
        <f>IF(D154="","",ROUNDUP(MAX(IF(H154="",0,H154)+IF(I154="",0,I154)-IF(G154="",0,G154),0)/MAX(IFERROR(VLOOKUP(D154,'商品マスタ'!$A$4:$M$203,13,FALSE),1),1),0)*MAX(IFERROR(VLOOKUP(D154,'商品マスタ'!$A$4:$M$203,13,FALSE),1),1))</f>
      </c>
      <c r="K154" s="28" t="n"/>
      <c r="L154" s="32">
        <f>IFERROR(VLOOKUP(D154,'商品マスタ'!$A$4:$I$203,9,FALSE),"")</f>
      </c>
      <c r="M154" s="32">
        <f>IF(OR(K154="",L154=""),"",K154*L154)</f>
      </c>
      <c r="N154" s="29" t="n"/>
      <c r="O154" s="29" t="n"/>
      <c r="P154" s="28" t="n"/>
      <c r="Q154" s="28" t="n"/>
      <c r="R154" s="28" t="n"/>
    </row>
    <row r="155">
      <c r="A155" s="29" t="n"/>
      <c r="B155" s="28" t="n"/>
      <c r="C155" s="34">
        <f>IFERROR(VLOOKUP(B155,'店舗マスタ'!$A$4:$B$103,2,FALSE),"")</f>
      </c>
      <c r="D155" s="28" t="n"/>
      <c r="E155" s="34">
        <f>IFERROR(VLOOKUP(D155,'商品マスタ'!$A$4:$E$203,5,FALSE),"")</f>
      </c>
      <c r="F155" s="34">
        <f>IFERROR(VLOOKUP(D155,'商品マスタ'!$A$4:$H$203,8,FALSE),"")</f>
      </c>
      <c r="G155" s="30" t="n"/>
      <c r="H155" s="35">
        <f>IFERROR(VLOOKUP(D155,'商品マスタ'!$A$4:$L$203,12,FALSE),"")</f>
      </c>
      <c r="I155" s="28" t="n"/>
      <c r="J155" s="34">
        <f>IF(D155="","",ROUNDUP(MAX(IF(H155="",0,H155)+IF(I155="",0,I155)-IF(G155="",0,G155),0)/MAX(IFERROR(VLOOKUP(D155,'商品マスタ'!$A$4:$M$203,13,FALSE),1),1),0)*MAX(IFERROR(VLOOKUP(D155,'商品マスタ'!$A$4:$M$203,13,FALSE),1),1))</f>
      </c>
      <c r="K155" s="28" t="n"/>
      <c r="L155" s="32">
        <f>IFERROR(VLOOKUP(D155,'商品マスタ'!$A$4:$I$203,9,FALSE),"")</f>
      </c>
      <c r="M155" s="32">
        <f>IF(OR(K155="",L155=""),"",K155*L155)</f>
      </c>
      <c r="N155" s="29" t="n"/>
      <c r="O155" s="29" t="n"/>
      <c r="P155" s="28" t="n"/>
      <c r="Q155" s="28" t="n"/>
      <c r="R155" s="28" t="n"/>
    </row>
    <row r="156">
      <c r="A156" s="29" t="n"/>
      <c r="B156" s="28" t="n"/>
      <c r="C156" s="34">
        <f>IFERROR(VLOOKUP(B156,'店舗マスタ'!$A$4:$B$103,2,FALSE),"")</f>
      </c>
      <c r="D156" s="28" t="n"/>
      <c r="E156" s="34">
        <f>IFERROR(VLOOKUP(D156,'商品マスタ'!$A$4:$E$203,5,FALSE),"")</f>
      </c>
      <c r="F156" s="34">
        <f>IFERROR(VLOOKUP(D156,'商品マスタ'!$A$4:$H$203,8,FALSE),"")</f>
      </c>
      <c r="G156" s="30" t="n"/>
      <c r="H156" s="35">
        <f>IFERROR(VLOOKUP(D156,'商品マスタ'!$A$4:$L$203,12,FALSE),"")</f>
      </c>
      <c r="I156" s="28" t="n"/>
      <c r="J156" s="34">
        <f>IF(D156="","",ROUNDUP(MAX(IF(H156="",0,H156)+IF(I156="",0,I156)-IF(G156="",0,G156),0)/MAX(IFERROR(VLOOKUP(D156,'商品マスタ'!$A$4:$M$203,13,FALSE),1),1),0)*MAX(IFERROR(VLOOKUP(D156,'商品マスタ'!$A$4:$M$203,13,FALSE),1),1))</f>
      </c>
      <c r="K156" s="28" t="n"/>
      <c r="L156" s="32">
        <f>IFERROR(VLOOKUP(D156,'商品マスタ'!$A$4:$I$203,9,FALSE),"")</f>
      </c>
      <c r="M156" s="32">
        <f>IF(OR(K156="",L156=""),"",K156*L156)</f>
      </c>
      <c r="N156" s="29" t="n"/>
      <c r="O156" s="29" t="n"/>
      <c r="P156" s="28" t="n"/>
      <c r="Q156" s="28" t="n"/>
      <c r="R156" s="28" t="n"/>
    </row>
    <row r="157">
      <c r="A157" s="29" t="n"/>
      <c r="B157" s="28" t="n"/>
      <c r="C157" s="34">
        <f>IFERROR(VLOOKUP(B157,'店舗マスタ'!$A$4:$B$103,2,FALSE),"")</f>
      </c>
      <c r="D157" s="28" t="n"/>
      <c r="E157" s="34">
        <f>IFERROR(VLOOKUP(D157,'商品マスタ'!$A$4:$E$203,5,FALSE),"")</f>
      </c>
      <c r="F157" s="34">
        <f>IFERROR(VLOOKUP(D157,'商品マスタ'!$A$4:$H$203,8,FALSE),"")</f>
      </c>
      <c r="G157" s="30" t="n"/>
      <c r="H157" s="35">
        <f>IFERROR(VLOOKUP(D157,'商品マスタ'!$A$4:$L$203,12,FALSE),"")</f>
      </c>
      <c r="I157" s="28" t="n"/>
      <c r="J157" s="34">
        <f>IF(D157="","",ROUNDUP(MAX(IF(H157="",0,H157)+IF(I157="",0,I157)-IF(G157="",0,G157),0)/MAX(IFERROR(VLOOKUP(D157,'商品マスタ'!$A$4:$M$203,13,FALSE),1),1),0)*MAX(IFERROR(VLOOKUP(D157,'商品マスタ'!$A$4:$M$203,13,FALSE),1),1))</f>
      </c>
      <c r="K157" s="28" t="n"/>
      <c r="L157" s="32">
        <f>IFERROR(VLOOKUP(D157,'商品マスタ'!$A$4:$I$203,9,FALSE),"")</f>
      </c>
      <c r="M157" s="32">
        <f>IF(OR(K157="",L157=""),"",K157*L157)</f>
      </c>
      <c r="N157" s="29" t="n"/>
      <c r="O157" s="29" t="n"/>
      <c r="P157" s="28" t="n"/>
      <c r="Q157" s="28" t="n"/>
      <c r="R157" s="28" t="n"/>
    </row>
    <row r="158">
      <c r="A158" s="29" t="n"/>
      <c r="B158" s="28" t="n"/>
      <c r="C158" s="34">
        <f>IFERROR(VLOOKUP(B158,'店舗マスタ'!$A$4:$B$103,2,FALSE),"")</f>
      </c>
      <c r="D158" s="28" t="n"/>
      <c r="E158" s="34">
        <f>IFERROR(VLOOKUP(D158,'商品マスタ'!$A$4:$E$203,5,FALSE),"")</f>
      </c>
      <c r="F158" s="34">
        <f>IFERROR(VLOOKUP(D158,'商品マスタ'!$A$4:$H$203,8,FALSE),"")</f>
      </c>
      <c r="G158" s="30" t="n"/>
      <c r="H158" s="35">
        <f>IFERROR(VLOOKUP(D158,'商品マスタ'!$A$4:$L$203,12,FALSE),"")</f>
      </c>
      <c r="I158" s="28" t="n"/>
      <c r="J158" s="34">
        <f>IF(D158="","",ROUNDUP(MAX(IF(H158="",0,H158)+IF(I158="",0,I158)-IF(G158="",0,G158),0)/MAX(IFERROR(VLOOKUP(D158,'商品マスタ'!$A$4:$M$203,13,FALSE),1),1),0)*MAX(IFERROR(VLOOKUP(D158,'商品マスタ'!$A$4:$M$203,13,FALSE),1),1))</f>
      </c>
      <c r="K158" s="28" t="n"/>
      <c r="L158" s="32">
        <f>IFERROR(VLOOKUP(D158,'商品マスタ'!$A$4:$I$203,9,FALSE),"")</f>
      </c>
      <c r="M158" s="32">
        <f>IF(OR(K158="",L158=""),"",K158*L158)</f>
      </c>
      <c r="N158" s="29" t="n"/>
      <c r="O158" s="29" t="n"/>
      <c r="P158" s="28" t="n"/>
      <c r="Q158" s="28" t="n"/>
      <c r="R158" s="28" t="n"/>
    </row>
    <row r="159">
      <c r="A159" s="29" t="n"/>
      <c r="B159" s="28" t="n"/>
      <c r="C159" s="34">
        <f>IFERROR(VLOOKUP(B159,'店舗マスタ'!$A$4:$B$103,2,FALSE),"")</f>
      </c>
      <c r="D159" s="28" t="n"/>
      <c r="E159" s="34">
        <f>IFERROR(VLOOKUP(D159,'商品マスタ'!$A$4:$E$203,5,FALSE),"")</f>
      </c>
      <c r="F159" s="34">
        <f>IFERROR(VLOOKUP(D159,'商品マスタ'!$A$4:$H$203,8,FALSE),"")</f>
      </c>
      <c r="G159" s="30" t="n"/>
      <c r="H159" s="35">
        <f>IFERROR(VLOOKUP(D159,'商品マスタ'!$A$4:$L$203,12,FALSE),"")</f>
      </c>
      <c r="I159" s="28" t="n"/>
      <c r="J159" s="34">
        <f>IF(D159="","",ROUNDUP(MAX(IF(H159="",0,H159)+IF(I159="",0,I159)-IF(G159="",0,G159),0)/MAX(IFERROR(VLOOKUP(D159,'商品マスタ'!$A$4:$M$203,13,FALSE),1),1),0)*MAX(IFERROR(VLOOKUP(D159,'商品マスタ'!$A$4:$M$203,13,FALSE),1),1))</f>
      </c>
      <c r="K159" s="28" t="n"/>
      <c r="L159" s="32">
        <f>IFERROR(VLOOKUP(D159,'商品マスタ'!$A$4:$I$203,9,FALSE),"")</f>
      </c>
      <c r="M159" s="32">
        <f>IF(OR(K159="",L159=""),"",K159*L159)</f>
      </c>
      <c r="N159" s="29" t="n"/>
      <c r="O159" s="29" t="n"/>
      <c r="P159" s="28" t="n"/>
      <c r="Q159" s="28" t="n"/>
      <c r="R159" s="28" t="n"/>
    </row>
    <row r="160">
      <c r="A160" s="29" t="n"/>
      <c r="B160" s="28" t="n"/>
      <c r="C160" s="34">
        <f>IFERROR(VLOOKUP(B160,'店舗マスタ'!$A$4:$B$103,2,FALSE),"")</f>
      </c>
      <c r="D160" s="28" t="n"/>
      <c r="E160" s="34">
        <f>IFERROR(VLOOKUP(D160,'商品マスタ'!$A$4:$E$203,5,FALSE),"")</f>
      </c>
      <c r="F160" s="34">
        <f>IFERROR(VLOOKUP(D160,'商品マスタ'!$A$4:$H$203,8,FALSE),"")</f>
      </c>
      <c r="G160" s="30" t="n"/>
      <c r="H160" s="35">
        <f>IFERROR(VLOOKUP(D160,'商品マスタ'!$A$4:$L$203,12,FALSE),"")</f>
      </c>
      <c r="I160" s="28" t="n"/>
      <c r="J160" s="34">
        <f>IF(D160="","",ROUNDUP(MAX(IF(H160="",0,H160)+IF(I160="",0,I160)-IF(G160="",0,G160),0)/MAX(IFERROR(VLOOKUP(D160,'商品マスタ'!$A$4:$M$203,13,FALSE),1),1),0)*MAX(IFERROR(VLOOKUP(D160,'商品マスタ'!$A$4:$M$203,13,FALSE),1),1))</f>
      </c>
      <c r="K160" s="28" t="n"/>
      <c r="L160" s="32">
        <f>IFERROR(VLOOKUP(D160,'商品マスタ'!$A$4:$I$203,9,FALSE),"")</f>
      </c>
      <c r="M160" s="32">
        <f>IF(OR(K160="",L160=""),"",K160*L160)</f>
      </c>
      <c r="N160" s="29" t="n"/>
      <c r="O160" s="29" t="n"/>
      <c r="P160" s="28" t="n"/>
      <c r="Q160" s="28" t="n"/>
      <c r="R160" s="28" t="n"/>
    </row>
    <row r="161">
      <c r="A161" s="29" t="n"/>
      <c r="B161" s="28" t="n"/>
      <c r="C161" s="34">
        <f>IFERROR(VLOOKUP(B161,'店舗マスタ'!$A$4:$B$103,2,FALSE),"")</f>
      </c>
      <c r="D161" s="28" t="n"/>
      <c r="E161" s="34">
        <f>IFERROR(VLOOKUP(D161,'商品マスタ'!$A$4:$E$203,5,FALSE),"")</f>
      </c>
      <c r="F161" s="34">
        <f>IFERROR(VLOOKUP(D161,'商品マスタ'!$A$4:$H$203,8,FALSE),"")</f>
      </c>
      <c r="G161" s="30" t="n"/>
      <c r="H161" s="35">
        <f>IFERROR(VLOOKUP(D161,'商品マスタ'!$A$4:$L$203,12,FALSE),"")</f>
      </c>
      <c r="I161" s="28" t="n"/>
      <c r="J161" s="34">
        <f>IF(D161="","",ROUNDUP(MAX(IF(H161="",0,H161)+IF(I161="",0,I161)-IF(G161="",0,G161),0)/MAX(IFERROR(VLOOKUP(D161,'商品マスタ'!$A$4:$M$203,13,FALSE),1),1),0)*MAX(IFERROR(VLOOKUP(D161,'商品マスタ'!$A$4:$M$203,13,FALSE),1),1))</f>
      </c>
      <c r="K161" s="28" t="n"/>
      <c r="L161" s="32">
        <f>IFERROR(VLOOKUP(D161,'商品マスタ'!$A$4:$I$203,9,FALSE),"")</f>
      </c>
      <c r="M161" s="32">
        <f>IF(OR(K161="",L161=""),"",K161*L161)</f>
      </c>
      <c r="N161" s="29" t="n"/>
      <c r="O161" s="29" t="n"/>
      <c r="P161" s="28" t="n"/>
      <c r="Q161" s="28" t="n"/>
      <c r="R161" s="28" t="n"/>
    </row>
    <row r="162">
      <c r="A162" s="29" t="n"/>
      <c r="B162" s="28" t="n"/>
      <c r="C162" s="34">
        <f>IFERROR(VLOOKUP(B162,'店舗マスタ'!$A$4:$B$103,2,FALSE),"")</f>
      </c>
      <c r="D162" s="28" t="n"/>
      <c r="E162" s="34">
        <f>IFERROR(VLOOKUP(D162,'商品マスタ'!$A$4:$E$203,5,FALSE),"")</f>
      </c>
      <c r="F162" s="34">
        <f>IFERROR(VLOOKUP(D162,'商品マスタ'!$A$4:$H$203,8,FALSE),"")</f>
      </c>
      <c r="G162" s="30" t="n"/>
      <c r="H162" s="35">
        <f>IFERROR(VLOOKUP(D162,'商品マスタ'!$A$4:$L$203,12,FALSE),"")</f>
      </c>
      <c r="I162" s="28" t="n"/>
      <c r="J162" s="34">
        <f>IF(D162="","",ROUNDUP(MAX(IF(H162="",0,H162)+IF(I162="",0,I162)-IF(G162="",0,G162),0)/MAX(IFERROR(VLOOKUP(D162,'商品マスタ'!$A$4:$M$203,13,FALSE),1),1),0)*MAX(IFERROR(VLOOKUP(D162,'商品マスタ'!$A$4:$M$203,13,FALSE),1),1))</f>
      </c>
      <c r="K162" s="28" t="n"/>
      <c r="L162" s="32">
        <f>IFERROR(VLOOKUP(D162,'商品マスタ'!$A$4:$I$203,9,FALSE),"")</f>
      </c>
      <c r="M162" s="32">
        <f>IF(OR(K162="",L162=""),"",K162*L162)</f>
      </c>
      <c r="N162" s="29" t="n"/>
      <c r="O162" s="29" t="n"/>
      <c r="P162" s="28" t="n"/>
      <c r="Q162" s="28" t="n"/>
      <c r="R162" s="28" t="n"/>
    </row>
    <row r="163">
      <c r="A163" s="29" t="n"/>
      <c r="B163" s="28" t="n"/>
      <c r="C163" s="34">
        <f>IFERROR(VLOOKUP(B163,'店舗マスタ'!$A$4:$B$103,2,FALSE),"")</f>
      </c>
      <c r="D163" s="28" t="n"/>
      <c r="E163" s="34">
        <f>IFERROR(VLOOKUP(D163,'商品マスタ'!$A$4:$E$203,5,FALSE),"")</f>
      </c>
      <c r="F163" s="34">
        <f>IFERROR(VLOOKUP(D163,'商品マスタ'!$A$4:$H$203,8,FALSE),"")</f>
      </c>
      <c r="G163" s="30" t="n"/>
      <c r="H163" s="35">
        <f>IFERROR(VLOOKUP(D163,'商品マスタ'!$A$4:$L$203,12,FALSE),"")</f>
      </c>
      <c r="I163" s="28" t="n"/>
      <c r="J163" s="34">
        <f>IF(D163="","",ROUNDUP(MAX(IF(H163="",0,H163)+IF(I163="",0,I163)-IF(G163="",0,G163),0)/MAX(IFERROR(VLOOKUP(D163,'商品マスタ'!$A$4:$M$203,13,FALSE),1),1),0)*MAX(IFERROR(VLOOKUP(D163,'商品マスタ'!$A$4:$M$203,13,FALSE),1),1))</f>
      </c>
      <c r="K163" s="28" t="n"/>
      <c r="L163" s="32">
        <f>IFERROR(VLOOKUP(D163,'商品マスタ'!$A$4:$I$203,9,FALSE),"")</f>
      </c>
      <c r="M163" s="32">
        <f>IF(OR(K163="",L163=""),"",K163*L163)</f>
      </c>
      <c r="N163" s="29" t="n"/>
      <c r="O163" s="29" t="n"/>
      <c r="P163" s="28" t="n"/>
      <c r="Q163" s="28" t="n"/>
      <c r="R163" s="28" t="n"/>
    </row>
    <row r="164">
      <c r="A164" s="29" t="n"/>
      <c r="B164" s="28" t="n"/>
      <c r="C164" s="34">
        <f>IFERROR(VLOOKUP(B164,'店舗マスタ'!$A$4:$B$103,2,FALSE),"")</f>
      </c>
      <c r="D164" s="28" t="n"/>
      <c r="E164" s="34">
        <f>IFERROR(VLOOKUP(D164,'商品マスタ'!$A$4:$E$203,5,FALSE),"")</f>
      </c>
      <c r="F164" s="34">
        <f>IFERROR(VLOOKUP(D164,'商品マスタ'!$A$4:$H$203,8,FALSE),"")</f>
      </c>
      <c r="G164" s="30" t="n"/>
      <c r="H164" s="35">
        <f>IFERROR(VLOOKUP(D164,'商品マスタ'!$A$4:$L$203,12,FALSE),"")</f>
      </c>
      <c r="I164" s="28" t="n"/>
      <c r="J164" s="34">
        <f>IF(D164="","",ROUNDUP(MAX(IF(H164="",0,H164)+IF(I164="",0,I164)-IF(G164="",0,G164),0)/MAX(IFERROR(VLOOKUP(D164,'商品マスタ'!$A$4:$M$203,13,FALSE),1),1),0)*MAX(IFERROR(VLOOKUP(D164,'商品マスタ'!$A$4:$M$203,13,FALSE),1),1))</f>
      </c>
      <c r="K164" s="28" t="n"/>
      <c r="L164" s="32">
        <f>IFERROR(VLOOKUP(D164,'商品マスタ'!$A$4:$I$203,9,FALSE),"")</f>
      </c>
      <c r="M164" s="32">
        <f>IF(OR(K164="",L164=""),"",K164*L164)</f>
      </c>
      <c r="N164" s="29" t="n"/>
      <c r="O164" s="29" t="n"/>
      <c r="P164" s="28" t="n"/>
      <c r="Q164" s="28" t="n"/>
      <c r="R164" s="28" t="n"/>
    </row>
    <row r="165">
      <c r="A165" s="29" t="n"/>
      <c r="B165" s="28" t="n"/>
      <c r="C165" s="34">
        <f>IFERROR(VLOOKUP(B165,'店舗マスタ'!$A$4:$B$103,2,FALSE),"")</f>
      </c>
      <c r="D165" s="28" t="n"/>
      <c r="E165" s="34">
        <f>IFERROR(VLOOKUP(D165,'商品マスタ'!$A$4:$E$203,5,FALSE),"")</f>
      </c>
      <c r="F165" s="34">
        <f>IFERROR(VLOOKUP(D165,'商品マスタ'!$A$4:$H$203,8,FALSE),"")</f>
      </c>
      <c r="G165" s="30" t="n"/>
      <c r="H165" s="35">
        <f>IFERROR(VLOOKUP(D165,'商品マスタ'!$A$4:$L$203,12,FALSE),"")</f>
      </c>
      <c r="I165" s="28" t="n"/>
      <c r="J165" s="34">
        <f>IF(D165="","",ROUNDUP(MAX(IF(H165="",0,H165)+IF(I165="",0,I165)-IF(G165="",0,G165),0)/MAX(IFERROR(VLOOKUP(D165,'商品マスタ'!$A$4:$M$203,13,FALSE),1),1),0)*MAX(IFERROR(VLOOKUP(D165,'商品マスタ'!$A$4:$M$203,13,FALSE),1),1))</f>
      </c>
      <c r="K165" s="28" t="n"/>
      <c r="L165" s="32">
        <f>IFERROR(VLOOKUP(D165,'商品マスタ'!$A$4:$I$203,9,FALSE),"")</f>
      </c>
      <c r="M165" s="32">
        <f>IF(OR(K165="",L165=""),"",K165*L165)</f>
      </c>
      <c r="N165" s="29" t="n"/>
      <c r="O165" s="29" t="n"/>
      <c r="P165" s="28" t="n"/>
      <c r="Q165" s="28" t="n"/>
      <c r="R165" s="28" t="n"/>
    </row>
    <row r="166">
      <c r="A166" s="29" t="n"/>
      <c r="B166" s="28" t="n"/>
      <c r="C166" s="34">
        <f>IFERROR(VLOOKUP(B166,'店舗マスタ'!$A$4:$B$103,2,FALSE),"")</f>
      </c>
      <c r="D166" s="28" t="n"/>
      <c r="E166" s="34">
        <f>IFERROR(VLOOKUP(D166,'商品マスタ'!$A$4:$E$203,5,FALSE),"")</f>
      </c>
      <c r="F166" s="34">
        <f>IFERROR(VLOOKUP(D166,'商品マスタ'!$A$4:$H$203,8,FALSE),"")</f>
      </c>
      <c r="G166" s="30" t="n"/>
      <c r="H166" s="35">
        <f>IFERROR(VLOOKUP(D166,'商品マスタ'!$A$4:$L$203,12,FALSE),"")</f>
      </c>
      <c r="I166" s="28" t="n"/>
      <c r="J166" s="34">
        <f>IF(D166="","",ROUNDUP(MAX(IF(H166="",0,H166)+IF(I166="",0,I166)-IF(G166="",0,G166),0)/MAX(IFERROR(VLOOKUP(D166,'商品マスタ'!$A$4:$M$203,13,FALSE),1),1),0)*MAX(IFERROR(VLOOKUP(D166,'商品マスタ'!$A$4:$M$203,13,FALSE),1),1))</f>
      </c>
      <c r="K166" s="28" t="n"/>
      <c r="L166" s="32">
        <f>IFERROR(VLOOKUP(D166,'商品マスタ'!$A$4:$I$203,9,FALSE),"")</f>
      </c>
      <c r="M166" s="32">
        <f>IF(OR(K166="",L166=""),"",K166*L166)</f>
      </c>
      <c r="N166" s="29" t="n"/>
      <c r="O166" s="29" t="n"/>
      <c r="P166" s="28" t="n"/>
      <c r="Q166" s="28" t="n"/>
      <c r="R166" s="28" t="n"/>
    </row>
    <row r="167">
      <c r="A167" s="29" t="n"/>
      <c r="B167" s="28" t="n"/>
      <c r="C167" s="34">
        <f>IFERROR(VLOOKUP(B167,'店舗マスタ'!$A$4:$B$103,2,FALSE),"")</f>
      </c>
      <c r="D167" s="28" t="n"/>
      <c r="E167" s="34">
        <f>IFERROR(VLOOKUP(D167,'商品マスタ'!$A$4:$E$203,5,FALSE),"")</f>
      </c>
      <c r="F167" s="34">
        <f>IFERROR(VLOOKUP(D167,'商品マスタ'!$A$4:$H$203,8,FALSE),"")</f>
      </c>
      <c r="G167" s="30" t="n"/>
      <c r="H167" s="35">
        <f>IFERROR(VLOOKUP(D167,'商品マスタ'!$A$4:$L$203,12,FALSE),"")</f>
      </c>
      <c r="I167" s="28" t="n"/>
      <c r="J167" s="34">
        <f>IF(D167="","",ROUNDUP(MAX(IF(H167="",0,H167)+IF(I167="",0,I167)-IF(G167="",0,G167),0)/MAX(IFERROR(VLOOKUP(D167,'商品マスタ'!$A$4:$M$203,13,FALSE),1),1),0)*MAX(IFERROR(VLOOKUP(D167,'商品マスタ'!$A$4:$M$203,13,FALSE),1),1))</f>
      </c>
      <c r="K167" s="28" t="n"/>
      <c r="L167" s="32">
        <f>IFERROR(VLOOKUP(D167,'商品マスタ'!$A$4:$I$203,9,FALSE),"")</f>
      </c>
      <c r="M167" s="32">
        <f>IF(OR(K167="",L167=""),"",K167*L167)</f>
      </c>
      <c r="N167" s="29" t="n"/>
      <c r="O167" s="29" t="n"/>
      <c r="P167" s="28" t="n"/>
      <c r="Q167" s="28" t="n"/>
      <c r="R167" s="28" t="n"/>
    </row>
    <row r="168">
      <c r="A168" s="29" t="n"/>
      <c r="B168" s="28" t="n"/>
      <c r="C168" s="34">
        <f>IFERROR(VLOOKUP(B168,'店舗マスタ'!$A$4:$B$103,2,FALSE),"")</f>
      </c>
      <c r="D168" s="28" t="n"/>
      <c r="E168" s="34">
        <f>IFERROR(VLOOKUP(D168,'商品マスタ'!$A$4:$E$203,5,FALSE),"")</f>
      </c>
      <c r="F168" s="34">
        <f>IFERROR(VLOOKUP(D168,'商品マスタ'!$A$4:$H$203,8,FALSE),"")</f>
      </c>
      <c r="G168" s="30" t="n"/>
      <c r="H168" s="35">
        <f>IFERROR(VLOOKUP(D168,'商品マスタ'!$A$4:$L$203,12,FALSE),"")</f>
      </c>
      <c r="I168" s="28" t="n"/>
      <c r="J168" s="34">
        <f>IF(D168="","",ROUNDUP(MAX(IF(H168="",0,H168)+IF(I168="",0,I168)-IF(G168="",0,G168),0)/MAX(IFERROR(VLOOKUP(D168,'商品マスタ'!$A$4:$M$203,13,FALSE),1),1),0)*MAX(IFERROR(VLOOKUP(D168,'商品マスタ'!$A$4:$M$203,13,FALSE),1),1))</f>
      </c>
      <c r="K168" s="28" t="n"/>
      <c r="L168" s="32">
        <f>IFERROR(VLOOKUP(D168,'商品マスタ'!$A$4:$I$203,9,FALSE),"")</f>
      </c>
      <c r="M168" s="32">
        <f>IF(OR(K168="",L168=""),"",K168*L168)</f>
      </c>
      <c r="N168" s="29" t="n"/>
      <c r="O168" s="29" t="n"/>
      <c r="P168" s="28" t="n"/>
      <c r="Q168" s="28" t="n"/>
      <c r="R168" s="28" t="n"/>
    </row>
    <row r="169">
      <c r="A169" s="29" t="n"/>
      <c r="B169" s="28" t="n"/>
      <c r="C169" s="34">
        <f>IFERROR(VLOOKUP(B169,'店舗マスタ'!$A$4:$B$103,2,FALSE),"")</f>
      </c>
      <c r="D169" s="28" t="n"/>
      <c r="E169" s="34">
        <f>IFERROR(VLOOKUP(D169,'商品マスタ'!$A$4:$E$203,5,FALSE),"")</f>
      </c>
      <c r="F169" s="34">
        <f>IFERROR(VLOOKUP(D169,'商品マスタ'!$A$4:$H$203,8,FALSE),"")</f>
      </c>
      <c r="G169" s="30" t="n"/>
      <c r="H169" s="35">
        <f>IFERROR(VLOOKUP(D169,'商品マスタ'!$A$4:$L$203,12,FALSE),"")</f>
      </c>
      <c r="I169" s="28" t="n"/>
      <c r="J169" s="34">
        <f>IF(D169="","",ROUNDUP(MAX(IF(H169="",0,H169)+IF(I169="",0,I169)-IF(G169="",0,G169),0)/MAX(IFERROR(VLOOKUP(D169,'商品マスタ'!$A$4:$M$203,13,FALSE),1),1),0)*MAX(IFERROR(VLOOKUP(D169,'商品マスタ'!$A$4:$M$203,13,FALSE),1),1))</f>
      </c>
      <c r="K169" s="28" t="n"/>
      <c r="L169" s="32">
        <f>IFERROR(VLOOKUP(D169,'商品マスタ'!$A$4:$I$203,9,FALSE),"")</f>
      </c>
      <c r="M169" s="32">
        <f>IF(OR(K169="",L169=""),"",K169*L169)</f>
      </c>
      <c r="N169" s="29" t="n"/>
      <c r="O169" s="29" t="n"/>
      <c r="P169" s="28" t="n"/>
      <c r="Q169" s="28" t="n"/>
      <c r="R169" s="28" t="n"/>
    </row>
    <row r="170">
      <c r="A170" s="29" t="n"/>
      <c r="B170" s="28" t="n"/>
      <c r="C170" s="34">
        <f>IFERROR(VLOOKUP(B170,'店舗マスタ'!$A$4:$B$103,2,FALSE),"")</f>
      </c>
      <c r="D170" s="28" t="n"/>
      <c r="E170" s="34">
        <f>IFERROR(VLOOKUP(D170,'商品マスタ'!$A$4:$E$203,5,FALSE),"")</f>
      </c>
      <c r="F170" s="34">
        <f>IFERROR(VLOOKUP(D170,'商品マスタ'!$A$4:$H$203,8,FALSE),"")</f>
      </c>
      <c r="G170" s="30" t="n"/>
      <c r="H170" s="35">
        <f>IFERROR(VLOOKUP(D170,'商品マスタ'!$A$4:$L$203,12,FALSE),"")</f>
      </c>
      <c r="I170" s="28" t="n"/>
      <c r="J170" s="34">
        <f>IF(D170="","",ROUNDUP(MAX(IF(H170="",0,H170)+IF(I170="",0,I170)-IF(G170="",0,G170),0)/MAX(IFERROR(VLOOKUP(D170,'商品マスタ'!$A$4:$M$203,13,FALSE),1),1),0)*MAX(IFERROR(VLOOKUP(D170,'商品マスタ'!$A$4:$M$203,13,FALSE),1),1))</f>
      </c>
      <c r="K170" s="28" t="n"/>
      <c r="L170" s="32">
        <f>IFERROR(VLOOKUP(D170,'商品マスタ'!$A$4:$I$203,9,FALSE),"")</f>
      </c>
      <c r="M170" s="32">
        <f>IF(OR(K170="",L170=""),"",K170*L170)</f>
      </c>
      <c r="N170" s="29" t="n"/>
      <c r="O170" s="29" t="n"/>
      <c r="P170" s="28" t="n"/>
      <c r="Q170" s="28" t="n"/>
      <c r="R170" s="28" t="n"/>
    </row>
    <row r="171">
      <c r="A171" s="29" t="n"/>
      <c r="B171" s="28" t="n"/>
      <c r="C171" s="34">
        <f>IFERROR(VLOOKUP(B171,'店舗マスタ'!$A$4:$B$103,2,FALSE),"")</f>
      </c>
      <c r="D171" s="28" t="n"/>
      <c r="E171" s="34">
        <f>IFERROR(VLOOKUP(D171,'商品マスタ'!$A$4:$E$203,5,FALSE),"")</f>
      </c>
      <c r="F171" s="34">
        <f>IFERROR(VLOOKUP(D171,'商品マスタ'!$A$4:$H$203,8,FALSE),"")</f>
      </c>
      <c r="G171" s="30" t="n"/>
      <c r="H171" s="35">
        <f>IFERROR(VLOOKUP(D171,'商品マスタ'!$A$4:$L$203,12,FALSE),"")</f>
      </c>
      <c r="I171" s="28" t="n"/>
      <c r="J171" s="34">
        <f>IF(D171="","",ROUNDUP(MAX(IF(H171="",0,H171)+IF(I171="",0,I171)-IF(G171="",0,G171),0)/MAX(IFERROR(VLOOKUP(D171,'商品マスタ'!$A$4:$M$203,13,FALSE),1),1),0)*MAX(IFERROR(VLOOKUP(D171,'商品マスタ'!$A$4:$M$203,13,FALSE),1),1))</f>
      </c>
      <c r="K171" s="28" t="n"/>
      <c r="L171" s="32">
        <f>IFERROR(VLOOKUP(D171,'商品マスタ'!$A$4:$I$203,9,FALSE),"")</f>
      </c>
      <c r="M171" s="32">
        <f>IF(OR(K171="",L171=""),"",K171*L171)</f>
      </c>
      <c r="N171" s="29" t="n"/>
      <c r="O171" s="29" t="n"/>
      <c r="P171" s="28" t="n"/>
      <c r="Q171" s="28" t="n"/>
      <c r="R171" s="28" t="n"/>
    </row>
    <row r="172">
      <c r="A172" s="29" t="n"/>
      <c r="B172" s="28" t="n"/>
      <c r="C172" s="34">
        <f>IFERROR(VLOOKUP(B172,'店舗マスタ'!$A$4:$B$103,2,FALSE),"")</f>
      </c>
      <c r="D172" s="28" t="n"/>
      <c r="E172" s="34">
        <f>IFERROR(VLOOKUP(D172,'商品マスタ'!$A$4:$E$203,5,FALSE),"")</f>
      </c>
      <c r="F172" s="34">
        <f>IFERROR(VLOOKUP(D172,'商品マスタ'!$A$4:$H$203,8,FALSE),"")</f>
      </c>
      <c r="G172" s="30" t="n"/>
      <c r="H172" s="35">
        <f>IFERROR(VLOOKUP(D172,'商品マスタ'!$A$4:$L$203,12,FALSE),"")</f>
      </c>
      <c r="I172" s="28" t="n"/>
      <c r="J172" s="34">
        <f>IF(D172="","",ROUNDUP(MAX(IF(H172="",0,H172)+IF(I172="",0,I172)-IF(G172="",0,G172),0)/MAX(IFERROR(VLOOKUP(D172,'商品マスタ'!$A$4:$M$203,13,FALSE),1),1),0)*MAX(IFERROR(VLOOKUP(D172,'商品マスタ'!$A$4:$M$203,13,FALSE),1),1))</f>
      </c>
      <c r="K172" s="28" t="n"/>
      <c r="L172" s="32">
        <f>IFERROR(VLOOKUP(D172,'商品マスタ'!$A$4:$I$203,9,FALSE),"")</f>
      </c>
      <c r="M172" s="32">
        <f>IF(OR(K172="",L172=""),"",K172*L172)</f>
      </c>
      <c r="N172" s="29" t="n"/>
      <c r="O172" s="29" t="n"/>
      <c r="P172" s="28" t="n"/>
      <c r="Q172" s="28" t="n"/>
      <c r="R172" s="28" t="n"/>
    </row>
    <row r="173">
      <c r="A173" s="29" t="n"/>
      <c r="B173" s="28" t="n"/>
      <c r="C173" s="34">
        <f>IFERROR(VLOOKUP(B173,'店舗マスタ'!$A$4:$B$103,2,FALSE),"")</f>
      </c>
      <c r="D173" s="28" t="n"/>
      <c r="E173" s="34">
        <f>IFERROR(VLOOKUP(D173,'商品マスタ'!$A$4:$E$203,5,FALSE),"")</f>
      </c>
      <c r="F173" s="34">
        <f>IFERROR(VLOOKUP(D173,'商品マスタ'!$A$4:$H$203,8,FALSE),"")</f>
      </c>
      <c r="G173" s="30" t="n"/>
      <c r="H173" s="35">
        <f>IFERROR(VLOOKUP(D173,'商品マスタ'!$A$4:$L$203,12,FALSE),"")</f>
      </c>
      <c r="I173" s="28" t="n"/>
      <c r="J173" s="34">
        <f>IF(D173="","",ROUNDUP(MAX(IF(H173="",0,H173)+IF(I173="",0,I173)-IF(G173="",0,G173),0)/MAX(IFERROR(VLOOKUP(D173,'商品マスタ'!$A$4:$M$203,13,FALSE),1),1),0)*MAX(IFERROR(VLOOKUP(D173,'商品マスタ'!$A$4:$M$203,13,FALSE),1),1))</f>
      </c>
      <c r="K173" s="28" t="n"/>
      <c r="L173" s="32">
        <f>IFERROR(VLOOKUP(D173,'商品マスタ'!$A$4:$I$203,9,FALSE),"")</f>
      </c>
      <c r="M173" s="32">
        <f>IF(OR(K173="",L173=""),"",K173*L173)</f>
      </c>
      <c r="N173" s="29" t="n"/>
      <c r="O173" s="29" t="n"/>
      <c r="P173" s="28" t="n"/>
      <c r="Q173" s="28" t="n"/>
      <c r="R173" s="28" t="n"/>
    </row>
    <row r="174">
      <c r="A174" s="29" t="n"/>
      <c r="B174" s="28" t="n"/>
      <c r="C174" s="34">
        <f>IFERROR(VLOOKUP(B174,'店舗マスタ'!$A$4:$B$103,2,FALSE),"")</f>
      </c>
      <c r="D174" s="28" t="n"/>
      <c r="E174" s="34">
        <f>IFERROR(VLOOKUP(D174,'商品マスタ'!$A$4:$E$203,5,FALSE),"")</f>
      </c>
      <c r="F174" s="34">
        <f>IFERROR(VLOOKUP(D174,'商品マスタ'!$A$4:$H$203,8,FALSE),"")</f>
      </c>
      <c r="G174" s="30" t="n"/>
      <c r="H174" s="35">
        <f>IFERROR(VLOOKUP(D174,'商品マスタ'!$A$4:$L$203,12,FALSE),"")</f>
      </c>
      <c r="I174" s="28" t="n"/>
      <c r="J174" s="34">
        <f>IF(D174="","",ROUNDUP(MAX(IF(H174="",0,H174)+IF(I174="",0,I174)-IF(G174="",0,G174),0)/MAX(IFERROR(VLOOKUP(D174,'商品マスタ'!$A$4:$M$203,13,FALSE),1),1),0)*MAX(IFERROR(VLOOKUP(D174,'商品マスタ'!$A$4:$M$203,13,FALSE),1),1))</f>
      </c>
      <c r="K174" s="28" t="n"/>
      <c r="L174" s="32">
        <f>IFERROR(VLOOKUP(D174,'商品マスタ'!$A$4:$I$203,9,FALSE),"")</f>
      </c>
      <c r="M174" s="32">
        <f>IF(OR(K174="",L174=""),"",K174*L174)</f>
      </c>
      <c r="N174" s="29" t="n"/>
      <c r="O174" s="29" t="n"/>
      <c r="P174" s="28" t="n"/>
      <c r="Q174" s="28" t="n"/>
      <c r="R174" s="28" t="n"/>
    </row>
    <row r="175">
      <c r="A175" s="29" t="n"/>
      <c r="B175" s="28" t="n"/>
      <c r="C175" s="34">
        <f>IFERROR(VLOOKUP(B175,'店舗マスタ'!$A$4:$B$103,2,FALSE),"")</f>
      </c>
      <c r="D175" s="28" t="n"/>
      <c r="E175" s="34">
        <f>IFERROR(VLOOKUP(D175,'商品マスタ'!$A$4:$E$203,5,FALSE),"")</f>
      </c>
      <c r="F175" s="34">
        <f>IFERROR(VLOOKUP(D175,'商品マスタ'!$A$4:$H$203,8,FALSE),"")</f>
      </c>
      <c r="G175" s="30" t="n"/>
      <c r="H175" s="35">
        <f>IFERROR(VLOOKUP(D175,'商品マスタ'!$A$4:$L$203,12,FALSE),"")</f>
      </c>
      <c r="I175" s="28" t="n"/>
      <c r="J175" s="34">
        <f>IF(D175="","",ROUNDUP(MAX(IF(H175="",0,H175)+IF(I175="",0,I175)-IF(G175="",0,G175),0)/MAX(IFERROR(VLOOKUP(D175,'商品マスタ'!$A$4:$M$203,13,FALSE),1),1),0)*MAX(IFERROR(VLOOKUP(D175,'商品マスタ'!$A$4:$M$203,13,FALSE),1),1))</f>
      </c>
      <c r="K175" s="28" t="n"/>
      <c r="L175" s="32">
        <f>IFERROR(VLOOKUP(D175,'商品マスタ'!$A$4:$I$203,9,FALSE),"")</f>
      </c>
      <c r="M175" s="32">
        <f>IF(OR(K175="",L175=""),"",K175*L175)</f>
      </c>
      <c r="N175" s="29" t="n"/>
      <c r="O175" s="29" t="n"/>
      <c r="P175" s="28" t="n"/>
      <c r="Q175" s="28" t="n"/>
      <c r="R175" s="28" t="n"/>
    </row>
    <row r="176">
      <c r="A176" s="29" t="n"/>
      <c r="B176" s="28" t="n"/>
      <c r="C176" s="34">
        <f>IFERROR(VLOOKUP(B176,'店舗マスタ'!$A$4:$B$103,2,FALSE),"")</f>
      </c>
      <c r="D176" s="28" t="n"/>
      <c r="E176" s="34">
        <f>IFERROR(VLOOKUP(D176,'商品マスタ'!$A$4:$E$203,5,FALSE),"")</f>
      </c>
      <c r="F176" s="34">
        <f>IFERROR(VLOOKUP(D176,'商品マスタ'!$A$4:$H$203,8,FALSE),"")</f>
      </c>
      <c r="G176" s="30" t="n"/>
      <c r="H176" s="35">
        <f>IFERROR(VLOOKUP(D176,'商品マスタ'!$A$4:$L$203,12,FALSE),"")</f>
      </c>
      <c r="I176" s="28" t="n"/>
      <c r="J176" s="34">
        <f>IF(D176="","",ROUNDUP(MAX(IF(H176="",0,H176)+IF(I176="",0,I176)-IF(G176="",0,G176),0)/MAX(IFERROR(VLOOKUP(D176,'商品マスタ'!$A$4:$M$203,13,FALSE),1),1),0)*MAX(IFERROR(VLOOKUP(D176,'商品マスタ'!$A$4:$M$203,13,FALSE),1),1))</f>
      </c>
      <c r="K176" s="28" t="n"/>
      <c r="L176" s="32">
        <f>IFERROR(VLOOKUP(D176,'商品マスタ'!$A$4:$I$203,9,FALSE),"")</f>
      </c>
      <c r="M176" s="32">
        <f>IF(OR(K176="",L176=""),"",K176*L176)</f>
      </c>
      <c r="N176" s="29" t="n"/>
      <c r="O176" s="29" t="n"/>
      <c r="P176" s="28" t="n"/>
      <c r="Q176" s="28" t="n"/>
      <c r="R176" s="28" t="n"/>
    </row>
    <row r="177">
      <c r="A177" s="29" t="n"/>
      <c r="B177" s="28" t="n"/>
      <c r="C177" s="34">
        <f>IFERROR(VLOOKUP(B177,'店舗マスタ'!$A$4:$B$103,2,FALSE),"")</f>
      </c>
      <c r="D177" s="28" t="n"/>
      <c r="E177" s="34">
        <f>IFERROR(VLOOKUP(D177,'商品マスタ'!$A$4:$E$203,5,FALSE),"")</f>
      </c>
      <c r="F177" s="34">
        <f>IFERROR(VLOOKUP(D177,'商品マスタ'!$A$4:$H$203,8,FALSE),"")</f>
      </c>
      <c r="G177" s="30" t="n"/>
      <c r="H177" s="35">
        <f>IFERROR(VLOOKUP(D177,'商品マスタ'!$A$4:$L$203,12,FALSE),"")</f>
      </c>
      <c r="I177" s="28" t="n"/>
      <c r="J177" s="34">
        <f>IF(D177="","",ROUNDUP(MAX(IF(H177="",0,H177)+IF(I177="",0,I177)-IF(G177="",0,G177),0)/MAX(IFERROR(VLOOKUP(D177,'商品マスタ'!$A$4:$M$203,13,FALSE),1),1),0)*MAX(IFERROR(VLOOKUP(D177,'商品マスタ'!$A$4:$M$203,13,FALSE),1),1))</f>
      </c>
      <c r="K177" s="28" t="n"/>
      <c r="L177" s="32">
        <f>IFERROR(VLOOKUP(D177,'商品マスタ'!$A$4:$I$203,9,FALSE),"")</f>
      </c>
      <c r="M177" s="32">
        <f>IF(OR(K177="",L177=""),"",K177*L177)</f>
      </c>
      <c r="N177" s="29" t="n"/>
      <c r="O177" s="29" t="n"/>
      <c r="P177" s="28" t="n"/>
      <c r="Q177" s="28" t="n"/>
      <c r="R177" s="28" t="n"/>
    </row>
    <row r="178">
      <c r="A178" s="29" t="n"/>
      <c r="B178" s="28" t="n"/>
      <c r="C178" s="34">
        <f>IFERROR(VLOOKUP(B178,'店舗マスタ'!$A$4:$B$103,2,FALSE),"")</f>
      </c>
      <c r="D178" s="28" t="n"/>
      <c r="E178" s="34">
        <f>IFERROR(VLOOKUP(D178,'商品マスタ'!$A$4:$E$203,5,FALSE),"")</f>
      </c>
      <c r="F178" s="34">
        <f>IFERROR(VLOOKUP(D178,'商品マスタ'!$A$4:$H$203,8,FALSE),"")</f>
      </c>
      <c r="G178" s="30" t="n"/>
      <c r="H178" s="35">
        <f>IFERROR(VLOOKUP(D178,'商品マスタ'!$A$4:$L$203,12,FALSE),"")</f>
      </c>
      <c r="I178" s="28" t="n"/>
      <c r="J178" s="34">
        <f>IF(D178="","",ROUNDUP(MAX(IF(H178="",0,H178)+IF(I178="",0,I178)-IF(G178="",0,G178),0)/MAX(IFERROR(VLOOKUP(D178,'商品マスタ'!$A$4:$M$203,13,FALSE),1),1),0)*MAX(IFERROR(VLOOKUP(D178,'商品マスタ'!$A$4:$M$203,13,FALSE),1),1))</f>
      </c>
      <c r="K178" s="28" t="n"/>
      <c r="L178" s="32">
        <f>IFERROR(VLOOKUP(D178,'商品マスタ'!$A$4:$I$203,9,FALSE),"")</f>
      </c>
      <c r="M178" s="32">
        <f>IF(OR(K178="",L178=""),"",K178*L178)</f>
      </c>
      <c r="N178" s="29" t="n"/>
      <c r="O178" s="29" t="n"/>
      <c r="P178" s="28" t="n"/>
      <c r="Q178" s="28" t="n"/>
      <c r="R178" s="28" t="n"/>
    </row>
    <row r="179">
      <c r="A179" s="29" t="n"/>
      <c r="B179" s="28" t="n"/>
      <c r="C179" s="34">
        <f>IFERROR(VLOOKUP(B179,'店舗マスタ'!$A$4:$B$103,2,FALSE),"")</f>
      </c>
      <c r="D179" s="28" t="n"/>
      <c r="E179" s="34">
        <f>IFERROR(VLOOKUP(D179,'商品マスタ'!$A$4:$E$203,5,FALSE),"")</f>
      </c>
      <c r="F179" s="34">
        <f>IFERROR(VLOOKUP(D179,'商品マスタ'!$A$4:$H$203,8,FALSE),"")</f>
      </c>
      <c r="G179" s="30" t="n"/>
      <c r="H179" s="35">
        <f>IFERROR(VLOOKUP(D179,'商品マスタ'!$A$4:$L$203,12,FALSE),"")</f>
      </c>
      <c r="I179" s="28" t="n"/>
      <c r="J179" s="34">
        <f>IF(D179="","",ROUNDUP(MAX(IF(H179="",0,H179)+IF(I179="",0,I179)-IF(G179="",0,G179),0)/MAX(IFERROR(VLOOKUP(D179,'商品マスタ'!$A$4:$M$203,13,FALSE),1),1),0)*MAX(IFERROR(VLOOKUP(D179,'商品マスタ'!$A$4:$M$203,13,FALSE),1),1))</f>
      </c>
      <c r="K179" s="28" t="n"/>
      <c r="L179" s="32">
        <f>IFERROR(VLOOKUP(D179,'商品マスタ'!$A$4:$I$203,9,FALSE),"")</f>
      </c>
      <c r="M179" s="32">
        <f>IF(OR(K179="",L179=""),"",K179*L179)</f>
      </c>
      <c r="N179" s="29" t="n"/>
      <c r="O179" s="29" t="n"/>
      <c r="P179" s="28" t="n"/>
      <c r="Q179" s="28" t="n"/>
      <c r="R179" s="28" t="n"/>
    </row>
    <row r="180">
      <c r="A180" s="29" t="n"/>
      <c r="B180" s="28" t="n"/>
      <c r="C180" s="34">
        <f>IFERROR(VLOOKUP(B180,'店舗マスタ'!$A$4:$B$103,2,FALSE),"")</f>
      </c>
      <c r="D180" s="28" t="n"/>
      <c r="E180" s="34">
        <f>IFERROR(VLOOKUP(D180,'商品マスタ'!$A$4:$E$203,5,FALSE),"")</f>
      </c>
      <c r="F180" s="34">
        <f>IFERROR(VLOOKUP(D180,'商品マスタ'!$A$4:$H$203,8,FALSE),"")</f>
      </c>
      <c r="G180" s="30" t="n"/>
      <c r="H180" s="35">
        <f>IFERROR(VLOOKUP(D180,'商品マスタ'!$A$4:$L$203,12,FALSE),"")</f>
      </c>
      <c r="I180" s="28" t="n"/>
      <c r="J180" s="34">
        <f>IF(D180="","",ROUNDUP(MAX(IF(H180="",0,H180)+IF(I180="",0,I180)-IF(G180="",0,G180),0)/MAX(IFERROR(VLOOKUP(D180,'商品マスタ'!$A$4:$M$203,13,FALSE),1),1),0)*MAX(IFERROR(VLOOKUP(D180,'商品マスタ'!$A$4:$M$203,13,FALSE),1),1))</f>
      </c>
      <c r="K180" s="28" t="n"/>
      <c r="L180" s="32">
        <f>IFERROR(VLOOKUP(D180,'商品マスタ'!$A$4:$I$203,9,FALSE),"")</f>
      </c>
      <c r="M180" s="32">
        <f>IF(OR(K180="",L180=""),"",K180*L180)</f>
      </c>
      <c r="N180" s="29" t="n"/>
      <c r="O180" s="29" t="n"/>
      <c r="P180" s="28" t="n"/>
      <c r="Q180" s="28" t="n"/>
      <c r="R180" s="28" t="n"/>
    </row>
    <row r="181">
      <c r="A181" s="29" t="n"/>
      <c r="B181" s="28" t="n"/>
      <c r="C181" s="34">
        <f>IFERROR(VLOOKUP(B181,'店舗マスタ'!$A$4:$B$103,2,FALSE),"")</f>
      </c>
      <c r="D181" s="28" t="n"/>
      <c r="E181" s="34">
        <f>IFERROR(VLOOKUP(D181,'商品マスタ'!$A$4:$E$203,5,FALSE),"")</f>
      </c>
      <c r="F181" s="34">
        <f>IFERROR(VLOOKUP(D181,'商品マスタ'!$A$4:$H$203,8,FALSE),"")</f>
      </c>
      <c r="G181" s="30" t="n"/>
      <c r="H181" s="35">
        <f>IFERROR(VLOOKUP(D181,'商品マスタ'!$A$4:$L$203,12,FALSE),"")</f>
      </c>
      <c r="I181" s="28" t="n"/>
      <c r="J181" s="34">
        <f>IF(D181="","",ROUNDUP(MAX(IF(H181="",0,H181)+IF(I181="",0,I181)-IF(G181="",0,G181),0)/MAX(IFERROR(VLOOKUP(D181,'商品マスタ'!$A$4:$M$203,13,FALSE),1),1),0)*MAX(IFERROR(VLOOKUP(D181,'商品マスタ'!$A$4:$M$203,13,FALSE),1),1))</f>
      </c>
      <c r="K181" s="28" t="n"/>
      <c r="L181" s="32">
        <f>IFERROR(VLOOKUP(D181,'商品マスタ'!$A$4:$I$203,9,FALSE),"")</f>
      </c>
      <c r="M181" s="32">
        <f>IF(OR(K181="",L181=""),"",K181*L181)</f>
      </c>
      <c r="N181" s="29" t="n"/>
      <c r="O181" s="29" t="n"/>
      <c r="P181" s="28" t="n"/>
      <c r="Q181" s="28" t="n"/>
      <c r="R181" s="28" t="n"/>
    </row>
    <row r="182">
      <c r="A182" s="29" t="n"/>
      <c r="B182" s="28" t="n"/>
      <c r="C182" s="34">
        <f>IFERROR(VLOOKUP(B182,'店舗マスタ'!$A$4:$B$103,2,FALSE),"")</f>
      </c>
      <c r="D182" s="28" t="n"/>
      <c r="E182" s="34">
        <f>IFERROR(VLOOKUP(D182,'商品マスタ'!$A$4:$E$203,5,FALSE),"")</f>
      </c>
      <c r="F182" s="34">
        <f>IFERROR(VLOOKUP(D182,'商品マスタ'!$A$4:$H$203,8,FALSE),"")</f>
      </c>
      <c r="G182" s="30" t="n"/>
      <c r="H182" s="35">
        <f>IFERROR(VLOOKUP(D182,'商品マスタ'!$A$4:$L$203,12,FALSE),"")</f>
      </c>
      <c r="I182" s="28" t="n"/>
      <c r="J182" s="34">
        <f>IF(D182="","",ROUNDUP(MAX(IF(H182="",0,H182)+IF(I182="",0,I182)-IF(G182="",0,G182),0)/MAX(IFERROR(VLOOKUP(D182,'商品マスタ'!$A$4:$M$203,13,FALSE),1),1),0)*MAX(IFERROR(VLOOKUP(D182,'商品マスタ'!$A$4:$M$203,13,FALSE),1),1))</f>
      </c>
      <c r="K182" s="28" t="n"/>
      <c r="L182" s="32">
        <f>IFERROR(VLOOKUP(D182,'商品マスタ'!$A$4:$I$203,9,FALSE),"")</f>
      </c>
      <c r="M182" s="32">
        <f>IF(OR(K182="",L182=""),"",K182*L182)</f>
      </c>
      <c r="N182" s="29" t="n"/>
      <c r="O182" s="29" t="n"/>
      <c r="P182" s="28" t="n"/>
      <c r="Q182" s="28" t="n"/>
      <c r="R182" s="28" t="n"/>
    </row>
    <row r="183">
      <c r="A183" s="29" t="n"/>
      <c r="B183" s="28" t="n"/>
      <c r="C183" s="34">
        <f>IFERROR(VLOOKUP(B183,'店舗マスタ'!$A$4:$B$103,2,FALSE),"")</f>
      </c>
      <c r="D183" s="28" t="n"/>
      <c r="E183" s="34">
        <f>IFERROR(VLOOKUP(D183,'商品マスタ'!$A$4:$E$203,5,FALSE),"")</f>
      </c>
      <c r="F183" s="34">
        <f>IFERROR(VLOOKUP(D183,'商品マスタ'!$A$4:$H$203,8,FALSE),"")</f>
      </c>
      <c r="G183" s="30" t="n"/>
      <c r="H183" s="35">
        <f>IFERROR(VLOOKUP(D183,'商品マスタ'!$A$4:$L$203,12,FALSE),"")</f>
      </c>
      <c r="I183" s="28" t="n"/>
      <c r="J183" s="34">
        <f>IF(D183="","",ROUNDUP(MAX(IF(H183="",0,H183)+IF(I183="",0,I183)-IF(G183="",0,G183),0)/MAX(IFERROR(VLOOKUP(D183,'商品マスタ'!$A$4:$M$203,13,FALSE),1),1),0)*MAX(IFERROR(VLOOKUP(D183,'商品マスタ'!$A$4:$M$203,13,FALSE),1),1))</f>
      </c>
      <c r="K183" s="28" t="n"/>
      <c r="L183" s="32">
        <f>IFERROR(VLOOKUP(D183,'商品マスタ'!$A$4:$I$203,9,FALSE),"")</f>
      </c>
      <c r="M183" s="32">
        <f>IF(OR(K183="",L183=""),"",K183*L183)</f>
      </c>
      <c r="N183" s="29" t="n"/>
      <c r="O183" s="29" t="n"/>
      <c r="P183" s="28" t="n"/>
      <c r="Q183" s="28" t="n"/>
      <c r="R183" s="28" t="n"/>
    </row>
    <row r="184">
      <c r="A184" s="29" t="n"/>
      <c r="B184" s="28" t="n"/>
      <c r="C184" s="34">
        <f>IFERROR(VLOOKUP(B184,'店舗マスタ'!$A$4:$B$103,2,FALSE),"")</f>
      </c>
      <c r="D184" s="28" t="n"/>
      <c r="E184" s="34">
        <f>IFERROR(VLOOKUP(D184,'商品マスタ'!$A$4:$E$203,5,FALSE),"")</f>
      </c>
      <c r="F184" s="34">
        <f>IFERROR(VLOOKUP(D184,'商品マスタ'!$A$4:$H$203,8,FALSE),"")</f>
      </c>
      <c r="G184" s="30" t="n"/>
      <c r="H184" s="35">
        <f>IFERROR(VLOOKUP(D184,'商品マスタ'!$A$4:$L$203,12,FALSE),"")</f>
      </c>
      <c r="I184" s="28" t="n"/>
      <c r="J184" s="34">
        <f>IF(D184="","",ROUNDUP(MAX(IF(H184="",0,H184)+IF(I184="",0,I184)-IF(G184="",0,G184),0)/MAX(IFERROR(VLOOKUP(D184,'商品マスタ'!$A$4:$M$203,13,FALSE),1),1),0)*MAX(IFERROR(VLOOKUP(D184,'商品マスタ'!$A$4:$M$203,13,FALSE),1),1))</f>
      </c>
      <c r="K184" s="28" t="n"/>
      <c r="L184" s="32">
        <f>IFERROR(VLOOKUP(D184,'商品マスタ'!$A$4:$I$203,9,FALSE),"")</f>
      </c>
      <c r="M184" s="32">
        <f>IF(OR(K184="",L184=""),"",K184*L184)</f>
      </c>
      <c r="N184" s="29" t="n"/>
      <c r="O184" s="29" t="n"/>
      <c r="P184" s="28" t="n"/>
      <c r="Q184" s="28" t="n"/>
      <c r="R184" s="28" t="n"/>
    </row>
    <row r="185">
      <c r="A185" s="29" t="n"/>
      <c r="B185" s="28" t="n"/>
      <c r="C185" s="34">
        <f>IFERROR(VLOOKUP(B185,'店舗マスタ'!$A$4:$B$103,2,FALSE),"")</f>
      </c>
      <c r="D185" s="28" t="n"/>
      <c r="E185" s="34">
        <f>IFERROR(VLOOKUP(D185,'商品マスタ'!$A$4:$E$203,5,FALSE),"")</f>
      </c>
      <c r="F185" s="34">
        <f>IFERROR(VLOOKUP(D185,'商品マスタ'!$A$4:$H$203,8,FALSE),"")</f>
      </c>
      <c r="G185" s="30" t="n"/>
      <c r="H185" s="35">
        <f>IFERROR(VLOOKUP(D185,'商品マスタ'!$A$4:$L$203,12,FALSE),"")</f>
      </c>
      <c r="I185" s="28" t="n"/>
      <c r="J185" s="34">
        <f>IF(D185="","",ROUNDUP(MAX(IF(H185="",0,H185)+IF(I185="",0,I185)-IF(G185="",0,G185),0)/MAX(IFERROR(VLOOKUP(D185,'商品マスタ'!$A$4:$M$203,13,FALSE),1),1),0)*MAX(IFERROR(VLOOKUP(D185,'商品マスタ'!$A$4:$M$203,13,FALSE),1),1))</f>
      </c>
      <c r="K185" s="28" t="n"/>
      <c r="L185" s="32">
        <f>IFERROR(VLOOKUP(D185,'商品マスタ'!$A$4:$I$203,9,FALSE),"")</f>
      </c>
      <c r="M185" s="32">
        <f>IF(OR(K185="",L185=""),"",K185*L185)</f>
      </c>
      <c r="N185" s="29" t="n"/>
      <c r="O185" s="29" t="n"/>
      <c r="P185" s="28" t="n"/>
      <c r="Q185" s="28" t="n"/>
      <c r="R185" s="28" t="n"/>
    </row>
    <row r="186">
      <c r="A186" s="29" t="n"/>
      <c r="B186" s="28" t="n"/>
      <c r="C186" s="34">
        <f>IFERROR(VLOOKUP(B186,'店舗マスタ'!$A$4:$B$103,2,FALSE),"")</f>
      </c>
      <c r="D186" s="28" t="n"/>
      <c r="E186" s="34">
        <f>IFERROR(VLOOKUP(D186,'商品マスタ'!$A$4:$E$203,5,FALSE),"")</f>
      </c>
      <c r="F186" s="34">
        <f>IFERROR(VLOOKUP(D186,'商品マスタ'!$A$4:$H$203,8,FALSE),"")</f>
      </c>
      <c r="G186" s="30" t="n"/>
      <c r="H186" s="35">
        <f>IFERROR(VLOOKUP(D186,'商品マスタ'!$A$4:$L$203,12,FALSE),"")</f>
      </c>
      <c r="I186" s="28" t="n"/>
      <c r="J186" s="34">
        <f>IF(D186="","",ROUNDUP(MAX(IF(H186="",0,H186)+IF(I186="",0,I186)-IF(G186="",0,G186),0)/MAX(IFERROR(VLOOKUP(D186,'商品マスタ'!$A$4:$M$203,13,FALSE),1),1),0)*MAX(IFERROR(VLOOKUP(D186,'商品マスタ'!$A$4:$M$203,13,FALSE),1),1))</f>
      </c>
      <c r="K186" s="28" t="n"/>
      <c r="L186" s="32">
        <f>IFERROR(VLOOKUP(D186,'商品マスタ'!$A$4:$I$203,9,FALSE),"")</f>
      </c>
      <c r="M186" s="32">
        <f>IF(OR(K186="",L186=""),"",K186*L186)</f>
      </c>
      <c r="N186" s="29" t="n"/>
      <c r="O186" s="29" t="n"/>
      <c r="P186" s="28" t="n"/>
      <c r="Q186" s="28" t="n"/>
      <c r="R186" s="28" t="n"/>
    </row>
    <row r="187">
      <c r="A187" s="29" t="n"/>
      <c r="B187" s="28" t="n"/>
      <c r="C187" s="34">
        <f>IFERROR(VLOOKUP(B187,'店舗マスタ'!$A$4:$B$103,2,FALSE),"")</f>
      </c>
      <c r="D187" s="28" t="n"/>
      <c r="E187" s="34">
        <f>IFERROR(VLOOKUP(D187,'商品マスタ'!$A$4:$E$203,5,FALSE),"")</f>
      </c>
      <c r="F187" s="34">
        <f>IFERROR(VLOOKUP(D187,'商品マスタ'!$A$4:$H$203,8,FALSE),"")</f>
      </c>
      <c r="G187" s="30" t="n"/>
      <c r="H187" s="35">
        <f>IFERROR(VLOOKUP(D187,'商品マスタ'!$A$4:$L$203,12,FALSE),"")</f>
      </c>
      <c r="I187" s="28" t="n"/>
      <c r="J187" s="34">
        <f>IF(D187="","",ROUNDUP(MAX(IF(H187="",0,H187)+IF(I187="",0,I187)-IF(G187="",0,G187),0)/MAX(IFERROR(VLOOKUP(D187,'商品マスタ'!$A$4:$M$203,13,FALSE),1),1),0)*MAX(IFERROR(VLOOKUP(D187,'商品マスタ'!$A$4:$M$203,13,FALSE),1),1))</f>
      </c>
      <c r="K187" s="28" t="n"/>
      <c r="L187" s="32">
        <f>IFERROR(VLOOKUP(D187,'商品マスタ'!$A$4:$I$203,9,FALSE),"")</f>
      </c>
      <c r="M187" s="32">
        <f>IF(OR(K187="",L187=""),"",K187*L187)</f>
      </c>
      <c r="N187" s="29" t="n"/>
      <c r="O187" s="29" t="n"/>
      <c r="P187" s="28" t="n"/>
      <c r="Q187" s="28" t="n"/>
      <c r="R187" s="28" t="n"/>
    </row>
    <row r="188">
      <c r="A188" s="29" t="n"/>
      <c r="B188" s="28" t="n"/>
      <c r="C188" s="34">
        <f>IFERROR(VLOOKUP(B188,'店舗マスタ'!$A$4:$B$103,2,FALSE),"")</f>
      </c>
      <c r="D188" s="28" t="n"/>
      <c r="E188" s="34">
        <f>IFERROR(VLOOKUP(D188,'商品マスタ'!$A$4:$E$203,5,FALSE),"")</f>
      </c>
      <c r="F188" s="34">
        <f>IFERROR(VLOOKUP(D188,'商品マスタ'!$A$4:$H$203,8,FALSE),"")</f>
      </c>
      <c r="G188" s="30" t="n"/>
      <c r="H188" s="35">
        <f>IFERROR(VLOOKUP(D188,'商品マスタ'!$A$4:$L$203,12,FALSE),"")</f>
      </c>
      <c r="I188" s="28" t="n"/>
      <c r="J188" s="34">
        <f>IF(D188="","",ROUNDUP(MAX(IF(H188="",0,H188)+IF(I188="",0,I188)-IF(G188="",0,G188),0)/MAX(IFERROR(VLOOKUP(D188,'商品マスタ'!$A$4:$M$203,13,FALSE),1),1),0)*MAX(IFERROR(VLOOKUP(D188,'商品マスタ'!$A$4:$M$203,13,FALSE),1),1))</f>
      </c>
      <c r="K188" s="28" t="n"/>
      <c r="L188" s="32">
        <f>IFERROR(VLOOKUP(D188,'商品マスタ'!$A$4:$I$203,9,FALSE),"")</f>
      </c>
      <c r="M188" s="32">
        <f>IF(OR(K188="",L188=""),"",K188*L188)</f>
      </c>
      <c r="N188" s="29" t="n"/>
      <c r="O188" s="29" t="n"/>
      <c r="P188" s="28" t="n"/>
      <c r="Q188" s="28" t="n"/>
      <c r="R188" s="28" t="n"/>
    </row>
    <row r="189">
      <c r="A189" s="29" t="n"/>
      <c r="B189" s="28" t="n"/>
      <c r="C189" s="34">
        <f>IFERROR(VLOOKUP(B189,'店舗マスタ'!$A$4:$B$103,2,FALSE),"")</f>
      </c>
      <c r="D189" s="28" t="n"/>
      <c r="E189" s="34">
        <f>IFERROR(VLOOKUP(D189,'商品マスタ'!$A$4:$E$203,5,FALSE),"")</f>
      </c>
      <c r="F189" s="34">
        <f>IFERROR(VLOOKUP(D189,'商品マスタ'!$A$4:$H$203,8,FALSE),"")</f>
      </c>
      <c r="G189" s="30" t="n"/>
      <c r="H189" s="35">
        <f>IFERROR(VLOOKUP(D189,'商品マスタ'!$A$4:$L$203,12,FALSE),"")</f>
      </c>
      <c r="I189" s="28" t="n"/>
      <c r="J189" s="34">
        <f>IF(D189="","",ROUNDUP(MAX(IF(H189="",0,H189)+IF(I189="",0,I189)-IF(G189="",0,G189),0)/MAX(IFERROR(VLOOKUP(D189,'商品マスタ'!$A$4:$M$203,13,FALSE),1),1),0)*MAX(IFERROR(VLOOKUP(D189,'商品マスタ'!$A$4:$M$203,13,FALSE),1),1))</f>
      </c>
      <c r="K189" s="28" t="n"/>
      <c r="L189" s="32">
        <f>IFERROR(VLOOKUP(D189,'商品マスタ'!$A$4:$I$203,9,FALSE),"")</f>
      </c>
      <c r="M189" s="32">
        <f>IF(OR(K189="",L189=""),"",K189*L189)</f>
      </c>
      <c r="N189" s="29" t="n"/>
      <c r="O189" s="29" t="n"/>
      <c r="P189" s="28" t="n"/>
      <c r="Q189" s="28" t="n"/>
      <c r="R189" s="28" t="n"/>
    </row>
    <row r="190">
      <c r="A190" s="29" t="n"/>
      <c r="B190" s="28" t="n"/>
      <c r="C190" s="34">
        <f>IFERROR(VLOOKUP(B190,'店舗マスタ'!$A$4:$B$103,2,FALSE),"")</f>
      </c>
      <c r="D190" s="28" t="n"/>
      <c r="E190" s="34">
        <f>IFERROR(VLOOKUP(D190,'商品マスタ'!$A$4:$E$203,5,FALSE),"")</f>
      </c>
      <c r="F190" s="34">
        <f>IFERROR(VLOOKUP(D190,'商品マスタ'!$A$4:$H$203,8,FALSE),"")</f>
      </c>
      <c r="G190" s="30" t="n"/>
      <c r="H190" s="35">
        <f>IFERROR(VLOOKUP(D190,'商品マスタ'!$A$4:$L$203,12,FALSE),"")</f>
      </c>
      <c r="I190" s="28" t="n"/>
      <c r="J190" s="34">
        <f>IF(D190="","",ROUNDUP(MAX(IF(H190="",0,H190)+IF(I190="",0,I190)-IF(G190="",0,G190),0)/MAX(IFERROR(VLOOKUP(D190,'商品マスタ'!$A$4:$M$203,13,FALSE),1),1),0)*MAX(IFERROR(VLOOKUP(D190,'商品マスタ'!$A$4:$M$203,13,FALSE),1),1))</f>
      </c>
      <c r="K190" s="28" t="n"/>
      <c r="L190" s="32">
        <f>IFERROR(VLOOKUP(D190,'商品マスタ'!$A$4:$I$203,9,FALSE),"")</f>
      </c>
      <c r="M190" s="32">
        <f>IF(OR(K190="",L190=""),"",K190*L190)</f>
      </c>
      <c r="N190" s="29" t="n"/>
      <c r="O190" s="29" t="n"/>
      <c r="P190" s="28" t="n"/>
      <c r="Q190" s="28" t="n"/>
      <c r="R190" s="28" t="n"/>
    </row>
    <row r="191">
      <c r="A191" s="29" t="n"/>
      <c r="B191" s="28" t="n"/>
      <c r="C191" s="34">
        <f>IFERROR(VLOOKUP(B191,'店舗マスタ'!$A$4:$B$103,2,FALSE),"")</f>
      </c>
      <c r="D191" s="28" t="n"/>
      <c r="E191" s="34">
        <f>IFERROR(VLOOKUP(D191,'商品マスタ'!$A$4:$E$203,5,FALSE),"")</f>
      </c>
      <c r="F191" s="34">
        <f>IFERROR(VLOOKUP(D191,'商品マスタ'!$A$4:$H$203,8,FALSE),"")</f>
      </c>
      <c r="G191" s="30" t="n"/>
      <c r="H191" s="35">
        <f>IFERROR(VLOOKUP(D191,'商品マスタ'!$A$4:$L$203,12,FALSE),"")</f>
      </c>
      <c r="I191" s="28" t="n"/>
      <c r="J191" s="34">
        <f>IF(D191="","",ROUNDUP(MAX(IF(H191="",0,H191)+IF(I191="",0,I191)-IF(G191="",0,G191),0)/MAX(IFERROR(VLOOKUP(D191,'商品マスタ'!$A$4:$M$203,13,FALSE),1),1),0)*MAX(IFERROR(VLOOKUP(D191,'商品マスタ'!$A$4:$M$203,13,FALSE),1),1))</f>
      </c>
      <c r="K191" s="28" t="n"/>
      <c r="L191" s="32">
        <f>IFERROR(VLOOKUP(D191,'商品マスタ'!$A$4:$I$203,9,FALSE),"")</f>
      </c>
      <c r="M191" s="32">
        <f>IF(OR(K191="",L191=""),"",K191*L191)</f>
      </c>
      <c r="N191" s="29" t="n"/>
      <c r="O191" s="29" t="n"/>
      <c r="P191" s="28" t="n"/>
      <c r="Q191" s="28" t="n"/>
      <c r="R191" s="28" t="n"/>
    </row>
    <row r="192">
      <c r="A192" s="29" t="n"/>
      <c r="B192" s="28" t="n"/>
      <c r="C192" s="34">
        <f>IFERROR(VLOOKUP(B192,'店舗マスタ'!$A$4:$B$103,2,FALSE),"")</f>
      </c>
      <c r="D192" s="28" t="n"/>
      <c r="E192" s="34">
        <f>IFERROR(VLOOKUP(D192,'商品マスタ'!$A$4:$E$203,5,FALSE),"")</f>
      </c>
      <c r="F192" s="34">
        <f>IFERROR(VLOOKUP(D192,'商品マスタ'!$A$4:$H$203,8,FALSE),"")</f>
      </c>
      <c r="G192" s="30" t="n"/>
      <c r="H192" s="35">
        <f>IFERROR(VLOOKUP(D192,'商品マスタ'!$A$4:$L$203,12,FALSE),"")</f>
      </c>
      <c r="I192" s="28" t="n"/>
      <c r="J192" s="34">
        <f>IF(D192="","",ROUNDUP(MAX(IF(H192="",0,H192)+IF(I192="",0,I192)-IF(G192="",0,G192),0)/MAX(IFERROR(VLOOKUP(D192,'商品マスタ'!$A$4:$M$203,13,FALSE),1),1),0)*MAX(IFERROR(VLOOKUP(D192,'商品マスタ'!$A$4:$M$203,13,FALSE),1),1))</f>
      </c>
      <c r="K192" s="28" t="n"/>
      <c r="L192" s="32">
        <f>IFERROR(VLOOKUP(D192,'商品マスタ'!$A$4:$I$203,9,FALSE),"")</f>
      </c>
      <c r="M192" s="32">
        <f>IF(OR(K192="",L192=""),"",K192*L192)</f>
      </c>
      <c r="N192" s="29" t="n"/>
      <c r="O192" s="29" t="n"/>
      <c r="P192" s="28" t="n"/>
      <c r="Q192" s="28" t="n"/>
      <c r="R192" s="28" t="n"/>
    </row>
    <row r="193">
      <c r="A193" s="29" t="n"/>
      <c r="B193" s="28" t="n"/>
      <c r="C193" s="34">
        <f>IFERROR(VLOOKUP(B193,'店舗マスタ'!$A$4:$B$103,2,FALSE),"")</f>
      </c>
      <c r="D193" s="28" t="n"/>
      <c r="E193" s="34">
        <f>IFERROR(VLOOKUP(D193,'商品マスタ'!$A$4:$E$203,5,FALSE),"")</f>
      </c>
      <c r="F193" s="34">
        <f>IFERROR(VLOOKUP(D193,'商品マスタ'!$A$4:$H$203,8,FALSE),"")</f>
      </c>
      <c r="G193" s="30" t="n"/>
      <c r="H193" s="35">
        <f>IFERROR(VLOOKUP(D193,'商品マスタ'!$A$4:$L$203,12,FALSE),"")</f>
      </c>
      <c r="I193" s="28" t="n"/>
      <c r="J193" s="34">
        <f>IF(D193="","",ROUNDUP(MAX(IF(H193="",0,H193)+IF(I193="",0,I193)-IF(G193="",0,G193),0)/MAX(IFERROR(VLOOKUP(D193,'商品マスタ'!$A$4:$M$203,13,FALSE),1),1),0)*MAX(IFERROR(VLOOKUP(D193,'商品マスタ'!$A$4:$M$203,13,FALSE),1),1))</f>
      </c>
      <c r="K193" s="28" t="n"/>
      <c r="L193" s="32">
        <f>IFERROR(VLOOKUP(D193,'商品マスタ'!$A$4:$I$203,9,FALSE),"")</f>
      </c>
      <c r="M193" s="32">
        <f>IF(OR(K193="",L193=""),"",K193*L193)</f>
      </c>
      <c r="N193" s="29" t="n"/>
      <c r="O193" s="29" t="n"/>
      <c r="P193" s="28" t="n"/>
      <c r="Q193" s="28" t="n"/>
      <c r="R193" s="28" t="n"/>
    </row>
    <row r="194">
      <c r="A194" s="29" t="n"/>
      <c r="B194" s="28" t="n"/>
      <c r="C194" s="34">
        <f>IFERROR(VLOOKUP(B194,'店舗マスタ'!$A$4:$B$103,2,FALSE),"")</f>
      </c>
      <c r="D194" s="28" t="n"/>
      <c r="E194" s="34">
        <f>IFERROR(VLOOKUP(D194,'商品マスタ'!$A$4:$E$203,5,FALSE),"")</f>
      </c>
      <c r="F194" s="34">
        <f>IFERROR(VLOOKUP(D194,'商品マスタ'!$A$4:$H$203,8,FALSE),"")</f>
      </c>
      <c r="G194" s="30" t="n"/>
      <c r="H194" s="35">
        <f>IFERROR(VLOOKUP(D194,'商品マスタ'!$A$4:$L$203,12,FALSE),"")</f>
      </c>
      <c r="I194" s="28" t="n"/>
      <c r="J194" s="34">
        <f>IF(D194="","",ROUNDUP(MAX(IF(H194="",0,H194)+IF(I194="",0,I194)-IF(G194="",0,G194),0)/MAX(IFERROR(VLOOKUP(D194,'商品マスタ'!$A$4:$M$203,13,FALSE),1),1),0)*MAX(IFERROR(VLOOKUP(D194,'商品マスタ'!$A$4:$M$203,13,FALSE),1),1))</f>
      </c>
      <c r="K194" s="28" t="n"/>
      <c r="L194" s="32">
        <f>IFERROR(VLOOKUP(D194,'商品マスタ'!$A$4:$I$203,9,FALSE),"")</f>
      </c>
      <c r="M194" s="32">
        <f>IF(OR(K194="",L194=""),"",K194*L194)</f>
      </c>
      <c r="N194" s="29" t="n"/>
      <c r="O194" s="29" t="n"/>
      <c r="P194" s="28" t="n"/>
      <c r="Q194" s="28" t="n"/>
      <c r="R194" s="28" t="n"/>
    </row>
    <row r="195">
      <c r="A195" s="29" t="n"/>
      <c r="B195" s="28" t="n"/>
      <c r="C195" s="34">
        <f>IFERROR(VLOOKUP(B195,'店舗マスタ'!$A$4:$B$103,2,FALSE),"")</f>
      </c>
      <c r="D195" s="28" t="n"/>
      <c r="E195" s="34">
        <f>IFERROR(VLOOKUP(D195,'商品マスタ'!$A$4:$E$203,5,FALSE),"")</f>
      </c>
      <c r="F195" s="34">
        <f>IFERROR(VLOOKUP(D195,'商品マスタ'!$A$4:$H$203,8,FALSE),"")</f>
      </c>
      <c r="G195" s="30" t="n"/>
      <c r="H195" s="35">
        <f>IFERROR(VLOOKUP(D195,'商品マスタ'!$A$4:$L$203,12,FALSE),"")</f>
      </c>
      <c r="I195" s="28" t="n"/>
      <c r="J195" s="34">
        <f>IF(D195="","",ROUNDUP(MAX(IF(H195="",0,H195)+IF(I195="",0,I195)-IF(G195="",0,G195),0)/MAX(IFERROR(VLOOKUP(D195,'商品マスタ'!$A$4:$M$203,13,FALSE),1),1),0)*MAX(IFERROR(VLOOKUP(D195,'商品マスタ'!$A$4:$M$203,13,FALSE),1),1))</f>
      </c>
      <c r="K195" s="28" t="n"/>
      <c r="L195" s="32">
        <f>IFERROR(VLOOKUP(D195,'商品マスタ'!$A$4:$I$203,9,FALSE),"")</f>
      </c>
      <c r="M195" s="32">
        <f>IF(OR(K195="",L195=""),"",K195*L195)</f>
      </c>
      <c r="N195" s="29" t="n"/>
      <c r="O195" s="29" t="n"/>
      <c r="P195" s="28" t="n"/>
      <c r="Q195" s="28" t="n"/>
      <c r="R195" s="28" t="n"/>
    </row>
    <row r="196">
      <c r="A196" s="29" t="n"/>
      <c r="B196" s="28" t="n"/>
      <c r="C196" s="34">
        <f>IFERROR(VLOOKUP(B196,'店舗マスタ'!$A$4:$B$103,2,FALSE),"")</f>
      </c>
      <c r="D196" s="28" t="n"/>
      <c r="E196" s="34">
        <f>IFERROR(VLOOKUP(D196,'商品マスタ'!$A$4:$E$203,5,FALSE),"")</f>
      </c>
      <c r="F196" s="34">
        <f>IFERROR(VLOOKUP(D196,'商品マスタ'!$A$4:$H$203,8,FALSE),"")</f>
      </c>
      <c r="G196" s="30" t="n"/>
      <c r="H196" s="35">
        <f>IFERROR(VLOOKUP(D196,'商品マスタ'!$A$4:$L$203,12,FALSE),"")</f>
      </c>
      <c r="I196" s="28" t="n"/>
      <c r="J196" s="34">
        <f>IF(D196="","",ROUNDUP(MAX(IF(H196="",0,H196)+IF(I196="",0,I196)-IF(G196="",0,G196),0)/MAX(IFERROR(VLOOKUP(D196,'商品マスタ'!$A$4:$M$203,13,FALSE),1),1),0)*MAX(IFERROR(VLOOKUP(D196,'商品マスタ'!$A$4:$M$203,13,FALSE),1),1))</f>
      </c>
      <c r="K196" s="28" t="n"/>
      <c r="L196" s="32">
        <f>IFERROR(VLOOKUP(D196,'商品マスタ'!$A$4:$I$203,9,FALSE),"")</f>
      </c>
      <c r="M196" s="32">
        <f>IF(OR(K196="",L196=""),"",K196*L196)</f>
      </c>
      <c r="N196" s="29" t="n"/>
      <c r="O196" s="29" t="n"/>
      <c r="P196" s="28" t="n"/>
      <c r="Q196" s="28" t="n"/>
      <c r="R196" s="28" t="n"/>
    </row>
    <row r="197">
      <c r="A197" s="29" t="n"/>
      <c r="B197" s="28" t="n"/>
      <c r="C197" s="34">
        <f>IFERROR(VLOOKUP(B197,'店舗マスタ'!$A$4:$B$103,2,FALSE),"")</f>
      </c>
      <c r="D197" s="28" t="n"/>
      <c r="E197" s="34">
        <f>IFERROR(VLOOKUP(D197,'商品マスタ'!$A$4:$E$203,5,FALSE),"")</f>
      </c>
      <c r="F197" s="34">
        <f>IFERROR(VLOOKUP(D197,'商品マスタ'!$A$4:$H$203,8,FALSE),"")</f>
      </c>
      <c r="G197" s="30" t="n"/>
      <c r="H197" s="35">
        <f>IFERROR(VLOOKUP(D197,'商品マスタ'!$A$4:$L$203,12,FALSE),"")</f>
      </c>
      <c r="I197" s="28" t="n"/>
      <c r="J197" s="34">
        <f>IF(D197="","",ROUNDUP(MAX(IF(H197="",0,H197)+IF(I197="",0,I197)-IF(G197="",0,G197),0)/MAX(IFERROR(VLOOKUP(D197,'商品マスタ'!$A$4:$M$203,13,FALSE),1),1),0)*MAX(IFERROR(VLOOKUP(D197,'商品マスタ'!$A$4:$M$203,13,FALSE),1),1))</f>
      </c>
      <c r="K197" s="28" t="n"/>
      <c r="L197" s="32">
        <f>IFERROR(VLOOKUP(D197,'商品マスタ'!$A$4:$I$203,9,FALSE),"")</f>
      </c>
      <c r="M197" s="32">
        <f>IF(OR(K197="",L197=""),"",K197*L197)</f>
      </c>
      <c r="N197" s="29" t="n"/>
      <c r="O197" s="29" t="n"/>
      <c r="P197" s="28" t="n"/>
      <c r="Q197" s="28" t="n"/>
      <c r="R197" s="28" t="n"/>
    </row>
    <row r="198">
      <c r="A198" s="29" t="n"/>
      <c r="B198" s="28" t="n"/>
      <c r="C198" s="34">
        <f>IFERROR(VLOOKUP(B198,'店舗マスタ'!$A$4:$B$103,2,FALSE),"")</f>
      </c>
      <c r="D198" s="28" t="n"/>
      <c r="E198" s="34">
        <f>IFERROR(VLOOKUP(D198,'商品マスタ'!$A$4:$E$203,5,FALSE),"")</f>
      </c>
      <c r="F198" s="34">
        <f>IFERROR(VLOOKUP(D198,'商品マスタ'!$A$4:$H$203,8,FALSE),"")</f>
      </c>
      <c r="G198" s="30" t="n"/>
      <c r="H198" s="35">
        <f>IFERROR(VLOOKUP(D198,'商品マスタ'!$A$4:$L$203,12,FALSE),"")</f>
      </c>
      <c r="I198" s="28" t="n"/>
      <c r="J198" s="34">
        <f>IF(D198="","",ROUNDUP(MAX(IF(H198="",0,H198)+IF(I198="",0,I198)-IF(G198="",0,G198),0)/MAX(IFERROR(VLOOKUP(D198,'商品マスタ'!$A$4:$M$203,13,FALSE),1),1),0)*MAX(IFERROR(VLOOKUP(D198,'商品マスタ'!$A$4:$M$203,13,FALSE),1),1))</f>
      </c>
      <c r="K198" s="28" t="n"/>
      <c r="L198" s="32">
        <f>IFERROR(VLOOKUP(D198,'商品マスタ'!$A$4:$I$203,9,FALSE),"")</f>
      </c>
      <c r="M198" s="32">
        <f>IF(OR(K198="",L198=""),"",K198*L198)</f>
      </c>
      <c r="N198" s="29" t="n"/>
      <c r="O198" s="29" t="n"/>
      <c r="P198" s="28" t="n"/>
      <c r="Q198" s="28" t="n"/>
      <c r="R198" s="28" t="n"/>
    </row>
    <row r="199">
      <c r="A199" s="29" t="n"/>
      <c r="B199" s="28" t="n"/>
      <c r="C199" s="34">
        <f>IFERROR(VLOOKUP(B199,'店舗マスタ'!$A$4:$B$103,2,FALSE),"")</f>
      </c>
      <c r="D199" s="28" t="n"/>
      <c r="E199" s="34">
        <f>IFERROR(VLOOKUP(D199,'商品マスタ'!$A$4:$E$203,5,FALSE),"")</f>
      </c>
      <c r="F199" s="34">
        <f>IFERROR(VLOOKUP(D199,'商品マスタ'!$A$4:$H$203,8,FALSE),"")</f>
      </c>
      <c r="G199" s="30" t="n"/>
      <c r="H199" s="35">
        <f>IFERROR(VLOOKUP(D199,'商品マスタ'!$A$4:$L$203,12,FALSE),"")</f>
      </c>
      <c r="I199" s="28" t="n"/>
      <c r="J199" s="34">
        <f>IF(D199="","",ROUNDUP(MAX(IF(H199="",0,H199)+IF(I199="",0,I199)-IF(G199="",0,G199),0)/MAX(IFERROR(VLOOKUP(D199,'商品マスタ'!$A$4:$M$203,13,FALSE),1),1),0)*MAX(IFERROR(VLOOKUP(D199,'商品マスタ'!$A$4:$M$203,13,FALSE),1),1))</f>
      </c>
      <c r="K199" s="28" t="n"/>
      <c r="L199" s="32">
        <f>IFERROR(VLOOKUP(D199,'商品マスタ'!$A$4:$I$203,9,FALSE),"")</f>
      </c>
      <c r="M199" s="32">
        <f>IF(OR(K199="",L199=""),"",K199*L199)</f>
      </c>
      <c r="N199" s="29" t="n"/>
      <c r="O199" s="29" t="n"/>
      <c r="P199" s="28" t="n"/>
      <c r="Q199" s="28" t="n"/>
      <c r="R199" s="28" t="n"/>
    </row>
    <row r="200">
      <c r="A200" s="29" t="n"/>
      <c r="B200" s="28" t="n"/>
      <c r="C200" s="34">
        <f>IFERROR(VLOOKUP(B200,'店舗マスタ'!$A$4:$B$103,2,FALSE),"")</f>
      </c>
      <c r="D200" s="28" t="n"/>
      <c r="E200" s="34">
        <f>IFERROR(VLOOKUP(D200,'商品マスタ'!$A$4:$E$203,5,FALSE),"")</f>
      </c>
      <c r="F200" s="34">
        <f>IFERROR(VLOOKUP(D200,'商品マスタ'!$A$4:$H$203,8,FALSE),"")</f>
      </c>
      <c r="G200" s="30" t="n"/>
      <c r="H200" s="35">
        <f>IFERROR(VLOOKUP(D200,'商品マスタ'!$A$4:$L$203,12,FALSE),"")</f>
      </c>
      <c r="I200" s="28" t="n"/>
      <c r="J200" s="34">
        <f>IF(D200="","",ROUNDUP(MAX(IF(H200="",0,H200)+IF(I200="",0,I200)-IF(G200="",0,G200),0)/MAX(IFERROR(VLOOKUP(D200,'商品マスタ'!$A$4:$M$203,13,FALSE),1),1),0)*MAX(IFERROR(VLOOKUP(D200,'商品マスタ'!$A$4:$M$203,13,FALSE),1),1))</f>
      </c>
      <c r="K200" s="28" t="n"/>
      <c r="L200" s="32">
        <f>IFERROR(VLOOKUP(D200,'商品マスタ'!$A$4:$I$203,9,FALSE),"")</f>
      </c>
      <c r="M200" s="32">
        <f>IF(OR(K200="",L200=""),"",K200*L200)</f>
      </c>
      <c r="N200" s="29" t="n"/>
      <c r="O200" s="29" t="n"/>
      <c r="P200" s="28" t="n"/>
      <c r="Q200" s="28" t="n"/>
      <c r="R200" s="28" t="n"/>
    </row>
    <row r="201">
      <c r="A201" s="29" t="n"/>
      <c r="B201" s="28" t="n"/>
      <c r="C201" s="34">
        <f>IFERROR(VLOOKUP(B201,'店舗マスタ'!$A$4:$B$103,2,FALSE),"")</f>
      </c>
      <c r="D201" s="28" t="n"/>
      <c r="E201" s="34">
        <f>IFERROR(VLOOKUP(D201,'商品マスタ'!$A$4:$E$203,5,FALSE),"")</f>
      </c>
      <c r="F201" s="34">
        <f>IFERROR(VLOOKUP(D201,'商品マスタ'!$A$4:$H$203,8,FALSE),"")</f>
      </c>
      <c r="G201" s="30" t="n"/>
      <c r="H201" s="35">
        <f>IFERROR(VLOOKUP(D201,'商品マスタ'!$A$4:$L$203,12,FALSE),"")</f>
      </c>
      <c r="I201" s="28" t="n"/>
      <c r="J201" s="34">
        <f>IF(D201="","",ROUNDUP(MAX(IF(H201="",0,H201)+IF(I201="",0,I201)-IF(G201="",0,G201),0)/MAX(IFERROR(VLOOKUP(D201,'商品マスタ'!$A$4:$M$203,13,FALSE),1),1),0)*MAX(IFERROR(VLOOKUP(D201,'商品マスタ'!$A$4:$M$203,13,FALSE),1),1))</f>
      </c>
      <c r="K201" s="28" t="n"/>
      <c r="L201" s="32">
        <f>IFERROR(VLOOKUP(D201,'商品マスタ'!$A$4:$I$203,9,FALSE),"")</f>
      </c>
      <c r="M201" s="32">
        <f>IF(OR(K201="",L201=""),"",K201*L201)</f>
      </c>
      <c r="N201" s="29" t="n"/>
      <c r="O201" s="29" t="n"/>
      <c r="P201" s="28" t="n"/>
      <c r="Q201" s="28" t="n"/>
      <c r="R201" s="28" t="n"/>
    </row>
    <row r="202">
      <c r="A202" s="29" t="n"/>
      <c r="B202" s="28" t="n"/>
      <c r="C202" s="34">
        <f>IFERROR(VLOOKUP(B202,'店舗マスタ'!$A$4:$B$103,2,FALSE),"")</f>
      </c>
      <c r="D202" s="28" t="n"/>
      <c r="E202" s="34">
        <f>IFERROR(VLOOKUP(D202,'商品マスタ'!$A$4:$E$203,5,FALSE),"")</f>
      </c>
      <c r="F202" s="34">
        <f>IFERROR(VLOOKUP(D202,'商品マスタ'!$A$4:$H$203,8,FALSE),"")</f>
      </c>
      <c r="G202" s="30" t="n"/>
      <c r="H202" s="35">
        <f>IFERROR(VLOOKUP(D202,'商品マスタ'!$A$4:$L$203,12,FALSE),"")</f>
      </c>
      <c r="I202" s="28" t="n"/>
      <c r="J202" s="34">
        <f>IF(D202="","",ROUNDUP(MAX(IF(H202="",0,H202)+IF(I202="",0,I202)-IF(G202="",0,G202),0)/MAX(IFERROR(VLOOKUP(D202,'商品マスタ'!$A$4:$M$203,13,FALSE),1),1),0)*MAX(IFERROR(VLOOKUP(D202,'商品マスタ'!$A$4:$M$203,13,FALSE),1),1))</f>
      </c>
      <c r="K202" s="28" t="n"/>
      <c r="L202" s="32">
        <f>IFERROR(VLOOKUP(D202,'商品マスタ'!$A$4:$I$203,9,FALSE),"")</f>
      </c>
      <c r="M202" s="32">
        <f>IF(OR(K202="",L202=""),"",K202*L202)</f>
      </c>
      <c r="N202" s="29" t="n"/>
      <c r="O202" s="29" t="n"/>
      <c r="P202" s="28" t="n"/>
      <c r="Q202" s="28" t="n"/>
      <c r="R202" s="28" t="n"/>
    </row>
    <row r="203">
      <c r="A203" s="29" t="n"/>
      <c r="B203" s="28" t="n"/>
      <c r="C203" s="34">
        <f>IFERROR(VLOOKUP(B203,'店舗マスタ'!$A$4:$B$103,2,FALSE),"")</f>
      </c>
      <c r="D203" s="28" t="n"/>
      <c r="E203" s="34">
        <f>IFERROR(VLOOKUP(D203,'商品マスタ'!$A$4:$E$203,5,FALSE),"")</f>
      </c>
      <c r="F203" s="34">
        <f>IFERROR(VLOOKUP(D203,'商品マスタ'!$A$4:$H$203,8,FALSE),"")</f>
      </c>
      <c r="G203" s="30" t="n"/>
      <c r="H203" s="35">
        <f>IFERROR(VLOOKUP(D203,'商品マスタ'!$A$4:$L$203,12,FALSE),"")</f>
      </c>
      <c r="I203" s="28" t="n"/>
      <c r="J203" s="34">
        <f>IF(D203="","",ROUNDUP(MAX(IF(H203="",0,H203)+IF(I203="",0,I203)-IF(G203="",0,G203),0)/MAX(IFERROR(VLOOKUP(D203,'商品マスタ'!$A$4:$M$203,13,FALSE),1),1),0)*MAX(IFERROR(VLOOKUP(D203,'商品マスタ'!$A$4:$M$203,13,FALSE),1),1))</f>
      </c>
      <c r="K203" s="28" t="n"/>
      <c r="L203" s="32">
        <f>IFERROR(VLOOKUP(D203,'商品マスタ'!$A$4:$I$203,9,FALSE),"")</f>
      </c>
      <c r="M203" s="32">
        <f>IF(OR(K203="",L203=""),"",K203*L203)</f>
      </c>
      <c r="N203" s="29" t="n"/>
      <c r="O203" s="29" t="n"/>
      <c r="P203" s="28" t="n"/>
      <c r="Q203" s="28" t="n"/>
      <c r="R203" s="28" t="n"/>
    </row>
  </sheetData>
  <autoFilter ref="A3:R203"/>
  <mergeCells count="2">
    <mergeCell ref="A1:R1"/>
    <mergeCell ref="A2:R2"/>
  </mergeCells>
  <conditionalFormatting sqref="J4:J203">
    <cfRule type="cellIs" dxfId="1" priority="1" operator="greaterThan">
      <formula>0</formula>
    </cfRule>
  </conditionalFormatting>
  <dataValidations count="3">
    <dataValidation allowBlank="true" error="请从プルダウン一覧选择；如需新規，请先在主数据或基本設定中维护。" errorTitle="なし效入力" prompt="请选择一个有效选项。" promptTitle="プルダウン选择" showErrorMessage="true" showInputMessage="true" sqref="B4:B203" type="list">
      <formula1>=StoreIDList</formula1>
    </dataValidation>
    <dataValidation allowBlank="true" error="请从プルダウン一覧选择；如需新規，请先在主数据或基本設定中维护。" errorTitle="なし效入力" prompt="请选择一个有效选项。" promptTitle="プルダウン选择" showErrorMessage="true" showInputMessage="true" sqref="D4:D203" type="list">
      <formula1>=ProductIDList</formula1>
    </dataValidation>
    <dataValidation allowBlank="true" error="请从プルダウン一覧选择；如需新規，请先在主数据或基本設定中维护。" errorTitle="なし效入力" prompt="请选择一个有效选项。" promptTitle="プルダウン选择" showErrorMessage="true" showInputMessage="true" sqref="P4:P203" type="list">
      <formula1>=PurchaseStatusList</formula1>
    </dataValidation>
  </dataValidations>
  <pageMargins left="0.75" right="0.75" top="1" bottom="1" header="0.5" footer="0.5"/>
  <pageSetup fitToHeight="0" fitToWidth="1"/>
</worksheet>
</file>

<file path=xl/worksheets/sheet11.xml><?xml version="1.0" encoding="utf-8"?>
<worksheet xmlns="http://schemas.openxmlformats.org/spreadsheetml/2006/main" xmlns:r="http://schemas.openxmlformats.org/officeDocument/2006/relationships" xmlns:mc="http://schemas.openxmlformats.org/markup-compatibility/2006">
  <sheetPr>
    <tabColor rgb="005B9BD5"/>
    <outlinePr summaryBelow="true" summaryRight="true"/>
    <pageSetUpPr fitToPage="true"/>
  </sheetPr>
  <dimension ref="A1:P303"/>
  <sheetViews>
    <sheetView showGridLines="false" zoomScale="90" workbookViewId="0">
      <pane activePane="bottomLeft" state="frozen" topLeftCell="A4" ySplit="3"/>
      <selection activeCell="A1" pane="bottomLeft" sqref="A1"/>
    </sheetView>
  </sheetViews>
  <sheetFormatPr baseColWidth="8" defaultRowHeight="15"/>
  <cols>
    <col customWidth="true" max="2" min="1" width="12"/>
    <col customWidth="true" max="3" min="3" width="18"/>
    <col customWidth="true" max="6" min="4" width="12"/>
    <col customWidth="true" max="14" min="7" width="10"/>
    <col customWidth="true" max="15" min="15" width="12"/>
    <col customWidth="true" max="16" min="16" width="24"/>
  </cols>
  <sheetData>
    <row r="1" ht="30" customHeight="true">
      <c r="A1" s="1" t="s">
        <v>35</v>
      </c>
    </row>
    <row r="2" ht="24" customHeight="true">
      <c r="A2" s="2" t="s">
        <v>312</v>
      </c>
    </row>
    <row r="3" ht="28" customHeight="true">
      <c r="A3" s="27" t="s">
        <v>279</v>
      </c>
      <c r="B3" s="27" t="s">
        <v>60</v>
      </c>
      <c r="C3" s="27" t="s">
        <v>61</v>
      </c>
      <c r="D3" s="27" t="s">
        <v>266</v>
      </c>
      <c r="E3" s="27" t="s">
        <v>267</v>
      </c>
      <c r="F3" s="27" t="s">
        <v>268</v>
      </c>
      <c r="G3" s="27" t="inlineStr">
        <is>
          <t>班次</t>
        </is>
      </c>
      <c r="H3" s="27" t="s">
        <v>313</v>
      </c>
      <c r="I3" s="27" t="s">
        <v>314</v>
      </c>
      <c r="J3" s="27" t="s">
        <v>315</v>
      </c>
      <c r="K3" s="27" t="s">
        <v>316</v>
      </c>
      <c r="L3" s="27" t="s">
        <v>317</v>
      </c>
      <c r="M3" s="27" t="s">
        <v>318</v>
      </c>
      <c r="N3" s="27" t="s">
        <v>319</v>
      </c>
      <c r="O3" s="27" t="s">
        <v>97</v>
      </c>
      <c r="P3" s="27" t="s">
        <v>203</v>
      </c>
    </row>
    <row r="4">
      <c r="A4" s="29" t="n">
        <v>46113</v>
      </c>
      <c r="B4" s="28" t="inlineStr">
        <is>
          <t>S001</t>
        </is>
      </c>
      <c r="C4" s="34">
        <f>IFERROR(VLOOKUP(B4,'店舗マスタ'!$A$4:$B$103,2,FALSE),"")</f>
      </c>
      <c r="D4" s="28" t="inlineStr">
        <is>
          <t>E002</t>
        </is>
      </c>
      <c r="E4" s="34">
        <f>IFERROR(VLOOKUP(D4,'従業員マスタ'!$A$4:$B$203,2,FALSE),"")</f>
      </c>
      <c r="F4" s="34">
        <f>IFERROR(VLOOKUP(D4,'従業員マスタ'!$A$4:$E$203,5,FALSE),"")</f>
      </c>
      <c r="G4" s="28" t="s">
        <v>139</v>
      </c>
      <c r="H4" s="36" t="n">
        <v>0.5</v>
      </c>
      <c r="I4" s="36" t="n">
        <v>0.8333333333333334</v>
      </c>
      <c r="J4" s="37">
        <f>IF(OR(H4="",I4=""),"",MOD(I4-H4,1)*24)</f>
      </c>
      <c r="K4" s="36" t="n">
        <v>0.5</v>
      </c>
      <c r="L4" s="36" t="n">
        <v>0.8333333333333334</v>
      </c>
      <c r="M4" s="37">
        <f>IF(OR(K4="",L4=""),"",MOD(L4-K4,1)*24)</f>
      </c>
      <c r="N4" s="37">
        <f>IF(OR(M4="",J4=""),"",MAX(M4-J4,0))</f>
      </c>
      <c r="O4" s="28" t="s">
        <v>106</v>
      </c>
      <c r="P4" s="28" t="s">
        <v>320</v>
      </c>
    </row>
    <row r="5">
      <c r="A5" s="29" t="n">
        <v>46113</v>
      </c>
      <c r="B5" s="28" t="inlineStr">
        <is>
          <t>S002</t>
        </is>
      </c>
      <c r="C5" s="34">
        <f>IFERROR(VLOOKUP(B5,'店舗マスタ'!$A$4:$B$103,2,FALSE),"")</f>
      </c>
      <c r="D5" s="28" t="inlineStr">
        <is>
          <t>E004</t>
        </is>
      </c>
      <c r="E5" s="34">
        <f>IFERROR(VLOOKUP(D5,'従業員マスタ'!$A$4:$B$203,2,FALSE),"")</f>
      </c>
      <c r="F5" s="34">
        <f>IFERROR(VLOOKUP(D5,'従業員マスタ'!$A$4:$E$203,5,FALSE),"")</f>
      </c>
      <c r="G5" s="28" t="s">
        <v>146</v>
      </c>
      <c r="H5" s="36" t="n">
        <v>0.625</v>
      </c>
      <c r="I5" s="36" t="n">
        <v>0.9583333333333334</v>
      </c>
      <c r="J5" s="37">
        <f>IF(OR(H5="",I5=""),"",MOD(I5-H5,1)*24)</f>
      </c>
      <c r="K5" s="36" t="n">
        <v>0.625</v>
      </c>
      <c r="L5" s="36" t="n">
        <v>0.9583333333333334</v>
      </c>
      <c r="M5" s="37">
        <f>IF(OR(K5="",L5=""),"",MOD(L5-K5,1)*24)</f>
      </c>
      <c r="N5" s="37">
        <f>IF(OR(M5="",J5=""),"",MAX(M5-J5,0))</f>
      </c>
      <c r="O5" s="28" t="s">
        <v>106</v>
      </c>
      <c r="P5" s="28" t="s">
        <v>320</v>
      </c>
    </row>
    <row r="6">
      <c r="A6" s="29" t="n">
        <v>46113</v>
      </c>
      <c r="B6" s="28" t="inlineStr">
        <is>
          <t>S003</t>
        </is>
      </c>
      <c r="C6" s="34">
        <f>IFERROR(VLOOKUP(B6,'店舗マスタ'!$A$4:$B$103,2,FALSE),"")</f>
      </c>
      <c r="D6" s="28" t="inlineStr">
        <is>
          <t>E006</t>
        </is>
      </c>
      <c r="E6" s="34">
        <f>IFERROR(VLOOKUP(D6,'従業員マスタ'!$A$4:$B$203,2,FALSE),"")</f>
      </c>
      <c r="F6" s="34">
        <f>IFERROR(VLOOKUP(D6,'従業員マスタ'!$A$4:$E$203,5,FALSE),"")</f>
      </c>
      <c r="G6" s="28" t="s">
        <v>146</v>
      </c>
      <c r="H6" s="36" t="n">
        <v>0.625</v>
      </c>
      <c r="I6" s="36" t="n">
        <v>0.9583333333333334</v>
      </c>
      <c r="J6" s="37">
        <f>IF(OR(H6="",I6=""),"",MOD(I6-H6,1)*24)</f>
      </c>
      <c r="K6" s="36" t="n">
        <v>0.625</v>
      </c>
      <c r="L6" s="36" t="n">
        <v>0.9583333333333334</v>
      </c>
      <c r="M6" s="37">
        <f>IF(OR(K6="",L6=""),"",MOD(L6-K6,1)*24)</f>
      </c>
      <c r="N6" s="37">
        <f>IF(OR(M6="",J6=""),"",MAX(M6-J6,0))</f>
      </c>
      <c r="O6" s="28" t="s">
        <v>106</v>
      </c>
      <c r="P6" s="28" t="s">
        <v>320</v>
      </c>
    </row>
    <row r="7">
      <c r="A7" s="29" t="n">
        <v>46113</v>
      </c>
      <c r="B7" s="28" t="inlineStr">
        <is>
          <t>S004</t>
        </is>
      </c>
      <c r="C7" s="34">
        <f>IFERROR(VLOOKUP(B7,'店舗マスタ'!$A$4:$B$103,2,FALSE),"")</f>
      </c>
      <c r="D7" s="28" t="inlineStr">
        <is>
          <t>E007</t>
        </is>
      </c>
      <c r="E7" s="34">
        <f>IFERROR(VLOOKUP(D7,'従業員マスタ'!$A$4:$B$203,2,FALSE),"")</f>
      </c>
      <c r="F7" s="34">
        <f>IFERROR(VLOOKUP(D7,'従業員マスタ'!$A$4:$E$203,5,FALSE),"")</f>
      </c>
      <c r="G7" s="28" t="s">
        <v>139</v>
      </c>
      <c r="H7" s="36" t="n">
        <v>0.5</v>
      </c>
      <c r="I7" s="36" t="n">
        <v>0.8333333333333334</v>
      </c>
      <c r="J7" s="37">
        <f>IF(OR(H7="",I7=""),"",MOD(I7-H7,1)*24)</f>
      </c>
      <c r="K7" s="36" t="n">
        <v>0.5</v>
      </c>
      <c r="L7" s="36" t="n">
        <v>0.8333333333333334</v>
      </c>
      <c r="M7" s="37">
        <f>IF(OR(K7="",L7=""),"",MOD(L7-K7,1)*24)</f>
      </c>
      <c r="N7" s="37">
        <f>IF(OR(M7="",J7=""),"",MAX(M7-J7,0))</f>
      </c>
      <c r="O7" s="28" t="inlineStr">
        <is>
          <t>正常</t>
        </is>
      </c>
      <c r="P7" s="28" t="s">
        <v>320</v>
      </c>
    </row>
    <row r="8">
      <c r="A8" s="29" t="n">
        <v>46114</v>
      </c>
      <c r="B8" s="28" t="inlineStr">
        <is>
          <t>S001</t>
        </is>
      </c>
      <c r="C8" s="34">
        <f>IFERROR(VLOOKUP(B8,'店舗マスタ'!$A$4:$B$103,2,FALSE),"")</f>
      </c>
      <c r="D8" s="28" t="inlineStr">
        <is>
          <t>E002</t>
        </is>
      </c>
      <c r="E8" s="34">
        <f>IFERROR(VLOOKUP(D8,'従業員マスタ'!$A$4:$B$203,2,FALSE),"")</f>
      </c>
      <c r="F8" s="34">
        <f>IFERROR(VLOOKUP(D8,'従業員マスタ'!$A$4:$E$203,5,FALSE),"")</f>
      </c>
      <c r="G8" s="28" t="s">
        <v>134</v>
      </c>
      <c r="H8" s="36" t="n">
        <v>0.3541666666666667</v>
      </c>
      <c r="I8" s="36" t="n">
        <v>0.6875</v>
      </c>
      <c r="J8" s="37">
        <f>IF(OR(H8="",I8=""),"",MOD(I8-H8,1)*24)</f>
      </c>
      <c r="K8" s="36" t="n">
        <v>0.3541666666666667</v>
      </c>
      <c r="L8" s="36" t="n">
        <v>0.6875</v>
      </c>
      <c r="M8" s="37">
        <f>IF(OR(K8="",L8=""),"",MOD(L8-K8,1)*24)</f>
      </c>
      <c r="N8" s="37">
        <f>IF(OR(M8="",J8=""),"",MAX(M8-J8,0))</f>
      </c>
      <c r="O8" s="28" t="inlineStr">
        <is>
          <t>正常</t>
        </is>
      </c>
      <c r="P8" s="28" t="s">
        <v>320</v>
      </c>
    </row>
    <row r="9">
      <c r="A9" s="29" t="n">
        <v>46114</v>
      </c>
      <c r="B9" s="28" t="inlineStr">
        <is>
          <t>S002</t>
        </is>
      </c>
      <c r="C9" s="34">
        <f>IFERROR(VLOOKUP(B9,'店舗マスタ'!$A$4:$B$103,2,FALSE),"")</f>
      </c>
      <c r="D9" s="28" t="inlineStr">
        <is>
          <t>E005</t>
        </is>
      </c>
      <c r="E9" s="34">
        <f>IFERROR(VLOOKUP(D9,'従業員マスタ'!$A$4:$B$203,2,FALSE),"")</f>
      </c>
      <c r="F9" s="34">
        <f>IFERROR(VLOOKUP(D9,'従業員マスタ'!$A$4:$E$203,5,FALSE),"")</f>
      </c>
      <c r="G9" s="28" t="s">
        <v>134</v>
      </c>
      <c r="H9" s="36" t="n">
        <v>0.3541666666666667</v>
      </c>
      <c r="I9" s="36" t="n">
        <v>0.6875</v>
      </c>
      <c r="J9" s="37">
        <f>IF(OR(H9="",I9=""),"",MOD(I9-H9,1)*24)</f>
      </c>
      <c r="K9" s="36" t="n">
        <v>0.3541666666666667</v>
      </c>
      <c r="L9" s="36" t="n">
        <v>0.6875</v>
      </c>
      <c r="M9" s="37">
        <f>IF(OR(K9="",L9=""),"",MOD(L9-K9,1)*24)</f>
      </c>
      <c r="N9" s="37">
        <f>IF(OR(M9="",J9=""),"",MAX(M9-J9,0))</f>
      </c>
      <c r="O9" s="28" t="inlineStr">
        <is>
          <t>正常</t>
        </is>
      </c>
      <c r="P9" s="28" t="s">
        <v>320</v>
      </c>
    </row>
    <row r="10">
      <c r="A10" s="29" t="n">
        <v>46114</v>
      </c>
      <c r="B10" s="28" t="inlineStr">
        <is>
          <t>S003</t>
        </is>
      </c>
      <c r="C10" s="34">
        <f>IFERROR(VLOOKUP(B10,'店舗マスタ'!$A$4:$B$103,2,FALSE),"")</f>
      </c>
      <c r="D10" s="28" t="inlineStr">
        <is>
          <t>E006</t>
        </is>
      </c>
      <c r="E10" s="34">
        <f>IFERROR(VLOOKUP(D10,'従業員マスタ'!$A$4:$B$203,2,FALSE),"")</f>
      </c>
      <c r="F10" s="34">
        <f>IFERROR(VLOOKUP(D10,'従業員マスタ'!$A$4:$E$203,5,FALSE),"")</f>
      </c>
      <c r="G10" s="28" t="s">
        <v>139</v>
      </c>
      <c r="H10" s="36" t="n">
        <v>0.5</v>
      </c>
      <c r="I10" s="36" t="n">
        <v>0.8333333333333334</v>
      </c>
      <c r="J10" s="37">
        <f>IF(OR(H10="",I10=""),"",MOD(I10-H10,1)*24)</f>
      </c>
      <c r="K10" s="36" t="n">
        <v>0.5</v>
      </c>
      <c r="L10" s="36" t="n">
        <v>0.8333333333333334</v>
      </c>
      <c r="M10" s="37">
        <f>IF(OR(K10="",L10=""),"",MOD(L10-K10,1)*24)</f>
      </c>
      <c r="N10" s="37">
        <f>IF(OR(M10="",J10=""),"",MAX(M10-J10,0))</f>
      </c>
      <c r="O10" s="28" t="inlineStr">
        <is>
          <t>正常</t>
        </is>
      </c>
      <c r="P10" s="28" t="s">
        <v>320</v>
      </c>
    </row>
    <row r="11">
      <c r="A11" s="29" t="n">
        <v>46114</v>
      </c>
      <c r="B11" s="28" t="inlineStr">
        <is>
          <t>S004</t>
        </is>
      </c>
      <c r="C11" s="34">
        <f>IFERROR(VLOOKUP(B11,'店舗マスタ'!$A$4:$B$103,2,FALSE),"")</f>
      </c>
      <c r="D11" s="28" t="inlineStr">
        <is>
          <t>E008</t>
        </is>
      </c>
      <c r="E11" s="34">
        <f>IFERROR(VLOOKUP(D11,'従業員マスタ'!$A$4:$B$203,2,FALSE),"")</f>
      </c>
      <c r="F11" s="34">
        <f>IFERROR(VLOOKUP(D11,'従業員マスタ'!$A$4:$E$203,5,FALSE),"")</f>
      </c>
      <c r="G11" s="28" t="s">
        <v>146</v>
      </c>
      <c r="H11" s="36" t="n">
        <v>0.625</v>
      </c>
      <c r="I11" s="36" t="n">
        <v>0.9583333333333334</v>
      </c>
      <c r="J11" s="37">
        <f>IF(OR(H11="",I11=""),"",MOD(I11-H11,1)*24)</f>
      </c>
      <c r="K11" s="36" t="n">
        <v>0.625</v>
      </c>
      <c r="L11" s="36" t="n">
        <v>0.9583333333333334</v>
      </c>
      <c r="M11" s="37">
        <f>IF(OR(K11="",L11=""),"",MOD(L11-K11,1)*24)</f>
      </c>
      <c r="N11" s="37">
        <f>IF(OR(M11="",J11=""),"",MAX(M11-J11,0))</f>
      </c>
      <c r="O11" s="28" t="inlineStr">
        <is>
          <t>正常</t>
        </is>
      </c>
      <c r="P11" s="28" t="s">
        <v>320</v>
      </c>
    </row>
    <row r="12">
      <c r="A12" s="29" t="n">
        <v>46115</v>
      </c>
      <c r="B12" s="28" t="inlineStr">
        <is>
          <t>S001</t>
        </is>
      </c>
      <c r="C12" s="34">
        <f>IFERROR(VLOOKUP(B12,'店舗マスタ'!$A$4:$B$103,2,FALSE),"")</f>
      </c>
      <c r="D12" s="28" t="inlineStr">
        <is>
          <t>E002</t>
        </is>
      </c>
      <c r="E12" s="34">
        <f>IFERROR(VLOOKUP(D12,'従業員マスタ'!$A$4:$B$203,2,FALSE),"")</f>
      </c>
      <c r="F12" s="34">
        <f>IFERROR(VLOOKUP(D12,'従業員マスタ'!$A$4:$E$203,5,FALSE),"")</f>
      </c>
      <c r="G12" s="28" t="s">
        <v>146</v>
      </c>
      <c r="H12" s="36" t="n">
        <v>0.625</v>
      </c>
      <c r="I12" s="36" t="n">
        <v>0.9583333333333334</v>
      </c>
      <c r="J12" s="37">
        <f>IF(OR(H12="",I12=""),"",MOD(I12-H12,1)*24)</f>
      </c>
      <c r="K12" s="36" t="n">
        <v>0.625</v>
      </c>
      <c r="L12" s="36" t="n">
        <v>0.9583333333333334</v>
      </c>
      <c r="M12" s="37">
        <f>IF(OR(K12="",L12=""),"",MOD(L12-K12,1)*24)</f>
      </c>
      <c r="N12" s="37">
        <f>IF(OR(M12="",J12=""),"",MAX(M12-J12,0))</f>
      </c>
      <c r="O12" s="28" t="inlineStr">
        <is>
          <t>正常</t>
        </is>
      </c>
      <c r="P12" s="28" t="s">
        <v>320</v>
      </c>
    </row>
    <row r="13">
      <c r="A13" s="29" t="n">
        <v>46115</v>
      </c>
      <c r="B13" s="28" t="inlineStr">
        <is>
          <t>S002</t>
        </is>
      </c>
      <c r="C13" s="34">
        <f>IFERROR(VLOOKUP(B13,'店舗マスタ'!$A$4:$B$103,2,FALSE),"")</f>
      </c>
      <c r="D13" s="28" t="inlineStr">
        <is>
          <t>E005</t>
        </is>
      </c>
      <c r="E13" s="34">
        <f>IFERROR(VLOOKUP(D13,'従業員マスタ'!$A$4:$B$203,2,FALSE),"")</f>
      </c>
      <c r="F13" s="34">
        <f>IFERROR(VLOOKUP(D13,'従業員マスタ'!$A$4:$E$203,5,FALSE),"")</f>
      </c>
      <c r="G13" s="28" t="s">
        <v>139</v>
      </c>
      <c r="H13" s="36" t="n">
        <v>0.5</v>
      </c>
      <c r="I13" s="36" t="n">
        <v>0.8333333333333334</v>
      </c>
      <c r="J13" s="37">
        <f>IF(OR(H13="",I13=""),"",MOD(I13-H13,1)*24)</f>
      </c>
      <c r="K13" s="36" t="n">
        <v>0.5</v>
      </c>
      <c r="L13" s="36" t="n">
        <v>0.8333333333333334</v>
      </c>
      <c r="M13" s="37">
        <f>IF(OR(K13="",L13=""),"",MOD(L13-K13,1)*24)</f>
      </c>
      <c r="N13" s="37">
        <f>IF(OR(M13="",J13=""),"",MAX(M13-J13,0))</f>
      </c>
      <c r="O13" s="28" t="inlineStr">
        <is>
          <t>正常</t>
        </is>
      </c>
      <c r="P13" s="28" t="s">
        <v>320</v>
      </c>
    </row>
    <row r="14">
      <c r="A14" s="29" t="n">
        <v>46115</v>
      </c>
      <c r="B14" s="28" t="inlineStr">
        <is>
          <t>S003</t>
        </is>
      </c>
      <c r="C14" s="34">
        <f>IFERROR(VLOOKUP(B14,'店舗マスタ'!$A$4:$B$103,2,FALSE),"")</f>
      </c>
      <c r="D14" s="28" t="inlineStr">
        <is>
          <t>E006</t>
        </is>
      </c>
      <c r="E14" s="34">
        <f>IFERROR(VLOOKUP(D14,'従業員マスタ'!$A$4:$B$203,2,FALSE),"")</f>
      </c>
      <c r="F14" s="34">
        <f>IFERROR(VLOOKUP(D14,'従業員マスタ'!$A$4:$E$203,5,FALSE),"")</f>
      </c>
      <c r="G14" s="28" t="s">
        <v>134</v>
      </c>
      <c r="H14" s="36" t="n">
        <v>0.3541666666666667</v>
      </c>
      <c r="I14" s="36" t="n">
        <v>0.6875</v>
      </c>
      <c r="J14" s="37">
        <f>IF(OR(H14="",I14=""),"",MOD(I14-H14,1)*24)</f>
      </c>
      <c r="K14" s="36" t="n">
        <v>0.3541666666666667</v>
      </c>
      <c r="L14" s="36" t="n">
        <v>0.6875</v>
      </c>
      <c r="M14" s="37">
        <f>IF(OR(K14="",L14=""),"",MOD(L14-K14,1)*24)</f>
      </c>
      <c r="N14" s="37">
        <f>IF(OR(M14="",J14=""),"",MAX(M14-J14,0))</f>
      </c>
      <c r="O14" s="28" t="inlineStr">
        <is>
          <t>正常</t>
        </is>
      </c>
      <c r="P14" s="28" t="s">
        <v>320</v>
      </c>
    </row>
    <row r="15">
      <c r="A15" s="29" t="n">
        <v>46115</v>
      </c>
      <c r="B15" s="28" t="inlineStr">
        <is>
          <t>S004</t>
        </is>
      </c>
      <c r="C15" s="34">
        <f>IFERROR(VLOOKUP(B15,'店舗マスタ'!$A$4:$B$103,2,FALSE),"")</f>
      </c>
      <c r="D15" s="28" t="inlineStr">
        <is>
          <t>E007</t>
        </is>
      </c>
      <c r="E15" s="34">
        <f>IFERROR(VLOOKUP(D15,'従業員マスタ'!$A$4:$B$203,2,FALSE),"")</f>
      </c>
      <c r="F15" s="34">
        <f>IFERROR(VLOOKUP(D15,'従業員マスタ'!$A$4:$E$203,5,FALSE),"")</f>
      </c>
      <c r="G15" s="28" t="s">
        <v>139</v>
      </c>
      <c r="H15" s="36" t="n">
        <v>0.5</v>
      </c>
      <c r="I15" s="36" t="n">
        <v>0.8333333333333334</v>
      </c>
      <c r="J15" s="37">
        <f>IF(OR(H15="",I15=""),"",MOD(I15-H15,1)*24)</f>
      </c>
      <c r="K15" s="36" t="n">
        <v>0.5</v>
      </c>
      <c r="L15" s="36" t="n">
        <v>0.8333333333333334</v>
      </c>
      <c r="M15" s="37">
        <f>IF(OR(K15="",L15=""),"",MOD(L15-K15,1)*24)</f>
      </c>
      <c r="N15" s="37">
        <f>IF(OR(M15="",J15=""),"",MAX(M15-J15,0))</f>
      </c>
      <c r="O15" s="28" t="s">
        <v>106</v>
      </c>
      <c r="P15" s="28" t="s">
        <v>320</v>
      </c>
    </row>
    <row r="16">
      <c r="A16" s="29" t="n">
        <v>46116</v>
      </c>
      <c r="B16" s="28" t="inlineStr">
        <is>
          <t>S001</t>
        </is>
      </c>
      <c r="C16" s="34">
        <f>IFERROR(VLOOKUP(B16,'店舗マスタ'!$A$4:$B$103,2,FALSE),"")</f>
      </c>
      <c r="D16" s="28" t="inlineStr">
        <is>
          <t>E002</t>
        </is>
      </c>
      <c r="E16" s="34">
        <f>IFERROR(VLOOKUP(D16,'従業員マスタ'!$A$4:$B$203,2,FALSE),"")</f>
      </c>
      <c r="F16" s="34">
        <f>IFERROR(VLOOKUP(D16,'従業員マスタ'!$A$4:$E$203,5,FALSE),"")</f>
      </c>
      <c r="G16" s="28" t="s">
        <v>139</v>
      </c>
      <c r="H16" s="36" t="n">
        <v>0.5</v>
      </c>
      <c r="I16" s="36" t="n">
        <v>0.8333333333333334</v>
      </c>
      <c r="J16" s="37">
        <f>IF(OR(H16="",I16=""),"",MOD(I16-H16,1)*24)</f>
      </c>
      <c r="K16" s="36" t="n">
        <v>0.5</v>
      </c>
      <c r="L16" s="36" t="n">
        <v>0.8333333333333334</v>
      </c>
      <c r="M16" s="37">
        <f>IF(OR(K16="",L16=""),"",MOD(L16-K16,1)*24)</f>
      </c>
      <c r="N16" s="37">
        <f>IF(OR(M16="",J16=""),"",MAX(M16-J16,0))</f>
      </c>
      <c r="O16" s="28" t="s">
        <v>106</v>
      </c>
      <c r="P16" s="28" t="s">
        <v>320</v>
      </c>
    </row>
    <row r="17">
      <c r="A17" s="29" t="n">
        <v>46116</v>
      </c>
      <c r="B17" s="28" t="inlineStr">
        <is>
          <t>S002</t>
        </is>
      </c>
      <c r="C17" s="34">
        <f>IFERROR(VLOOKUP(B17,'店舗マスタ'!$A$4:$B$103,2,FALSE),"")</f>
      </c>
      <c r="D17" s="28" t="inlineStr">
        <is>
          <t>E005</t>
        </is>
      </c>
      <c r="E17" s="34">
        <f>IFERROR(VLOOKUP(D17,'従業員マスタ'!$A$4:$B$203,2,FALSE),"")</f>
      </c>
      <c r="F17" s="34">
        <f>IFERROR(VLOOKUP(D17,'従業員マスタ'!$A$4:$E$203,5,FALSE),"")</f>
      </c>
      <c r="G17" s="28" t="s">
        <v>134</v>
      </c>
      <c r="H17" s="36" t="n">
        <v>0.3541666666666667</v>
      </c>
      <c r="I17" s="36" t="n">
        <v>0.6875</v>
      </c>
      <c r="J17" s="37">
        <f>IF(OR(H17="",I17=""),"",MOD(I17-H17,1)*24)</f>
      </c>
      <c r="K17" s="36" t="n">
        <v>0.3541666666666667</v>
      </c>
      <c r="L17" s="36" t="n">
        <v>0.6875</v>
      </c>
      <c r="M17" s="37">
        <f>IF(OR(K17="",L17=""),"",MOD(L17-K17,1)*24)</f>
      </c>
      <c r="N17" s="37">
        <f>IF(OR(M17="",J17=""),"",MAX(M17-J17,0))</f>
      </c>
      <c r="O17" s="28" t="s">
        <v>106</v>
      </c>
      <c r="P17" s="28" t="s">
        <v>320</v>
      </c>
    </row>
    <row r="18">
      <c r="A18" s="29" t="n">
        <v>46116</v>
      </c>
      <c r="B18" s="28" t="inlineStr">
        <is>
          <t>S003</t>
        </is>
      </c>
      <c r="C18" s="34">
        <f>IFERROR(VLOOKUP(B18,'店舗マスタ'!$A$4:$B$103,2,FALSE),"")</f>
      </c>
      <c r="D18" s="28" t="inlineStr">
        <is>
          <t>E006</t>
        </is>
      </c>
      <c r="E18" s="34">
        <f>IFERROR(VLOOKUP(D18,'従業員マスタ'!$A$4:$B$203,2,FALSE),"")</f>
      </c>
      <c r="F18" s="34">
        <f>IFERROR(VLOOKUP(D18,'従業員マスタ'!$A$4:$E$203,5,FALSE),"")</f>
      </c>
      <c r="G18" s="28" t="s">
        <v>134</v>
      </c>
      <c r="H18" s="36" t="n">
        <v>0.3541666666666667</v>
      </c>
      <c r="I18" s="36" t="n">
        <v>0.6875</v>
      </c>
      <c r="J18" s="37">
        <f>IF(OR(H18="",I18=""),"",MOD(I18-H18,1)*24)</f>
      </c>
      <c r="K18" s="36" t="n">
        <v>0.3541666666666667</v>
      </c>
      <c r="L18" s="36" t="n">
        <v>0.6875</v>
      </c>
      <c r="M18" s="37">
        <f>IF(OR(K18="",L18=""),"",MOD(L18-K18,1)*24)</f>
      </c>
      <c r="N18" s="37">
        <f>IF(OR(M18="",J18=""),"",MAX(M18-J18,0))</f>
      </c>
      <c r="O18" s="28" t="inlineStr">
        <is>
          <t>正常</t>
        </is>
      </c>
      <c r="P18" s="28" t="s">
        <v>320</v>
      </c>
    </row>
    <row r="19">
      <c r="A19" s="29" t="n">
        <v>46116</v>
      </c>
      <c r="B19" s="28" t="inlineStr">
        <is>
          <t>S004</t>
        </is>
      </c>
      <c r="C19" s="34">
        <f>IFERROR(VLOOKUP(B19,'店舗マスタ'!$A$4:$B$103,2,FALSE),"")</f>
      </c>
      <c r="D19" s="28" t="inlineStr">
        <is>
          <t>E007</t>
        </is>
      </c>
      <c r="E19" s="34">
        <f>IFERROR(VLOOKUP(D19,'従業員マスタ'!$A$4:$B$203,2,FALSE),"")</f>
      </c>
      <c r="F19" s="34">
        <f>IFERROR(VLOOKUP(D19,'従業員マスタ'!$A$4:$E$203,5,FALSE),"")</f>
      </c>
      <c r="G19" s="28" t="s">
        <v>146</v>
      </c>
      <c r="H19" s="36" t="n">
        <v>0.625</v>
      </c>
      <c r="I19" s="36" t="n">
        <v>0.9583333333333334</v>
      </c>
      <c r="J19" s="37">
        <f>IF(OR(H19="",I19=""),"",MOD(I19-H19,1)*24)</f>
      </c>
      <c r="K19" s="36" t="n">
        <v>0.625</v>
      </c>
      <c r="L19" s="36" t="n">
        <v>0.9583333333333334</v>
      </c>
      <c r="M19" s="37">
        <f>IF(OR(K19="",L19=""),"",MOD(L19-K19,1)*24)</f>
      </c>
      <c r="N19" s="37">
        <f>IF(OR(M19="",J19=""),"",MAX(M19-J19,0))</f>
      </c>
      <c r="O19" s="28" t="inlineStr">
        <is>
          <t>正常</t>
        </is>
      </c>
      <c r="P19" s="28" t="s">
        <v>320</v>
      </c>
    </row>
    <row r="20">
      <c r="A20" s="29" t="n">
        <v>46117</v>
      </c>
      <c r="B20" s="28" t="inlineStr">
        <is>
          <t>S001</t>
        </is>
      </c>
      <c r="C20" s="34">
        <f>IFERROR(VLOOKUP(B20,'店舗マスタ'!$A$4:$B$103,2,FALSE),"")</f>
      </c>
      <c r="D20" s="28" t="inlineStr">
        <is>
          <t>E002</t>
        </is>
      </c>
      <c r="E20" s="34">
        <f>IFERROR(VLOOKUP(D20,'従業員マスタ'!$A$4:$B$203,2,FALSE),"")</f>
      </c>
      <c r="F20" s="34">
        <f>IFERROR(VLOOKUP(D20,'従業員マスタ'!$A$4:$E$203,5,FALSE),"")</f>
      </c>
      <c r="G20" s="28" t="s">
        <v>139</v>
      </c>
      <c r="H20" s="36" t="n">
        <v>0.5</v>
      </c>
      <c r="I20" s="36" t="n">
        <v>0.8333333333333334</v>
      </c>
      <c r="J20" s="37">
        <f>IF(OR(H20="",I20=""),"",MOD(I20-H20,1)*24)</f>
      </c>
      <c r="K20" s="36" t="n">
        <v>0.5</v>
      </c>
      <c r="L20" s="36" t="n">
        <v>0.8333333333333334</v>
      </c>
      <c r="M20" s="37">
        <f>IF(OR(K20="",L20=""),"",MOD(L20-K20,1)*24)</f>
      </c>
      <c r="N20" s="37">
        <f>IF(OR(M20="",J20=""),"",MAX(M20-J20,0))</f>
      </c>
      <c r="O20" s="28" t="s">
        <v>106</v>
      </c>
      <c r="P20" s="28" t="s">
        <v>320</v>
      </c>
    </row>
    <row r="21">
      <c r="A21" s="29" t="n">
        <v>46117</v>
      </c>
      <c r="B21" s="28" t="inlineStr">
        <is>
          <t>S002</t>
        </is>
      </c>
      <c r="C21" s="34">
        <f>IFERROR(VLOOKUP(B21,'店舗マスタ'!$A$4:$B$103,2,FALSE),"")</f>
      </c>
      <c r="D21" s="28" t="inlineStr">
        <is>
          <t>E005</t>
        </is>
      </c>
      <c r="E21" s="34">
        <f>IFERROR(VLOOKUP(D21,'従業員マスタ'!$A$4:$B$203,2,FALSE),"")</f>
      </c>
      <c r="F21" s="34">
        <f>IFERROR(VLOOKUP(D21,'従業員マスタ'!$A$4:$E$203,5,FALSE),"")</f>
      </c>
      <c r="G21" s="28" t="s">
        <v>146</v>
      </c>
      <c r="H21" s="36" t="n">
        <v>0.625</v>
      </c>
      <c r="I21" s="36" t="n">
        <v>0.9583333333333334</v>
      </c>
      <c r="J21" s="37">
        <f>IF(OR(H21="",I21=""),"",MOD(I21-H21,1)*24)</f>
      </c>
      <c r="K21" s="36" t="n">
        <v>0.625</v>
      </c>
      <c r="L21" s="36" t="n">
        <v>0.9583333333333334</v>
      </c>
      <c r="M21" s="37">
        <f>IF(OR(K21="",L21=""),"",MOD(L21-K21,1)*24)</f>
      </c>
      <c r="N21" s="37">
        <f>IF(OR(M21="",J21=""),"",MAX(M21-J21,0))</f>
      </c>
      <c r="O21" s="28" t="inlineStr">
        <is>
          <t>正常</t>
        </is>
      </c>
      <c r="P21" s="28" t="s">
        <v>320</v>
      </c>
    </row>
    <row r="22">
      <c r="A22" s="29" t="n">
        <v>46117</v>
      </c>
      <c r="B22" s="28" t="inlineStr">
        <is>
          <t>S003</t>
        </is>
      </c>
      <c r="C22" s="34">
        <f>IFERROR(VLOOKUP(B22,'店舗マスタ'!$A$4:$B$103,2,FALSE),"")</f>
      </c>
      <c r="D22" s="28" t="inlineStr">
        <is>
          <t>E006</t>
        </is>
      </c>
      <c r="E22" s="34">
        <f>IFERROR(VLOOKUP(D22,'従業員マスタ'!$A$4:$B$203,2,FALSE),"")</f>
      </c>
      <c r="F22" s="34">
        <f>IFERROR(VLOOKUP(D22,'従業員マスタ'!$A$4:$E$203,5,FALSE),"")</f>
      </c>
      <c r="G22" s="28" t="s">
        <v>139</v>
      </c>
      <c r="H22" s="36" t="n">
        <v>0.5</v>
      </c>
      <c r="I22" s="36" t="n">
        <v>0.8333333333333334</v>
      </c>
      <c r="J22" s="37">
        <f>IF(OR(H22="",I22=""),"",MOD(I22-H22,1)*24)</f>
      </c>
      <c r="K22" s="36" t="n">
        <v>0.5</v>
      </c>
      <c r="L22" s="36" t="n">
        <v>0.8333333333333334</v>
      </c>
      <c r="M22" s="37">
        <f>IF(OR(K22="",L22=""),"",MOD(L22-K22,1)*24)</f>
      </c>
      <c r="N22" s="37">
        <f>IF(OR(M22="",J22=""),"",MAX(M22-J22,0))</f>
      </c>
      <c r="O22" s="28" t="inlineStr">
        <is>
          <t>正常</t>
        </is>
      </c>
      <c r="P22" s="28" t="s">
        <v>320</v>
      </c>
    </row>
    <row r="23">
      <c r="A23" s="29" t="n">
        <v>46117</v>
      </c>
      <c r="B23" s="28" t="inlineStr">
        <is>
          <t>S004</t>
        </is>
      </c>
      <c r="C23" s="34">
        <f>IFERROR(VLOOKUP(B23,'店舗マスタ'!$A$4:$B$103,2,FALSE),"")</f>
      </c>
      <c r="D23" s="28" t="inlineStr">
        <is>
          <t>E007</t>
        </is>
      </c>
      <c r="E23" s="34">
        <f>IFERROR(VLOOKUP(D23,'従業員マスタ'!$A$4:$B$203,2,FALSE),"")</f>
      </c>
      <c r="F23" s="34">
        <f>IFERROR(VLOOKUP(D23,'従業員マスタ'!$A$4:$E$203,5,FALSE),"")</f>
      </c>
      <c r="G23" s="28" t="s">
        <v>139</v>
      </c>
      <c r="H23" s="36" t="n">
        <v>0.5</v>
      </c>
      <c r="I23" s="36" t="n">
        <v>0.8333333333333334</v>
      </c>
      <c r="J23" s="37">
        <f>IF(OR(H23="",I23=""),"",MOD(I23-H23,1)*24)</f>
      </c>
      <c r="K23" s="36" t="n">
        <v>0.5</v>
      </c>
      <c r="L23" s="36" t="n">
        <v>0.8333333333333334</v>
      </c>
      <c r="M23" s="37">
        <f>IF(OR(K23="",L23=""),"",MOD(L23-K23,1)*24)</f>
      </c>
      <c r="N23" s="37">
        <f>IF(OR(M23="",J23=""),"",MAX(M23-J23,0))</f>
      </c>
      <c r="O23" s="28" t="inlineStr">
        <is>
          <t>正常</t>
        </is>
      </c>
      <c r="P23" s="28" t="s">
        <v>320</v>
      </c>
    </row>
    <row r="24">
      <c r="A24" s="29" t="n">
        <v>46118</v>
      </c>
      <c r="B24" s="28" t="inlineStr">
        <is>
          <t>S001</t>
        </is>
      </c>
      <c r="C24" s="34">
        <f>IFERROR(VLOOKUP(B24,'店舗マスタ'!$A$4:$B$103,2,FALSE),"")</f>
      </c>
      <c r="D24" s="28" t="inlineStr">
        <is>
          <t>E003</t>
        </is>
      </c>
      <c r="E24" s="34">
        <f>IFERROR(VLOOKUP(D24,'従業員マスタ'!$A$4:$B$203,2,FALSE),"")</f>
      </c>
      <c r="F24" s="34">
        <f>IFERROR(VLOOKUP(D24,'従業員マスタ'!$A$4:$E$203,5,FALSE),"")</f>
      </c>
      <c r="G24" s="28" t="s">
        <v>134</v>
      </c>
      <c r="H24" s="36" t="n">
        <v>0.3541666666666667</v>
      </c>
      <c r="I24" s="36" t="n">
        <v>0.6875</v>
      </c>
      <c r="J24" s="37">
        <f>IF(OR(H24="",I24=""),"",MOD(I24-H24,1)*24)</f>
      </c>
      <c r="K24" s="36" t="n">
        <v>0.3541666666666667</v>
      </c>
      <c r="L24" s="36" t="n">
        <v>0.6875</v>
      </c>
      <c r="M24" s="37">
        <f>IF(OR(K24="",L24=""),"",MOD(L24-K24,1)*24)</f>
      </c>
      <c r="N24" s="37">
        <f>IF(OR(M24="",J24=""),"",MAX(M24-J24,0))</f>
      </c>
      <c r="O24" s="28" t="s">
        <v>106</v>
      </c>
      <c r="P24" s="28" t="s">
        <v>320</v>
      </c>
    </row>
    <row r="25">
      <c r="A25" s="29" t="n">
        <v>46118</v>
      </c>
      <c r="B25" s="28" t="inlineStr">
        <is>
          <t>S002</t>
        </is>
      </c>
      <c r="C25" s="34">
        <f>IFERROR(VLOOKUP(B25,'店舗マスタ'!$A$4:$B$103,2,FALSE),"")</f>
      </c>
      <c r="D25" s="28" t="inlineStr">
        <is>
          <t>E005</t>
        </is>
      </c>
      <c r="E25" s="34">
        <f>IFERROR(VLOOKUP(D25,'従業員マスタ'!$A$4:$B$203,2,FALSE),"")</f>
      </c>
      <c r="F25" s="34">
        <f>IFERROR(VLOOKUP(D25,'従業員マスタ'!$A$4:$E$203,5,FALSE),"")</f>
      </c>
      <c r="G25" s="28" t="s">
        <v>134</v>
      </c>
      <c r="H25" s="36" t="n">
        <v>0.3541666666666667</v>
      </c>
      <c r="I25" s="36" t="n">
        <v>0.6875</v>
      </c>
      <c r="J25" s="37">
        <f>IF(OR(H25="",I25=""),"",MOD(I25-H25,1)*24)</f>
      </c>
      <c r="K25" s="36" t="n">
        <v>0.3541666666666667</v>
      </c>
      <c r="L25" s="36" t="n">
        <v>0.6875</v>
      </c>
      <c r="M25" s="37">
        <f>IF(OR(K25="",L25=""),"",MOD(L25-K25,1)*24)</f>
      </c>
      <c r="N25" s="37">
        <f>IF(OR(M25="",J25=""),"",MAX(M25-J25,0))</f>
      </c>
      <c r="O25" s="28" t="s">
        <v>106</v>
      </c>
      <c r="P25" s="28" t="s">
        <v>320</v>
      </c>
    </row>
    <row r="26">
      <c r="A26" s="29" t="n">
        <v>46118</v>
      </c>
      <c r="B26" s="28" t="inlineStr">
        <is>
          <t>S003</t>
        </is>
      </c>
      <c r="C26" s="34">
        <f>IFERROR(VLOOKUP(B26,'店舗マスタ'!$A$4:$B$103,2,FALSE),"")</f>
      </c>
      <c r="D26" s="28" t="inlineStr">
        <is>
          <t>E006</t>
        </is>
      </c>
      <c r="E26" s="34">
        <f>IFERROR(VLOOKUP(D26,'従業員マスタ'!$A$4:$B$203,2,FALSE),"")</f>
      </c>
      <c r="F26" s="34">
        <f>IFERROR(VLOOKUP(D26,'従業員マスタ'!$A$4:$E$203,5,FALSE),"")</f>
      </c>
      <c r="G26" s="28" t="s">
        <v>134</v>
      </c>
      <c r="H26" s="36" t="n">
        <v>0.3541666666666667</v>
      </c>
      <c r="I26" s="36" t="n">
        <v>0.6875</v>
      </c>
      <c r="J26" s="37">
        <f>IF(OR(H26="",I26=""),"",MOD(I26-H26,1)*24)</f>
      </c>
      <c r="K26" s="36" t="n">
        <v>0.3541666666666667</v>
      </c>
      <c r="L26" s="36" t="n">
        <v>0.6875</v>
      </c>
      <c r="M26" s="37">
        <f>IF(OR(K26="",L26=""),"",MOD(L26-K26,1)*24)</f>
      </c>
      <c r="N26" s="37">
        <f>IF(OR(M26="",J26=""),"",MAX(M26-J26,0))</f>
      </c>
      <c r="O26" s="28" t="inlineStr">
        <is>
          <t>正常</t>
        </is>
      </c>
      <c r="P26" s="28" t="s">
        <v>320</v>
      </c>
    </row>
    <row r="27">
      <c r="A27" s="29" t="n">
        <v>46118</v>
      </c>
      <c r="B27" s="28" t="inlineStr">
        <is>
          <t>S004</t>
        </is>
      </c>
      <c r="C27" s="34">
        <f>IFERROR(VLOOKUP(B27,'店舗マスタ'!$A$4:$B$103,2,FALSE),"")</f>
      </c>
      <c r="D27" s="28" t="inlineStr">
        <is>
          <t>E007</t>
        </is>
      </c>
      <c r="E27" s="34">
        <f>IFERROR(VLOOKUP(D27,'従業員マスタ'!$A$4:$B$203,2,FALSE),"")</f>
      </c>
      <c r="F27" s="34">
        <f>IFERROR(VLOOKUP(D27,'従業員マスタ'!$A$4:$E$203,5,FALSE),"")</f>
      </c>
      <c r="G27" s="28" t="s">
        <v>134</v>
      </c>
      <c r="H27" s="36" t="n">
        <v>0.3541666666666667</v>
      </c>
      <c r="I27" s="36" t="n">
        <v>0.6875</v>
      </c>
      <c r="J27" s="37">
        <f>IF(OR(H27="",I27=""),"",MOD(I27-H27,1)*24)</f>
      </c>
      <c r="K27" s="36" t="n">
        <v>0.3541666666666667</v>
      </c>
      <c r="L27" s="36" t="n">
        <v>0.6875</v>
      </c>
      <c r="M27" s="37">
        <f>IF(OR(K27="",L27=""),"",MOD(L27-K27,1)*24)</f>
      </c>
      <c r="N27" s="37">
        <f>IF(OR(M27="",J27=""),"",MAX(M27-J27,0))</f>
      </c>
      <c r="O27" s="28" t="inlineStr">
        <is>
          <t>正常</t>
        </is>
      </c>
      <c r="P27" s="28" t="s">
        <v>320</v>
      </c>
    </row>
    <row r="28">
      <c r="A28" s="29" t="n">
        <v>46119</v>
      </c>
      <c r="B28" s="28" t="inlineStr">
        <is>
          <t>S001</t>
        </is>
      </c>
      <c r="C28" s="34">
        <f>IFERROR(VLOOKUP(B28,'店舗マスタ'!$A$4:$B$103,2,FALSE),"")</f>
      </c>
      <c r="D28" s="28" t="inlineStr">
        <is>
          <t>E002</t>
        </is>
      </c>
      <c r="E28" s="34">
        <f>IFERROR(VLOOKUP(D28,'従業員マスタ'!$A$4:$B$203,2,FALSE),"")</f>
      </c>
      <c r="F28" s="34">
        <f>IFERROR(VLOOKUP(D28,'従業員マスタ'!$A$4:$E$203,5,FALSE),"")</f>
      </c>
      <c r="G28" s="28" t="s">
        <v>139</v>
      </c>
      <c r="H28" s="36" t="n">
        <v>0.5</v>
      </c>
      <c r="I28" s="36" t="n">
        <v>0.8333333333333334</v>
      </c>
      <c r="J28" s="37">
        <f>IF(OR(H28="",I28=""),"",MOD(I28-H28,1)*24)</f>
      </c>
      <c r="K28" s="36" t="n">
        <v>0.5</v>
      </c>
      <c r="L28" s="36" t="n">
        <v>0.8333333333333334</v>
      </c>
      <c r="M28" s="37">
        <f>IF(OR(K28="",L28=""),"",MOD(L28-K28,1)*24)</f>
      </c>
      <c r="N28" s="37">
        <f>IF(OR(M28="",J28=""),"",MAX(M28-J28,0))</f>
      </c>
      <c r="O28" s="28" t="s">
        <v>106</v>
      </c>
      <c r="P28" s="28" t="s">
        <v>320</v>
      </c>
    </row>
    <row r="29">
      <c r="A29" s="29" t="n">
        <v>46119</v>
      </c>
      <c r="B29" s="28" t="inlineStr">
        <is>
          <t>S002</t>
        </is>
      </c>
      <c r="C29" s="34">
        <f>IFERROR(VLOOKUP(B29,'店舗マスタ'!$A$4:$B$103,2,FALSE),"")</f>
      </c>
      <c r="D29" s="28" t="inlineStr">
        <is>
          <t>E004</t>
        </is>
      </c>
      <c r="E29" s="34">
        <f>IFERROR(VLOOKUP(D29,'従業員マスタ'!$A$4:$B$203,2,FALSE),"")</f>
      </c>
      <c r="F29" s="34">
        <f>IFERROR(VLOOKUP(D29,'従業員マスタ'!$A$4:$E$203,5,FALSE),"")</f>
      </c>
      <c r="G29" s="28" t="s">
        <v>134</v>
      </c>
      <c r="H29" s="36" t="n">
        <v>0.3541666666666667</v>
      </c>
      <c r="I29" s="36" t="n">
        <v>0.6875</v>
      </c>
      <c r="J29" s="37">
        <f>IF(OR(H29="",I29=""),"",MOD(I29-H29,1)*24)</f>
      </c>
      <c r="K29" s="36" t="n">
        <v>0.3541666666666667</v>
      </c>
      <c r="L29" s="36" t="n">
        <v>0.6875</v>
      </c>
      <c r="M29" s="37">
        <f>IF(OR(K29="",L29=""),"",MOD(L29-K29,1)*24)</f>
      </c>
      <c r="N29" s="37">
        <f>IF(OR(M29="",J29=""),"",MAX(M29-J29,0))</f>
      </c>
      <c r="O29" s="28" t="inlineStr">
        <is>
          <t>正常</t>
        </is>
      </c>
      <c r="P29" s="28" t="s">
        <v>320</v>
      </c>
    </row>
    <row r="30">
      <c r="A30" s="29" t="n">
        <v>46119</v>
      </c>
      <c r="B30" s="28" t="inlineStr">
        <is>
          <t>S003</t>
        </is>
      </c>
      <c r="C30" s="34">
        <f>IFERROR(VLOOKUP(B30,'店舗マスタ'!$A$4:$B$103,2,FALSE),"")</f>
      </c>
      <c r="D30" s="28" t="inlineStr">
        <is>
          <t>E006</t>
        </is>
      </c>
      <c r="E30" s="34">
        <f>IFERROR(VLOOKUP(D30,'従業員マスタ'!$A$4:$B$203,2,FALSE),"")</f>
      </c>
      <c r="F30" s="34">
        <f>IFERROR(VLOOKUP(D30,'従業員マスタ'!$A$4:$E$203,5,FALSE),"")</f>
      </c>
      <c r="G30" s="28" t="s">
        <v>139</v>
      </c>
      <c r="H30" s="36" t="n">
        <v>0.5</v>
      </c>
      <c r="I30" s="36" t="n">
        <v>0.8333333333333334</v>
      </c>
      <c r="J30" s="37">
        <f>IF(OR(H30="",I30=""),"",MOD(I30-H30,1)*24)</f>
      </c>
      <c r="K30" s="36" t="n"/>
      <c r="L30" s="36" t="n"/>
      <c r="M30" s="37">
        <f>IF(OR(K30="",L30=""),"",MOD(L30-K30,1)*24)</f>
      </c>
      <c r="N30" s="37">
        <f>IF(OR(M30="",J30=""),"",MAX(M30-J30,0))</f>
      </c>
      <c r="O30" s="28" t="s">
        <v>117</v>
      </c>
      <c r="P30" s="28" t="s">
        <v>320</v>
      </c>
    </row>
    <row r="31">
      <c r="A31" s="29" t="n">
        <v>46119</v>
      </c>
      <c r="B31" s="28" t="inlineStr">
        <is>
          <t>S004</t>
        </is>
      </c>
      <c r="C31" s="34">
        <f>IFERROR(VLOOKUP(B31,'店舗マスタ'!$A$4:$B$103,2,FALSE),"")</f>
      </c>
      <c r="D31" s="28" t="inlineStr">
        <is>
          <t>E007</t>
        </is>
      </c>
      <c r="E31" s="34">
        <f>IFERROR(VLOOKUP(D31,'従業員マスタ'!$A$4:$B$203,2,FALSE),"")</f>
      </c>
      <c r="F31" s="34">
        <f>IFERROR(VLOOKUP(D31,'従業員マスタ'!$A$4:$E$203,5,FALSE),"")</f>
      </c>
      <c r="G31" s="28" t="s">
        <v>146</v>
      </c>
      <c r="H31" s="36" t="n">
        <v>0.625</v>
      </c>
      <c r="I31" s="36" t="n">
        <v>0.9583333333333334</v>
      </c>
      <c r="J31" s="37">
        <f>IF(OR(H31="",I31=""),"",MOD(I31-H31,1)*24)</f>
      </c>
      <c r="K31" s="36" t="n"/>
      <c r="L31" s="36" t="n"/>
      <c r="M31" s="37">
        <f>IF(OR(K31="",L31=""),"",MOD(L31-K31,1)*24)</f>
      </c>
      <c r="N31" s="37">
        <f>IF(OR(M31="",J31=""),"",MAX(M31-J31,0))</f>
      </c>
      <c r="O31" s="28" t="s">
        <v>117</v>
      </c>
      <c r="P31" s="28" t="s">
        <v>320</v>
      </c>
    </row>
    <row r="32">
      <c r="A32" s="29" t="n">
        <v>46120</v>
      </c>
      <c r="B32" s="28" t="inlineStr">
        <is>
          <t>S001</t>
        </is>
      </c>
      <c r="C32" s="34">
        <f>IFERROR(VLOOKUP(B32,'店舗マスタ'!$A$4:$B$103,2,FALSE),"")</f>
      </c>
      <c r="D32" s="28" t="inlineStr">
        <is>
          <t>E003</t>
        </is>
      </c>
      <c r="E32" s="34">
        <f>IFERROR(VLOOKUP(D32,'従業員マスタ'!$A$4:$B$203,2,FALSE),"")</f>
      </c>
      <c r="F32" s="34">
        <f>IFERROR(VLOOKUP(D32,'従業員マスタ'!$A$4:$E$203,5,FALSE),"")</f>
      </c>
      <c r="G32" s="28" t="s">
        <v>134</v>
      </c>
      <c r="H32" s="36" t="n">
        <v>0.3541666666666667</v>
      </c>
      <c r="I32" s="36" t="n">
        <v>0.6875</v>
      </c>
      <c r="J32" s="37">
        <f>IF(OR(H32="",I32=""),"",MOD(I32-H32,1)*24)</f>
      </c>
      <c r="K32" s="36" t="n">
        <v>0.3541666666666667</v>
      </c>
      <c r="L32" s="36" t="n">
        <v>0.6875</v>
      </c>
      <c r="M32" s="37">
        <f>IF(OR(K32="",L32=""),"",MOD(L32-K32,1)*24)</f>
      </c>
      <c r="N32" s="37">
        <f>IF(OR(M32="",J32=""),"",MAX(M32-J32,0))</f>
      </c>
      <c r="O32" s="28" t="inlineStr">
        <is>
          <t>正常</t>
        </is>
      </c>
      <c r="P32" s="28" t="s">
        <v>320</v>
      </c>
    </row>
    <row r="33">
      <c r="A33" s="29" t="n">
        <v>46120</v>
      </c>
      <c r="B33" s="28" t="inlineStr">
        <is>
          <t>S002</t>
        </is>
      </c>
      <c r="C33" s="34">
        <f>IFERROR(VLOOKUP(B33,'店舗マスタ'!$A$4:$B$103,2,FALSE),"")</f>
      </c>
      <c r="D33" s="28" t="inlineStr">
        <is>
          <t>E005</t>
        </is>
      </c>
      <c r="E33" s="34">
        <f>IFERROR(VLOOKUP(D33,'従業員マスタ'!$A$4:$B$203,2,FALSE),"")</f>
      </c>
      <c r="F33" s="34">
        <f>IFERROR(VLOOKUP(D33,'従業員マスタ'!$A$4:$E$203,5,FALSE),"")</f>
      </c>
      <c r="G33" s="28" t="s">
        <v>139</v>
      </c>
      <c r="H33" s="36" t="n">
        <v>0.5</v>
      </c>
      <c r="I33" s="36" t="n">
        <v>0.8333333333333334</v>
      </c>
      <c r="J33" s="37">
        <f>IF(OR(H33="",I33=""),"",MOD(I33-H33,1)*24)</f>
      </c>
      <c r="K33" s="36" t="n"/>
      <c r="L33" s="36" t="n"/>
      <c r="M33" s="37">
        <f>IF(OR(K33="",L33=""),"",MOD(L33-K33,1)*24)</f>
      </c>
      <c r="N33" s="37">
        <f>IF(OR(M33="",J33=""),"",MAX(M33-J33,0))</f>
      </c>
      <c r="O33" s="28" t="s">
        <v>117</v>
      </c>
      <c r="P33" s="28" t="s">
        <v>320</v>
      </c>
    </row>
    <row r="34">
      <c r="A34" s="29" t="n">
        <v>46120</v>
      </c>
      <c r="B34" s="28" t="inlineStr">
        <is>
          <t>S003</t>
        </is>
      </c>
      <c r="C34" s="34">
        <f>IFERROR(VLOOKUP(B34,'店舗マスタ'!$A$4:$B$103,2,FALSE),"")</f>
      </c>
      <c r="D34" s="28" t="inlineStr">
        <is>
          <t>E006</t>
        </is>
      </c>
      <c r="E34" s="34">
        <f>IFERROR(VLOOKUP(D34,'従業員マスタ'!$A$4:$B$203,2,FALSE),"")</f>
      </c>
      <c r="F34" s="34">
        <f>IFERROR(VLOOKUP(D34,'従業員マスタ'!$A$4:$E$203,5,FALSE),"")</f>
      </c>
      <c r="G34" s="28" t="s">
        <v>139</v>
      </c>
      <c r="H34" s="36" t="n">
        <v>0.5</v>
      </c>
      <c r="I34" s="36" t="n">
        <v>0.8333333333333334</v>
      </c>
      <c r="J34" s="37">
        <f>IF(OR(H34="",I34=""),"",MOD(I34-H34,1)*24)</f>
      </c>
      <c r="K34" s="36" t="n">
        <v>0.5</v>
      </c>
      <c r="L34" s="36" t="n">
        <v>0.8333333333333334</v>
      </c>
      <c r="M34" s="37">
        <f>IF(OR(K34="",L34=""),"",MOD(L34-K34,1)*24)</f>
      </c>
      <c r="N34" s="37">
        <f>IF(OR(M34="",J34=""),"",MAX(M34-J34,0))</f>
      </c>
      <c r="O34" s="28" t="inlineStr">
        <is>
          <t>正常</t>
        </is>
      </c>
      <c r="P34" s="28" t="s">
        <v>320</v>
      </c>
    </row>
    <row r="35">
      <c r="A35" s="29" t="n">
        <v>46120</v>
      </c>
      <c r="B35" s="28" t="inlineStr">
        <is>
          <t>S004</t>
        </is>
      </c>
      <c r="C35" s="34">
        <f>IFERROR(VLOOKUP(B35,'店舗マスタ'!$A$4:$B$103,2,FALSE),"")</f>
      </c>
      <c r="D35" s="28" t="inlineStr">
        <is>
          <t>E008</t>
        </is>
      </c>
      <c r="E35" s="34">
        <f>IFERROR(VLOOKUP(D35,'従業員マスタ'!$A$4:$B$203,2,FALSE),"")</f>
      </c>
      <c r="F35" s="34">
        <f>IFERROR(VLOOKUP(D35,'従業員マスタ'!$A$4:$E$203,5,FALSE),"")</f>
      </c>
      <c r="G35" s="28" t="s">
        <v>134</v>
      </c>
      <c r="H35" s="36" t="n">
        <v>0.3541666666666667</v>
      </c>
      <c r="I35" s="36" t="n">
        <v>0.6875</v>
      </c>
      <c r="J35" s="37">
        <f>IF(OR(H35="",I35=""),"",MOD(I35-H35,1)*24)</f>
      </c>
      <c r="K35" s="36" t="n">
        <v>0.3541666666666667</v>
      </c>
      <c r="L35" s="36" t="n">
        <v>0.6875</v>
      </c>
      <c r="M35" s="37">
        <f>IF(OR(K35="",L35=""),"",MOD(L35-K35,1)*24)</f>
      </c>
      <c r="N35" s="37">
        <f>IF(OR(M35="",J35=""),"",MAX(M35-J35,0))</f>
      </c>
      <c r="O35" s="28" t="s">
        <v>106</v>
      </c>
      <c r="P35" s="28" t="s">
        <v>320</v>
      </c>
    </row>
    <row r="36">
      <c r="A36" s="29" t="n">
        <v>46121</v>
      </c>
      <c r="B36" s="28" t="inlineStr">
        <is>
          <t>S001</t>
        </is>
      </c>
      <c r="C36" s="34">
        <f>IFERROR(VLOOKUP(B36,'店舗マスタ'!$A$4:$B$103,2,FALSE),"")</f>
      </c>
      <c r="D36" s="28" t="inlineStr">
        <is>
          <t>E001</t>
        </is>
      </c>
      <c r="E36" s="34">
        <f>IFERROR(VLOOKUP(D36,'従業員マスタ'!$A$4:$B$203,2,FALSE),"")</f>
      </c>
      <c r="F36" s="34">
        <f>IFERROR(VLOOKUP(D36,'従業員マスタ'!$A$4:$E$203,5,FALSE),"")</f>
      </c>
      <c r="G36" s="28" t="s">
        <v>134</v>
      </c>
      <c r="H36" s="36" t="n">
        <v>0.3541666666666667</v>
      </c>
      <c r="I36" s="36" t="n">
        <v>0.6875</v>
      </c>
      <c r="J36" s="37">
        <f>IF(OR(H36="",I36=""),"",MOD(I36-H36,1)*24)</f>
      </c>
      <c r="K36" s="36" t="n">
        <v>0.3541666666666667</v>
      </c>
      <c r="L36" s="36" t="n">
        <v>0.6875</v>
      </c>
      <c r="M36" s="37">
        <f>IF(OR(K36="",L36=""),"",MOD(L36-K36,1)*24)</f>
      </c>
      <c r="N36" s="37">
        <f>IF(OR(M36="",J36=""),"",MAX(M36-J36,0))</f>
      </c>
      <c r="O36" s="28" t="inlineStr">
        <is>
          <t>正常</t>
        </is>
      </c>
      <c r="P36" s="28" t="s">
        <v>320</v>
      </c>
    </row>
    <row r="37">
      <c r="A37" s="29" t="n">
        <v>46121</v>
      </c>
      <c r="B37" s="28" t="inlineStr">
        <is>
          <t>S002</t>
        </is>
      </c>
      <c r="C37" s="34">
        <f>IFERROR(VLOOKUP(B37,'店舗マスタ'!$A$4:$B$103,2,FALSE),"")</f>
      </c>
      <c r="D37" s="28" t="inlineStr">
        <is>
          <t>E004</t>
        </is>
      </c>
      <c r="E37" s="34">
        <f>IFERROR(VLOOKUP(D37,'従業員マスタ'!$A$4:$B$203,2,FALSE),"")</f>
      </c>
      <c r="F37" s="34">
        <f>IFERROR(VLOOKUP(D37,'従業員マスタ'!$A$4:$E$203,5,FALSE),"")</f>
      </c>
      <c r="G37" s="28" t="s">
        <v>134</v>
      </c>
      <c r="H37" s="36" t="n">
        <v>0.3541666666666667</v>
      </c>
      <c r="I37" s="36" t="n">
        <v>0.6875</v>
      </c>
      <c r="J37" s="37">
        <f>IF(OR(H37="",I37=""),"",MOD(I37-H37,1)*24)</f>
      </c>
      <c r="K37" s="36" t="n">
        <v>0.3541666666666667</v>
      </c>
      <c r="L37" s="36" t="n">
        <v>0.6875</v>
      </c>
      <c r="M37" s="37">
        <f>IF(OR(K37="",L37=""),"",MOD(L37-K37,1)*24)</f>
      </c>
      <c r="N37" s="37">
        <f>IF(OR(M37="",J37=""),"",MAX(M37-J37,0))</f>
      </c>
      <c r="O37" s="28" t="inlineStr">
        <is>
          <t>正常</t>
        </is>
      </c>
      <c r="P37" s="28" t="s">
        <v>320</v>
      </c>
    </row>
    <row r="38">
      <c r="A38" s="29" t="n">
        <v>46121</v>
      </c>
      <c r="B38" s="28" t="inlineStr">
        <is>
          <t>S003</t>
        </is>
      </c>
      <c r="C38" s="34">
        <f>IFERROR(VLOOKUP(B38,'店舗マスタ'!$A$4:$B$103,2,FALSE),"")</f>
      </c>
      <c r="D38" s="28" t="inlineStr">
        <is>
          <t>E006</t>
        </is>
      </c>
      <c r="E38" s="34">
        <f>IFERROR(VLOOKUP(D38,'従業員マスタ'!$A$4:$B$203,2,FALSE),"")</f>
      </c>
      <c r="F38" s="34">
        <f>IFERROR(VLOOKUP(D38,'従業員マスタ'!$A$4:$E$203,5,FALSE),"")</f>
      </c>
      <c r="G38" s="28" t="s">
        <v>139</v>
      </c>
      <c r="H38" s="36" t="n">
        <v>0.5</v>
      </c>
      <c r="I38" s="36" t="n">
        <v>0.8333333333333334</v>
      </c>
      <c r="J38" s="37">
        <f>IF(OR(H38="",I38=""),"",MOD(I38-H38,1)*24)</f>
      </c>
      <c r="K38" s="36" t="n">
        <v>0.5</v>
      </c>
      <c r="L38" s="36" t="n">
        <v>0.8333333333333334</v>
      </c>
      <c r="M38" s="37">
        <f>IF(OR(K38="",L38=""),"",MOD(L38-K38,1)*24)</f>
      </c>
      <c r="N38" s="37">
        <f>IF(OR(M38="",J38=""),"",MAX(M38-J38,0))</f>
      </c>
      <c r="O38" s="28" t="inlineStr">
        <is>
          <t>正常</t>
        </is>
      </c>
      <c r="P38" s="28" t="s">
        <v>320</v>
      </c>
    </row>
    <row r="39">
      <c r="A39" s="29" t="n">
        <v>46121</v>
      </c>
      <c r="B39" s="28" t="inlineStr">
        <is>
          <t>S004</t>
        </is>
      </c>
      <c r="C39" s="34">
        <f>IFERROR(VLOOKUP(B39,'店舗マスタ'!$A$4:$B$103,2,FALSE),"")</f>
      </c>
      <c r="D39" s="28" t="inlineStr">
        <is>
          <t>E008</t>
        </is>
      </c>
      <c r="E39" s="34">
        <f>IFERROR(VLOOKUP(D39,'従業員マスタ'!$A$4:$B$203,2,FALSE),"")</f>
      </c>
      <c r="F39" s="34">
        <f>IFERROR(VLOOKUP(D39,'従業員マスタ'!$A$4:$E$203,5,FALSE),"")</f>
      </c>
      <c r="G39" s="28" t="s">
        <v>139</v>
      </c>
      <c r="H39" s="36" t="n">
        <v>0.5</v>
      </c>
      <c r="I39" s="36" t="n">
        <v>0.8333333333333334</v>
      </c>
      <c r="J39" s="37">
        <f>IF(OR(H39="",I39=""),"",MOD(I39-H39,1)*24)</f>
      </c>
      <c r="K39" s="36" t="n">
        <v>0.5</v>
      </c>
      <c r="L39" s="36" t="n">
        <v>0.8333333333333334</v>
      </c>
      <c r="M39" s="37">
        <f>IF(OR(K39="",L39=""),"",MOD(L39-K39,1)*24)</f>
      </c>
      <c r="N39" s="37">
        <f>IF(OR(M39="",J39=""),"",MAX(M39-J39,0))</f>
      </c>
      <c r="O39" s="28" t="inlineStr">
        <is>
          <t>正常</t>
        </is>
      </c>
      <c r="P39" s="28" t="s">
        <v>320</v>
      </c>
    </row>
    <row r="40">
      <c r="A40" s="29" t="n">
        <v>46122</v>
      </c>
      <c r="B40" s="28" t="inlineStr">
        <is>
          <t>S001</t>
        </is>
      </c>
      <c r="C40" s="34">
        <f>IFERROR(VLOOKUP(B40,'店舗マスタ'!$A$4:$B$103,2,FALSE),"")</f>
      </c>
      <c r="D40" s="28" t="inlineStr">
        <is>
          <t>E003</t>
        </is>
      </c>
      <c r="E40" s="34">
        <f>IFERROR(VLOOKUP(D40,'従業員マスタ'!$A$4:$B$203,2,FALSE),"")</f>
      </c>
      <c r="F40" s="34">
        <f>IFERROR(VLOOKUP(D40,'従業員マスタ'!$A$4:$E$203,5,FALSE),"")</f>
      </c>
      <c r="G40" s="28" t="s">
        <v>146</v>
      </c>
      <c r="H40" s="36" t="n">
        <v>0.625</v>
      </c>
      <c r="I40" s="36" t="n">
        <v>0.9583333333333334</v>
      </c>
      <c r="J40" s="37">
        <f>IF(OR(H40="",I40=""),"",MOD(I40-H40,1)*24)</f>
      </c>
      <c r="K40" s="36" t="n">
        <v>0.625</v>
      </c>
      <c r="L40" s="36" t="n">
        <v>0.9583333333333334</v>
      </c>
      <c r="M40" s="37">
        <f>IF(OR(K40="",L40=""),"",MOD(L40-K40,1)*24)</f>
      </c>
      <c r="N40" s="37">
        <f>IF(OR(M40="",J40=""),"",MAX(M40-J40,0))</f>
      </c>
      <c r="O40" s="28" t="inlineStr">
        <is>
          <t>正常</t>
        </is>
      </c>
      <c r="P40" s="28" t="s">
        <v>320</v>
      </c>
    </row>
    <row r="41">
      <c r="A41" s="29" t="n">
        <v>46122</v>
      </c>
      <c r="B41" s="28" t="inlineStr">
        <is>
          <t>S002</t>
        </is>
      </c>
      <c r="C41" s="34">
        <f>IFERROR(VLOOKUP(B41,'店舗マスタ'!$A$4:$B$103,2,FALSE),"")</f>
      </c>
      <c r="D41" s="28" t="inlineStr">
        <is>
          <t>E004</t>
        </is>
      </c>
      <c r="E41" s="34">
        <f>IFERROR(VLOOKUP(D41,'従業員マスタ'!$A$4:$B$203,2,FALSE),"")</f>
      </c>
      <c r="F41" s="34">
        <f>IFERROR(VLOOKUP(D41,'従業員マスタ'!$A$4:$E$203,5,FALSE),"")</f>
      </c>
      <c r="G41" s="28" t="s">
        <v>146</v>
      </c>
      <c r="H41" s="36" t="n">
        <v>0.625</v>
      </c>
      <c r="I41" s="36" t="n">
        <v>0.9583333333333334</v>
      </c>
      <c r="J41" s="37">
        <f>IF(OR(H41="",I41=""),"",MOD(I41-H41,1)*24)</f>
      </c>
      <c r="K41" s="36" t="n">
        <v>0.625</v>
      </c>
      <c r="L41" s="36" t="n">
        <v>0.9583333333333334</v>
      </c>
      <c r="M41" s="37">
        <f>IF(OR(K41="",L41=""),"",MOD(L41-K41,1)*24)</f>
      </c>
      <c r="N41" s="37">
        <f>IF(OR(M41="",J41=""),"",MAX(M41-J41,0))</f>
      </c>
      <c r="O41" s="28" t="s">
        <v>106</v>
      </c>
      <c r="P41" s="28" t="s">
        <v>320</v>
      </c>
    </row>
    <row r="42">
      <c r="A42" s="29" t="n">
        <v>46122</v>
      </c>
      <c r="B42" s="28" t="inlineStr">
        <is>
          <t>S003</t>
        </is>
      </c>
      <c r="C42" s="34">
        <f>IFERROR(VLOOKUP(B42,'店舗マスタ'!$A$4:$B$103,2,FALSE),"")</f>
      </c>
      <c r="D42" s="28" t="inlineStr">
        <is>
          <t>E006</t>
        </is>
      </c>
      <c r="E42" s="34">
        <f>IFERROR(VLOOKUP(D42,'従業員マスタ'!$A$4:$B$203,2,FALSE),"")</f>
      </c>
      <c r="F42" s="34">
        <f>IFERROR(VLOOKUP(D42,'従業員マスタ'!$A$4:$E$203,5,FALSE),"")</f>
      </c>
      <c r="G42" s="28" t="s">
        <v>134</v>
      </c>
      <c r="H42" s="36" t="n">
        <v>0.3541666666666667</v>
      </c>
      <c r="I42" s="36" t="n">
        <v>0.6875</v>
      </c>
      <c r="J42" s="37">
        <f>IF(OR(H42="",I42=""),"",MOD(I42-H42,1)*24)</f>
      </c>
      <c r="K42" s="36" t="n">
        <v>0.3541666666666667</v>
      </c>
      <c r="L42" s="36" t="n">
        <v>0.6875</v>
      </c>
      <c r="M42" s="37">
        <f>IF(OR(K42="",L42=""),"",MOD(L42-K42,1)*24)</f>
      </c>
      <c r="N42" s="37">
        <f>IF(OR(M42="",J42=""),"",MAX(M42-J42,0))</f>
      </c>
      <c r="O42" s="28" t="inlineStr">
        <is>
          <t>正常</t>
        </is>
      </c>
      <c r="P42" s="28" t="s">
        <v>320</v>
      </c>
    </row>
    <row r="43">
      <c r="A43" s="29" t="n">
        <v>46122</v>
      </c>
      <c r="B43" s="28" t="inlineStr">
        <is>
          <t>S004</t>
        </is>
      </c>
      <c r="C43" s="34">
        <f>IFERROR(VLOOKUP(B43,'店舗マスタ'!$A$4:$B$103,2,FALSE),"")</f>
      </c>
      <c r="D43" s="28" t="inlineStr">
        <is>
          <t>E008</t>
        </is>
      </c>
      <c r="E43" s="34">
        <f>IFERROR(VLOOKUP(D43,'従業員マスタ'!$A$4:$B$203,2,FALSE),"")</f>
      </c>
      <c r="F43" s="34">
        <f>IFERROR(VLOOKUP(D43,'従業員マスタ'!$A$4:$E$203,5,FALSE),"")</f>
      </c>
      <c r="G43" s="28" t="s">
        <v>134</v>
      </c>
      <c r="H43" s="36" t="n">
        <v>0.3541666666666667</v>
      </c>
      <c r="I43" s="36" t="n">
        <v>0.6875</v>
      </c>
      <c r="J43" s="37">
        <f>IF(OR(H43="",I43=""),"",MOD(I43-H43,1)*24)</f>
      </c>
      <c r="K43" s="36" t="n">
        <v>0.3541666666666667</v>
      </c>
      <c r="L43" s="36" t="n">
        <v>0.6875</v>
      </c>
      <c r="M43" s="37">
        <f>IF(OR(K43="",L43=""),"",MOD(L43-K43,1)*24)</f>
      </c>
      <c r="N43" s="37">
        <f>IF(OR(M43="",J43=""),"",MAX(M43-J43,0))</f>
      </c>
      <c r="O43" s="28" t="s">
        <v>106</v>
      </c>
      <c r="P43" s="28" t="s">
        <v>320</v>
      </c>
    </row>
    <row r="44">
      <c r="A44" s="29" t="n">
        <v>46123</v>
      </c>
      <c r="B44" s="28" t="inlineStr">
        <is>
          <t>S001</t>
        </is>
      </c>
      <c r="C44" s="34">
        <f>IFERROR(VLOOKUP(B44,'店舗マスタ'!$A$4:$B$103,2,FALSE),"")</f>
      </c>
      <c r="D44" s="28" t="inlineStr">
        <is>
          <t>E002</t>
        </is>
      </c>
      <c r="E44" s="34">
        <f>IFERROR(VLOOKUP(D44,'従業員マスタ'!$A$4:$B$203,2,FALSE),"")</f>
      </c>
      <c r="F44" s="34">
        <f>IFERROR(VLOOKUP(D44,'従業員マスタ'!$A$4:$E$203,5,FALSE),"")</f>
      </c>
      <c r="G44" s="28" t="s">
        <v>134</v>
      </c>
      <c r="H44" s="36" t="n">
        <v>0.3541666666666667</v>
      </c>
      <c r="I44" s="36" t="n">
        <v>0.6875</v>
      </c>
      <c r="J44" s="37">
        <f>IF(OR(H44="",I44=""),"",MOD(I44-H44,1)*24)</f>
      </c>
      <c r="K44" s="36" t="n">
        <v>0.3541666666666667</v>
      </c>
      <c r="L44" s="36" t="n">
        <v>0.6875</v>
      </c>
      <c r="M44" s="37">
        <f>IF(OR(K44="",L44=""),"",MOD(L44-K44,1)*24)</f>
      </c>
      <c r="N44" s="37">
        <f>IF(OR(M44="",J44=""),"",MAX(M44-J44,0))</f>
      </c>
      <c r="O44" s="28" t="inlineStr">
        <is>
          <t>正常</t>
        </is>
      </c>
      <c r="P44" s="28" t="s">
        <v>320</v>
      </c>
    </row>
    <row r="45">
      <c r="A45" s="29" t="n">
        <v>46123</v>
      </c>
      <c r="B45" s="28" t="inlineStr">
        <is>
          <t>S002</t>
        </is>
      </c>
      <c r="C45" s="34">
        <f>IFERROR(VLOOKUP(B45,'店舗マスタ'!$A$4:$B$103,2,FALSE),"")</f>
      </c>
      <c r="D45" s="28" t="inlineStr">
        <is>
          <t>E004</t>
        </is>
      </c>
      <c r="E45" s="34">
        <f>IFERROR(VLOOKUP(D45,'従業員マスタ'!$A$4:$B$203,2,FALSE),"")</f>
      </c>
      <c r="F45" s="34">
        <f>IFERROR(VLOOKUP(D45,'従業員マスタ'!$A$4:$E$203,5,FALSE),"")</f>
      </c>
      <c r="G45" s="28" t="s">
        <v>134</v>
      </c>
      <c r="H45" s="36" t="n">
        <v>0.3541666666666667</v>
      </c>
      <c r="I45" s="36" t="n">
        <v>0.6875</v>
      </c>
      <c r="J45" s="37">
        <f>IF(OR(H45="",I45=""),"",MOD(I45-H45,1)*24)</f>
      </c>
      <c r="K45" s="36" t="n">
        <v>0.3541666666666667</v>
      </c>
      <c r="L45" s="36" t="n">
        <v>0.6875</v>
      </c>
      <c r="M45" s="37">
        <f>IF(OR(K45="",L45=""),"",MOD(L45-K45,1)*24)</f>
      </c>
      <c r="N45" s="37">
        <f>IF(OR(M45="",J45=""),"",MAX(M45-J45,0))</f>
      </c>
      <c r="O45" s="28" t="inlineStr">
        <is>
          <t>正常</t>
        </is>
      </c>
      <c r="P45" s="28" t="s">
        <v>320</v>
      </c>
    </row>
    <row r="46">
      <c r="A46" s="29" t="n">
        <v>46123</v>
      </c>
      <c r="B46" s="28" t="inlineStr">
        <is>
          <t>S003</t>
        </is>
      </c>
      <c r="C46" s="34">
        <f>IFERROR(VLOOKUP(B46,'店舗マスタ'!$A$4:$B$103,2,FALSE),"")</f>
      </c>
      <c r="D46" s="28" t="inlineStr">
        <is>
          <t>E006</t>
        </is>
      </c>
      <c r="E46" s="34">
        <f>IFERROR(VLOOKUP(D46,'従業員マスタ'!$A$4:$B$203,2,FALSE),"")</f>
      </c>
      <c r="F46" s="34">
        <f>IFERROR(VLOOKUP(D46,'従業員マスタ'!$A$4:$E$203,5,FALSE),"")</f>
      </c>
      <c r="G46" s="28" t="s">
        <v>146</v>
      </c>
      <c r="H46" s="36" t="n">
        <v>0.625</v>
      </c>
      <c r="I46" s="36" t="n">
        <v>0.9583333333333334</v>
      </c>
      <c r="J46" s="37">
        <f>IF(OR(H46="",I46=""),"",MOD(I46-H46,1)*24)</f>
      </c>
      <c r="K46" s="36" t="n"/>
      <c r="L46" s="36" t="n"/>
      <c r="M46" s="37">
        <f>IF(OR(K46="",L46=""),"",MOD(L46-K46,1)*24)</f>
      </c>
      <c r="N46" s="37">
        <f>IF(OR(M46="",J46=""),"",MAX(M46-J46,0))</f>
      </c>
      <c r="O46" s="28" t="s">
        <v>117</v>
      </c>
      <c r="P46" s="28" t="s">
        <v>320</v>
      </c>
    </row>
    <row r="47">
      <c r="A47" s="29" t="n">
        <v>46123</v>
      </c>
      <c r="B47" s="28" t="inlineStr">
        <is>
          <t>S004</t>
        </is>
      </c>
      <c r="C47" s="34">
        <f>IFERROR(VLOOKUP(B47,'店舗マスタ'!$A$4:$B$103,2,FALSE),"")</f>
      </c>
      <c r="D47" s="28" t="inlineStr">
        <is>
          <t>E007</t>
        </is>
      </c>
      <c r="E47" s="34">
        <f>IFERROR(VLOOKUP(D47,'従業員マスタ'!$A$4:$B$203,2,FALSE),"")</f>
      </c>
      <c r="F47" s="34">
        <f>IFERROR(VLOOKUP(D47,'従業員マスタ'!$A$4:$E$203,5,FALSE),"")</f>
      </c>
      <c r="G47" s="28" t="s">
        <v>134</v>
      </c>
      <c r="H47" s="36" t="n">
        <v>0.3541666666666667</v>
      </c>
      <c r="I47" s="36" t="n">
        <v>0.6875</v>
      </c>
      <c r="J47" s="37">
        <f>IF(OR(H47="",I47=""),"",MOD(I47-H47,1)*24)</f>
      </c>
      <c r="K47" s="36" t="n">
        <v>0.3541666666666667</v>
      </c>
      <c r="L47" s="36" t="n">
        <v>0.6875</v>
      </c>
      <c r="M47" s="37">
        <f>IF(OR(K47="",L47=""),"",MOD(L47-K47,1)*24)</f>
      </c>
      <c r="N47" s="37">
        <f>IF(OR(M47="",J47=""),"",MAX(M47-J47,0))</f>
      </c>
      <c r="O47" s="28" t="inlineStr">
        <is>
          <t>正常</t>
        </is>
      </c>
      <c r="P47" s="28" t="s">
        <v>320</v>
      </c>
    </row>
    <row r="48">
      <c r="A48" s="29" t="n">
        <v>46124</v>
      </c>
      <c r="B48" s="28" t="inlineStr">
        <is>
          <t>S001</t>
        </is>
      </c>
      <c r="C48" s="34">
        <f>IFERROR(VLOOKUP(B48,'店舗マスタ'!$A$4:$B$103,2,FALSE),"")</f>
      </c>
      <c r="D48" s="28" t="inlineStr">
        <is>
          <t>E003</t>
        </is>
      </c>
      <c r="E48" s="34">
        <f>IFERROR(VLOOKUP(D48,'従業員マスタ'!$A$4:$B$203,2,FALSE),"")</f>
      </c>
      <c r="F48" s="34">
        <f>IFERROR(VLOOKUP(D48,'従業員マスタ'!$A$4:$E$203,5,FALSE),"")</f>
      </c>
      <c r="G48" s="28" t="s">
        <v>134</v>
      </c>
      <c r="H48" s="36" t="n">
        <v>0.3541666666666667</v>
      </c>
      <c r="I48" s="36" t="n">
        <v>0.6875</v>
      </c>
      <c r="J48" s="37">
        <f>IF(OR(H48="",I48=""),"",MOD(I48-H48,1)*24)</f>
      </c>
      <c r="K48" s="36" t="n">
        <v>0.3541666666666667</v>
      </c>
      <c r="L48" s="36" t="n">
        <v>0.6875</v>
      </c>
      <c r="M48" s="37">
        <f>IF(OR(K48="",L48=""),"",MOD(L48-K48,1)*24)</f>
      </c>
      <c r="N48" s="37">
        <f>IF(OR(M48="",J48=""),"",MAX(M48-J48,0))</f>
      </c>
      <c r="O48" s="28" t="s">
        <v>106</v>
      </c>
      <c r="P48" s="28" t="s">
        <v>320</v>
      </c>
    </row>
    <row r="49">
      <c r="A49" s="29" t="n">
        <v>46124</v>
      </c>
      <c r="B49" s="28" t="inlineStr">
        <is>
          <t>S002</t>
        </is>
      </c>
      <c r="C49" s="34">
        <f>IFERROR(VLOOKUP(B49,'店舗マスタ'!$A$4:$B$103,2,FALSE),"")</f>
      </c>
      <c r="D49" s="28" t="inlineStr">
        <is>
          <t>E005</t>
        </is>
      </c>
      <c r="E49" s="34">
        <f>IFERROR(VLOOKUP(D49,'従業員マスタ'!$A$4:$B$203,2,FALSE),"")</f>
      </c>
      <c r="F49" s="34">
        <f>IFERROR(VLOOKUP(D49,'従業員マスタ'!$A$4:$E$203,5,FALSE),"")</f>
      </c>
      <c r="G49" s="28" t="s">
        <v>146</v>
      </c>
      <c r="H49" s="36" t="n">
        <v>0.625</v>
      </c>
      <c r="I49" s="36" t="n">
        <v>0.9583333333333334</v>
      </c>
      <c r="J49" s="37">
        <f>IF(OR(H49="",I49=""),"",MOD(I49-H49,1)*24)</f>
      </c>
      <c r="K49" s="36" t="n">
        <v>0.625</v>
      </c>
      <c r="L49" s="36" t="n">
        <v>0.9583333333333334</v>
      </c>
      <c r="M49" s="37">
        <f>IF(OR(K49="",L49=""),"",MOD(L49-K49,1)*24)</f>
      </c>
      <c r="N49" s="37">
        <f>IF(OR(M49="",J49=""),"",MAX(M49-J49,0))</f>
      </c>
      <c r="O49" s="28" t="inlineStr">
        <is>
          <t>正常</t>
        </is>
      </c>
      <c r="P49" s="28" t="s">
        <v>320</v>
      </c>
    </row>
    <row r="50">
      <c r="A50" s="29" t="n">
        <v>46124</v>
      </c>
      <c r="B50" s="28" t="inlineStr">
        <is>
          <t>S003</t>
        </is>
      </c>
      <c r="C50" s="34">
        <f>IFERROR(VLOOKUP(B50,'店舗マスタ'!$A$4:$B$103,2,FALSE),"")</f>
      </c>
      <c r="D50" s="28" t="inlineStr">
        <is>
          <t>E006</t>
        </is>
      </c>
      <c r="E50" s="34">
        <f>IFERROR(VLOOKUP(D50,'従業員マスタ'!$A$4:$B$203,2,FALSE),"")</f>
      </c>
      <c r="F50" s="34">
        <f>IFERROR(VLOOKUP(D50,'従業員マスタ'!$A$4:$E$203,5,FALSE),"")</f>
      </c>
      <c r="G50" s="28" t="s">
        <v>146</v>
      </c>
      <c r="H50" s="36" t="n">
        <v>0.625</v>
      </c>
      <c r="I50" s="36" t="n">
        <v>0.9583333333333334</v>
      </c>
      <c r="J50" s="37">
        <f>IF(OR(H50="",I50=""),"",MOD(I50-H50,1)*24)</f>
      </c>
      <c r="K50" s="36" t="n"/>
      <c r="L50" s="36" t="n"/>
      <c r="M50" s="37">
        <f>IF(OR(K50="",L50=""),"",MOD(L50-K50,1)*24)</f>
      </c>
      <c r="N50" s="37">
        <f>IF(OR(M50="",J50=""),"",MAX(M50-J50,0))</f>
      </c>
      <c r="O50" s="28" t="s">
        <v>117</v>
      </c>
      <c r="P50" s="28" t="s">
        <v>320</v>
      </c>
    </row>
    <row r="51">
      <c r="A51" s="29" t="n">
        <v>46124</v>
      </c>
      <c r="B51" s="28" t="inlineStr">
        <is>
          <t>S004</t>
        </is>
      </c>
      <c r="C51" s="34">
        <f>IFERROR(VLOOKUP(B51,'店舗マスタ'!$A$4:$B$103,2,FALSE),"")</f>
      </c>
      <c r="D51" s="28" t="inlineStr">
        <is>
          <t>E008</t>
        </is>
      </c>
      <c r="E51" s="34">
        <f>IFERROR(VLOOKUP(D51,'従業員マスタ'!$A$4:$B$203,2,FALSE),"")</f>
      </c>
      <c r="F51" s="34">
        <f>IFERROR(VLOOKUP(D51,'従業員マスタ'!$A$4:$E$203,5,FALSE),"")</f>
      </c>
      <c r="G51" s="28" t="s">
        <v>134</v>
      </c>
      <c r="H51" s="36" t="n">
        <v>0.3541666666666667</v>
      </c>
      <c r="I51" s="36" t="n">
        <v>0.6875</v>
      </c>
      <c r="J51" s="37">
        <f>IF(OR(H51="",I51=""),"",MOD(I51-H51,1)*24)</f>
      </c>
      <c r="K51" s="36" t="n">
        <v>0.3541666666666667</v>
      </c>
      <c r="L51" s="36" t="n">
        <v>0.6875</v>
      </c>
      <c r="M51" s="37">
        <f>IF(OR(K51="",L51=""),"",MOD(L51-K51,1)*24)</f>
      </c>
      <c r="N51" s="37">
        <f>IF(OR(M51="",J51=""),"",MAX(M51-J51,0))</f>
      </c>
      <c r="O51" s="28" t="inlineStr">
        <is>
          <t>正常</t>
        </is>
      </c>
      <c r="P51" s="28" t="s">
        <v>320</v>
      </c>
    </row>
    <row r="52">
      <c r="A52" s="29" t="n">
        <v>46125</v>
      </c>
      <c r="B52" s="28" t="inlineStr">
        <is>
          <t>S001</t>
        </is>
      </c>
      <c r="C52" s="34">
        <f>IFERROR(VLOOKUP(B52,'店舗マスタ'!$A$4:$B$103,2,FALSE),"")</f>
      </c>
      <c r="D52" s="28" t="inlineStr">
        <is>
          <t>E002</t>
        </is>
      </c>
      <c r="E52" s="34">
        <f>IFERROR(VLOOKUP(D52,'従業員マスタ'!$A$4:$B$203,2,FALSE),"")</f>
      </c>
      <c r="F52" s="34">
        <f>IFERROR(VLOOKUP(D52,'従業員マスタ'!$A$4:$E$203,5,FALSE),"")</f>
      </c>
      <c r="G52" s="28" t="s">
        <v>139</v>
      </c>
      <c r="H52" s="36" t="n">
        <v>0.5</v>
      </c>
      <c r="I52" s="36" t="n">
        <v>0.8333333333333334</v>
      </c>
      <c r="J52" s="37">
        <f>IF(OR(H52="",I52=""),"",MOD(I52-H52,1)*24)</f>
      </c>
      <c r="K52" s="36" t="n">
        <v>0.5</v>
      </c>
      <c r="L52" s="36" t="n">
        <v>0.8333333333333334</v>
      </c>
      <c r="M52" s="37">
        <f>IF(OR(K52="",L52=""),"",MOD(L52-K52,1)*24)</f>
      </c>
      <c r="N52" s="37">
        <f>IF(OR(M52="",J52=""),"",MAX(M52-J52,0))</f>
      </c>
      <c r="O52" s="28" t="inlineStr">
        <is>
          <t>正常</t>
        </is>
      </c>
      <c r="P52" s="28" t="s">
        <v>320</v>
      </c>
    </row>
    <row r="53">
      <c r="A53" s="29" t="n">
        <v>46125</v>
      </c>
      <c r="B53" s="28" t="inlineStr">
        <is>
          <t>S002</t>
        </is>
      </c>
      <c r="C53" s="34">
        <f>IFERROR(VLOOKUP(B53,'店舗マスタ'!$A$4:$B$103,2,FALSE),"")</f>
      </c>
      <c r="D53" s="28" t="inlineStr">
        <is>
          <t>E004</t>
        </is>
      </c>
      <c r="E53" s="34">
        <f>IFERROR(VLOOKUP(D53,'従業員マスタ'!$A$4:$B$203,2,FALSE),"")</f>
      </c>
      <c r="F53" s="34">
        <f>IFERROR(VLOOKUP(D53,'従業員マスタ'!$A$4:$E$203,5,FALSE),"")</f>
      </c>
      <c r="G53" s="28" t="s">
        <v>134</v>
      </c>
      <c r="H53" s="36" t="n">
        <v>0.3541666666666667</v>
      </c>
      <c r="I53" s="36" t="n">
        <v>0.6875</v>
      </c>
      <c r="J53" s="37">
        <f>IF(OR(H53="",I53=""),"",MOD(I53-H53,1)*24)</f>
      </c>
      <c r="K53" s="36" t="n">
        <v>0.3541666666666667</v>
      </c>
      <c r="L53" s="36" t="n">
        <v>0.6875</v>
      </c>
      <c r="M53" s="37">
        <f>IF(OR(K53="",L53=""),"",MOD(L53-K53,1)*24)</f>
      </c>
      <c r="N53" s="37">
        <f>IF(OR(M53="",J53=""),"",MAX(M53-J53,0))</f>
      </c>
      <c r="O53" s="28" t="inlineStr">
        <is>
          <t>正常</t>
        </is>
      </c>
      <c r="P53" s="28" t="s">
        <v>320</v>
      </c>
    </row>
    <row r="54">
      <c r="A54" s="29" t="n">
        <v>46125</v>
      </c>
      <c r="B54" s="28" t="inlineStr">
        <is>
          <t>S003</t>
        </is>
      </c>
      <c r="C54" s="34">
        <f>IFERROR(VLOOKUP(B54,'店舗マスタ'!$A$4:$B$103,2,FALSE),"")</f>
      </c>
      <c r="D54" s="28" t="inlineStr">
        <is>
          <t>E006</t>
        </is>
      </c>
      <c r="E54" s="34">
        <f>IFERROR(VLOOKUP(D54,'従業員マスタ'!$A$4:$B$203,2,FALSE),"")</f>
      </c>
      <c r="F54" s="34">
        <f>IFERROR(VLOOKUP(D54,'従業員マスタ'!$A$4:$E$203,5,FALSE),"")</f>
      </c>
      <c r="G54" s="28" t="s">
        <v>146</v>
      </c>
      <c r="H54" s="36" t="n">
        <v>0.625</v>
      </c>
      <c r="I54" s="36" t="n">
        <v>0.9583333333333334</v>
      </c>
      <c r="J54" s="37">
        <f>IF(OR(H54="",I54=""),"",MOD(I54-H54,1)*24)</f>
      </c>
      <c r="K54" s="36" t="n">
        <v>0.625</v>
      </c>
      <c r="L54" s="36" t="n">
        <v>0.9583333333333334</v>
      </c>
      <c r="M54" s="37">
        <f>IF(OR(K54="",L54=""),"",MOD(L54-K54,1)*24)</f>
      </c>
      <c r="N54" s="37">
        <f>IF(OR(M54="",J54=""),"",MAX(M54-J54,0))</f>
      </c>
      <c r="O54" s="28" t="inlineStr">
        <is>
          <t>正常</t>
        </is>
      </c>
      <c r="P54" s="28" t="s">
        <v>320</v>
      </c>
    </row>
    <row r="55">
      <c r="A55" s="29" t="n">
        <v>46125</v>
      </c>
      <c r="B55" s="28" t="inlineStr">
        <is>
          <t>S004</t>
        </is>
      </c>
      <c r="C55" s="34">
        <f>IFERROR(VLOOKUP(B55,'店舗マスタ'!$A$4:$B$103,2,FALSE),"")</f>
      </c>
      <c r="D55" s="28" t="inlineStr">
        <is>
          <t>E007</t>
        </is>
      </c>
      <c r="E55" s="34">
        <f>IFERROR(VLOOKUP(D55,'従業員マスタ'!$A$4:$B$203,2,FALSE),"")</f>
      </c>
      <c r="F55" s="34">
        <f>IFERROR(VLOOKUP(D55,'従業員マスタ'!$A$4:$E$203,5,FALSE),"")</f>
      </c>
      <c r="G55" s="28" t="s">
        <v>139</v>
      </c>
      <c r="H55" s="36" t="n">
        <v>0.5</v>
      </c>
      <c r="I55" s="36" t="n">
        <v>0.8333333333333334</v>
      </c>
      <c r="J55" s="37">
        <f>IF(OR(H55="",I55=""),"",MOD(I55-H55,1)*24)</f>
      </c>
      <c r="K55" s="36" t="n">
        <v>0.5</v>
      </c>
      <c r="L55" s="36" t="n">
        <v>0.8333333333333334</v>
      </c>
      <c r="M55" s="37">
        <f>IF(OR(K55="",L55=""),"",MOD(L55-K55,1)*24)</f>
      </c>
      <c r="N55" s="37">
        <f>IF(OR(M55="",J55=""),"",MAX(M55-J55,0))</f>
      </c>
      <c r="O55" s="28" t="s">
        <v>106</v>
      </c>
      <c r="P55" s="28" t="s">
        <v>320</v>
      </c>
    </row>
    <row r="56">
      <c r="A56" s="29" t="n">
        <v>46126</v>
      </c>
      <c r="B56" s="28" t="inlineStr">
        <is>
          <t>S001</t>
        </is>
      </c>
      <c r="C56" s="34">
        <f>IFERROR(VLOOKUP(B56,'店舗マスタ'!$A$4:$B$103,2,FALSE),"")</f>
      </c>
      <c r="D56" s="28" t="inlineStr">
        <is>
          <t>E003</t>
        </is>
      </c>
      <c r="E56" s="34">
        <f>IFERROR(VLOOKUP(D56,'従業員マスタ'!$A$4:$B$203,2,FALSE),"")</f>
      </c>
      <c r="F56" s="34">
        <f>IFERROR(VLOOKUP(D56,'従業員マスタ'!$A$4:$E$203,5,FALSE),"")</f>
      </c>
      <c r="G56" s="28" t="s">
        <v>139</v>
      </c>
      <c r="H56" s="36" t="n">
        <v>0.5</v>
      </c>
      <c r="I56" s="36" t="n">
        <v>0.8333333333333334</v>
      </c>
      <c r="J56" s="37">
        <f>IF(OR(H56="",I56=""),"",MOD(I56-H56,1)*24)</f>
      </c>
      <c r="K56" s="36" t="n">
        <v>0.5</v>
      </c>
      <c r="L56" s="36" t="n">
        <v>0.8333333333333334</v>
      </c>
      <c r="M56" s="37">
        <f>IF(OR(K56="",L56=""),"",MOD(L56-K56,1)*24)</f>
      </c>
      <c r="N56" s="37">
        <f>IF(OR(M56="",J56=""),"",MAX(M56-J56,0))</f>
      </c>
      <c r="O56" s="28" t="inlineStr">
        <is>
          <t>正常</t>
        </is>
      </c>
      <c r="P56" s="28" t="s">
        <v>320</v>
      </c>
    </row>
    <row r="57">
      <c r="A57" s="29" t="n">
        <v>46126</v>
      </c>
      <c r="B57" s="28" t="inlineStr">
        <is>
          <t>S002</t>
        </is>
      </c>
      <c r="C57" s="34">
        <f>IFERROR(VLOOKUP(B57,'店舗マスタ'!$A$4:$B$103,2,FALSE),"")</f>
      </c>
      <c r="D57" s="28" t="inlineStr">
        <is>
          <t>E005</t>
        </is>
      </c>
      <c r="E57" s="34">
        <f>IFERROR(VLOOKUP(D57,'従業員マスタ'!$A$4:$B$203,2,FALSE),"")</f>
      </c>
      <c r="F57" s="34">
        <f>IFERROR(VLOOKUP(D57,'従業員マスタ'!$A$4:$E$203,5,FALSE),"")</f>
      </c>
      <c r="G57" s="28" t="s">
        <v>134</v>
      </c>
      <c r="H57" s="36" t="n">
        <v>0.3541666666666667</v>
      </c>
      <c r="I57" s="36" t="n">
        <v>0.6875</v>
      </c>
      <c r="J57" s="37">
        <f>IF(OR(H57="",I57=""),"",MOD(I57-H57,1)*24)</f>
      </c>
      <c r="K57" s="36" t="n">
        <v>0.3541666666666667</v>
      </c>
      <c r="L57" s="36" t="n">
        <v>0.6875</v>
      </c>
      <c r="M57" s="37">
        <f>IF(OR(K57="",L57=""),"",MOD(L57-K57,1)*24)</f>
      </c>
      <c r="N57" s="37">
        <f>IF(OR(M57="",J57=""),"",MAX(M57-J57,0))</f>
      </c>
      <c r="O57" s="28" t="inlineStr">
        <is>
          <t>正常</t>
        </is>
      </c>
      <c r="P57" s="28" t="s">
        <v>320</v>
      </c>
    </row>
    <row r="58">
      <c r="A58" s="29" t="n">
        <v>46126</v>
      </c>
      <c r="B58" s="28" t="inlineStr">
        <is>
          <t>S003</t>
        </is>
      </c>
      <c r="C58" s="34">
        <f>IFERROR(VLOOKUP(B58,'店舗マスタ'!$A$4:$B$103,2,FALSE),"")</f>
      </c>
      <c r="D58" s="28" t="inlineStr">
        <is>
          <t>E006</t>
        </is>
      </c>
      <c r="E58" s="34">
        <f>IFERROR(VLOOKUP(D58,'従業員マスタ'!$A$4:$B$203,2,FALSE),"")</f>
      </c>
      <c r="F58" s="34">
        <f>IFERROR(VLOOKUP(D58,'従業員マスタ'!$A$4:$E$203,5,FALSE),"")</f>
      </c>
      <c r="G58" s="28" t="s">
        <v>139</v>
      </c>
      <c r="H58" s="36" t="n">
        <v>0.5</v>
      </c>
      <c r="I58" s="36" t="n">
        <v>0.8333333333333334</v>
      </c>
      <c r="J58" s="37">
        <f>IF(OR(H58="",I58=""),"",MOD(I58-H58,1)*24)</f>
      </c>
      <c r="K58" s="36" t="n"/>
      <c r="L58" s="36" t="n"/>
      <c r="M58" s="37">
        <f>IF(OR(K58="",L58=""),"",MOD(L58-K58,1)*24)</f>
      </c>
      <c r="N58" s="37">
        <f>IF(OR(M58="",J58=""),"",MAX(M58-J58,0))</f>
      </c>
      <c r="O58" s="28" t="s">
        <v>117</v>
      </c>
      <c r="P58" s="28" t="s">
        <v>320</v>
      </c>
    </row>
    <row r="59">
      <c r="A59" s="29" t="n">
        <v>46126</v>
      </c>
      <c r="B59" s="28" t="inlineStr">
        <is>
          <t>S004</t>
        </is>
      </c>
      <c r="C59" s="34">
        <f>IFERROR(VLOOKUP(B59,'店舗マスタ'!$A$4:$B$103,2,FALSE),"")</f>
      </c>
      <c r="D59" s="28" t="inlineStr">
        <is>
          <t>E008</t>
        </is>
      </c>
      <c r="E59" s="34">
        <f>IFERROR(VLOOKUP(D59,'従業員マスタ'!$A$4:$B$203,2,FALSE),"")</f>
      </c>
      <c r="F59" s="34">
        <f>IFERROR(VLOOKUP(D59,'従業員マスタ'!$A$4:$E$203,5,FALSE),"")</f>
      </c>
      <c r="G59" s="28" t="s">
        <v>134</v>
      </c>
      <c r="H59" s="36" t="n">
        <v>0.3541666666666667</v>
      </c>
      <c r="I59" s="36" t="n">
        <v>0.6875</v>
      </c>
      <c r="J59" s="37">
        <f>IF(OR(H59="",I59=""),"",MOD(I59-H59,1)*24)</f>
      </c>
      <c r="K59" s="36" t="n">
        <v>0.3541666666666667</v>
      </c>
      <c r="L59" s="36" t="n">
        <v>0.6875</v>
      </c>
      <c r="M59" s="37">
        <f>IF(OR(K59="",L59=""),"",MOD(L59-K59,1)*24)</f>
      </c>
      <c r="N59" s="37">
        <f>IF(OR(M59="",J59=""),"",MAX(M59-J59,0))</f>
      </c>
      <c r="O59" s="28" t="s">
        <v>106</v>
      </c>
      <c r="P59" s="28" t="s">
        <v>320</v>
      </c>
    </row>
    <row r="60">
      <c r="A60" s="29" t="n">
        <v>46127</v>
      </c>
      <c r="B60" s="28" t="inlineStr">
        <is>
          <t>S001</t>
        </is>
      </c>
      <c r="C60" s="34">
        <f>IFERROR(VLOOKUP(B60,'店舗マスタ'!$A$4:$B$103,2,FALSE),"")</f>
      </c>
      <c r="D60" s="28" t="inlineStr">
        <is>
          <t>E001</t>
        </is>
      </c>
      <c r="E60" s="34">
        <f>IFERROR(VLOOKUP(D60,'従業員マスタ'!$A$4:$B$203,2,FALSE),"")</f>
      </c>
      <c r="F60" s="34">
        <f>IFERROR(VLOOKUP(D60,'従業員マスタ'!$A$4:$E$203,5,FALSE),"")</f>
      </c>
      <c r="G60" s="28" t="s">
        <v>139</v>
      </c>
      <c r="H60" s="36" t="n">
        <v>0.5</v>
      </c>
      <c r="I60" s="36" t="n">
        <v>0.8333333333333334</v>
      </c>
      <c r="J60" s="37">
        <f>IF(OR(H60="",I60=""),"",MOD(I60-H60,1)*24)</f>
      </c>
      <c r="K60" s="36" t="n"/>
      <c r="L60" s="36" t="n"/>
      <c r="M60" s="37">
        <f>IF(OR(K60="",L60=""),"",MOD(L60-K60,1)*24)</f>
      </c>
      <c r="N60" s="37">
        <f>IF(OR(M60="",J60=""),"",MAX(M60-J60,0))</f>
      </c>
      <c r="O60" s="28" t="s">
        <v>117</v>
      </c>
      <c r="P60" s="28" t="s">
        <v>320</v>
      </c>
    </row>
    <row r="61">
      <c r="A61" s="29" t="n">
        <v>46127</v>
      </c>
      <c r="B61" s="28" t="inlineStr">
        <is>
          <t>S002</t>
        </is>
      </c>
      <c r="C61" s="34">
        <f>IFERROR(VLOOKUP(B61,'店舗マスタ'!$A$4:$B$103,2,FALSE),"")</f>
      </c>
      <c r="D61" s="28" t="inlineStr">
        <is>
          <t>E004</t>
        </is>
      </c>
      <c r="E61" s="34">
        <f>IFERROR(VLOOKUP(D61,'従業員マスタ'!$A$4:$B$203,2,FALSE),"")</f>
      </c>
      <c r="F61" s="34">
        <f>IFERROR(VLOOKUP(D61,'従業員マスタ'!$A$4:$E$203,5,FALSE),"")</f>
      </c>
      <c r="G61" s="28" t="s">
        <v>146</v>
      </c>
      <c r="H61" s="36" t="n">
        <v>0.625</v>
      </c>
      <c r="I61" s="36" t="n">
        <v>0.9583333333333334</v>
      </c>
      <c r="J61" s="37">
        <f>IF(OR(H61="",I61=""),"",MOD(I61-H61,1)*24)</f>
      </c>
      <c r="K61" s="36" t="n"/>
      <c r="L61" s="36" t="n"/>
      <c r="M61" s="37">
        <f>IF(OR(K61="",L61=""),"",MOD(L61-K61,1)*24)</f>
      </c>
      <c r="N61" s="37">
        <f>IF(OR(M61="",J61=""),"",MAX(M61-J61,0))</f>
      </c>
      <c r="O61" s="28" t="s">
        <v>117</v>
      </c>
      <c r="P61" s="28" t="s">
        <v>320</v>
      </c>
    </row>
    <row r="62">
      <c r="A62" s="29" t="n">
        <v>46127</v>
      </c>
      <c r="B62" s="28" t="inlineStr">
        <is>
          <t>S003</t>
        </is>
      </c>
      <c r="C62" s="34">
        <f>IFERROR(VLOOKUP(B62,'店舗マスタ'!$A$4:$B$103,2,FALSE),"")</f>
      </c>
      <c r="D62" s="28" t="inlineStr">
        <is>
          <t>E006</t>
        </is>
      </c>
      <c r="E62" s="34">
        <f>IFERROR(VLOOKUP(D62,'従業員マスタ'!$A$4:$B$203,2,FALSE),"")</f>
      </c>
      <c r="F62" s="34">
        <f>IFERROR(VLOOKUP(D62,'従業員マスタ'!$A$4:$E$203,5,FALSE),"")</f>
      </c>
      <c r="G62" s="28" t="s">
        <v>146</v>
      </c>
      <c r="H62" s="36" t="n">
        <v>0.625</v>
      </c>
      <c r="I62" s="36" t="n">
        <v>0.9583333333333334</v>
      </c>
      <c r="J62" s="37">
        <f>IF(OR(H62="",I62=""),"",MOD(I62-H62,1)*24)</f>
      </c>
      <c r="K62" s="36" t="n">
        <v>0.625</v>
      </c>
      <c r="L62" s="36" t="n">
        <v>0.9583333333333334</v>
      </c>
      <c r="M62" s="37">
        <f>IF(OR(K62="",L62=""),"",MOD(L62-K62,1)*24)</f>
      </c>
      <c r="N62" s="37">
        <f>IF(OR(M62="",J62=""),"",MAX(M62-J62,0))</f>
      </c>
      <c r="O62" s="28" t="inlineStr">
        <is>
          <t>正常</t>
        </is>
      </c>
      <c r="P62" s="28" t="s">
        <v>320</v>
      </c>
    </row>
    <row r="63">
      <c r="A63" s="29" t="n">
        <v>46127</v>
      </c>
      <c r="B63" s="28" t="inlineStr">
        <is>
          <t>S004</t>
        </is>
      </c>
      <c r="C63" s="34">
        <f>IFERROR(VLOOKUP(B63,'店舗マスタ'!$A$4:$B$103,2,FALSE),"")</f>
      </c>
      <c r="D63" s="28" t="inlineStr">
        <is>
          <t>E008</t>
        </is>
      </c>
      <c r="E63" s="34">
        <f>IFERROR(VLOOKUP(D63,'従業員マスタ'!$A$4:$B$203,2,FALSE),"")</f>
      </c>
      <c r="F63" s="34">
        <f>IFERROR(VLOOKUP(D63,'従業員マスタ'!$A$4:$E$203,5,FALSE),"")</f>
      </c>
      <c r="G63" s="28" t="s">
        <v>146</v>
      </c>
      <c r="H63" s="36" t="n">
        <v>0.625</v>
      </c>
      <c r="I63" s="36" t="n">
        <v>0.9583333333333334</v>
      </c>
      <c r="J63" s="37">
        <f>IF(OR(H63="",I63=""),"",MOD(I63-H63,1)*24)</f>
      </c>
      <c r="K63" s="36" t="n">
        <v>0.625</v>
      </c>
      <c r="L63" s="36" t="n">
        <v>0.9583333333333334</v>
      </c>
      <c r="M63" s="37">
        <f>IF(OR(K63="",L63=""),"",MOD(L63-K63,1)*24)</f>
      </c>
      <c r="N63" s="37">
        <f>IF(OR(M63="",J63=""),"",MAX(M63-J63,0))</f>
      </c>
      <c r="O63" s="28" t="inlineStr">
        <is>
          <t>正常</t>
        </is>
      </c>
      <c r="P63" s="28" t="s">
        <v>320</v>
      </c>
    </row>
    <row r="64">
      <c r="A64" s="29" t="n">
        <v>46128</v>
      </c>
      <c r="B64" s="28" t="inlineStr">
        <is>
          <t>S001</t>
        </is>
      </c>
      <c r="C64" s="34">
        <f>IFERROR(VLOOKUP(B64,'店舗マスタ'!$A$4:$B$103,2,FALSE),"")</f>
      </c>
      <c r="D64" s="28" t="inlineStr">
        <is>
          <t>E002</t>
        </is>
      </c>
      <c r="E64" s="34">
        <f>IFERROR(VLOOKUP(D64,'従業員マスタ'!$A$4:$B$203,2,FALSE),"")</f>
      </c>
      <c r="F64" s="34">
        <f>IFERROR(VLOOKUP(D64,'従業員マスタ'!$A$4:$E$203,5,FALSE),"")</f>
      </c>
      <c r="G64" s="28" t="s">
        <v>139</v>
      </c>
      <c r="H64" s="36" t="n">
        <v>0.5</v>
      </c>
      <c r="I64" s="36" t="n">
        <v>0.8333333333333334</v>
      </c>
      <c r="J64" s="37">
        <f>IF(OR(H64="",I64=""),"",MOD(I64-H64,1)*24)</f>
      </c>
      <c r="K64" s="36" t="n">
        <v>0.5</v>
      </c>
      <c r="L64" s="36" t="n">
        <v>0.8333333333333334</v>
      </c>
      <c r="M64" s="37">
        <f>IF(OR(K64="",L64=""),"",MOD(L64-K64,1)*24)</f>
      </c>
      <c r="N64" s="37">
        <f>IF(OR(M64="",J64=""),"",MAX(M64-J64,0))</f>
      </c>
      <c r="O64" s="28" t="inlineStr">
        <is>
          <t>正常</t>
        </is>
      </c>
      <c r="P64" s="28" t="s">
        <v>320</v>
      </c>
    </row>
    <row r="65">
      <c r="A65" s="29" t="n">
        <v>46128</v>
      </c>
      <c r="B65" s="28" t="inlineStr">
        <is>
          <t>S002</t>
        </is>
      </c>
      <c r="C65" s="34">
        <f>IFERROR(VLOOKUP(B65,'店舗マスタ'!$A$4:$B$103,2,FALSE),"")</f>
      </c>
      <c r="D65" s="28" t="inlineStr">
        <is>
          <t>E005</t>
        </is>
      </c>
      <c r="E65" s="34">
        <f>IFERROR(VLOOKUP(D65,'従業員マスタ'!$A$4:$B$203,2,FALSE),"")</f>
      </c>
      <c r="F65" s="34">
        <f>IFERROR(VLOOKUP(D65,'従業員マスタ'!$A$4:$E$203,5,FALSE),"")</f>
      </c>
      <c r="G65" s="28" t="s">
        <v>134</v>
      </c>
      <c r="H65" s="36" t="n">
        <v>0.3541666666666667</v>
      </c>
      <c r="I65" s="36" t="n">
        <v>0.6875</v>
      </c>
      <c r="J65" s="37">
        <f>IF(OR(H65="",I65=""),"",MOD(I65-H65,1)*24)</f>
      </c>
      <c r="K65" s="36" t="n">
        <v>0.3541666666666667</v>
      </c>
      <c r="L65" s="36" t="n">
        <v>0.6875</v>
      </c>
      <c r="M65" s="37">
        <f>IF(OR(K65="",L65=""),"",MOD(L65-K65,1)*24)</f>
      </c>
      <c r="N65" s="37">
        <f>IF(OR(M65="",J65=""),"",MAX(M65-J65,0))</f>
      </c>
      <c r="O65" s="28" t="inlineStr">
        <is>
          <t>正常</t>
        </is>
      </c>
      <c r="P65" s="28" t="s">
        <v>320</v>
      </c>
    </row>
    <row r="66">
      <c r="A66" s="29" t="n">
        <v>46128</v>
      </c>
      <c r="B66" s="28" t="inlineStr">
        <is>
          <t>S003</t>
        </is>
      </c>
      <c r="C66" s="34">
        <f>IFERROR(VLOOKUP(B66,'店舗マスタ'!$A$4:$B$103,2,FALSE),"")</f>
      </c>
      <c r="D66" s="28" t="inlineStr">
        <is>
          <t>E006</t>
        </is>
      </c>
      <c r="E66" s="34">
        <f>IFERROR(VLOOKUP(D66,'従業員マスタ'!$A$4:$B$203,2,FALSE),"")</f>
      </c>
      <c r="F66" s="34">
        <f>IFERROR(VLOOKUP(D66,'従業員マスタ'!$A$4:$E$203,5,FALSE),"")</f>
      </c>
      <c r="G66" s="28" t="s">
        <v>139</v>
      </c>
      <c r="H66" s="36" t="n">
        <v>0.5</v>
      </c>
      <c r="I66" s="36" t="n">
        <v>0.8333333333333334</v>
      </c>
      <c r="J66" s="37">
        <f>IF(OR(H66="",I66=""),"",MOD(I66-H66,1)*24)</f>
      </c>
      <c r="K66" s="36" t="n">
        <v>0.5</v>
      </c>
      <c r="L66" s="36" t="n">
        <v>0.8333333333333334</v>
      </c>
      <c r="M66" s="37">
        <f>IF(OR(K66="",L66=""),"",MOD(L66-K66,1)*24)</f>
      </c>
      <c r="N66" s="37">
        <f>IF(OR(M66="",J66=""),"",MAX(M66-J66,0))</f>
      </c>
      <c r="O66" s="28" t="s">
        <v>106</v>
      </c>
      <c r="P66" s="28" t="s">
        <v>320</v>
      </c>
    </row>
    <row r="67">
      <c r="A67" s="29" t="n">
        <v>46128</v>
      </c>
      <c r="B67" s="28" t="inlineStr">
        <is>
          <t>S004</t>
        </is>
      </c>
      <c r="C67" s="34">
        <f>IFERROR(VLOOKUP(B67,'店舗マスタ'!$A$4:$B$103,2,FALSE),"")</f>
      </c>
      <c r="D67" s="28" t="inlineStr">
        <is>
          <t>E007</t>
        </is>
      </c>
      <c r="E67" s="34">
        <f>IFERROR(VLOOKUP(D67,'従業員マスタ'!$A$4:$B$203,2,FALSE),"")</f>
      </c>
      <c r="F67" s="34">
        <f>IFERROR(VLOOKUP(D67,'従業員マスタ'!$A$4:$E$203,5,FALSE),"")</f>
      </c>
      <c r="G67" s="28" t="s">
        <v>139</v>
      </c>
      <c r="H67" s="36" t="n">
        <v>0.5</v>
      </c>
      <c r="I67" s="36" t="n">
        <v>0.8333333333333334</v>
      </c>
      <c r="J67" s="37">
        <f>IF(OR(H67="",I67=""),"",MOD(I67-H67,1)*24)</f>
      </c>
      <c r="K67" s="36" t="n">
        <v>0.5</v>
      </c>
      <c r="L67" s="36" t="n">
        <v>0.8333333333333334</v>
      </c>
      <c r="M67" s="37">
        <f>IF(OR(K67="",L67=""),"",MOD(L67-K67,1)*24)</f>
      </c>
      <c r="N67" s="37">
        <f>IF(OR(M67="",J67=""),"",MAX(M67-J67,0))</f>
      </c>
      <c r="O67" s="28" t="inlineStr">
        <is>
          <t>正常</t>
        </is>
      </c>
      <c r="P67" s="28" t="s">
        <v>320</v>
      </c>
    </row>
    <row r="68">
      <c r="A68" s="29" t="n">
        <v>46129</v>
      </c>
      <c r="B68" s="28" t="inlineStr">
        <is>
          <t>S001</t>
        </is>
      </c>
      <c r="C68" s="34">
        <f>IFERROR(VLOOKUP(B68,'店舗マスタ'!$A$4:$B$103,2,FALSE),"")</f>
      </c>
      <c r="D68" s="28" t="inlineStr">
        <is>
          <t>E002</t>
        </is>
      </c>
      <c r="E68" s="34">
        <f>IFERROR(VLOOKUP(D68,'従業員マスタ'!$A$4:$B$203,2,FALSE),"")</f>
      </c>
      <c r="F68" s="34">
        <f>IFERROR(VLOOKUP(D68,'従業員マスタ'!$A$4:$E$203,5,FALSE),"")</f>
      </c>
      <c r="G68" s="28" t="s">
        <v>146</v>
      </c>
      <c r="H68" s="36" t="n">
        <v>0.625</v>
      </c>
      <c r="I68" s="36" t="n">
        <v>0.9583333333333334</v>
      </c>
      <c r="J68" s="37">
        <f>IF(OR(H68="",I68=""),"",MOD(I68-H68,1)*24)</f>
      </c>
      <c r="K68" s="36" t="n">
        <v>0.625</v>
      </c>
      <c r="L68" s="36" t="n">
        <v>0.9583333333333334</v>
      </c>
      <c r="M68" s="37">
        <f>IF(OR(K68="",L68=""),"",MOD(L68-K68,1)*24)</f>
      </c>
      <c r="N68" s="37">
        <f>IF(OR(M68="",J68=""),"",MAX(M68-J68,0))</f>
      </c>
      <c r="O68" s="28" t="s">
        <v>106</v>
      </c>
      <c r="P68" s="28" t="s">
        <v>320</v>
      </c>
    </row>
    <row r="69">
      <c r="A69" s="29" t="n">
        <v>46129</v>
      </c>
      <c r="B69" s="28" t="inlineStr">
        <is>
          <t>S002</t>
        </is>
      </c>
      <c r="C69" s="34">
        <f>IFERROR(VLOOKUP(B69,'店舗マスタ'!$A$4:$B$103,2,FALSE),"")</f>
      </c>
      <c r="D69" s="28" t="inlineStr">
        <is>
          <t>E004</t>
        </is>
      </c>
      <c r="E69" s="34">
        <f>IFERROR(VLOOKUP(D69,'従業員マスタ'!$A$4:$B$203,2,FALSE),"")</f>
      </c>
      <c r="F69" s="34">
        <f>IFERROR(VLOOKUP(D69,'従業員マスタ'!$A$4:$E$203,5,FALSE),"")</f>
      </c>
      <c r="G69" s="28" t="s">
        <v>134</v>
      </c>
      <c r="H69" s="36" t="n">
        <v>0.3541666666666667</v>
      </c>
      <c r="I69" s="36" t="n">
        <v>0.6875</v>
      </c>
      <c r="J69" s="37">
        <f>IF(OR(H69="",I69=""),"",MOD(I69-H69,1)*24)</f>
      </c>
      <c r="K69" s="36" t="n">
        <v>0.3541666666666667</v>
      </c>
      <c r="L69" s="36" t="n">
        <v>0.6875</v>
      </c>
      <c r="M69" s="37">
        <f>IF(OR(K69="",L69=""),"",MOD(L69-K69,1)*24)</f>
      </c>
      <c r="N69" s="37">
        <f>IF(OR(M69="",J69=""),"",MAX(M69-J69,0))</f>
      </c>
      <c r="O69" s="28" t="s">
        <v>106</v>
      </c>
      <c r="P69" s="28" t="s">
        <v>320</v>
      </c>
    </row>
    <row r="70">
      <c r="A70" s="29" t="n">
        <v>46129</v>
      </c>
      <c r="B70" s="28" t="inlineStr">
        <is>
          <t>S003</t>
        </is>
      </c>
      <c r="C70" s="34">
        <f>IFERROR(VLOOKUP(B70,'店舗マスタ'!$A$4:$B$103,2,FALSE),"")</f>
      </c>
      <c r="D70" s="28" t="inlineStr">
        <is>
          <t>E006</t>
        </is>
      </c>
      <c r="E70" s="34">
        <f>IFERROR(VLOOKUP(D70,'従業員マスタ'!$A$4:$B$203,2,FALSE),"")</f>
      </c>
      <c r="F70" s="34">
        <f>IFERROR(VLOOKUP(D70,'従業員マスタ'!$A$4:$E$203,5,FALSE),"")</f>
      </c>
      <c r="G70" s="28" t="s">
        <v>139</v>
      </c>
      <c r="H70" s="36" t="n">
        <v>0.5</v>
      </c>
      <c r="I70" s="36" t="n">
        <v>0.8333333333333334</v>
      </c>
      <c r="J70" s="37">
        <f>IF(OR(H70="",I70=""),"",MOD(I70-H70,1)*24)</f>
      </c>
      <c r="K70" s="36" t="n">
        <v>0.5</v>
      </c>
      <c r="L70" s="36" t="n">
        <v>0.8333333333333334</v>
      </c>
      <c r="M70" s="37">
        <f>IF(OR(K70="",L70=""),"",MOD(L70-K70,1)*24)</f>
      </c>
      <c r="N70" s="37">
        <f>IF(OR(M70="",J70=""),"",MAX(M70-J70,0))</f>
      </c>
      <c r="O70" s="28" t="inlineStr">
        <is>
          <t>正常</t>
        </is>
      </c>
      <c r="P70" s="28" t="s">
        <v>320</v>
      </c>
    </row>
    <row r="71">
      <c r="A71" s="29" t="n">
        <v>46129</v>
      </c>
      <c r="B71" s="28" t="inlineStr">
        <is>
          <t>S004</t>
        </is>
      </c>
      <c r="C71" s="34">
        <f>IFERROR(VLOOKUP(B71,'店舗マスタ'!$A$4:$B$103,2,FALSE),"")</f>
      </c>
      <c r="D71" s="28" t="inlineStr">
        <is>
          <t>E007</t>
        </is>
      </c>
      <c r="E71" s="34">
        <f>IFERROR(VLOOKUP(D71,'従業員マスタ'!$A$4:$B$203,2,FALSE),"")</f>
      </c>
      <c r="F71" s="34">
        <f>IFERROR(VLOOKUP(D71,'従業員マスタ'!$A$4:$E$203,5,FALSE),"")</f>
      </c>
      <c r="G71" s="28" t="s">
        <v>139</v>
      </c>
      <c r="H71" s="36" t="n">
        <v>0.5</v>
      </c>
      <c r="I71" s="36" t="n">
        <v>0.8333333333333334</v>
      </c>
      <c r="J71" s="37">
        <f>IF(OR(H71="",I71=""),"",MOD(I71-H71,1)*24)</f>
      </c>
      <c r="K71" s="36" t="n"/>
      <c r="L71" s="36" t="n"/>
      <c r="M71" s="37">
        <f>IF(OR(K71="",L71=""),"",MOD(L71-K71,1)*24)</f>
      </c>
      <c r="N71" s="37">
        <f>IF(OR(M71="",J71=""),"",MAX(M71-J71,0))</f>
      </c>
      <c r="O71" s="28" t="s">
        <v>117</v>
      </c>
      <c r="P71" s="28" t="s">
        <v>320</v>
      </c>
    </row>
    <row r="72">
      <c r="A72" s="29" t="n">
        <v>46130</v>
      </c>
      <c r="B72" s="28" t="inlineStr">
        <is>
          <t>S001</t>
        </is>
      </c>
      <c r="C72" s="34">
        <f>IFERROR(VLOOKUP(B72,'店舗マスタ'!$A$4:$B$103,2,FALSE),"")</f>
      </c>
      <c r="D72" s="28" t="inlineStr">
        <is>
          <t>E002</t>
        </is>
      </c>
      <c r="E72" s="34">
        <f>IFERROR(VLOOKUP(D72,'従業員マスタ'!$A$4:$B$203,2,FALSE),"")</f>
      </c>
      <c r="F72" s="34">
        <f>IFERROR(VLOOKUP(D72,'従業員マスタ'!$A$4:$E$203,5,FALSE),"")</f>
      </c>
      <c r="G72" s="28" t="s">
        <v>139</v>
      </c>
      <c r="H72" s="36" t="n">
        <v>0.5</v>
      </c>
      <c r="I72" s="36" t="n">
        <v>0.8333333333333334</v>
      </c>
      <c r="J72" s="37">
        <f>IF(OR(H72="",I72=""),"",MOD(I72-H72,1)*24)</f>
      </c>
      <c r="K72" s="36" t="n">
        <v>0.5</v>
      </c>
      <c r="L72" s="36" t="n">
        <v>0.8333333333333334</v>
      </c>
      <c r="M72" s="37">
        <f>IF(OR(K72="",L72=""),"",MOD(L72-K72,1)*24)</f>
      </c>
      <c r="N72" s="37">
        <f>IF(OR(M72="",J72=""),"",MAX(M72-J72,0))</f>
      </c>
      <c r="O72" s="28" t="inlineStr">
        <is>
          <t>正常</t>
        </is>
      </c>
      <c r="P72" s="28" t="s">
        <v>320</v>
      </c>
    </row>
    <row r="73">
      <c r="A73" s="29" t="n">
        <v>46130</v>
      </c>
      <c r="B73" s="28" t="inlineStr">
        <is>
          <t>S002</t>
        </is>
      </c>
      <c r="C73" s="34">
        <f>IFERROR(VLOOKUP(B73,'店舗マスタ'!$A$4:$B$103,2,FALSE),"")</f>
      </c>
      <c r="D73" s="28" t="inlineStr">
        <is>
          <t>E004</t>
        </is>
      </c>
      <c r="E73" s="34">
        <f>IFERROR(VLOOKUP(D73,'従業員マスタ'!$A$4:$B$203,2,FALSE),"")</f>
      </c>
      <c r="F73" s="34">
        <f>IFERROR(VLOOKUP(D73,'従業員マスタ'!$A$4:$E$203,5,FALSE),"")</f>
      </c>
      <c r="G73" s="28" t="s">
        <v>134</v>
      </c>
      <c r="H73" s="36" t="n">
        <v>0.3541666666666667</v>
      </c>
      <c r="I73" s="36" t="n">
        <v>0.6875</v>
      </c>
      <c r="J73" s="37">
        <f>IF(OR(H73="",I73=""),"",MOD(I73-H73,1)*24)</f>
      </c>
      <c r="K73" s="36" t="n">
        <v>0.3541666666666667</v>
      </c>
      <c r="L73" s="36" t="n">
        <v>0.6875</v>
      </c>
      <c r="M73" s="37">
        <f>IF(OR(K73="",L73=""),"",MOD(L73-K73,1)*24)</f>
      </c>
      <c r="N73" s="37">
        <f>IF(OR(M73="",J73=""),"",MAX(M73-J73,0))</f>
      </c>
      <c r="O73" s="28" t="inlineStr">
        <is>
          <t>正常</t>
        </is>
      </c>
      <c r="P73" s="28" t="s">
        <v>320</v>
      </c>
    </row>
    <row r="74">
      <c r="A74" s="29" t="n">
        <v>46130</v>
      </c>
      <c r="B74" s="28" t="inlineStr">
        <is>
          <t>S003</t>
        </is>
      </c>
      <c r="C74" s="34">
        <f>IFERROR(VLOOKUP(B74,'店舗マスタ'!$A$4:$B$103,2,FALSE),"")</f>
      </c>
      <c r="D74" s="28" t="inlineStr">
        <is>
          <t>E006</t>
        </is>
      </c>
      <c r="E74" s="34">
        <f>IFERROR(VLOOKUP(D74,'従業員マスタ'!$A$4:$B$203,2,FALSE),"")</f>
      </c>
      <c r="F74" s="34">
        <f>IFERROR(VLOOKUP(D74,'従業員マスタ'!$A$4:$E$203,5,FALSE),"")</f>
      </c>
      <c r="G74" s="28" t="s">
        <v>146</v>
      </c>
      <c r="H74" s="36" t="n">
        <v>0.625</v>
      </c>
      <c r="I74" s="36" t="n">
        <v>0.9583333333333334</v>
      </c>
      <c r="J74" s="37">
        <f>IF(OR(H74="",I74=""),"",MOD(I74-H74,1)*24)</f>
      </c>
      <c r="K74" s="36" t="n">
        <v>0.625</v>
      </c>
      <c r="L74" s="36" t="n">
        <v>0.9583333333333334</v>
      </c>
      <c r="M74" s="37">
        <f>IF(OR(K74="",L74=""),"",MOD(L74-K74,1)*24)</f>
      </c>
      <c r="N74" s="37">
        <f>IF(OR(M74="",J74=""),"",MAX(M74-J74,0))</f>
      </c>
      <c r="O74" s="28" t="s">
        <v>106</v>
      </c>
      <c r="P74" s="28" t="s">
        <v>320</v>
      </c>
    </row>
    <row r="75">
      <c r="A75" s="29" t="n">
        <v>46130</v>
      </c>
      <c r="B75" s="28" t="inlineStr">
        <is>
          <t>S004</t>
        </is>
      </c>
      <c r="C75" s="34">
        <f>IFERROR(VLOOKUP(B75,'店舗マスタ'!$A$4:$B$103,2,FALSE),"")</f>
      </c>
      <c r="D75" s="28" t="inlineStr">
        <is>
          <t>E007</t>
        </is>
      </c>
      <c r="E75" s="34">
        <f>IFERROR(VLOOKUP(D75,'従業員マスタ'!$A$4:$B$203,2,FALSE),"")</f>
      </c>
      <c r="F75" s="34">
        <f>IFERROR(VLOOKUP(D75,'従業員マスタ'!$A$4:$E$203,5,FALSE),"")</f>
      </c>
      <c r="G75" s="28" t="s">
        <v>146</v>
      </c>
      <c r="H75" s="36" t="n">
        <v>0.625</v>
      </c>
      <c r="I75" s="36" t="n">
        <v>0.9583333333333334</v>
      </c>
      <c r="J75" s="37">
        <f>IF(OR(H75="",I75=""),"",MOD(I75-H75,1)*24)</f>
      </c>
      <c r="K75" s="36" t="n"/>
      <c r="L75" s="36" t="n"/>
      <c r="M75" s="37">
        <f>IF(OR(K75="",L75=""),"",MOD(L75-K75,1)*24)</f>
      </c>
      <c r="N75" s="37">
        <f>IF(OR(M75="",J75=""),"",MAX(M75-J75,0))</f>
      </c>
      <c r="O75" s="28" t="s">
        <v>117</v>
      </c>
      <c r="P75" s="28" t="s">
        <v>320</v>
      </c>
    </row>
    <row r="76">
      <c r="A76" s="29" t="n">
        <v>46131</v>
      </c>
      <c r="B76" s="28" t="inlineStr">
        <is>
          <t>S001</t>
        </is>
      </c>
      <c r="C76" s="34">
        <f>IFERROR(VLOOKUP(B76,'店舗マスタ'!$A$4:$B$103,2,FALSE),"")</f>
      </c>
      <c r="D76" s="28" t="inlineStr">
        <is>
          <t>E002</t>
        </is>
      </c>
      <c r="E76" s="34">
        <f>IFERROR(VLOOKUP(D76,'従業員マスタ'!$A$4:$B$203,2,FALSE),"")</f>
      </c>
      <c r="F76" s="34">
        <f>IFERROR(VLOOKUP(D76,'従業員マスタ'!$A$4:$E$203,5,FALSE),"")</f>
      </c>
      <c r="G76" s="28" t="s">
        <v>146</v>
      </c>
      <c r="H76" s="36" t="n">
        <v>0.625</v>
      </c>
      <c r="I76" s="36" t="n">
        <v>0.9583333333333334</v>
      </c>
      <c r="J76" s="37">
        <f>IF(OR(H76="",I76=""),"",MOD(I76-H76,1)*24)</f>
      </c>
      <c r="K76" s="36" t="n"/>
      <c r="L76" s="36" t="n"/>
      <c r="M76" s="37">
        <f>IF(OR(K76="",L76=""),"",MOD(L76-K76,1)*24)</f>
      </c>
      <c r="N76" s="37">
        <f>IF(OR(M76="",J76=""),"",MAX(M76-J76,0))</f>
      </c>
      <c r="O76" s="28" t="s">
        <v>117</v>
      </c>
      <c r="P76" s="28" t="s">
        <v>320</v>
      </c>
    </row>
    <row r="77">
      <c r="A77" s="29" t="n">
        <v>46131</v>
      </c>
      <c r="B77" s="28" t="inlineStr">
        <is>
          <t>S002</t>
        </is>
      </c>
      <c r="C77" s="34">
        <f>IFERROR(VLOOKUP(B77,'店舗マスタ'!$A$4:$B$103,2,FALSE),"")</f>
      </c>
      <c r="D77" s="28" t="inlineStr">
        <is>
          <t>E004</t>
        </is>
      </c>
      <c r="E77" s="34">
        <f>IFERROR(VLOOKUP(D77,'従業員マスタ'!$A$4:$B$203,2,FALSE),"")</f>
      </c>
      <c r="F77" s="34">
        <f>IFERROR(VLOOKUP(D77,'従業員マスタ'!$A$4:$E$203,5,FALSE),"")</f>
      </c>
      <c r="G77" s="28" t="s">
        <v>134</v>
      </c>
      <c r="H77" s="36" t="n">
        <v>0.3541666666666667</v>
      </c>
      <c r="I77" s="36" t="n">
        <v>0.6875</v>
      </c>
      <c r="J77" s="37">
        <f>IF(OR(H77="",I77=""),"",MOD(I77-H77,1)*24)</f>
      </c>
      <c r="K77" s="36" t="n">
        <v>0.3541666666666667</v>
      </c>
      <c r="L77" s="36" t="n">
        <v>0.6875</v>
      </c>
      <c r="M77" s="37">
        <f>IF(OR(K77="",L77=""),"",MOD(L77-K77,1)*24)</f>
      </c>
      <c r="N77" s="37">
        <f>IF(OR(M77="",J77=""),"",MAX(M77-J77,0))</f>
      </c>
      <c r="O77" s="28" t="inlineStr">
        <is>
          <t>正常</t>
        </is>
      </c>
      <c r="P77" s="28" t="s">
        <v>320</v>
      </c>
    </row>
    <row r="78">
      <c r="A78" s="29" t="n">
        <v>46131</v>
      </c>
      <c r="B78" s="28" t="inlineStr">
        <is>
          <t>S003</t>
        </is>
      </c>
      <c r="C78" s="34">
        <f>IFERROR(VLOOKUP(B78,'店舗マスタ'!$A$4:$B$103,2,FALSE),"")</f>
      </c>
      <c r="D78" s="28" t="inlineStr">
        <is>
          <t>E006</t>
        </is>
      </c>
      <c r="E78" s="34">
        <f>IFERROR(VLOOKUP(D78,'従業員マスタ'!$A$4:$B$203,2,FALSE),"")</f>
      </c>
      <c r="F78" s="34">
        <f>IFERROR(VLOOKUP(D78,'従業員マスタ'!$A$4:$E$203,5,FALSE),"")</f>
      </c>
      <c r="G78" s="28" t="s">
        <v>134</v>
      </c>
      <c r="H78" s="36" t="n">
        <v>0.3541666666666667</v>
      </c>
      <c r="I78" s="36" t="n">
        <v>0.6875</v>
      </c>
      <c r="J78" s="37">
        <f>IF(OR(H78="",I78=""),"",MOD(I78-H78,1)*24)</f>
      </c>
      <c r="K78" s="36" t="n"/>
      <c r="L78" s="36" t="n"/>
      <c r="M78" s="37">
        <f>IF(OR(K78="",L78=""),"",MOD(L78-K78,1)*24)</f>
      </c>
      <c r="N78" s="37">
        <f>IF(OR(M78="",J78=""),"",MAX(M78-J78,0))</f>
      </c>
      <c r="O78" s="28" t="s">
        <v>117</v>
      </c>
      <c r="P78" s="28" t="s">
        <v>320</v>
      </c>
    </row>
    <row r="79">
      <c r="A79" s="29" t="n">
        <v>46131</v>
      </c>
      <c r="B79" s="28" t="inlineStr">
        <is>
          <t>S004</t>
        </is>
      </c>
      <c r="C79" s="34">
        <f>IFERROR(VLOOKUP(B79,'店舗マスタ'!$A$4:$B$103,2,FALSE),"")</f>
      </c>
      <c r="D79" s="28" t="inlineStr">
        <is>
          <t>E007</t>
        </is>
      </c>
      <c r="E79" s="34">
        <f>IFERROR(VLOOKUP(D79,'従業員マスタ'!$A$4:$B$203,2,FALSE),"")</f>
      </c>
      <c r="F79" s="34">
        <f>IFERROR(VLOOKUP(D79,'従業員マスタ'!$A$4:$E$203,5,FALSE),"")</f>
      </c>
      <c r="G79" s="28" t="s">
        <v>134</v>
      </c>
      <c r="H79" s="36" t="n">
        <v>0.3541666666666667</v>
      </c>
      <c r="I79" s="36" t="n">
        <v>0.6875</v>
      </c>
      <c r="J79" s="37">
        <f>IF(OR(H79="",I79=""),"",MOD(I79-H79,1)*24)</f>
      </c>
      <c r="K79" s="36" t="n">
        <v>0.3541666666666667</v>
      </c>
      <c r="L79" s="36" t="n">
        <v>0.6875</v>
      </c>
      <c r="M79" s="37">
        <f>IF(OR(K79="",L79=""),"",MOD(L79-K79,1)*24)</f>
      </c>
      <c r="N79" s="37">
        <f>IF(OR(M79="",J79=""),"",MAX(M79-J79,0))</f>
      </c>
      <c r="O79" s="28" t="inlineStr">
        <is>
          <t>正常</t>
        </is>
      </c>
      <c r="P79" s="28" t="s">
        <v>320</v>
      </c>
    </row>
    <row r="80">
      <c r="A80" s="29" t="n">
        <v>46132</v>
      </c>
      <c r="B80" s="28" t="inlineStr">
        <is>
          <t>S001</t>
        </is>
      </c>
      <c r="C80" s="34">
        <f>IFERROR(VLOOKUP(B80,'店舗マスタ'!$A$4:$B$103,2,FALSE),"")</f>
      </c>
      <c r="D80" s="28" t="inlineStr">
        <is>
          <t>E002</t>
        </is>
      </c>
      <c r="E80" s="34">
        <f>IFERROR(VLOOKUP(D80,'従業員マスタ'!$A$4:$B$203,2,FALSE),"")</f>
      </c>
      <c r="F80" s="34">
        <f>IFERROR(VLOOKUP(D80,'従業員マスタ'!$A$4:$E$203,5,FALSE),"")</f>
      </c>
      <c r="G80" s="28" t="s">
        <v>139</v>
      </c>
      <c r="H80" s="36" t="n">
        <v>0.5</v>
      </c>
      <c r="I80" s="36" t="n">
        <v>0.8333333333333334</v>
      </c>
      <c r="J80" s="37">
        <f>IF(OR(H80="",I80=""),"",MOD(I80-H80,1)*24)</f>
      </c>
      <c r="K80" s="36" t="n">
        <v>0.5</v>
      </c>
      <c r="L80" s="36" t="n">
        <v>0.8333333333333334</v>
      </c>
      <c r="M80" s="37">
        <f>IF(OR(K80="",L80=""),"",MOD(L80-K80,1)*24)</f>
      </c>
      <c r="N80" s="37">
        <f>IF(OR(M80="",J80=""),"",MAX(M80-J80,0))</f>
      </c>
      <c r="O80" s="28" t="inlineStr">
        <is>
          <t>正常</t>
        </is>
      </c>
      <c r="P80" s="28" t="s">
        <v>320</v>
      </c>
    </row>
    <row r="81">
      <c r="A81" s="29" t="n">
        <v>46132</v>
      </c>
      <c r="B81" s="28" t="inlineStr">
        <is>
          <t>S002</t>
        </is>
      </c>
      <c r="C81" s="34">
        <f>IFERROR(VLOOKUP(B81,'店舗マスタ'!$A$4:$B$103,2,FALSE),"")</f>
      </c>
      <c r="D81" s="28" t="inlineStr">
        <is>
          <t>E005</t>
        </is>
      </c>
      <c r="E81" s="34">
        <f>IFERROR(VLOOKUP(D81,'従業員マスタ'!$A$4:$B$203,2,FALSE),"")</f>
      </c>
      <c r="F81" s="34">
        <f>IFERROR(VLOOKUP(D81,'従業員マスタ'!$A$4:$E$203,5,FALSE),"")</f>
      </c>
      <c r="G81" s="28" t="s">
        <v>134</v>
      </c>
      <c r="H81" s="36" t="n">
        <v>0.3541666666666667</v>
      </c>
      <c r="I81" s="36" t="n">
        <v>0.6875</v>
      </c>
      <c r="J81" s="37">
        <f>IF(OR(H81="",I81=""),"",MOD(I81-H81,1)*24)</f>
      </c>
      <c r="K81" s="36" t="n">
        <v>0.3541666666666667</v>
      </c>
      <c r="L81" s="36" t="n">
        <v>0.6875</v>
      </c>
      <c r="M81" s="37">
        <f>IF(OR(K81="",L81=""),"",MOD(L81-K81,1)*24)</f>
      </c>
      <c r="N81" s="37">
        <f>IF(OR(M81="",J81=""),"",MAX(M81-J81,0))</f>
      </c>
      <c r="O81" s="28" t="inlineStr">
        <is>
          <t>正常</t>
        </is>
      </c>
      <c r="P81" s="28" t="s">
        <v>320</v>
      </c>
    </row>
    <row r="82">
      <c r="A82" s="29" t="n">
        <v>46132</v>
      </c>
      <c r="B82" s="28" t="inlineStr">
        <is>
          <t>S003</t>
        </is>
      </c>
      <c r="C82" s="34">
        <f>IFERROR(VLOOKUP(B82,'店舗マスタ'!$A$4:$B$103,2,FALSE),"")</f>
      </c>
      <c r="D82" s="28" t="inlineStr">
        <is>
          <t>E006</t>
        </is>
      </c>
      <c r="E82" s="34">
        <f>IFERROR(VLOOKUP(D82,'従業員マスタ'!$A$4:$B$203,2,FALSE),"")</f>
      </c>
      <c r="F82" s="34">
        <f>IFERROR(VLOOKUP(D82,'従業員マスタ'!$A$4:$E$203,5,FALSE),"")</f>
      </c>
      <c r="G82" s="28" t="s">
        <v>139</v>
      </c>
      <c r="H82" s="36" t="n">
        <v>0.5</v>
      </c>
      <c r="I82" s="36" t="n">
        <v>0.8333333333333334</v>
      </c>
      <c r="J82" s="37">
        <f>IF(OR(H82="",I82=""),"",MOD(I82-H82,1)*24)</f>
      </c>
      <c r="K82" s="36" t="n">
        <v>0.5</v>
      </c>
      <c r="L82" s="36" t="n">
        <v>0.8333333333333334</v>
      </c>
      <c r="M82" s="37">
        <f>IF(OR(K82="",L82=""),"",MOD(L82-K82,1)*24)</f>
      </c>
      <c r="N82" s="37">
        <f>IF(OR(M82="",J82=""),"",MAX(M82-J82,0))</f>
      </c>
      <c r="O82" s="28" t="inlineStr">
        <is>
          <t>正常</t>
        </is>
      </c>
      <c r="P82" s="28" t="s">
        <v>320</v>
      </c>
    </row>
    <row r="83">
      <c r="A83" s="29" t="n">
        <v>46132</v>
      </c>
      <c r="B83" s="28" t="inlineStr">
        <is>
          <t>S004</t>
        </is>
      </c>
      <c r="C83" s="34">
        <f>IFERROR(VLOOKUP(B83,'店舗マスタ'!$A$4:$B$103,2,FALSE),"")</f>
      </c>
      <c r="D83" s="28" t="inlineStr">
        <is>
          <t>E008</t>
        </is>
      </c>
      <c r="E83" s="34">
        <f>IFERROR(VLOOKUP(D83,'従業員マスタ'!$A$4:$B$203,2,FALSE),"")</f>
      </c>
      <c r="F83" s="34">
        <f>IFERROR(VLOOKUP(D83,'従業員マスタ'!$A$4:$E$203,5,FALSE),"")</f>
      </c>
      <c r="G83" s="28" t="s">
        <v>134</v>
      </c>
      <c r="H83" s="36" t="n">
        <v>0.3541666666666667</v>
      </c>
      <c r="I83" s="36" t="n">
        <v>0.6875</v>
      </c>
      <c r="J83" s="37">
        <f>IF(OR(H83="",I83=""),"",MOD(I83-H83,1)*24)</f>
      </c>
      <c r="K83" s="36" t="n"/>
      <c r="L83" s="36" t="n"/>
      <c r="M83" s="37">
        <f>IF(OR(K83="",L83=""),"",MOD(L83-K83,1)*24)</f>
      </c>
      <c r="N83" s="37">
        <f>IF(OR(M83="",J83=""),"",MAX(M83-J83,0))</f>
      </c>
      <c r="O83" s="28" t="s">
        <v>117</v>
      </c>
      <c r="P83" s="28" t="s">
        <v>320</v>
      </c>
    </row>
    <row r="84">
      <c r="A84" s="29" t="n"/>
      <c r="B84" s="28" t="n"/>
      <c r="C84" s="34">
        <f>IFERROR(VLOOKUP(B84,'店舗マスタ'!$A$4:$B$103,2,FALSE),"")</f>
      </c>
      <c r="D84" s="28" t="n"/>
      <c r="E84" s="34">
        <f>IFERROR(VLOOKUP(D84,'従業員マスタ'!$A$4:$B$203,2,FALSE),"")</f>
      </c>
      <c r="F84" s="34">
        <f>IFERROR(VLOOKUP(D84,'従業員マスタ'!$A$4:$E$203,5,FALSE),"")</f>
      </c>
      <c r="G84" s="28" t="n"/>
      <c r="H84" s="36" t="n"/>
      <c r="I84" s="36" t="n"/>
      <c r="J84" s="37">
        <f>IF(OR(H84="",I84=""),"",MOD(I84-H84,1)*24)</f>
      </c>
      <c r="K84" s="36" t="n"/>
      <c r="L84" s="36" t="n"/>
      <c r="M84" s="37">
        <f>IF(OR(K84="",L84=""),"",MOD(L84-K84,1)*24)</f>
      </c>
      <c r="N84" s="37">
        <f>IF(OR(M84="",J84=""),"",MAX(M84-J84,0))</f>
      </c>
      <c r="O84" s="28" t="n"/>
      <c r="P84" s="28" t="n"/>
    </row>
    <row r="85">
      <c r="A85" s="29" t="n"/>
      <c r="B85" s="28" t="n"/>
      <c r="C85" s="34">
        <f>IFERROR(VLOOKUP(B85,'店舗マスタ'!$A$4:$B$103,2,FALSE),"")</f>
      </c>
      <c r="D85" s="28" t="n"/>
      <c r="E85" s="34">
        <f>IFERROR(VLOOKUP(D85,'従業員マスタ'!$A$4:$B$203,2,FALSE),"")</f>
      </c>
      <c r="F85" s="34">
        <f>IFERROR(VLOOKUP(D85,'従業員マスタ'!$A$4:$E$203,5,FALSE),"")</f>
      </c>
      <c r="G85" s="28" t="n"/>
      <c r="H85" s="36" t="n"/>
      <c r="I85" s="36" t="n"/>
      <c r="J85" s="37">
        <f>IF(OR(H85="",I85=""),"",MOD(I85-H85,1)*24)</f>
      </c>
      <c r="K85" s="36" t="n"/>
      <c r="L85" s="36" t="n"/>
      <c r="M85" s="37">
        <f>IF(OR(K85="",L85=""),"",MOD(L85-K85,1)*24)</f>
      </c>
      <c r="N85" s="37">
        <f>IF(OR(M85="",J85=""),"",MAX(M85-J85,0))</f>
      </c>
      <c r="O85" s="28" t="n"/>
      <c r="P85" s="28" t="n"/>
    </row>
    <row r="86">
      <c r="A86" s="29" t="n"/>
      <c r="B86" s="28" t="n"/>
      <c r="C86" s="34">
        <f>IFERROR(VLOOKUP(B86,'店舗マスタ'!$A$4:$B$103,2,FALSE),"")</f>
      </c>
      <c r="D86" s="28" t="n"/>
      <c r="E86" s="34">
        <f>IFERROR(VLOOKUP(D86,'従業員マスタ'!$A$4:$B$203,2,FALSE),"")</f>
      </c>
      <c r="F86" s="34">
        <f>IFERROR(VLOOKUP(D86,'従業員マスタ'!$A$4:$E$203,5,FALSE),"")</f>
      </c>
      <c r="G86" s="28" t="n"/>
      <c r="H86" s="36" t="n"/>
      <c r="I86" s="36" t="n"/>
      <c r="J86" s="37">
        <f>IF(OR(H86="",I86=""),"",MOD(I86-H86,1)*24)</f>
      </c>
      <c r="K86" s="36" t="n"/>
      <c r="L86" s="36" t="n"/>
      <c r="M86" s="37">
        <f>IF(OR(K86="",L86=""),"",MOD(L86-K86,1)*24)</f>
      </c>
      <c r="N86" s="37">
        <f>IF(OR(M86="",J86=""),"",MAX(M86-J86,0))</f>
      </c>
      <c r="O86" s="28" t="n"/>
      <c r="P86" s="28" t="n"/>
    </row>
    <row r="87">
      <c r="A87" s="29" t="n"/>
      <c r="B87" s="28" t="n"/>
      <c r="C87" s="34">
        <f>IFERROR(VLOOKUP(B87,'店舗マスタ'!$A$4:$B$103,2,FALSE),"")</f>
      </c>
      <c r="D87" s="28" t="n"/>
      <c r="E87" s="34">
        <f>IFERROR(VLOOKUP(D87,'従業員マスタ'!$A$4:$B$203,2,FALSE),"")</f>
      </c>
      <c r="F87" s="34">
        <f>IFERROR(VLOOKUP(D87,'従業員マスタ'!$A$4:$E$203,5,FALSE),"")</f>
      </c>
      <c r="G87" s="28" t="n"/>
      <c r="H87" s="36" t="n"/>
      <c r="I87" s="36" t="n"/>
      <c r="J87" s="37">
        <f>IF(OR(H87="",I87=""),"",MOD(I87-H87,1)*24)</f>
      </c>
      <c r="K87" s="36" t="n"/>
      <c r="L87" s="36" t="n"/>
      <c r="M87" s="37">
        <f>IF(OR(K87="",L87=""),"",MOD(L87-K87,1)*24)</f>
      </c>
      <c r="N87" s="37">
        <f>IF(OR(M87="",J87=""),"",MAX(M87-J87,0))</f>
      </c>
      <c r="O87" s="28" t="n"/>
      <c r="P87" s="28" t="n"/>
    </row>
    <row r="88">
      <c r="A88" s="29" t="n"/>
      <c r="B88" s="28" t="n"/>
      <c r="C88" s="34">
        <f>IFERROR(VLOOKUP(B88,'店舗マスタ'!$A$4:$B$103,2,FALSE),"")</f>
      </c>
      <c r="D88" s="28" t="n"/>
      <c r="E88" s="34">
        <f>IFERROR(VLOOKUP(D88,'従業員マスタ'!$A$4:$B$203,2,FALSE),"")</f>
      </c>
      <c r="F88" s="34">
        <f>IFERROR(VLOOKUP(D88,'従業員マスタ'!$A$4:$E$203,5,FALSE),"")</f>
      </c>
      <c r="G88" s="28" t="n"/>
      <c r="H88" s="36" t="n"/>
      <c r="I88" s="36" t="n"/>
      <c r="J88" s="37">
        <f>IF(OR(H88="",I88=""),"",MOD(I88-H88,1)*24)</f>
      </c>
      <c r="K88" s="36" t="n"/>
      <c r="L88" s="36" t="n"/>
      <c r="M88" s="37">
        <f>IF(OR(K88="",L88=""),"",MOD(L88-K88,1)*24)</f>
      </c>
      <c r="N88" s="37">
        <f>IF(OR(M88="",J88=""),"",MAX(M88-J88,0))</f>
      </c>
      <c r="O88" s="28" t="n"/>
      <c r="P88" s="28" t="n"/>
    </row>
    <row r="89">
      <c r="A89" s="29" t="n"/>
      <c r="B89" s="28" t="n"/>
      <c r="C89" s="34">
        <f>IFERROR(VLOOKUP(B89,'店舗マスタ'!$A$4:$B$103,2,FALSE),"")</f>
      </c>
      <c r="D89" s="28" t="n"/>
      <c r="E89" s="34">
        <f>IFERROR(VLOOKUP(D89,'従業員マスタ'!$A$4:$B$203,2,FALSE),"")</f>
      </c>
      <c r="F89" s="34">
        <f>IFERROR(VLOOKUP(D89,'従業員マスタ'!$A$4:$E$203,5,FALSE),"")</f>
      </c>
      <c r="G89" s="28" t="n"/>
      <c r="H89" s="36" t="n"/>
      <c r="I89" s="36" t="n"/>
      <c r="J89" s="37">
        <f>IF(OR(H89="",I89=""),"",MOD(I89-H89,1)*24)</f>
      </c>
      <c r="K89" s="36" t="n"/>
      <c r="L89" s="36" t="n"/>
      <c r="M89" s="37">
        <f>IF(OR(K89="",L89=""),"",MOD(L89-K89,1)*24)</f>
      </c>
      <c r="N89" s="37">
        <f>IF(OR(M89="",J89=""),"",MAX(M89-J89,0))</f>
      </c>
      <c r="O89" s="28" t="n"/>
      <c r="P89" s="28" t="n"/>
    </row>
    <row r="90">
      <c r="A90" s="29" t="n"/>
      <c r="B90" s="28" t="n"/>
      <c r="C90" s="34">
        <f>IFERROR(VLOOKUP(B90,'店舗マスタ'!$A$4:$B$103,2,FALSE),"")</f>
      </c>
      <c r="D90" s="28" t="n"/>
      <c r="E90" s="34">
        <f>IFERROR(VLOOKUP(D90,'従業員マスタ'!$A$4:$B$203,2,FALSE),"")</f>
      </c>
      <c r="F90" s="34">
        <f>IFERROR(VLOOKUP(D90,'従業員マスタ'!$A$4:$E$203,5,FALSE),"")</f>
      </c>
      <c r="G90" s="28" t="n"/>
      <c r="H90" s="36" t="n"/>
      <c r="I90" s="36" t="n"/>
      <c r="J90" s="37">
        <f>IF(OR(H90="",I90=""),"",MOD(I90-H90,1)*24)</f>
      </c>
      <c r="K90" s="36" t="n"/>
      <c r="L90" s="36" t="n"/>
      <c r="M90" s="37">
        <f>IF(OR(K90="",L90=""),"",MOD(L90-K90,1)*24)</f>
      </c>
      <c r="N90" s="37">
        <f>IF(OR(M90="",J90=""),"",MAX(M90-J90,0))</f>
      </c>
      <c r="O90" s="28" t="n"/>
      <c r="P90" s="28" t="n"/>
    </row>
    <row r="91">
      <c r="A91" s="29" t="n"/>
      <c r="B91" s="28" t="n"/>
      <c r="C91" s="34">
        <f>IFERROR(VLOOKUP(B91,'店舗マスタ'!$A$4:$B$103,2,FALSE),"")</f>
      </c>
      <c r="D91" s="28" t="n"/>
      <c r="E91" s="34">
        <f>IFERROR(VLOOKUP(D91,'従業員マスタ'!$A$4:$B$203,2,FALSE),"")</f>
      </c>
      <c r="F91" s="34">
        <f>IFERROR(VLOOKUP(D91,'従業員マスタ'!$A$4:$E$203,5,FALSE),"")</f>
      </c>
      <c r="G91" s="28" t="n"/>
      <c r="H91" s="36" t="n"/>
      <c r="I91" s="36" t="n"/>
      <c r="J91" s="37">
        <f>IF(OR(H91="",I91=""),"",MOD(I91-H91,1)*24)</f>
      </c>
      <c r="K91" s="36" t="n"/>
      <c r="L91" s="36" t="n"/>
      <c r="M91" s="37">
        <f>IF(OR(K91="",L91=""),"",MOD(L91-K91,1)*24)</f>
      </c>
      <c r="N91" s="37">
        <f>IF(OR(M91="",J91=""),"",MAX(M91-J91,0))</f>
      </c>
      <c r="O91" s="28" t="n"/>
      <c r="P91" s="28" t="n"/>
    </row>
    <row r="92">
      <c r="A92" s="29" t="n"/>
      <c r="B92" s="28" t="n"/>
      <c r="C92" s="34">
        <f>IFERROR(VLOOKUP(B92,'店舗マスタ'!$A$4:$B$103,2,FALSE),"")</f>
      </c>
      <c r="D92" s="28" t="n"/>
      <c r="E92" s="34">
        <f>IFERROR(VLOOKUP(D92,'従業員マスタ'!$A$4:$B$203,2,FALSE),"")</f>
      </c>
      <c r="F92" s="34">
        <f>IFERROR(VLOOKUP(D92,'従業員マスタ'!$A$4:$E$203,5,FALSE),"")</f>
      </c>
      <c r="G92" s="28" t="n"/>
      <c r="H92" s="36" t="n"/>
      <c r="I92" s="36" t="n"/>
      <c r="J92" s="37">
        <f>IF(OR(H92="",I92=""),"",MOD(I92-H92,1)*24)</f>
      </c>
      <c r="K92" s="36" t="n"/>
      <c r="L92" s="36" t="n"/>
      <c r="M92" s="37">
        <f>IF(OR(K92="",L92=""),"",MOD(L92-K92,1)*24)</f>
      </c>
      <c r="N92" s="37">
        <f>IF(OR(M92="",J92=""),"",MAX(M92-J92,0))</f>
      </c>
      <c r="O92" s="28" t="n"/>
      <c r="P92" s="28" t="n"/>
    </row>
    <row r="93">
      <c r="A93" s="29" t="n"/>
      <c r="B93" s="28" t="n"/>
      <c r="C93" s="34">
        <f>IFERROR(VLOOKUP(B93,'店舗マスタ'!$A$4:$B$103,2,FALSE),"")</f>
      </c>
      <c r="D93" s="28" t="n"/>
      <c r="E93" s="34">
        <f>IFERROR(VLOOKUP(D93,'従業員マスタ'!$A$4:$B$203,2,FALSE),"")</f>
      </c>
      <c r="F93" s="34">
        <f>IFERROR(VLOOKUP(D93,'従業員マスタ'!$A$4:$E$203,5,FALSE),"")</f>
      </c>
      <c r="G93" s="28" t="n"/>
      <c r="H93" s="36" t="n"/>
      <c r="I93" s="36" t="n"/>
      <c r="J93" s="37">
        <f>IF(OR(H93="",I93=""),"",MOD(I93-H93,1)*24)</f>
      </c>
      <c r="K93" s="36" t="n"/>
      <c r="L93" s="36" t="n"/>
      <c r="M93" s="37">
        <f>IF(OR(K93="",L93=""),"",MOD(L93-K93,1)*24)</f>
      </c>
      <c r="N93" s="37">
        <f>IF(OR(M93="",J93=""),"",MAX(M93-J93,0))</f>
      </c>
      <c r="O93" s="28" t="n"/>
      <c r="P93" s="28" t="n"/>
    </row>
    <row r="94">
      <c r="A94" s="29" t="n"/>
      <c r="B94" s="28" t="n"/>
      <c r="C94" s="34">
        <f>IFERROR(VLOOKUP(B94,'店舗マスタ'!$A$4:$B$103,2,FALSE),"")</f>
      </c>
      <c r="D94" s="28" t="n"/>
      <c r="E94" s="34">
        <f>IFERROR(VLOOKUP(D94,'従業員マスタ'!$A$4:$B$203,2,FALSE),"")</f>
      </c>
      <c r="F94" s="34">
        <f>IFERROR(VLOOKUP(D94,'従業員マスタ'!$A$4:$E$203,5,FALSE),"")</f>
      </c>
      <c r="G94" s="28" t="n"/>
      <c r="H94" s="36" t="n"/>
      <c r="I94" s="36" t="n"/>
      <c r="J94" s="37">
        <f>IF(OR(H94="",I94=""),"",MOD(I94-H94,1)*24)</f>
      </c>
      <c r="K94" s="36" t="n"/>
      <c r="L94" s="36" t="n"/>
      <c r="M94" s="37">
        <f>IF(OR(K94="",L94=""),"",MOD(L94-K94,1)*24)</f>
      </c>
      <c r="N94" s="37">
        <f>IF(OR(M94="",J94=""),"",MAX(M94-J94,0))</f>
      </c>
      <c r="O94" s="28" t="n"/>
      <c r="P94" s="28" t="n"/>
    </row>
    <row r="95">
      <c r="A95" s="29" t="n"/>
      <c r="B95" s="28" t="n"/>
      <c r="C95" s="34">
        <f>IFERROR(VLOOKUP(B95,'店舗マスタ'!$A$4:$B$103,2,FALSE),"")</f>
      </c>
      <c r="D95" s="28" t="n"/>
      <c r="E95" s="34">
        <f>IFERROR(VLOOKUP(D95,'従業員マスタ'!$A$4:$B$203,2,FALSE),"")</f>
      </c>
      <c r="F95" s="34">
        <f>IFERROR(VLOOKUP(D95,'従業員マスタ'!$A$4:$E$203,5,FALSE),"")</f>
      </c>
      <c r="G95" s="28" t="n"/>
      <c r="H95" s="36" t="n"/>
      <c r="I95" s="36" t="n"/>
      <c r="J95" s="37">
        <f>IF(OR(H95="",I95=""),"",MOD(I95-H95,1)*24)</f>
      </c>
      <c r="K95" s="36" t="n"/>
      <c r="L95" s="36" t="n"/>
      <c r="M95" s="37">
        <f>IF(OR(K95="",L95=""),"",MOD(L95-K95,1)*24)</f>
      </c>
      <c r="N95" s="37">
        <f>IF(OR(M95="",J95=""),"",MAX(M95-J95,0))</f>
      </c>
      <c r="O95" s="28" t="n"/>
      <c r="P95" s="28" t="n"/>
    </row>
    <row r="96">
      <c r="A96" s="29" t="n"/>
      <c r="B96" s="28" t="n"/>
      <c r="C96" s="34">
        <f>IFERROR(VLOOKUP(B96,'店舗マスタ'!$A$4:$B$103,2,FALSE),"")</f>
      </c>
      <c r="D96" s="28" t="n"/>
      <c r="E96" s="34">
        <f>IFERROR(VLOOKUP(D96,'従業員マスタ'!$A$4:$B$203,2,FALSE),"")</f>
      </c>
      <c r="F96" s="34">
        <f>IFERROR(VLOOKUP(D96,'従業員マスタ'!$A$4:$E$203,5,FALSE),"")</f>
      </c>
      <c r="G96" s="28" t="n"/>
      <c r="H96" s="36" t="n"/>
      <c r="I96" s="36" t="n"/>
      <c r="J96" s="37">
        <f>IF(OR(H96="",I96=""),"",MOD(I96-H96,1)*24)</f>
      </c>
      <c r="K96" s="36" t="n"/>
      <c r="L96" s="36" t="n"/>
      <c r="M96" s="37">
        <f>IF(OR(K96="",L96=""),"",MOD(L96-K96,1)*24)</f>
      </c>
      <c r="N96" s="37">
        <f>IF(OR(M96="",J96=""),"",MAX(M96-J96,0))</f>
      </c>
      <c r="O96" s="28" t="n"/>
      <c r="P96" s="28" t="n"/>
    </row>
    <row r="97">
      <c r="A97" s="29" t="n"/>
      <c r="B97" s="28" t="n"/>
      <c r="C97" s="34">
        <f>IFERROR(VLOOKUP(B97,'店舗マスタ'!$A$4:$B$103,2,FALSE),"")</f>
      </c>
      <c r="D97" s="28" t="n"/>
      <c r="E97" s="34">
        <f>IFERROR(VLOOKUP(D97,'従業員マスタ'!$A$4:$B$203,2,FALSE),"")</f>
      </c>
      <c r="F97" s="34">
        <f>IFERROR(VLOOKUP(D97,'従業員マスタ'!$A$4:$E$203,5,FALSE),"")</f>
      </c>
      <c r="G97" s="28" t="n"/>
      <c r="H97" s="36" t="n"/>
      <c r="I97" s="36" t="n"/>
      <c r="J97" s="37">
        <f>IF(OR(H97="",I97=""),"",MOD(I97-H97,1)*24)</f>
      </c>
      <c r="K97" s="36" t="n"/>
      <c r="L97" s="36" t="n"/>
      <c r="M97" s="37">
        <f>IF(OR(K97="",L97=""),"",MOD(L97-K97,1)*24)</f>
      </c>
      <c r="N97" s="37">
        <f>IF(OR(M97="",J97=""),"",MAX(M97-J97,0))</f>
      </c>
      <c r="O97" s="28" t="n"/>
      <c r="P97" s="28" t="n"/>
    </row>
    <row r="98">
      <c r="A98" s="29" t="n"/>
      <c r="B98" s="28" t="n"/>
      <c r="C98" s="34">
        <f>IFERROR(VLOOKUP(B98,'店舗マスタ'!$A$4:$B$103,2,FALSE),"")</f>
      </c>
      <c r="D98" s="28" t="n"/>
      <c r="E98" s="34">
        <f>IFERROR(VLOOKUP(D98,'従業員マスタ'!$A$4:$B$203,2,FALSE),"")</f>
      </c>
      <c r="F98" s="34">
        <f>IFERROR(VLOOKUP(D98,'従業員マスタ'!$A$4:$E$203,5,FALSE),"")</f>
      </c>
      <c r="G98" s="28" t="n"/>
      <c r="H98" s="36" t="n"/>
      <c r="I98" s="36" t="n"/>
      <c r="J98" s="37">
        <f>IF(OR(H98="",I98=""),"",MOD(I98-H98,1)*24)</f>
      </c>
      <c r="K98" s="36" t="n"/>
      <c r="L98" s="36" t="n"/>
      <c r="M98" s="37">
        <f>IF(OR(K98="",L98=""),"",MOD(L98-K98,1)*24)</f>
      </c>
      <c r="N98" s="37">
        <f>IF(OR(M98="",J98=""),"",MAX(M98-J98,0))</f>
      </c>
      <c r="O98" s="28" t="n"/>
      <c r="P98" s="28" t="n"/>
    </row>
    <row r="99">
      <c r="A99" s="29" t="n"/>
      <c r="B99" s="28" t="n"/>
      <c r="C99" s="34">
        <f>IFERROR(VLOOKUP(B99,'店舗マスタ'!$A$4:$B$103,2,FALSE),"")</f>
      </c>
      <c r="D99" s="28" t="n"/>
      <c r="E99" s="34">
        <f>IFERROR(VLOOKUP(D99,'従業員マスタ'!$A$4:$B$203,2,FALSE),"")</f>
      </c>
      <c r="F99" s="34">
        <f>IFERROR(VLOOKUP(D99,'従業員マスタ'!$A$4:$E$203,5,FALSE),"")</f>
      </c>
      <c r="G99" s="28" t="n"/>
      <c r="H99" s="36" t="n"/>
      <c r="I99" s="36" t="n"/>
      <c r="J99" s="37">
        <f>IF(OR(H99="",I99=""),"",MOD(I99-H99,1)*24)</f>
      </c>
      <c r="K99" s="36" t="n"/>
      <c r="L99" s="36" t="n"/>
      <c r="M99" s="37">
        <f>IF(OR(K99="",L99=""),"",MOD(L99-K99,1)*24)</f>
      </c>
      <c r="N99" s="37">
        <f>IF(OR(M99="",J99=""),"",MAX(M99-J99,0))</f>
      </c>
      <c r="O99" s="28" t="n"/>
      <c r="P99" s="28" t="n"/>
    </row>
    <row r="100">
      <c r="A100" s="29" t="n"/>
      <c r="B100" s="28" t="n"/>
      <c r="C100" s="34">
        <f>IFERROR(VLOOKUP(B100,'店舗マスタ'!$A$4:$B$103,2,FALSE),"")</f>
      </c>
      <c r="D100" s="28" t="n"/>
      <c r="E100" s="34">
        <f>IFERROR(VLOOKUP(D100,'従業員マスタ'!$A$4:$B$203,2,FALSE),"")</f>
      </c>
      <c r="F100" s="34">
        <f>IFERROR(VLOOKUP(D100,'従業員マスタ'!$A$4:$E$203,5,FALSE),"")</f>
      </c>
      <c r="G100" s="28" t="n"/>
      <c r="H100" s="36" t="n"/>
      <c r="I100" s="36" t="n"/>
      <c r="J100" s="37">
        <f>IF(OR(H100="",I100=""),"",MOD(I100-H100,1)*24)</f>
      </c>
      <c r="K100" s="36" t="n"/>
      <c r="L100" s="36" t="n"/>
      <c r="M100" s="37">
        <f>IF(OR(K100="",L100=""),"",MOD(L100-K100,1)*24)</f>
      </c>
      <c r="N100" s="37">
        <f>IF(OR(M100="",J100=""),"",MAX(M100-J100,0))</f>
      </c>
      <c r="O100" s="28" t="n"/>
      <c r="P100" s="28" t="n"/>
    </row>
    <row r="101">
      <c r="A101" s="29" t="n"/>
      <c r="B101" s="28" t="n"/>
      <c r="C101" s="34">
        <f>IFERROR(VLOOKUP(B101,'店舗マスタ'!$A$4:$B$103,2,FALSE),"")</f>
      </c>
      <c r="D101" s="28" t="n"/>
      <c r="E101" s="34">
        <f>IFERROR(VLOOKUP(D101,'従業員マスタ'!$A$4:$B$203,2,FALSE),"")</f>
      </c>
      <c r="F101" s="34">
        <f>IFERROR(VLOOKUP(D101,'従業員マスタ'!$A$4:$E$203,5,FALSE),"")</f>
      </c>
      <c r="G101" s="28" t="n"/>
      <c r="H101" s="36" t="n"/>
      <c r="I101" s="36" t="n"/>
      <c r="J101" s="37">
        <f>IF(OR(H101="",I101=""),"",MOD(I101-H101,1)*24)</f>
      </c>
      <c r="K101" s="36" t="n"/>
      <c r="L101" s="36" t="n"/>
      <c r="M101" s="37">
        <f>IF(OR(K101="",L101=""),"",MOD(L101-K101,1)*24)</f>
      </c>
      <c r="N101" s="37">
        <f>IF(OR(M101="",J101=""),"",MAX(M101-J101,0))</f>
      </c>
      <c r="O101" s="28" t="n"/>
      <c r="P101" s="28" t="n"/>
    </row>
    <row r="102">
      <c r="A102" s="29" t="n"/>
      <c r="B102" s="28" t="n"/>
      <c r="C102" s="34">
        <f>IFERROR(VLOOKUP(B102,'店舗マスタ'!$A$4:$B$103,2,FALSE),"")</f>
      </c>
      <c r="D102" s="28" t="n"/>
      <c r="E102" s="34">
        <f>IFERROR(VLOOKUP(D102,'従業員マスタ'!$A$4:$B$203,2,FALSE),"")</f>
      </c>
      <c r="F102" s="34">
        <f>IFERROR(VLOOKUP(D102,'従業員マスタ'!$A$4:$E$203,5,FALSE),"")</f>
      </c>
      <c r="G102" s="28" t="n"/>
      <c r="H102" s="36" t="n"/>
      <c r="I102" s="36" t="n"/>
      <c r="J102" s="37">
        <f>IF(OR(H102="",I102=""),"",MOD(I102-H102,1)*24)</f>
      </c>
      <c r="K102" s="36" t="n"/>
      <c r="L102" s="36" t="n"/>
      <c r="M102" s="37">
        <f>IF(OR(K102="",L102=""),"",MOD(L102-K102,1)*24)</f>
      </c>
      <c r="N102" s="37">
        <f>IF(OR(M102="",J102=""),"",MAX(M102-J102,0))</f>
      </c>
      <c r="O102" s="28" t="n"/>
      <c r="P102" s="28" t="n"/>
    </row>
    <row r="103">
      <c r="A103" s="29" t="n"/>
      <c r="B103" s="28" t="n"/>
      <c r="C103" s="34">
        <f>IFERROR(VLOOKUP(B103,'店舗マスタ'!$A$4:$B$103,2,FALSE),"")</f>
      </c>
      <c r="D103" s="28" t="n"/>
      <c r="E103" s="34">
        <f>IFERROR(VLOOKUP(D103,'従業員マスタ'!$A$4:$B$203,2,FALSE),"")</f>
      </c>
      <c r="F103" s="34">
        <f>IFERROR(VLOOKUP(D103,'従業員マスタ'!$A$4:$E$203,5,FALSE),"")</f>
      </c>
      <c r="G103" s="28" t="n"/>
      <c r="H103" s="36" t="n"/>
      <c r="I103" s="36" t="n"/>
      <c r="J103" s="37">
        <f>IF(OR(H103="",I103=""),"",MOD(I103-H103,1)*24)</f>
      </c>
      <c r="K103" s="36" t="n"/>
      <c r="L103" s="36" t="n"/>
      <c r="M103" s="37">
        <f>IF(OR(K103="",L103=""),"",MOD(L103-K103,1)*24)</f>
      </c>
      <c r="N103" s="37">
        <f>IF(OR(M103="",J103=""),"",MAX(M103-J103,0))</f>
      </c>
      <c r="O103" s="28" t="n"/>
      <c r="P103" s="28" t="n"/>
    </row>
    <row r="104">
      <c r="A104" s="29" t="n"/>
      <c r="B104" s="28" t="n"/>
      <c r="C104" s="34">
        <f>IFERROR(VLOOKUP(B104,'店舗マスタ'!$A$4:$B$103,2,FALSE),"")</f>
      </c>
      <c r="D104" s="28" t="n"/>
      <c r="E104" s="34">
        <f>IFERROR(VLOOKUP(D104,'従業員マスタ'!$A$4:$B$203,2,FALSE),"")</f>
      </c>
      <c r="F104" s="34">
        <f>IFERROR(VLOOKUP(D104,'従業員マスタ'!$A$4:$E$203,5,FALSE),"")</f>
      </c>
      <c r="G104" s="28" t="n"/>
      <c r="H104" s="36" t="n"/>
      <c r="I104" s="36" t="n"/>
      <c r="J104" s="37">
        <f>IF(OR(H104="",I104=""),"",MOD(I104-H104,1)*24)</f>
      </c>
      <c r="K104" s="36" t="n"/>
      <c r="L104" s="36" t="n"/>
      <c r="M104" s="37">
        <f>IF(OR(K104="",L104=""),"",MOD(L104-K104,1)*24)</f>
      </c>
      <c r="N104" s="37">
        <f>IF(OR(M104="",J104=""),"",MAX(M104-J104,0))</f>
      </c>
      <c r="O104" s="28" t="n"/>
      <c r="P104" s="28" t="n"/>
    </row>
    <row r="105">
      <c r="A105" s="29" t="n"/>
      <c r="B105" s="28" t="n"/>
      <c r="C105" s="34">
        <f>IFERROR(VLOOKUP(B105,'店舗マスタ'!$A$4:$B$103,2,FALSE),"")</f>
      </c>
      <c r="D105" s="28" t="n"/>
      <c r="E105" s="34">
        <f>IFERROR(VLOOKUP(D105,'従業員マスタ'!$A$4:$B$203,2,FALSE),"")</f>
      </c>
      <c r="F105" s="34">
        <f>IFERROR(VLOOKUP(D105,'従業員マスタ'!$A$4:$E$203,5,FALSE),"")</f>
      </c>
      <c r="G105" s="28" t="n"/>
      <c r="H105" s="36" t="n"/>
      <c r="I105" s="36" t="n"/>
      <c r="J105" s="37">
        <f>IF(OR(H105="",I105=""),"",MOD(I105-H105,1)*24)</f>
      </c>
      <c r="K105" s="36" t="n"/>
      <c r="L105" s="36" t="n"/>
      <c r="M105" s="37">
        <f>IF(OR(K105="",L105=""),"",MOD(L105-K105,1)*24)</f>
      </c>
      <c r="N105" s="37">
        <f>IF(OR(M105="",J105=""),"",MAX(M105-J105,0))</f>
      </c>
      <c r="O105" s="28" t="n"/>
      <c r="P105" s="28" t="n"/>
    </row>
    <row r="106">
      <c r="A106" s="29" t="n"/>
      <c r="B106" s="28" t="n"/>
      <c r="C106" s="34">
        <f>IFERROR(VLOOKUP(B106,'店舗マスタ'!$A$4:$B$103,2,FALSE),"")</f>
      </c>
      <c r="D106" s="28" t="n"/>
      <c r="E106" s="34">
        <f>IFERROR(VLOOKUP(D106,'従業員マスタ'!$A$4:$B$203,2,FALSE),"")</f>
      </c>
      <c r="F106" s="34">
        <f>IFERROR(VLOOKUP(D106,'従業員マスタ'!$A$4:$E$203,5,FALSE),"")</f>
      </c>
      <c r="G106" s="28" t="n"/>
      <c r="H106" s="36" t="n"/>
      <c r="I106" s="36" t="n"/>
      <c r="J106" s="37">
        <f>IF(OR(H106="",I106=""),"",MOD(I106-H106,1)*24)</f>
      </c>
      <c r="K106" s="36" t="n"/>
      <c r="L106" s="36" t="n"/>
      <c r="M106" s="37">
        <f>IF(OR(K106="",L106=""),"",MOD(L106-K106,1)*24)</f>
      </c>
      <c r="N106" s="37">
        <f>IF(OR(M106="",J106=""),"",MAX(M106-J106,0))</f>
      </c>
      <c r="O106" s="28" t="n"/>
      <c r="P106" s="28" t="n"/>
    </row>
    <row r="107">
      <c r="A107" s="29" t="n"/>
      <c r="B107" s="28" t="n"/>
      <c r="C107" s="34">
        <f>IFERROR(VLOOKUP(B107,'店舗マスタ'!$A$4:$B$103,2,FALSE),"")</f>
      </c>
      <c r="D107" s="28" t="n"/>
      <c r="E107" s="34">
        <f>IFERROR(VLOOKUP(D107,'従業員マスタ'!$A$4:$B$203,2,FALSE),"")</f>
      </c>
      <c r="F107" s="34">
        <f>IFERROR(VLOOKUP(D107,'従業員マスタ'!$A$4:$E$203,5,FALSE),"")</f>
      </c>
      <c r="G107" s="28" t="n"/>
      <c r="H107" s="36" t="n"/>
      <c r="I107" s="36" t="n"/>
      <c r="J107" s="37">
        <f>IF(OR(H107="",I107=""),"",MOD(I107-H107,1)*24)</f>
      </c>
      <c r="K107" s="36" t="n"/>
      <c r="L107" s="36" t="n"/>
      <c r="M107" s="37">
        <f>IF(OR(K107="",L107=""),"",MOD(L107-K107,1)*24)</f>
      </c>
      <c r="N107" s="37">
        <f>IF(OR(M107="",J107=""),"",MAX(M107-J107,0))</f>
      </c>
      <c r="O107" s="28" t="n"/>
      <c r="P107" s="28" t="n"/>
    </row>
    <row r="108">
      <c r="A108" s="29" t="n"/>
      <c r="B108" s="28" t="n"/>
      <c r="C108" s="34">
        <f>IFERROR(VLOOKUP(B108,'店舗マスタ'!$A$4:$B$103,2,FALSE),"")</f>
      </c>
      <c r="D108" s="28" t="n"/>
      <c r="E108" s="34">
        <f>IFERROR(VLOOKUP(D108,'従業員マスタ'!$A$4:$B$203,2,FALSE),"")</f>
      </c>
      <c r="F108" s="34">
        <f>IFERROR(VLOOKUP(D108,'従業員マスタ'!$A$4:$E$203,5,FALSE),"")</f>
      </c>
      <c r="G108" s="28" t="n"/>
      <c r="H108" s="36" t="n"/>
      <c r="I108" s="36" t="n"/>
      <c r="J108" s="37">
        <f>IF(OR(H108="",I108=""),"",MOD(I108-H108,1)*24)</f>
      </c>
      <c r="K108" s="36" t="n"/>
      <c r="L108" s="36" t="n"/>
      <c r="M108" s="37">
        <f>IF(OR(K108="",L108=""),"",MOD(L108-K108,1)*24)</f>
      </c>
      <c r="N108" s="37">
        <f>IF(OR(M108="",J108=""),"",MAX(M108-J108,0))</f>
      </c>
      <c r="O108" s="28" t="n"/>
      <c r="P108" s="28" t="n"/>
    </row>
    <row r="109">
      <c r="A109" s="29" t="n"/>
      <c r="B109" s="28" t="n"/>
      <c r="C109" s="34">
        <f>IFERROR(VLOOKUP(B109,'店舗マスタ'!$A$4:$B$103,2,FALSE),"")</f>
      </c>
      <c r="D109" s="28" t="n"/>
      <c r="E109" s="34">
        <f>IFERROR(VLOOKUP(D109,'従業員マスタ'!$A$4:$B$203,2,FALSE),"")</f>
      </c>
      <c r="F109" s="34">
        <f>IFERROR(VLOOKUP(D109,'従業員マスタ'!$A$4:$E$203,5,FALSE),"")</f>
      </c>
      <c r="G109" s="28" t="n"/>
      <c r="H109" s="36" t="n"/>
      <c r="I109" s="36" t="n"/>
      <c r="J109" s="37">
        <f>IF(OR(H109="",I109=""),"",MOD(I109-H109,1)*24)</f>
      </c>
      <c r="K109" s="36" t="n"/>
      <c r="L109" s="36" t="n"/>
      <c r="M109" s="37">
        <f>IF(OR(K109="",L109=""),"",MOD(L109-K109,1)*24)</f>
      </c>
      <c r="N109" s="37">
        <f>IF(OR(M109="",J109=""),"",MAX(M109-J109,0))</f>
      </c>
      <c r="O109" s="28" t="n"/>
      <c r="P109" s="28" t="n"/>
    </row>
    <row r="110">
      <c r="A110" s="29" t="n"/>
      <c r="B110" s="28" t="n"/>
      <c r="C110" s="34">
        <f>IFERROR(VLOOKUP(B110,'店舗マスタ'!$A$4:$B$103,2,FALSE),"")</f>
      </c>
      <c r="D110" s="28" t="n"/>
      <c r="E110" s="34">
        <f>IFERROR(VLOOKUP(D110,'従業員マスタ'!$A$4:$B$203,2,FALSE),"")</f>
      </c>
      <c r="F110" s="34">
        <f>IFERROR(VLOOKUP(D110,'従業員マスタ'!$A$4:$E$203,5,FALSE),"")</f>
      </c>
      <c r="G110" s="28" t="n"/>
      <c r="H110" s="36" t="n"/>
      <c r="I110" s="36" t="n"/>
      <c r="J110" s="37">
        <f>IF(OR(H110="",I110=""),"",MOD(I110-H110,1)*24)</f>
      </c>
      <c r="K110" s="36" t="n"/>
      <c r="L110" s="36" t="n"/>
      <c r="M110" s="37">
        <f>IF(OR(K110="",L110=""),"",MOD(L110-K110,1)*24)</f>
      </c>
      <c r="N110" s="37">
        <f>IF(OR(M110="",J110=""),"",MAX(M110-J110,0))</f>
      </c>
      <c r="O110" s="28" t="n"/>
      <c r="P110" s="28" t="n"/>
    </row>
    <row r="111">
      <c r="A111" s="29" t="n"/>
      <c r="B111" s="28" t="n"/>
      <c r="C111" s="34">
        <f>IFERROR(VLOOKUP(B111,'店舗マスタ'!$A$4:$B$103,2,FALSE),"")</f>
      </c>
      <c r="D111" s="28" t="n"/>
      <c r="E111" s="34">
        <f>IFERROR(VLOOKUP(D111,'従業員マスタ'!$A$4:$B$203,2,FALSE),"")</f>
      </c>
      <c r="F111" s="34">
        <f>IFERROR(VLOOKUP(D111,'従業員マスタ'!$A$4:$E$203,5,FALSE),"")</f>
      </c>
      <c r="G111" s="28" t="n"/>
      <c r="H111" s="36" t="n"/>
      <c r="I111" s="36" t="n"/>
      <c r="J111" s="37">
        <f>IF(OR(H111="",I111=""),"",MOD(I111-H111,1)*24)</f>
      </c>
      <c r="K111" s="36" t="n"/>
      <c r="L111" s="36" t="n"/>
      <c r="M111" s="37">
        <f>IF(OR(K111="",L111=""),"",MOD(L111-K111,1)*24)</f>
      </c>
      <c r="N111" s="37">
        <f>IF(OR(M111="",J111=""),"",MAX(M111-J111,0))</f>
      </c>
      <c r="O111" s="28" t="n"/>
      <c r="P111" s="28" t="n"/>
    </row>
    <row r="112">
      <c r="A112" s="29" t="n"/>
      <c r="B112" s="28" t="n"/>
      <c r="C112" s="34">
        <f>IFERROR(VLOOKUP(B112,'店舗マスタ'!$A$4:$B$103,2,FALSE),"")</f>
      </c>
      <c r="D112" s="28" t="n"/>
      <c r="E112" s="34">
        <f>IFERROR(VLOOKUP(D112,'従業員マスタ'!$A$4:$B$203,2,FALSE),"")</f>
      </c>
      <c r="F112" s="34">
        <f>IFERROR(VLOOKUP(D112,'従業員マスタ'!$A$4:$E$203,5,FALSE),"")</f>
      </c>
      <c r="G112" s="28" t="n"/>
      <c r="H112" s="36" t="n"/>
      <c r="I112" s="36" t="n"/>
      <c r="J112" s="37">
        <f>IF(OR(H112="",I112=""),"",MOD(I112-H112,1)*24)</f>
      </c>
      <c r="K112" s="36" t="n"/>
      <c r="L112" s="36" t="n"/>
      <c r="M112" s="37">
        <f>IF(OR(K112="",L112=""),"",MOD(L112-K112,1)*24)</f>
      </c>
      <c r="N112" s="37">
        <f>IF(OR(M112="",J112=""),"",MAX(M112-J112,0))</f>
      </c>
      <c r="O112" s="28" t="n"/>
      <c r="P112" s="28" t="n"/>
    </row>
    <row r="113">
      <c r="A113" s="29" t="n"/>
      <c r="B113" s="28" t="n"/>
      <c r="C113" s="34">
        <f>IFERROR(VLOOKUP(B113,'店舗マスタ'!$A$4:$B$103,2,FALSE),"")</f>
      </c>
      <c r="D113" s="28" t="n"/>
      <c r="E113" s="34">
        <f>IFERROR(VLOOKUP(D113,'従業員マスタ'!$A$4:$B$203,2,FALSE),"")</f>
      </c>
      <c r="F113" s="34">
        <f>IFERROR(VLOOKUP(D113,'従業員マスタ'!$A$4:$E$203,5,FALSE),"")</f>
      </c>
      <c r="G113" s="28" t="n"/>
      <c r="H113" s="36" t="n"/>
      <c r="I113" s="36" t="n"/>
      <c r="J113" s="37">
        <f>IF(OR(H113="",I113=""),"",MOD(I113-H113,1)*24)</f>
      </c>
      <c r="K113" s="36" t="n"/>
      <c r="L113" s="36" t="n"/>
      <c r="M113" s="37">
        <f>IF(OR(K113="",L113=""),"",MOD(L113-K113,1)*24)</f>
      </c>
      <c r="N113" s="37">
        <f>IF(OR(M113="",J113=""),"",MAX(M113-J113,0))</f>
      </c>
      <c r="O113" s="28" t="n"/>
      <c r="P113" s="28" t="n"/>
    </row>
    <row r="114">
      <c r="A114" s="29" t="n"/>
      <c r="B114" s="28" t="n"/>
      <c r="C114" s="34">
        <f>IFERROR(VLOOKUP(B114,'店舗マスタ'!$A$4:$B$103,2,FALSE),"")</f>
      </c>
      <c r="D114" s="28" t="n"/>
      <c r="E114" s="34">
        <f>IFERROR(VLOOKUP(D114,'従業員マスタ'!$A$4:$B$203,2,FALSE),"")</f>
      </c>
      <c r="F114" s="34">
        <f>IFERROR(VLOOKUP(D114,'従業員マスタ'!$A$4:$E$203,5,FALSE),"")</f>
      </c>
      <c r="G114" s="28" t="n"/>
      <c r="H114" s="36" t="n"/>
      <c r="I114" s="36" t="n"/>
      <c r="J114" s="37">
        <f>IF(OR(H114="",I114=""),"",MOD(I114-H114,1)*24)</f>
      </c>
      <c r="K114" s="36" t="n"/>
      <c r="L114" s="36" t="n"/>
      <c r="M114" s="37">
        <f>IF(OR(K114="",L114=""),"",MOD(L114-K114,1)*24)</f>
      </c>
      <c r="N114" s="37">
        <f>IF(OR(M114="",J114=""),"",MAX(M114-J114,0))</f>
      </c>
      <c r="O114" s="28" t="n"/>
      <c r="P114" s="28" t="n"/>
    </row>
    <row r="115">
      <c r="A115" s="29" t="n"/>
      <c r="B115" s="28" t="n"/>
      <c r="C115" s="34">
        <f>IFERROR(VLOOKUP(B115,'店舗マスタ'!$A$4:$B$103,2,FALSE),"")</f>
      </c>
      <c r="D115" s="28" t="n"/>
      <c r="E115" s="34">
        <f>IFERROR(VLOOKUP(D115,'従業員マスタ'!$A$4:$B$203,2,FALSE),"")</f>
      </c>
      <c r="F115" s="34">
        <f>IFERROR(VLOOKUP(D115,'従業員マスタ'!$A$4:$E$203,5,FALSE),"")</f>
      </c>
      <c r="G115" s="28" t="n"/>
      <c r="H115" s="36" t="n"/>
      <c r="I115" s="36" t="n"/>
      <c r="J115" s="37">
        <f>IF(OR(H115="",I115=""),"",MOD(I115-H115,1)*24)</f>
      </c>
      <c r="K115" s="36" t="n"/>
      <c r="L115" s="36" t="n"/>
      <c r="M115" s="37">
        <f>IF(OR(K115="",L115=""),"",MOD(L115-K115,1)*24)</f>
      </c>
      <c r="N115" s="37">
        <f>IF(OR(M115="",J115=""),"",MAX(M115-J115,0))</f>
      </c>
      <c r="O115" s="28" t="n"/>
      <c r="P115" s="28" t="n"/>
    </row>
    <row r="116">
      <c r="A116" s="29" t="n"/>
      <c r="B116" s="28" t="n"/>
      <c r="C116" s="34">
        <f>IFERROR(VLOOKUP(B116,'店舗マスタ'!$A$4:$B$103,2,FALSE),"")</f>
      </c>
      <c r="D116" s="28" t="n"/>
      <c r="E116" s="34">
        <f>IFERROR(VLOOKUP(D116,'従業員マスタ'!$A$4:$B$203,2,FALSE),"")</f>
      </c>
      <c r="F116" s="34">
        <f>IFERROR(VLOOKUP(D116,'従業員マスタ'!$A$4:$E$203,5,FALSE),"")</f>
      </c>
      <c r="G116" s="28" t="n"/>
      <c r="H116" s="36" t="n"/>
      <c r="I116" s="36" t="n"/>
      <c r="J116" s="37">
        <f>IF(OR(H116="",I116=""),"",MOD(I116-H116,1)*24)</f>
      </c>
      <c r="K116" s="36" t="n"/>
      <c r="L116" s="36" t="n"/>
      <c r="M116" s="37">
        <f>IF(OR(K116="",L116=""),"",MOD(L116-K116,1)*24)</f>
      </c>
      <c r="N116" s="37">
        <f>IF(OR(M116="",J116=""),"",MAX(M116-J116,0))</f>
      </c>
      <c r="O116" s="28" t="n"/>
      <c r="P116" s="28" t="n"/>
    </row>
    <row r="117">
      <c r="A117" s="29" t="n"/>
      <c r="B117" s="28" t="n"/>
      <c r="C117" s="34">
        <f>IFERROR(VLOOKUP(B117,'店舗マスタ'!$A$4:$B$103,2,FALSE),"")</f>
      </c>
      <c r="D117" s="28" t="n"/>
      <c r="E117" s="34">
        <f>IFERROR(VLOOKUP(D117,'従業員マスタ'!$A$4:$B$203,2,FALSE),"")</f>
      </c>
      <c r="F117" s="34">
        <f>IFERROR(VLOOKUP(D117,'従業員マスタ'!$A$4:$E$203,5,FALSE),"")</f>
      </c>
      <c r="G117" s="28" t="n"/>
      <c r="H117" s="36" t="n"/>
      <c r="I117" s="36" t="n"/>
      <c r="J117" s="37">
        <f>IF(OR(H117="",I117=""),"",MOD(I117-H117,1)*24)</f>
      </c>
      <c r="K117" s="36" t="n"/>
      <c r="L117" s="36" t="n"/>
      <c r="M117" s="37">
        <f>IF(OR(K117="",L117=""),"",MOD(L117-K117,1)*24)</f>
      </c>
      <c r="N117" s="37">
        <f>IF(OR(M117="",J117=""),"",MAX(M117-J117,0))</f>
      </c>
      <c r="O117" s="28" t="n"/>
      <c r="P117" s="28" t="n"/>
    </row>
    <row r="118">
      <c r="A118" s="29" t="n"/>
      <c r="B118" s="28" t="n"/>
      <c r="C118" s="34">
        <f>IFERROR(VLOOKUP(B118,'店舗マスタ'!$A$4:$B$103,2,FALSE),"")</f>
      </c>
      <c r="D118" s="28" t="n"/>
      <c r="E118" s="34">
        <f>IFERROR(VLOOKUP(D118,'従業員マスタ'!$A$4:$B$203,2,FALSE),"")</f>
      </c>
      <c r="F118" s="34">
        <f>IFERROR(VLOOKUP(D118,'従業員マスタ'!$A$4:$E$203,5,FALSE),"")</f>
      </c>
      <c r="G118" s="28" t="n"/>
      <c r="H118" s="36" t="n"/>
      <c r="I118" s="36" t="n"/>
      <c r="J118" s="37">
        <f>IF(OR(H118="",I118=""),"",MOD(I118-H118,1)*24)</f>
      </c>
      <c r="K118" s="36" t="n"/>
      <c r="L118" s="36" t="n"/>
      <c r="M118" s="37">
        <f>IF(OR(K118="",L118=""),"",MOD(L118-K118,1)*24)</f>
      </c>
      <c r="N118" s="37">
        <f>IF(OR(M118="",J118=""),"",MAX(M118-J118,0))</f>
      </c>
      <c r="O118" s="28" t="n"/>
      <c r="P118" s="28" t="n"/>
    </row>
    <row r="119">
      <c r="A119" s="29" t="n"/>
      <c r="B119" s="28" t="n"/>
      <c r="C119" s="34">
        <f>IFERROR(VLOOKUP(B119,'店舗マスタ'!$A$4:$B$103,2,FALSE),"")</f>
      </c>
      <c r="D119" s="28" t="n"/>
      <c r="E119" s="34">
        <f>IFERROR(VLOOKUP(D119,'従業員マスタ'!$A$4:$B$203,2,FALSE),"")</f>
      </c>
      <c r="F119" s="34">
        <f>IFERROR(VLOOKUP(D119,'従業員マスタ'!$A$4:$E$203,5,FALSE),"")</f>
      </c>
      <c r="G119" s="28" t="n"/>
      <c r="H119" s="36" t="n"/>
      <c r="I119" s="36" t="n"/>
      <c r="J119" s="37">
        <f>IF(OR(H119="",I119=""),"",MOD(I119-H119,1)*24)</f>
      </c>
      <c r="K119" s="36" t="n"/>
      <c r="L119" s="36" t="n"/>
      <c r="M119" s="37">
        <f>IF(OR(K119="",L119=""),"",MOD(L119-K119,1)*24)</f>
      </c>
      <c r="N119" s="37">
        <f>IF(OR(M119="",J119=""),"",MAX(M119-J119,0))</f>
      </c>
      <c r="O119" s="28" t="n"/>
      <c r="P119" s="28" t="n"/>
    </row>
    <row r="120">
      <c r="A120" s="29" t="n"/>
      <c r="B120" s="28" t="n"/>
      <c r="C120" s="34">
        <f>IFERROR(VLOOKUP(B120,'店舗マスタ'!$A$4:$B$103,2,FALSE),"")</f>
      </c>
      <c r="D120" s="28" t="n"/>
      <c r="E120" s="34">
        <f>IFERROR(VLOOKUP(D120,'従業員マスタ'!$A$4:$B$203,2,FALSE),"")</f>
      </c>
      <c r="F120" s="34">
        <f>IFERROR(VLOOKUP(D120,'従業員マスタ'!$A$4:$E$203,5,FALSE),"")</f>
      </c>
      <c r="G120" s="28" t="n"/>
      <c r="H120" s="36" t="n"/>
      <c r="I120" s="36" t="n"/>
      <c r="J120" s="37">
        <f>IF(OR(H120="",I120=""),"",MOD(I120-H120,1)*24)</f>
      </c>
      <c r="K120" s="36" t="n"/>
      <c r="L120" s="36" t="n"/>
      <c r="M120" s="37">
        <f>IF(OR(K120="",L120=""),"",MOD(L120-K120,1)*24)</f>
      </c>
      <c r="N120" s="37">
        <f>IF(OR(M120="",J120=""),"",MAX(M120-J120,0))</f>
      </c>
      <c r="O120" s="28" t="n"/>
      <c r="P120" s="28" t="n"/>
    </row>
    <row r="121">
      <c r="A121" s="29" t="n"/>
      <c r="B121" s="28" t="n"/>
      <c r="C121" s="34">
        <f>IFERROR(VLOOKUP(B121,'店舗マスタ'!$A$4:$B$103,2,FALSE),"")</f>
      </c>
      <c r="D121" s="28" t="n"/>
      <c r="E121" s="34">
        <f>IFERROR(VLOOKUP(D121,'従業員マスタ'!$A$4:$B$203,2,FALSE),"")</f>
      </c>
      <c r="F121" s="34">
        <f>IFERROR(VLOOKUP(D121,'従業員マスタ'!$A$4:$E$203,5,FALSE),"")</f>
      </c>
      <c r="G121" s="28" t="n"/>
      <c r="H121" s="36" t="n"/>
      <c r="I121" s="36" t="n"/>
      <c r="J121" s="37">
        <f>IF(OR(H121="",I121=""),"",MOD(I121-H121,1)*24)</f>
      </c>
      <c r="K121" s="36" t="n"/>
      <c r="L121" s="36" t="n"/>
      <c r="M121" s="37">
        <f>IF(OR(K121="",L121=""),"",MOD(L121-K121,1)*24)</f>
      </c>
      <c r="N121" s="37">
        <f>IF(OR(M121="",J121=""),"",MAX(M121-J121,0))</f>
      </c>
      <c r="O121" s="28" t="n"/>
      <c r="P121" s="28" t="n"/>
    </row>
    <row r="122">
      <c r="A122" s="29" t="n"/>
      <c r="B122" s="28" t="n"/>
      <c r="C122" s="34">
        <f>IFERROR(VLOOKUP(B122,'店舗マスタ'!$A$4:$B$103,2,FALSE),"")</f>
      </c>
      <c r="D122" s="28" t="n"/>
      <c r="E122" s="34">
        <f>IFERROR(VLOOKUP(D122,'従業員マスタ'!$A$4:$B$203,2,FALSE),"")</f>
      </c>
      <c r="F122" s="34">
        <f>IFERROR(VLOOKUP(D122,'従業員マスタ'!$A$4:$E$203,5,FALSE),"")</f>
      </c>
      <c r="G122" s="28" t="n"/>
      <c r="H122" s="36" t="n"/>
      <c r="I122" s="36" t="n"/>
      <c r="J122" s="37">
        <f>IF(OR(H122="",I122=""),"",MOD(I122-H122,1)*24)</f>
      </c>
      <c r="K122" s="36" t="n"/>
      <c r="L122" s="36" t="n"/>
      <c r="M122" s="37">
        <f>IF(OR(K122="",L122=""),"",MOD(L122-K122,1)*24)</f>
      </c>
      <c r="N122" s="37">
        <f>IF(OR(M122="",J122=""),"",MAX(M122-J122,0))</f>
      </c>
      <c r="O122" s="28" t="n"/>
      <c r="P122" s="28" t="n"/>
    </row>
    <row r="123">
      <c r="A123" s="29" t="n"/>
      <c r="B123" s="28" t="n"/>
      <c r="C123" s="34">
        <f>IFERROR(VLOOKUP(B123,'店舗マスタ'!$A$4:$B$103,2,FALSE),"")</f>
      </c>
      <c r="D123" s="28" t="n"/>
      <c r="E123" s="34">
        <f>IFERROR(VLOOKUP(D123,'従業員マスタ'!$A$4:$B$203,2,FALSE),"")</f>
      </c>
      <c r="F123" s="34">
        <f>IFERROR(VLOOKUP(D123,'従業員マスタ'!$A$4:$E$203,5,FALSE),"")</f>
      </c>
      <c r="G123" s="28" t="n"/>
      <c r="H123" s="36" t="n"/>
      <c r="I123" s="36" t="n"/>
      <c r="J123" s="37">
        <f>IF(OR(H123="",I123=""),"",MOD(I123-H123,1)*24)</f>
      </c>
      <c r="K123" s="36" t="n"/>
      <c r="L123" s="36" t="n"/>
      <c r="M123" s="37">
        <f>IF(OR(K123="",L123=""),"",MOD(L123-K123,1)*24)</f>
      </c>
      <c r="N123" s="37">
        <f>IF(OR(M123="",J123=""),"",MAX(M123-J123,0))</f>
      </c>
      <c r="O123" s="28" t="n"/>
      <c r="P123" s="28" t="n"/>
    </row>
    <row r="124">
      <c r="A124" s="29" t="n"/>
      <c r="B124" s="28" t="n"/>
      <c r="C124" s="34">
        <f>IFERROR(VLOOKUP(B124,'店舗マスタ'!$A$4:$B$103,2,FALSE),"")</f>
      </c>
      <c r="D124" s="28" t="n"/>
      <c r="E124" s="34">
        <f>IFERROR(VLOOKUP(D124,'従業員マスタ'!$A$4:$B$203,2,FALSE),"")</f>
      </c>
      <c r="F124" s="34">
        <f>IFERROR(VLOOKUP(D124,'従業員マスタ'!$A$4:$E$203,5,FALSE),"")</f>
      </c>
      <c r="G124" s="28" t="n"/>
      <c r="H124" s="36" t="n"/>
      <c r="I124" s="36" t="n"/>
      <c r="J124" s="37">
        <f>IF(OR(H124="",I124=""),"",MOD(I124-H124,1)*24)</f>
      </c>
      <c r="K124" s="36" t="n"/>
      <c r="L124" s="36" t="n"/>
      <c r="M124" s="37">
        <f>IF(OR(K124="",L124=""),"",MOD(L124-K124,1)*24)</f>
      </c>
      <c r="N124" s="37">
        <f>IF(OR(M124="",J124=""),"",MAX(M124-J124,0))</f>
      </c>
      <c r="O124" s="28" t="n"/>
      <c r="P124" s="28" t="n"/>
    </row>
    <row r="125">
      <c r="A125" s="29" t="n"/>
      <c r="B125" s="28" t="n"/>
      <c r="C125" s="34">
        <f>IFERROR(VLOOKUP(B125,'店舗マスタ'!$A$4:$B$103,2,FALSE),"")</f>
      </c>
      <c r="D125" s="28" t="n"/>
      <c r="E125" s="34">
        <f>IFERROR(VLOOKUP(D125,'従業員マスタ'!$A$4:$B$203,2,FALSE),"")</f>
      </c>
      <c r="F125" s="34">
        <f>IFERROR(VLOOKUP(D125,'従業員マスタ'!$A$4:$E$203,5,FALSE),"")</f>
      </c>
      <c r="G125" s="28" t="n"/>
      <c r="H125" s="36" t="n"/>
      <c r="I125" s="36" t="n"/>
      <c r="J125" s="37">
        <f>IF(OR(H125="",I125=""),"",MOD(I125-H125,1)*24)</f>
      </c>
      <c r="K125" s="36" t="n"/>
      <c r="L125" s="36" t="n"/>
      <c r="M125" s="37">
        <f>IF(OR(K125="",L125=""),"",MOD(L125-K125,1)*24)</f>
      </c>
      <c r="N125" s="37">
        <f>IF(OR(M125="",J125=""),"",MAX(M125-J125,0))</f>
      </c>
      <c r="O125" s="28" t="n"/>
      <c r="P125" s="28" t="n"/>
    </row>
    <row r="126">
      <c r="A126" s="29" t="n"/>
      <c r="B126" s="28" t="n"/>
      <c r="C126" s="34">
        <f>IFERROR(VLOOKUP(B126,'店舗マスタ'!$A$4:$B$103,2,FALSE),"")</f>
      </c>
      <c r="D126" s="28" t="n"/>
      <c r="E126" s="34">
        <f>IFERROR(VLOOKUP(D126,'従業員マスタ'!$A$4:$B$203,2,FALSE),"")</f>
      </c>
      <c r="F126" s="34">
        <f>IFERROR(VLOOKUP(D126,'従業員マスタ'!$A$4:$E$203,5,FALSE),"")</f>
      </c>
      <c r="G126" s="28" t="n"/>
      <c r="H126" s="36" t="n"/>
      <c r="I126" s="36" t="n"/>
      <c r="J126" s="37">
        <f>IF(OR(H126="",I126=""),"",MOD(I126-H126,1)*24)</f>
      </c>
      <c r="K126" s="36" t="n"/>
      <c r="L126" s="36" t="n"/>
      <c r="M126" s="37">
        <f>IF(OR(K126="",L126=""),"",MOD(L126-K126,1)*24)</f>
      </c>
      <c r="N126" s="37">
        <f>IF(OR(M126="",J126=""),"",MAX(M126-J126,0))</f>
      </c>
      <c r="O126" s="28" t="n"/>
      <c r="P126" s="28" t="n"/>
    </row>
    <row r="127">
      <c r="A127" s="29" t="n"/>
      <c r="B127" s="28" t="n"/>
      <c r="C127" s="34">
        <f>IFERROR(VLOOKUP(B127,'店舗マスタ'!$A$4:$B$103,2,FALSE),"")</f>
      </c>
      <c r="D127" s="28" t="n"/>
      <c r="E127" s="34">
        <f>IFERROR(VLOOKUP(D127,'従業員マスタ'!$A$4:$B$203,2,FALSE),"")</f>
      </c>
      <c r="F127" s="34">
        <f>IFERROR(VLOOKUP(D127,'従業員マスタ'!$A$4:$E$203,5,FALSE),"")</f>
      </c>
      <c r="G127" s="28" t="n"/>
      <c r="H127" s="36" t="n"/>
      <c r="I127" s="36" t="n"/>
      <c r="J127" s="37">
        <f>IF(OR(H127="",I127=""),"",MOD(I127-H127,1)*24)</f>
      </c>
      <c r="K127" s="36" t="n"/>
      <c r="L127" s="36" t="n"/>
      <c r="M127" s="37">
        <f>IF(OR(K127="",L127=""),"",MOD(L127-K127,1)*24)</f>
      </c>
      <c r="N127" s="37">
        <f>IF(OR(M127="",J127=""),"",MAX(M127-J127,0))</f>
      </c>
      <c r="O127" s="28" t="n"/>
      <c r="P127" s="28" t="n"/>
    </row>
    <row r="128">
      <c r="A128" s="29" t="n"/>
      <c r="B128" s="28" t="n"/>
      <c r="C128" s="34">
        <f>IFERROR(VLOOKUP(B128,'店舗マスタ'!$A$4:$B$103,2,FALSE),"")</f>
      </c>
      <c r="D128" s="28" t="n"/>
      <c r="E128" s="34">
        <f>IFERROR(VLOOKUP(D128,'従業員マスタ'!$A$4:$B$203,2,FALSE),"")</f>
      </c>
      <c r="F128" s="34">
        <f>IFERROR(VLOOKUP(D128,'従業員マスタ'!$A$4:$E$203,5,FALSE),"")</f>
      </c>
      <c r="G128" s="28" t="n"/>
      <c r="H128" s="36" t="n"/>
      <c r="I128" s="36" t="n"/>
      <c r="J128" s="37">
        <f>IF(OR(H128="",I128=""),"",MOD(I128-H128,1)*24)</f>
      </c>
      <c r="K128" s="36" t="n"/>
      <c r="L128" s="36" t="n"/>
      <c r="M128" s="37">
        <f>IF(OR(K128="",L128=""),"",MOD(L128-K128,1)*24)</f>
      </c>
      <c r="N128" s="37">
        <f>IF(OR(M128="",J128=""),"",MAX(M128-J128,0))</f>
      </c>
      <c r="O128" s="28" t="n"/>
      <c r="P128" s="28" t="n"/>
    </row>
    <row r="129">
      <c r="A129" s="29" t="n"/>
      <c r="B129" s="28" t="n"/>
      <c r="C129" s="34">
        <f>IFERROR(VLOOKUP(B129,'店舗マスタ'!$A$4:$B$103,2,FALSE),"")</f>
      </c>
      <c r="D129" s="28" t="n"/>
      <c r="E129" s="34">
        <f>IFERROR(VLOOKUP(D129,'従業員マスタ'!$A$4:$B$203,2,FALSE),"")</f>
      </c>
      <c r="F129" s="34">
        <f>IFERROR(VLOOKUP(D129,'従業員マスタ'!$A$4:$E$203,5,FALSE),"")</f>
      </c>
      <c r="G129" s="28" t="n"/>
      <c r="H129" s="36" t="n"/>
      <c r="I129" s="36" t="n"/>
      <c r="J129" s="37">
        <f>IF(OR(H129="",I129=""),"",MOD(I129-H129,1)*24)</f>
      </c>
      <c r="K129" s="36" t="n"/>
      <c r="L129" s="36" t="n"/>
      <c r="M129" s="37">
        <f>IF(OR(K129="",L129=""),"",MOD(L129-K129,1)*24)</f>
      </c>
      <c r="N129" s="37">
        <f>IF(OR(M129="",J129=""),"",MAX(M129-J129,0))</f>
      </c>
      <c r="O129" s="28" t="n"/>
      <c r="P129" s="28" t="n"/>
    </row>
    <row r="130">
      <c r="A130" s="29" t="n"/>
      <c r="B130" s="28" t="n"/>
      <c r="C130" s="34">
        <f>IFERROR(VLOOKUP(B130,'店舗マスタ'!$A$4:$B$103,2,FALSE),"")</f>
      </c>
      <c r="D130" s="28" t="n"/>
      <c r="E130" s="34">
        <f>IFERROR(VLOOKUP(D130,'従業員マスタ'!$A$4:$B$203,2,FALSE),"")</f>
      </c>
      <c r="F130" s="34">
        <f>IFERROR(VLOOKUP(D130,'従業員マスタ'!$A$4:$E$203,5,FALSE),"")</f>
      </c>
      <c r="G130" s="28" t="n"/>
      <c r="H130" s="36" t="n"/>
      <c r="I130" s="36" t="n"/>
      <c r="J130" s="37">
        <f>IF(OR(H130="",I130=""),"",MOD(I130-H130,1)*24)</f>
      </c>
      <c r="K130" s="36" t="n"/>
      <c r="L130" s="36" t="n"/>
      <c r="M130" s="37">
        <f>IF(OR(K130="",L130=""),"",MOD(L130-K130,1)*24)</f>
      </c>
      <c r="N130" s="37">
        <f>IF(OR(M130="",J130=""),"",MAX(M130-J130,0))</f>
      </c>
      <c r="O130" s="28" t="n"/>
      <c r="P130" s="28" t="n"/>
    </row>
    <row r="131">
      <c r="A131" s="29" t="n"/>
      <c r="B131" s="28" t="n"/>
      <c r="C131" s="34">
        <f>IFERROR(VLOOKUP(B131,'店舗マスタ'!$A$4:$B$103,2,FALSE),"")</f>
      </c>
      <c r="D131" s="28" t="n"/>
      <c r="E131" s="34">
        <f>IFERROR(VLOOKUP(D131,'従業員マスタ'!$A$4:$B$203,2,FALSE),"")</f>
      </c>
      <c r="F131" s="34">
        <f>IFERROR(VLOOKUP(D131,'従業員マスタ'!$A$4:$E$203,5,FALSE),"")</f>
      </c>
      <c r="G131" s="28" t="n"/>
      <c r="H131" s="36" t="n"/>
      <c r="I131" s="36" t="n"/>
      <c r="J131" s="37">
        <f>IF(OR(H131="",I131=""),"",MOD(I131-H131,1)*24)</f>
      </c>
      <c r="K131" s="36" t="n"/>
      <c r="L131" s="36" t="n"/>
      <c r="M131" s="37">
        <f>IF(OR(K131="",L131=""),"",MOD(L131-K131,1)*24)</f>
      </c>
      <c r="N131" s="37">
        <f>IF(OR(M131="",J131=""),"",MAX(M131-J131,0))</f>
      </c>
      <c r="O131" s="28" t="n"/>
      <c r="P131" s="28" t="n"/>
    </row>
    <row r="132">
      <c r="A132" s="29" t="n"/>
      <c r="B132" s="28" t="n"/>
      <c r="C132" s="34">
        <f>IFERROR(VLOOKUP(B132,'店舗マスタ'!$A$4:$B$103,2,FALSE),"")</f>
      </c>
      <c r="D132" s="28" t="n"/>
      <c r="E132" s="34">
        <f>IFERROR(VLOOKUP(D132,'従業員マスタ'!$A$4:$B$203,2,FALSE),"")</f>
      </c>
      <c r="F132" s="34">
        <f>IFERROR(VLOOKUP(D132,'従業員マスタ'!$A$4:$E$203,5,FALSE),"")</f>
      </c>
      <c r="G132" s="28" t="n"/>
      <c r="H132" s="36" t="n"/>
      <c r="I132" s="36" t="n"/>
      <c r="J132" s="37">
        <f>IF(OR(H132="",I132=""),"",MOD(I132-H132,1)*24)</f>
      </c>
      <c r="K132" s="36" t="n"/>
      <c r="L132" s="36" t="n"/>
      <c r="M132" s="37">
        <f>IF(OR(K132="",L132=""),"",MOD(L132-K132,1)*24)</f>
      </c>
      <c r="N132" s="37">
        <f>IF(OR(M132="",J132=""),"",MAX(M132-J132,0))</f>
      </c>
      <c r="O132" s="28" t="n"/>
      <c r="P132" s="28" t="n"/>
    </row>
    <row r="133">
      <c r="A133" s="29" t="n"/>
      <c r="B133" s="28" t="n"/>
      <c r="C133" s="34">
        <f>IFERROR(VLOOKUP(B133,'店舗マスタ'!$A$4:$B$103,2,FALSE),"")</f>
      </c>
      <c r="D133" s="28" t="n"/>
      <c r="E133" s="34">
        <f>IFERROR(VLOOKUP(D133,'従業員マスタ'!$A$4:$B$203,2,FALSE),"")</f>
      </c>
      <c r="F133" s="34">
        <f>IFERROR(VLOOKUP(D133,'従業員マスタ'!$A$4:$E$203,5,FALSE),"")</f>
      </c>
      <c r="G133" s="28" t="n"/>
      <c r="H133" s="36" t="n"/>
      <c r="I133" s="36" t="n"/>
      <c r="J133" s="37">
        <f>IF(OR(H133="",I133=""),"",MOD(I133-H133,1)*24)</f>
      </c>
      <c r="K133" s="36" t="n"/>
      <c r="L133" s="36" t="n"/>
      <c r="M133" s="37">
        <f>IF(OR(K133="",L133=""),"",MOD(L133-K133,1)*24)</f>
      </c>
      <c r="N133" s="37">
        <f>IF(OR(M133="",J133=""),"",MAX(M133-J133,0))</f>
      </c>
      <c r="O133" s="28" t="n"/>
      <c r="P133" s="28" t="n"/>
    </row>
    <row r="134">
      <c r="A134" s="29" t="n"/>
      <c r="B134" s="28" t="n"/>
      <c r="C134" s="34">
        <f>IFERROR(VLOOKUP(B134,'店舗マスタ'!$A$4:$B$103,2,FALSE),"")</f>
      </c>
      <c r="D134" s="28" t="n"/>
      <c r="E134" s="34">
        <f>IFERROR(VLOOKUP(D134,'従業員マスタ'!$A$4:$B$203,2,FALSE),"")</f>
      </c>
      <c r="F134" s="34">
        <f>IFERROR(VLOOKUP(D134,'従業員マスタ'!$A$4:$E$203,5,FALSE),"")</f>
      </c>
      <c r="G134" s="28" t="n"/>
      <c r="H134" s="36" t="n"/>
      <c r="I134" s="36" t="n"/>
      <c r="J134" s="37">
        <f>IF(OR(H134="",I134=""),"",MOD(I134-H134,1)*24)</f>
      </c>
      <c r="K134" s="36" t="n"/>
      <c r="L134" s="36" t="n"/>
      <c r="M134" s="37">
        <f>IF(OR(K134="",L134=""),"",MOD(L134-K134,1)*24)</f>
      </c>
      <c r="N134" s="37">
        <f>IF(OR(M134="",J134=""),"",MAX(M134-J134,0))</f>
      </c>
      <c r="O134" s="28" t="n"/>
      <c r="P134" s="28" t="n"/>
    </row>
    <row r="135">
      <c r="A135" s="29" t="n"/>
      <c r="B135" s="28" t="n"/>
      <c r="C135" s="34">
        <f>IFERROR(VLOOKUP(B135,'店舗マスタ'!$A$4:$B$103,2,FALSE),"")</f>
      </c>
      <c r="D135" s="28" t="n"/>
      <c r="E135" s="34">
        <f>IFERROR(VLOOKUP(D135,'従業員マスタ'!$A$4:$B$203,2,FALSE),"")</f>
      </c>
      <c r="F135" s="34">
        <f>IFERROR(VLOOKUP(D135,'従業員マスタ'!$A$4:$E$203,5,FALSE),"")</f>
      </c>
      <c r="G135" s="28" t="n"/>
      <c r="H135" s="36" t="n"/>
      <c r="I135" s="36" t="n"/>
      <c r="J135" s="37">
        <f>IF(OR(H135="",I135=""),"",MOD(I135-H135,1)*24)</f>
      </c>
      <c r="K135" s="36" t="n"/>
      <c r="L135" s="36" t="n"/>
      <c r="M135" s="37">
        <f>IF(OR(K135="",L135=""),"",MOD(L135-K135,1)*24)</f>
      </c>
      <c r="N135" s="37">
        <f>IF(OR(M135="",J135=""),"",MAX(M135-J135,0))</f>
      </c>
      <c r="O135" s="28" t="n"/>
      <c r="P135" s="28" t="n"/>
    </row>
    <row r="136">
      <c r="A136" s="29" t="n"/>
      <c r="B136" s="28" t="n"/>
      <c r="C136" s="34">
        <f>IFERROR(VLOOKUP(B136,'店舗マスタ'!$A$4:$B$103,2,FALSE),"")</f>
      </c>
      <c r="D136" s="28" t="n"/>
      <c r="E136" s="34">
        <f>IFERROR(VLOOKUP(D136,'従業員マスタ'!$A$4:$B$203,2,FALSE),"")</f>
      </c>
      <c r="F136" s="34">
        <f>IFERROR(VLOOKUP(D136,'従業員マスタ'!$A$4:$E$203,5,FALSE),"")</f>
      </c>
      <c r="G136" s="28" t="n"/>
      <c r="H136" s="36" t="n"/>
      <c r="I136" s="36" t="n"/>
      <c r="J136" s="37">
        <f>IF(OR(H136="",I136=""),"",MOD(I136-H136,1)*24)</f>
      </c>
      <c r="K136" s="36" t="n"/>
      <c r="L136" s="36" t="n"/>
      <c r="M136" s="37">
        <f>IF(OR(K136="",L136=""),"",MOD(L136-K136,1)*24)</f>
      </c>
      <c r="N136" s="37">
        <f>IF(OR(M136="",J136=""),"",MAX(M136-J136,0))</f>
      </c>
      <c r="O136" s="28" t="n"/>
      <c r="P136" s="28" t="n"/>
    </row>
    <row r="137">
      <c r="A137" s="29" t="n"/>
      <c r="B137" s="28" t="n"/>
      <c r="C137" s="34">
        <f>IFERROR(VLOOKUP(B137,'店舗マスタ'!$A$4:$B$103,2,FALSE),"")</f>
      </c>
      <c r="D137" s="28" t="n"/>
      <c r="E137" s="34">
        <f>IFERROR(VLOOKUP(D137,'従業員マスタ'!$A$4:$B$203,2,FALSE),"")</f>
      </c>
      <c r="F137" s="34">
        <f>IFERROR(VLOOKUP(D137,'従業員マスタ'!$A$4:$E$203,5,FALSE),"")</f>
      </c>
      <c r="G137" s="28" t="n"/>
      <c r="H137" s="36" t="n"/>
      <c r="I137" s="36" t="n"/>
      <c r="J137" s="37">
        <f>IF(OR(H137="",I137=""),"",MOD(I137-H137,1)*24)</f>
      </c>
      <c r="K137" s="36" t="n"/>
      <c r="L137" s="36" t="n"/>
      <c r="M137" s="37">
        <f>IF(OR(K137="",L137=""),"",MOD(L137-K137,1)*24)</f>
      </c>
      <c r="N137" s="37">
        <f>IF(OR(M137="",J137=""),"",MAX(M137-J137,0))</f>
      </c>
      <c r="O137" s="28" t="n"/>
      <c r="P137" s="28" t="n"/>
    </row>
    <row r="138">
      <c r="A138" s="29" t="n"/>
      <c r="B138" s="28" t="n"/>
      <c r="C138" s="34">
        <f>IFERROR(VLOOKUP(B138,'店舗マスタ'!$A$4:$B$103,2,FALSE),"")</f>
      </c>
      <c r="D138" s="28" t="n"/>
      <c r="E138" s="34">
        <f>IFERROR(VLOOKUP(D138,'従業員マスタ'!$A$4:$B$203,2,FALSE),"")</f>
      </c>
      <c r="F138" s="34">
        <f>IFERROR(VLOOKUP(D138,'従業員マスタ'!$A$4:$E$203,5,FALSE),"")</f>
      </c>
      <c r="G138" s="28" t="n"/>
      <c r="H138" s="36" t="n"/>
      <c r="I138" s="36" t="n"/>
      <c r="J138" s="37">
        <f>IF(OR(H138="",I138=""),"",MOD(I138-H138,1)*24)</f>
      </c>
      <c r="K138" s="36" t="n"/>
      <c r="L138" s="36" t="n"/>
      <c r="M138" s="37">
        <f>IF(OR(K138="",L138=""),"",MOD(L138-K138,1)*24)</f>
      </c>
      <c r="N138" s="37">
        <f>IF(OR(M138="",J138=""),"",MAX(M138-J138,0))</f>
      </c>
      <c r="O138" s="28" t="n"/>
      <c r="P138" s="28" t="n"/>
    </row>
    <row r="139">
      <c r="A139" s="29" t="n"/>
      <c r="B139" s="28" t="n"/>
      <c r="C139" s="34">
        <f>IFERROR(VLOOKUP(B139,'店舗マスタ'!$A$4:$B$103,2,FALSE),"")</f>
      </c>
      <c r="D139" s="28" t="n"/>
      <c r="E139" s="34">
        <f>IFERROR(VLOOKUP(D139,'従業員マスタ'!$A$4:$B$203,2,FALSE),"")</f>
      </c>
      <c r="F139" s="34">
        <f>IFERROR(VLOOKUP(D139,'従業員マスタ'!$A$4:$E$203,5,FALSE),"")</f>
      </c>
      <c r="G139" s="28" t="n"/>
      <c r="H139" s="36" t="n"/>
      <c r="I139" s="36" t="n"/>
      <c r="J139" s="37">
        <f>IF(OR(H139="",I139=""),"",MOD(I139-H139,1)*24)</f>
      </c>
      <c r="K139" s="36" t="n"/>
      <c r="L139" s="36" t="n"/>
      <c r="M139" s="37">
        <f>IF(OR(K139="",L139=""),"",MOD(L139-K139,1)*24)</f>
      </c>
      <c r="N139" s="37">
        <f>IF(OR(M139="",J139=""),"",MAX(M139-J139,0))</f>
      </c>
      <c r="O139" s="28" t="n"/>
      <c r="P139" s="28" t="n"/>
    </row>
    <row r="140">
      <c r="A140" s="29" t="n"/>
      <c r="B140" s="28" t="n"/>
      <c r="C140" s="34">
        <f>IFERROR(VLOOKUP(B140,'店舗マスタ'!$A$4:$B$103,2,FALSE),"")</f>
      </c>
      <c r="D140" s="28" t="n"/>
      <c r="E140" s="34">
        <f>IFERROR(VLOOKUP(D140,'従業員マスタ'!$A$4:$B$203,2,FALSE),"")</f>
      </c>
      <c r="F140" s="34">
        <f>IFERROR(VLOOKUP(D140,'従業員マスタ'!$A$4:$E$203,5,FALSE),"")</f>
      </c>
      <c r="G140" s="28" t="n"/>
      <c r="H140" s="36" t="n"/>
      <c r="I140" s="36" t="n"/>
      <c r="J140" s="37">
        <f>IF(OR(H140="",I140=""),"",MOD(I140-H140,1)*24)</f>
      </c>
      <c r="K140" s="36" t="n"/>
      <c r="L140" s="36" t="n"/>
      <c r="M140" s="37">
        <f>IF(OR(K140="",L140=""),"",MOD(L140-K140,1)*24)</f>
      </c>
      <c r="N140" s="37">
        <f>IF(OR(M140="",J140=""),"",MAX(M140-J140,0))</f>
      </c>
      <c r="O140" s="28" t="n"/>
      <c r="P140" s="28" t="n"/>
    </row>
    <row r="141">
      <c r="A141" s="29" t="n"/>
      <c r="B141" s="28" t="n"/>
      <c r="C141" s="34">
        <f>IFERROR(VLOOKUP(B141,'店舗マスタ'!$A$4:$B$103,2,FALSE),"")</f>
      </c>
      <c r="D141" s="28" t="n"/>
      <c r="E141" s="34">
        <f>IFERROR(VLOOKUP(D141,'従業員マスタ'!$A$4:$B$203,2,FALSE),"")</f>
      </c>
      <c r="F141" s="34">
        <f>IFERROR(VLOOKUP(D141,'従業員マスタ'!$A$4:$E$203,5,FALSE),"")</f>
      </c>
      <c r="G141" s="28" t="n"/>
      <c r="H141" s="36" t="n"/>
      <c r="I141" s="36" t="n"/>
      <c r="J141" s="37">
        <f>IF(OR(H141="",I141=""),"",MOD(I141-H141,1)*24)</f>
      </c>
      <c r="K141" s="36" t="n"/>
      <c r="L141" s="36" t="n"/>
      <c r="M141" s="37">
        <f>IF(OR(K141="",L141=""),"",MOD(L141-K141,1)*24)</f>
      </c>
      <c r="N141" s="37">
        <f>IF(OR(M141="",J141=""),"",MAX(M141-J141,0))</f>
      </c>
      <c r="O141" s="28" t="n"/>
      <c r="P141" s="28" t="n"/>
    </row>
    <row r="142">
      <c r="A142" s="29" t="n"/>
      <c r="B142" s="28" t="n"/>
      <c r="C142" s="34">
        <f>IFERROR(VLOOKUP(B142,'店舗マスタ'!$A$4:$B$103,2,FALSE),"")</f>
      </c>
      <c r="D142" s="28" t="n"/>
      <c r="E142" s="34">
        <f>IFERROR(VLOOKUP(D142,'従業員マスタ'!$A$4:$B$203,2,FALSE),"")</f>
      </c>
      <c r="F142" s="34">
        <f>IFERROR(VLOOKUP(D142,'従業員マスタ'!$A$4:$E$203,5,FALSE),"")</f>
      </c>
      <c r="G142" s="28" t="n"/>
      <c r="H142" s="36" t="n"/>
      <c r="I142" s="36" t="n"/>
      <c r="J142" s="37">
        <f>IF(OR(H142="",I142=""),"",MOD(I142-H142,1)*24)</f>
      </c>
      <c r="K142" s="36" t="n"/>
      <c r="L142" s="36" t="n"/>
      <c r="M142" s="37">
        <f>IF(OR(K142="",L142=""),"",MOD(L142-K142,1)*24)</f>
      </c>
      <c r="N142" s="37">
        <f>IF(OR(M142="",J142=""),"",MAX(M142-J142,0))</f>
      </c>
      <c r="O142" s="28" t="n"/>
      <c r="P142" s="28" t="n"/>
    </row>
    <row r="143">
      <c r="A143" s="29" t="n"/>
      <c r="B143" s="28" t="n"/>
      <c r="C143" s="34">
        <f>IFERROR(VLOOKUP(B143,'店舗マスタ'!$A$4:$B$103,2,FALSE),"")</f>
      </c>
      <c r="D143" s="28" t="n"/>
      <c r="E143" s="34">
        <f>IFERROR(VLOOKUP(D143,'従業員マスタ'!$A$4:$B$203,2,FALSE),"")</f>
      </c>
      <c r="F143" s="34">
        <f>IFERROR(VLOOKUP(D143,'従業員マスタ'!$A$4:$E$203,5,FALSE),"")</f>
      </c>
      <c r="G143" s="28" t="n"/>
      <c r="H143" s="36" t="n"/>
      <c r="I143" s="36" t="n"/>
      <c r="J143" s="37">
        <f>IF(OR(H143="",I143=""),"",MOD(I143-H143,1)*24)</f>
      </c>
      <c r="K143" s="36" t="n"/>
      <c r="L143" s="36" t="n"/>
      <c r="M143" s="37">
        <f>IF(OR(K143="",L143=""),"",MOD(L143-K143,1)*24)</f>
      </c>
      <c r="N143" s="37">
        <f>IF(OR(M143="",J143=""),"",MAX(M143-J143,0))</f>
      </c>
      <c r="O143" s="28" t="n"/>
      <c r="P143" s="28" t="n"/>
    </row>
    <row r="144">
      <c r="A144" s="29" t="n"/>
      <c r="B144" s="28" t="n"/>
      <c r="C144" s="34">
        <f>IFERROR(VLOOKUP(B144,'店舗マスタ'!$A$4:$B$103,2,FALSE),"")</f>
      </c>
      <c r="D144" s="28" t="n"/>
      <c r="E144" s="34">
        <f>IFERROR(VLOOKUP(D144,'従業員マスタ'!$A$4:$B$203,2,FALSE),"")</f>
      </c>
      <c r="F144" s="34">
        <f>IFERROR(VLOOKUP(D144,'従業員マスタ'!$A$4:$E$203,5,FALSE),"")</f>
      </c>
      <c r="G144" s="28" t="n"/>
      <c r="H144" s="36" t="n"/>
      <c r="I144" s="36" t="n"/>
      <c r="J144" s="37">
        <f>IF(OR(H144="",I144=""),"",MOD(I144-H144,1)*24)</f>
      </c>
      <c r="K144" s="36" t="n"/>
      <c r="L144" s="36" t="n"/>
      <c r="M144" s="37">
        <f>IF(OR(K144="",L144=""),"",MOD(L144-K144,1)*24)</f>
      </c>
      <c r="N144" s="37">
        <f>IF(OR(M144="",J144=""),"",MAX(M144-J144,0))</f>
      </c>
      <c r="O144" s="28" t="n"/>
      <c r="P144" s="28" t="n"/>
    </row>
    <row r="145">
      <c r="A145" s="29" t="n"/>
      <c r="B145" s="28" t="n"/>
      <c r="C145" s="34">
        <f>IFERROR(VLOOKUP(B145,'店舗マスタ'!$A$4:$B$103,2,FALSE),"")</f>
      </c>
      <c r="D145" s="28" t="n"/>
      <c r="E145" s="34">
        <f>IFERROR(VLOOKUP(D145,'従業員マスタ'!$A$4:$B$203,2,FALSE),"")</f>
      </c>
      <c r="F145" s="34">
        <f>IFERROR(VLOOKUP(D145,'従業員マスタ'!$A$4:$E$203,5,FALSE),"")</f>
      </c>
      <c r="G145" s="28" t="n"/>
      <c r="H145" s="36" t="n"/>
      <c r="I145" s="36" t="n"/>
      <c r="J145" s="37">
        <f>IF(OR(H145="",I145=""),"",MOD(I145-H145,1)*24)</f>
      </c>
      <c r="K145" s="36" t="n"/>
      <c r="L145" s="36" t="n"/>
      <c r="M145" s="37">
        <f>IF(OR(K145="",L145=""),"",MOD(L145-K145,1)*24)</f>
      </c>
      <c r="N145" s="37">
        <f>IF(OR(M145="",J145=""),"",MAX(M145-J145,0))</f>
      </c>
      <c r="O145" s="28" t="n"/>
      <c r="P145" s="28" t="n"/>
    </row>
    <row r="146">
      <c r="A146" s="29" t="n"/>
      <c r="B146" s="28" t="n"/>
      <c r="C146" s="34">
        <f>IFERROR(VLOOKUP(B146,'店舗マスタ'!$A$4:$B$103,2,FALSE),"")</f>
      </c>
      <c r="D146" s="28" t="n"/>
      <c r="E146" s="34">
        <f>IFERROR(VLOOKUP(D146,'従業員マスタ'!$A$4:$B$203,2,FALSE),"")</f>
      </c>
      <c r="F146" s="34">
        <f>IFERROR(VLOOKUP(D146,'従業員マスタ'!$A$4:$E$203,5,FALSE),"")</f>
      </c>
      <c r="G146" s="28" t="n"/>
      <c r="H146" s="36" t="n"/>
      <c r="I146" s="36" t="n"/>
      <c r="J146" s="37">
        <f>IF(OR(H146="",I146=""),"",MOD(I146-H146,1)*24)</f>
      </c>
      <c r="K146" s="36" t="n"/>
      <c r="L146" s="36" t="n"/>
      <c r="M146" s="37">
        <f>IF(OR(K146="",L146=""),"",MOD(L146-K146,1)*24)</f>
      </c>
      <c r="N146" s="37">
        <f>IF(OR(M146="",J146=""),"",MAX(M146-J146,0))</f>
      </c>
      <c r="O146" s="28" t="n"/>
      <c r="P146" s="28" t="n"/>
    </row>
    <row r="147">
      <c r="A147" s="29" t="n"/>
      <c r="B147" s="28" t="n"/>
      <c r="C147" s="34">
        <f>IFERROR(VLOOKUP(B147,'店舗マスタ'!$A$4:$B$103,2,FALSE),"")</f>
      </c>
      <c r="D147" s="28" t="n"/>
      <c r="E147" s="34">
        <f>IFERROR(VLOOKUP(D147,'従業員マスタ'!$A$4:$B$203,2,FALSE),"")</f>
      </c>
      <c r="F147" s="34">
        <f>IFERROR(VLOOKUP(D147,'従業員マスタ'!$A$4:$E$203,5,FALSE),"")</f>
      </c>
      <c r="G147" s="28" t="n"/>
      <c r="H147" s="36" t="n"/>
      <c r="I147" s="36" t="n"/>
      <c r="J147" s="37">
        <f>IF(OR(H147="",I147=""),"",MOD(I147-H147,1)*24)</f>
      </c>
      <c r="K147" s="36" t="n"/>
      <c r="L147" s="36" t="n"/>
      <c r="M147" s="37">
        <f>IF(OR(K147="",L147=""),"",MOD(L147-K147,1)*24)</f>
      </c>
      <c r="N147" s="37">
        <f>IF(OR(M147="",J147=""),"",MAX(M147-J147,0))</f>
      </c>
      <c r="O147" s="28" t="n"/>
      <c r="P147" s="28" t="n"/>
    </row>
    <row r="148">
      <c r="A148" s="29" t="n"/>
      <c r="B148" s="28" t="n"/>
      <c r="C148" s="34">
        <f>IFERROR(VLOOKUP(B148,'店舗マスタ'!$A$4:$B$103,2,FALSE),"")</f>
      </c>
      <c r="D148" s="28" t="n"/>
      <c r="E148" s="34">
        <f>IFERROR(VLOOKUP(D148,'従業員マスタ'!$A$4:$B$203,2,FALSE),"")</f>
      </c>
      <c r="F148" s="34">
        <f>IFERROR(VLOOKUP(D148,'従業員マスタ'!$A$4:$E$203,5,FALSE),"")</f>
      </c>
      <c r="G148" s="28" t="n"/>
      <c r="H148" s="36" t="n"/>
      <c r="I148" s="36" t="n"/>
      <c r="J148" s="37">
        <f>IF(OR(H148="",I148=""),"",MOD(I148-H148,1)*24)</f>
      </c>
      <c r="K148" s="36" t="n"/>
      <c r="L148" s="36" t="n"/>
      <c r="M148" s="37">
        <f>IF(OR(K148="",L148=""),"",MOD(L148-K148,1)*24)</f>
      </c>
      <c r="N148" s="37">
        <f>IF(OR(M148="",J148=""),"",MAX(M148-J148,0))</f>
      </c>
      <c r="O148" s="28" t="n"/>
      <c r="P148" s="28" t="n"/>
    </row>
    <row r="149">
      <c r="A149" s="29" t="n"/>
      <c r="B149" s="28" t="n"/>
      <c r="C149" s="34">
        <f>IFERROR(VLOOKUP(B149,'店舗マスタ'!$A$4:$B$103,2,FALSE),"")</f>
      </c>
      <c r="D149" s="28" t="n"/>
      <c r="E149" s="34">
        <f>IFERROR(VLOOKUP(D149,'従業員マスタ'!$A$4:$B$203,2,FALSE),"")</f>
      </c>
      <c r="F149" s="34">
        <f>IFERROR(VLOOKUP(D149,'従業員マスタ'!$A$4:$E$203,5,FALSE),"")</f>
      </c>
      <c r="G149" s="28" t="n"/>
      <c r="H149" s="36" t="n"/>
      <c r="I149" s="36" t="n"/>
      <c r="J149" s="37">
        <f>IF(OR(H149="",I149=""),"",MOD(I149-H149,1)*24)</f>
      </c>
      <c r="K149" s="36" t="n"/>
      <c r="L149" s="36" t="n"/>
      <c r="M149" s="37">
        <f>IF(OR(K149="",L149=""),"",MOD(L149-K149,1)*24)</f>
      </c>
      <c r="N149" s="37">
        <f>IF(OR(M149="",J149=""),"",MAX(M149-J149,0))</f>
      </c>
      <c r="O149" s="28" t="n"/>
      <c r="P149" s="28" t="n"/>
    </row>
    <row r="150">
      <c r="A150" s="29" t="n"/>
      <c r="B150" s="28" t="n"/>
      <c r="C150" s="34">
        <f>IFERROR(VLOOKUP(B150,'店舗マスタ'!$A$4:$B$103,2,FALSE),"")</f>
      </c>
      <c r="D150" s="28" t="n"/>
      <c r="E150" s="34">
        <f>IFERROR(VLOOKUP(D150,'従業員マスタ'!$A$4:$B$203,2,FALSE),"")</f>
      </c>
      <c r="F150" s="34">
        <f>IFERROR(VLOOKUP(D150,'従業員マスタ'!$A$4:$E$203,5,FALSE),"")</f>
      </c>
      <c r="G150" s="28" t="n"/>
      <c r="H150" s="36" t="n"/>
      <c r="I150" s="36" t="n"/>
      <c r="J150" s="37">
        <f>IF(OR(H150="",I150=""),"",MOD(I150-H150,1)*24)</f>
      </c>
      <c r="K150" s="36" t="n"/>
      <c r="L150" s="36" t="n"/>
      <c r="M150" s="37">
        <f>IF(OR(K150="",L150=""),"",MOD(L150-K150,1)*24)</f>
      </c>
      <c r="N150" s="37">
        <f>IF(OR(M150="",J150=""),"",MAX(M150-J150,0))</f>
      </c>
      <c r="O150" s="28" t="n"/>
      <c r="P150" s="28" t="n"/>
    </row>
    <row r="151">
      <c r="A151" s="29" t="n"/>
      <c r="B151" s="28" t="n"/>
      <c r="C151" s="34">
        <f>IFERROR(VLOOKUP(B151,'店舗マスタ'!$A$4:$B$103,2,FALSE),"")</f>
      </c>
      <c r="D151" s="28" t="n"/>
      <c r="E151" s="34">
        <f>IFERROR(VLOOKUP(D151,'従業員マスタ'!$A$4:$B$203,2,FALSE),"")</f>
      </c>
      <c r="F151" s="34">
        <f>IFERROR(VLOOKUP(D151,'従業員マスタ'!$A$4:$E$203,5,FALSE),"")</f>
      </c>
      <c r="G151" s="28" t="n"/>
      <c r="H151" s="36" t="n"/>
      <c r="I151" s="36" t="n"/>
      <c r="J151" s="37">
        <f>IF(OR(H151="",I151=""),"",MOD(I151-H151,1)*24)</f>
      </c>
      <c r="K151" s="36" t="n"/>
      <c r="L151" s="36" t="n"/>
      <c r="M151" s="37">
        <f>IF(OR(K151="",L151=""),"",MOD(L151-K151,1)*24)</f>
      </c>
      <c r="N151" s="37">
        <f>IF(OR(M151="",J151=""),"",MAX(M151-J151,0))</f>
      </c>
      <c r="O151" s="28" t="n"/>
      <c r="P151" s="28" t="n"/>
    </row>
    <row r="152">
      <c r="A152" s="29" t="n"/>
      <c r="B152" s="28" t="n"/>
      <c r="C152" s="34">
        <f>IFERROR(VLOOKUP(B152,'店舗マスタ'!$A$4:$B$103,2,FALSE),"")</f>
      </c>
      <c r="D152" s="28" t="n"/>
      <c r="E152" s="34">
        <f>IFERROR(VLOOKUP(D152,'従業員マスタ'!$A$4:$B$203,2,FALSE),"")</f>
      </c>
      <c r="F152" s="34">
        <f>IFERROR(VLOOKUP(D152,'従業員マスタ'!$A$4:$E$203,5,FALSE),"")</f>
      </c>
      <c r="G152" s="28" t="n"/>
      <c r="H152" s="36" t="n"/>
      <c r="I152" s="36" t="n"/>
      <c r="J152" s="37">
        <f>IF(OR(H152="",I152=""),"",MOD(I152-H152,1)*24)</f>
      </c>
      <c r="K152" s="36" t="n"/>
      <c r="L152" s="36" t="n"/>
      <c r="M152" s="37">
        <f>IF(OR(K152="",L152=""),"",MOD(L152-K152,1)*24)</f>
      </c>
      <c r="N152" s="37">
        <f>IF(OR(M152="",J152=""),"",MAX(M152-J152,0))</f>
      </c>
      <c r="O152" s="28" t="n"/>
      <c r="P152" s="28" t="n"/>
    </row>
    <row r="153">
      <c r="A153" s="29" t="n"/>
      <c r="B153" s="28" t="n"/>
      <c r="C153" s="34">
        <f>IFERROR(VLOOKUP(B153,'店舗マスタ'!$A$4:$B$103,2,FALSE),"")</f>
      </c>
      <c r="D153" s="28" t="n"/>
      <c r="E153" s="34">
        <f>IFERROR(VLOOKUP(D153,'従業員マスタ'!$A$4:$B$203,2,FALSE),"")</f>
      </c>
      <c r="F153" s="34">
        <f>IFERROR(VLOOKUP(D153,'従業員マスタ'!$A$4:$E$203,5,FALSE),"")</f>
      </c>
      <c r="G153" s="28" t="n"/>
      <c r="H153" s="36" t="n"/>
      <c r="I153" s="36" t="n"/>
      <c r="J153" s="37">
        <f>IF(OR(H153="",I153=""),"",MOD(I153-H153,1)*24)</f>
      </c>
      <c r="K153" s="36" t="n"/>
      <c r="L153" s="36" t="n"/>
      <c r="M153" s="37">
        <f>IF(OR(K153="",L153=""),"",MOD(L153-K153,1)*24)</f>
      </c>
      <c r="N153" s="37">
        <f>IF(OR(M153="",J153=""),"",MAX(M153-J153,0))</f>
      </c>
      <c r="O153" s="28" t="n"/>
      <c r="P153" s="28" t="n"/>
    </row>
    <row r="154">
      <c r="A154" s="29" t="n"/>
      <c r="B154" s="28" t="n"/>
      <c r="C154" s="34">
        <f>IFERROR(VLOOKUP(B154,'店舗マスタ'!$A$4:$B$103,2,FALSE),"")</f>
      </c>
      <c r="D154" s="28" t="n"/>
      <c r="E154" s="34">
        <f>IFERROR(VLOOKUP(D154,'従業員マスタ'!$A$4:$B$203,2,FALSE),"")</f>
      </c>
      <c r="F154" s="34">
        <f>IFERROR(VLOOKUP(D154,'従業員マスタ'!$A$4:$E$203,5,FALSE),"")</f>
      </c>
      <c r="G154" s="28" t="n"/>
      <c r="H154" s="36" t="n"/>
      <c r="I154" s="36" t="n"/>
      <c r="J154" s="37">
        <f>IF(OR(H154="",I154=""),"",MOD(I154-H154,1)*24)</f>
      </c>
      <c r="K154" s="36" t="n"/>
      <c r="L154" s="36" t="n"/>
      <c r="M154" s="37">
        <f>IF(OR(K154="",L154=""),"",MOD(L154-K154,1)*24)</f>
      </c>
      <c r="N154" s="37">
        <f>IF(OR(M154="",J154=""),"",MAX(M154-J154,0))</f>
      </c>
      <c r="O154" s="28" t="n"/>
      <c r="P154" s="28" t="n"/>
    </row>
    <row r="155">
      <c r="A155" s="29" t="n"/>
      <c r="B155" s="28" t="n"/>
      <c r="C155" s="34">
        <f>IFERROR(VLOOKUP(B155,'店舗マスタ'!$A$4:$B$103,2,FALSE),"")</f>
      </c>
      <c r="D155" s="28" t="n"/>
      <c r="E155" s="34">
        <f>IFERROR(VLOOKUP(D155,'従業員マスタ'!$A$4:$B$203,2,FALSE),"")</f>
      </c>
      <c r="F155" s="34">
        <f>IFERROR(VLOOKUP(D155,'従業員マスタ'!$A$4:$E$203,5,FALSE),"")</f>
      </c>
      <c r="G155" s="28" t="n"/>
      <c r="H155" s="36" t="n"/>
      <c r="I155" s="36" t="n"/>
      <c r="J155" s="37">
        <f>IF(OR(H155="",I155=""),"",MOD(I155-H155,1)*24)</f>
      </c>
      <c r="K155" s="36" t="n"/>
      <c r="L155" s="36" t="n"/>
      <c r="M155" s="37">
        <f>IF(OR(K155="",L155=""),"",MOD(L155-K155,1)*24)</f>
      </c>
      <c r="N155" s="37">
        <f>IF(OR(M155="",J155=""),"",MAX(M155-J155,0))</f>
      </c>
      <c r="O155" s="28" t="n"/>
      <c r="P155" s="28" t="n"/>
    </row>
    <row r="156">
      <c r="A156" s="29" t="n"/>
      <c r="B156" s="28" t="n"/>
      <c r="C156" s="34">
        <f>IFERROR(VLOOKUP(B156,'店舗マスタ'!$A$4:$B$103,2,FALSE),"")</f>
      </c>
      <c r="D156" s="28" t="n"/>
      <c r="E156" s="34">
        <f>IFERROR(VLOOKUP(D156,'従業員マスタ'!$A$4:$B$203,2,FALSE),"")</f>
      </c>
      <c r="F156" s="34">
        <f>IFERROR(VLOOKUP(D156,'従業員マスタ'!$A$4:$E$203,5,FALSE),"")</f>
      </c>
      <c r="G156" s="28" t="n"/>
      <c r="H156" s="36" t="n"/>
      <c r="I156" s="36" t="n"/>
      <c r="J156" s="37">
        <f>IF(OR(H156="",I156=""),"",MOD(I156-H156,1)*24)</f>
      </c>
      <c r="K156" s="36" t="n"/>
      <c r="L156" s="36" t="n"/>
      <c r="M156" s="37">
        <f>IF(OR(K156="",L156=""),"",MOD(L156-K156,1)*24)</f>
      </c>
      <c r="N156" s="37">
        <f>IF(OR(M156="",J156=""),"",MAX(M156-J156,0))</f>
      </c>
      <c r="O156" s="28" t="n"/>
      <c r="P156" s="28" t="n"/>
    </row>
    <row r="157">
      <c r="A157" s="29" t="n"/>
      <c r="B157" s="28" t="n"/>
      <c r="C157" s="34">
        <f>IFERROR(VLOOKUP(B157,'店舗マスタ'!$A$4:$B$103,2,FALSE),"")</f>
      </c>
      <c r="D157" s="28" t="n"/>
      <c r="E157" s="34">
        <f>IFERROR(VLOOKUP(D157,'従業員マスタ'!$A$4:$B$203,2,FALSE),"")</f>
      </c>
      <c r="F157" s="34">
        <f>IFERROR(VLOOKUP(D157,'従業員マスタ'!$A$4:$E$203,5,FALSE),"")</f>
      </c>
      <c r="G157" s="28" t="n"/>
      <c r="H157" s="36" t="n"/>
      <c r="I157" s="36" t="n"/>
      <c r="J157" s="37">
        <f>IF(OR(H157="",I157=""),"",MOD(I157-H157,1)*24)</f>
      </c>
      <c r="K157" s="36" t="n"/>
      <c r="L157" s="36" t="n"/>
      <c r="M157" s="37">
        <f>IF(OR(K157="",L157=""),"",MOD(L157-K157,1)*24)</f>
      </c>
      <c r="N157" s="37">
        <f>IF(OR(M157="",J157=""),"",MAX(M157-J157,0))</f>
      </c>
      <c r="O157" s="28" t="n"/>
      <c r="P157" s="28" t="n"/>
    </row>
    <row r="158">
      <c r="A158" s="29" t="n"/>
      <c r="B158" s="28" t="n"/>
      <c r="C158" s="34">
        <f>IFERROR(VLOOKUP(B158,'店舗マスタ'!$A$4:$B$103,2,FALSE),"")</f>
      </c>
      <c r="D158" s="28" t="n"/>
      <c r="E158" s="34">
        <f>IFERROR(VLOOKUP(D158,'従業員マスタ'!$A$4:$B$203,2,FALSE),"")</f>
      </c>
      <c r="F158" s="34">
        <f>IFERROR(VLOOKUP(D158,'従業員マスタ'!$A$4:$E$203,5,FALSE),"")</f>
      </c>
      <c r="G158" s="28" t="n"/>
      <c r="H158" s="36" t="n"/>
      <c r="I158" s="36" t="n"/>
      <c r="J158" s="37">
        <f>IF(OR(H158="",I158=""),"",MOD(I158-H158,1)*24)</f>
      </c>
      <c r="K158" s="36" t="n"/>
      <c r="L158" s="36" t="n"/>
      <c r="M158" s="37">
        <f>IF(OR(K158="",L158=""),"",MOD(L158-K158,1)*24)</f>
      </c>
      <c r="N158" s="37">
        <f>IF(OR(M158="",J158=""),"",MAX(M158-J158,0))</f>
      </c>
      <c r="O158" s="28" t="n"/>
      <c r="P158" s="28" t="n"/>
    </row>
    <row r="159">
      <c r="A159" s="29" t="n"/>
      <c r="B159" s="28" t="n"/>
      <c r="C159" s="34">
        <f>IFERROR(VLOOKUP(B159,'店舗マスタ'!$A$4:$B$103,2,FALSE),"")</f>
      </c>
      <c r="D159" s="28" t="n"/>
      <c r="E159" s="34">
        <f>IFERROR(VLOOKUP(D159,'従業員マスタ'!$A$4:$B$203,2,FALSE),"")</f>
      </c>
      <c r="F159" s="34">
        <f>IFERROR(VLOOKUP(D159,'従業員マスタ'!$A$4:$E$203,5,FALSE),"")</f>
      </c>
      <c r="G159" s="28" t="n"/>
      <c r="H159" s="36" t="n"/>
      <c r="I159" s="36" t="n"/>
      <c r="J159" s="37">
        <f>IF(OR(H159="",I159=""),"",MOD(I159-H159,1)*24)</f>
      </c>
      <c r="K159" s="36" t="n"/>
      <c r="L159" s="36" t="n"/>
      <c r="M159" s="37">
        <f>IF(OR(K159="",L159=""),"",MOD(L159-K159,1)*24)</f>
      </c>
      <c r="N159" s="37">
        <f>IF(OR(M159="",J159=""),"",MAX(M159-J159,0))</f>
      </c>
      <c r="O159" s="28" t="n"/>
      <c r="P159" s="28" t="n"/>
    </row>
    <row r="160">
      <c r="A160" s="29" t="n"/>
      <c r="B160" s="28" t="n"/>
      <c r="C160" s="34">
        <f>IFERROR(VLOOKUP(B160,'店舗マスタ'!$A$4:$B$103,2,FALSE),"")</f>
      </c>
      <c r="D160" s="28" t="n"/>
      <c r="E160" s="34">
        <f>IFERROR(VLOOKUP(D160,'従業員マスタ'!$A$4:$B$203,2,FALSE),"")</f>
      </c>
      <c r="F160" s="34">
        <f>IFERROR(VLOOKUP(D160,'従業員マスタ'!$A$4:$E$203,5,FALSE),"")</f>
      </c>
      <c r="G160" s="28" t="n"/>
      <c r="H160" s="36" t="n"/>
      <c r="I160" s="36" t="n"/>
      <c r="J160" s="37">
        <f>IF(OR(H160="",I160=""),"",MOD(I160-H160,1)*24)</f>
      </c>
      <c r="K160" s="36" t="n"/>
      <c r="L160" s="36" t="n"/>
      <c r="M160" s="37">
        <f>IF(OR(K160="",L160=""),"",MOD(L160-K160,1)*24)</f>
      </c>
      <c r="N160" s="37">
        <f>IF(OR(M160="",J160=""),"",MAX(M160-J160,0))</f>
      </c>
      <c r="O160" s="28" t="n"/>
      <c r="P160" s="28" t="n"/>
    </row>
    <row r="161">
      <c r="A161" s="29" t="n"/>
      <c r="B161" s="28" t="n"/>
      <c r="C161" s="34">
        <f>IFERROR(VLOOKUP(B161,'店舗マスタ'!$A$4:$B$103,2,FALSE),"")</f>
      </c>
      <c r="D161" s="28" t="n"/>
      <c r="E161" s="34">
        <f>IFERROR(VLOOKUP(D161,'従業員マスタ'!$A$4:$B$203,2,FALSE),"")</f>
      </c>
      <c r="F161" s="34">
        <f>IFERROR(VLOOKUP(D161,'従業員マスタ'!$A$4:$E$203,5,FALSE),"")</f>
      </c>
      <c r="G161" s="28" t="n"/>
      <c r="H161" s="36" t="n"/>
      <c r="I161" s="36" t="n"/>
      <c r="J161" s="37">
        <f>IF(OR(H161="",I161=""),"",MOD(I161-H161,1)*24)</f>
      </c>
      <c r="K161" s="36" t="n"/>
      <c r="L161" s="36" t="n"/>
      <c r="M161" s="37">
        <f>IF(OR(K161="",L161=""),"",MOD(L161-K161,1)*24)</f>
      </c>
      <c r="N161" s="37">
        <f>IF(OR(M161="",J161=""),"",MAX(M161-J161,0))</f>
      </c>
      <c r="O161" s="28" t="n"/>
      <c r="P161" s="28" t="n"/>
    </row>
    <row r="162">
      <c r="A162" s="29" t="n"/>
      <c r="B162" s="28" t="n"/>
      <c r="C162" s="34">
        <f>IFERROR(VLOOKUP(B162,'店舗マスタ'!$A$4:$B$103,2,FALSE),"")</f>
      </c>
      <c r="D162" s="28" t="n"/>
      <c r="E162" s="34">
        <f>IFERROR(VLOOKUP(D162,'従業員マスタ'!$A$4:$B$203,2,FALSE),"")</f>
      </c>
      <c r="F162" s="34">
        <f>IFERROR(VLOOKUP(D162,'従業員マスタ'!$A$4:$E$203,5,FALSE),"")</f>
      </c>
      <c r="G162" s="28" t="n"/>
      <c r="H162" s="36" t="n"/>
      <c r="I162" s="36" t="n"/>
      <c r="J162" s="37">
        <f>IF(OR(H162="",I162=""),"",MOD(I162-H162,1)*24)</f>
      </c>
      <c r="K162" s="36" t="n"/>
      <c r="L162" s="36" t="n"/>
      <c r="M162" s="37">
        <f>IF(OR(K162="",L162=""),"",MOD(L162-K162,1)*24)</f>
      </c>
      <c r="N162" s="37">
        <f>IF(OR(M162="",J162=""),"",MAX(M162-J162,0))</f>
      </c>
      <c r="O162" s="28" t="n"/>
      <c r="P162" s="28" t="n"/>
    </row>
    <row r="163">
      <c r="A163" s="29" t="n"/>
      <c r="B163" s="28" t="n"/>
      <c r="C163" s="34">
        <f>IFERROR(VLOOKUP(B163,'店舗マスタ'!$A$4:$B$103,2,FALSE),"")</f>
      </c>
      <c r="D163" s="28" t="n"/>
      <c r="E163" s="34">
        <f>IFERROR(VLOOKUP(D163,'従業員マスタ'!$A$4:$B$203,2,FALSE),"")</f>
      </c>
      <c r="F163" s="34">
        <f>IFERROR(VLOOKUP(D163,'従業員マスタ'!$A$4:$E$203,5,FALSE),"")</f>
      </c>
      <c r="G163" s="28" t="n"/>
      <c r="H163" s="36" t="n"/>
      <c r="I163" s="36" t="n"/>
      <c r="J163" s="37">
        <f>IF(OR(H163="",I163=""),"",MOD(I163-H163,1)*24)</f>
      </c>
      <c r="K163" s="36" t="n"/>
      <c r="L163" s="36" t="n"/>
      <c r="M163" s="37">
        <f>IF(OR(K163="",L163=""),"",MOD(L163-K163,1)*24)</f>
      </c>
      <c r="N163" s="37">
        <f>IF(OR(M163="",J163=""),"",MAX(M163-J163,0))</f>
      </c>
      <c r="O163" s="28" t="n"/>
      <c r="P163" s="28" t="n"/>
    </row>
    <row r="164">
      <c r="A164" s="29" t="n"/>
      <c r="B164" s="28" t="n"/>
      <c r="C164" s="34">
        <f>IFERROR(VLOOKUP(B164,'店舗マスタ'!$A$4:$B$103,2,FALSE),"")</f>
      </c>
      <c r="D164" s="28" t="n"/>
      <c r="E164" s="34">
        <f>IFERROR(VLOOKUP(D164,'従業員マスタ'!$A$4:$B$203,2,FALSE),"")</f>
      </c>
      <c r="F164" s="34">
        <f>IFERROR(VLOOKUP(D164,'従業員マスタ'!$A$4:$E$203,5,FALSE),"")</f>
      </c>
      <c r="G164" s="28" t="n"/>
      <c r="H164" s="36" t="n"/>
      <c r="I164" s="36" t="n"/>
      <c r="J164" s="37">
        <f>IF(OR(H164="",I164=""),"",MOD(I164-H164,1)*24)</f>
      </c>
      <c r="K164" s="36" t="n"/>
      <c r="L164" s="36" t="n"/>
      <c r="M164" s="37">
        <f>IF(OR(K164="",L164=""),"",MOD(L164-K164,1)*24)</f>
      </c>
      <c r="N164" s="37">
        <f>IF(OR(M164="",J164=""),"",MAX(M164-J164,0))</f>
      </c>
      <c r="O164" s="28" t="n"/>
      <c r="P164" s="28" t="n"/>
    </row>
    <row r="165">
      <c r="A165" s="29" t="n"/>
      <c r="B165" s="28" t="n"/>
      <c r="C165" s="34">
        <f>IFERROR(VLOOKUP(B165,'店舗マスタ'!$A$4:$B$103,2,FALSE),"")</f>
      </c>
      <c r="D165" s="28" t="n"/>
      <c r="E165" s="34">
        <f>IFERROR(VLOOKUP(D165,'従業員マスタ'!$A$4:$B$203,2,FALSE),"")</f>
      </c>
      <c r="F165" s="34">
        <f>IFERROR(VLOOKUP(D165,'従業員マスタ'!$A$4:$E$203,5,FALSE),"")</f>
      </c>
      <c r="G165" s="28" t="n"/>
      <c r="H165" s="36" t="n"/>
      <c r="I165" s="36" t="n"/>
      <c r="J165" s="37">
        <f>IF(OR(H165="",I165=""),"",MOD(I165-H165,1)*24)</f>
      </c>
      <c r="K165" s="36" t="n"/>
      <c r="L165" s="36" t="n"/>
      <c r="M165" s="37">
        <f>IF(OR(K165="",L165=""),"",MOD(L165-K165,1)*24)</f>
      </c>
      <c r="N165" s="37">
        <f>IF(OR(M165="",J165=""),"",MAX(M165-J165,0))</f>
      </c>
      <c r="O165" s="28" t="n"/>
      <c r="P165" s="28" t="n"/>
    </row>
    <row r="166">
      <c r="A166" s="29" t="n"/>
      <c r="B166" s="28" t="n"/>
      <c r="C166" s="34">
        <f>IFERROR(VLOOKUP(B166,'店舗マスタ'!$A$4:$B$103,2,FALSE),"")</f>
      </c>
      <c r="D166" s="28" t="n"/>
      <c r="E166" s="34">
        <f>IFERROR(VLOOKUP(D166,'従業員マスタ'!$A$4:$B$203,2,FALSE),"")</f>
      </c>
      <c r="F166" s="34">
        <f>IFERROR(VLOOKUP(D166,'従業員マスタ'!$A$4:$E$203,5,FALSE),"")</f>
      </c>
      <c r="G166" s="28" t="n"/>
      <c r="H166" s="36" t="n"/>
      <c r="I166" s="36" t="n"/>
      <c r="J166" s="37">
        <f>IF(OR(H166="",I166=""),"",MOD(I166-H166,1)*24)</f>
      </c>
      <c r="K166" s="36" t="n"/>
      <c r="L166" s="36" t="n"/>
      <c r="M166" s="37">
        <f>IF(OR(K166="",L166=""),"",MOD(L166-K166,1)*24)</f>
      </c>
      <c r="N166" s="37">
        <f>IF(OR(M166="",J166=""),"",MAX(M166-J166,0))</f>
      </c>
      <c r="O166" s="28" t="n"/>
      <c r="P166" s="28" t="n"/>
    </row>
    <row r="167">
      <c r="A167" s="29" t="n"/>
      <c r="B167" s="28" t="n"/>
      <c r="C167" s="34">
        <f>IFERROR(VLOOKUP(B167,'店舗マスタ'!$A$4:$B$103,2,FALSE),"")</f>
      </c>
      <c r="D167" s="28" t="n"/>
      <c r="E167" s="34">
        <f>IFERROR(VLOOKUP(D167,'従業員マスタ'!$A$4:$B$203,2,FALSE),"")</f>
      </c>
      <c r="F167" s="34">
        <f>IFERROR(VLOOKUP(D167,'従業員マスタ'!$A$4:$E$203,5,FALSE),"")</f>
      </c>
      <c r="G167" s="28" t="n"/>
      <c r="H167" s="36" t="n"/>
      <c r="I167" s="36" t="n"/>
      <c r="J167" s="37">
        <f>IF(OR(H167="",I167=""),"",MOD(I167-H167,1)*24)</f>
      </c>
      <c r="K167" s="36" t="n"/>
      <c r="L167" s="36" t="n"/>
      <c r="M167" s="37">
        <f>IF(OR(K167="",L167=""),"",MOD(L167-K167,1)*24)</f>
      </c>
      <c r="N167" s="37">
        <f>IF(OR(M167="",J167=""),"",MAX(M167-J167,0))</f>
      </c>
      <c r="O167" s="28" t="n"/>
      <c r="P167" s="28" t="n"/>
    </row>
    <row r="168">
      <c r="A168" s="29" t="n"/>
      <c r="B168" s="28" t="n"/>
      <c r="C168" s="34">
        <f>IFERROR(VLOOKUP(B168,'店舗マスタ'!$A$4:$B$103,2,FALSE),"")</f>
      </c>
      <c r="D168" s="28" t="n"/>
      <c r="E168" s="34">
        <f>IFERROR(VLOOKUP(D168,'従業員マスタ'!$A$4:$B$203,2,FALSE),"")</f>
      </c>
      <c r="F168" s="34">
        <f>IFERROR(VLOOKUP(D168,'従業員マスタ'!$A$4:$E$203,5,FALSE),"")</f>
      </c>
      <c r="G168" s="28" t="n"/>
      <c r="H168" s="36" t="n"/>
      <c r="I168" s="36" t="n"/>
      <c r="J168" s="37">
        <f>IF(OR(H168="",I168=""),"",MOD(I168-H168,1)*24)</f>
      </c>
      <c r="K168" s="36" t="n"/>
      <c r="L168" s="36" t="n"/>
      <c r="M168" s="37">
        <f>IF(OR(K168="",L168=""),"",MOD(L168-K168,1)*24)</f>
      </c>
      <c r="N168" s="37">
        <f>IF(OR(M168="",J168=""),"",MAX(M168-J168,0))</f>
      </c>
      <c r="O168" s="28" t="n"/>
      <c r="P168" s="28" t="n"/>
    </row>
    <row r="169">
      <c r="A169" s="29" t="n"/>
      <c r="B169" s="28" t="n"/>
      <c r="C169" s="34">
        <f>IFERROR(VLOOKUP(B169,'店舗マスタ'!$A$4:$B$103,2,FALSE),"")</f>
      </c>
      <c r="D169" s="28" t="n"/>
      <c r="E169" s="34">
        <f>IFERROR(VLOOKUP(D169,'従業員マスタ'!$A$4:$B$203,2,FALSE),"")</f>
      </c>
      <c r="F169" s="34">
        <f>IFERROR(VLOOKUP(D169,'従業員マスタ'!$A$4:$E$203,5,FALSE),"")</f>
      </c>
      <c r="G169" s="28" t="n"/>
      <c r="H169" s="36" t="n"/>
      <c r="I169" s="36" t="n"/>
      <c r="J169" s="37">
        <f>IF(OR(H169="",I169=""),"",MOD(I169-H169,1)*24)</f>
      </c>
      <c r="K169" s="36" t="n"/>
      <c r="L169" s="36" t="n"/>
      <c r="M169" s="37">
        <f>IF(OR(K169="",L169=""),"",MOD(L169-K169,1)*24)</f>
      </c>
      <c r="N169" s="37">
        <f>IF(OR(M169="",J169=""),"",MAX(M169-J169,0))</f>
      </c>
      <c r="O169" s="28" t="n"/>
      <c r="P169" s="28" t="n"/>
    </row>
    <row r="170">
      <c r="A170" s="29" t="n"/>
      <c r="B170" s="28" t="n"/>
      <c r="C170" s="34">
        <f>IFERROR(VLOOKUP(B170,'店舗マスタ'!$A$4:$B$103,2,FALSE),"")</f>
      </c>
      <c r="D170" s="28" t="n"/>
      <c r="E170" s="34">
        <f>IFERROR(VLOOKUP(D170,'従業員マスタ'!$A$4:$B$203,2,FALSE),"")</f>
      </c>
      <c r="F170" s="34">
        <f>IFERROR(VLOOKUP(D170,'従業員マスタ'!$A$4:$E$203,5,FALSE),"")</f>
      </c>
      <c r="G170" s="28" t="n"/>
      <c r="H170" s="36" t="n"/>
      <c r="I170" s="36" t="n"/>
      <c r="J170" s="37">
        <f>IF(OR(H170="",I170=""),"",MOD(I170-H170,1)*24)</f>
      </c>
      <c r="K170" s="36" t="n"/>
      <c r="L170" s="36" t="n"/>
      <c r="M170" s="37">
        <f>IF(OR(K170="",L170=""),"",MOD(L170-K170,1)*24)</f>
      </c>
      <c r="N170" s="37">
        <f>IF(OR(M170="",J170=""),"",MAX(M170-J170,0))</f>
      </c>
      <c r="O170" s="28" t="n"/>
      <c r="P170" s="28" t="n"/>
    </row>
    <row r="171">
      <c r="A171" s="29" t="n"/>
      <c r="B171" s="28" t="n"/>
      <c r="C171" s="34">
        <f>IFERROR(VLOOKUP(B171,'店舗マスタ'!$A$4:$B$103,2,FALSE),"")</f>
      </c>
      <c r="D171" s="28" t="n"/>
      <c r="E171" s="34">
        <f>IFERROR(VLOOKUP(D171,'従業員マスタ'!$A$4:$B$203,2,FALSE),"")</f>
      </c>
      <c r="F171" s="34">
        <f>IFERROR(VLOOKUP(D171,'従業員マスタ'!$A$4:$E$203,5,FALSE),"")</f>
      </c>
      <c r="G171" s="28" t="n"/>
      <c r="H171" s="36" t="n"/>
      <c r="I171" s="36" t="n"/>
      <c r="J171" s="37">
        <f>IF(OR(H171="",I171=""),"",MOD(I171-H171,1)*24)</f>
      </c>
      <c r="K171" s="36" t="n"/>
      <c r="L171" s="36" t="n"/>
      <c r="M171" s="37">
        <f>IF(OR(K171="",L171=""),"",MOD(L171-K171,1)*24)</f>
      </c>
      <c r="N171" s="37">
        <f>IF(OR(M171="",J171=""),"",MAX(M171-J171,0))</f>
      </c>
      <c r="O171" s="28" t="n"/>
      <c r="P171" s="28" t="n"/>
    </row>
    <row r="172">
      <c r="A172" s="29" t="n"/>
      <c r="B172" s="28" t="n"/>
      <c r="C172" s="34">
        <f>IFERROR(VLOOKUP(B172,'店舗マスタ'!$A$4:$B$103,2,FALSE),"")</f>
      </c>
      <c r="D172" s="28" t="n"/>
      <c r="E172" s="34">
        <f>IFERROR(VLOOKUP(D172,'従業員マスタ'!$A$4:$B$203,2,FALSE),"")</f>
      </c>
      <c r="F172" s="34">
        <f>IFERROR(VLOOKUP(D172,'従業員マスタ'!$A$4:$E$203,5,FALSE),"")</f>
      </c>
      <c r="G172" s="28" t="n"/>
      <c r="H172" s="36" t="n"/>
      <c r="I172" s="36" t="n"/>
      <c r="J172" s="37">
        <f>IF(OR(H172="",I172=""),"",MOD(I172-H172,1)*24)</f>
      </c>
      <c r="K172" s="36" t="n"/>
      <c r="L172" s="36" t="n"/>
      <c r="M172" s="37">
        <f>IF(OR(K172="",L172=""),"",MOD(L172-K172,1)*24)</f>
      </c>
      <c r="N172" s="37">
        <f>IF(OR(M172="",J172=""),"",MAX(M172-J172,0))</f>
      </c>
      <c r="O172" s="28" t="n"/>
      <c r="P172" s="28" t="n"/>
    </row>
    <row r="173">
      <c r="A173" s="29" t="n"/>
      <c r="B173" s="28" t="n"/>
      <c r="C173" s="34">
        <f>IFERROR(VLOOKUP(B173,'店舗マスタ'!$A$4:$B$103,2,FALSE),"")</f>
      </c>
      <c r="D173" s="28" t="n"/>
      <c r="E173" s="34">
        <f>IFERROR(VLOOKUP(D173,'従業員マスタ'!$A$4:$B$203,2,FALSE),"")</f>
      </c>
      <c r="F173" s="34">
        <f>IFERROR(VLOOKUP(D173,'従業員マスタ'!$A$4:$E$203,5,FALSE),"")</f>
      </c>
      <c r="G173" s="28" t="n"/>
      <c r="H173" s="36" t="n"/>
      <c r="I173" s="36" t="n"/>
      <c r="J173" s="37">
        <f>IF(OR(H173="",I173=""),"",MOD(I173-H173,1)*24)</f>
      </c>
      <c r="K173" s="36" t="n"/>
      <c r="L173" s="36" t="n"/>
      <c r="M173" s="37">
        <f>IF(OR(K173="",L173=""),"",MOD(L173-K173,1)*24)</f>
      </c>
      <c r="N173" s="37">
        <f>IF(OR(M173="",J173=""),"",MAX(M173-J173,0))</f>
      </c>
      <c r="O173" s="28" t="n"/>
      <c r="P173" s="28" t="n"/>
    </row>
    <row r="174">
      <c r="A174" s="29" t="n"/>
      <c r="B174" s="28" t="n"/>
      <c r="C174" s="34">
        <f>IFERROR(VLOOKUP(B174,'店舗マスタ'!$A$4:$B$103,2,FALSE),"")</f>
      </c>
      <c r="D174" s="28" t="n"/>
      <c r="E174" s="34">
        <f>IFERROR(VLOOKUP(D174,'従業員マスタ'!$A$4:$B$203,2,FALSE),"")</f>
      </c>
      <c r="F174" s="34">
        <f>IFERROR(VLOOKUP(D174,'従業員マスタ'!$A$4:$E$203,5,FALSE),"")</f>
      </c>
      <c r="G174" s="28" t="n"/>
      <c r="H174" s="36" t="n"/>
      <c r="I174" s="36" t="n"/>
      <c r="J174" s="37">
        <f>IF(OR(H174="",I174=""),"",MOD(I174-H174,1)*24)</f>
      </c>
      <c r="K174" s="36" t="n"/>
      <c r="L174" s="36" t="n"/>
      <c r="M174" s="37">
        <f>IF(OR(K174="",L174=""),"",MOD(L174-K174,1)*24)</f>
      </c>
      <c r="N174" s="37">
        <f>IF(OR(M174="",J174=""),"",MAX(M174-J174,0))</f>
      </c>
      <c r="O174" s="28" t="n"/>
      <c r="P174" s="28" t="n"/>
    </row>
    <row r="175">
      <c r="A175" s="29" t="n"/>
      <c r="B175" s="28" t="n"/>
      <c r="C175" s="34">
        <f>IFERROR(VLOOKUP(B175,'店舗マスタ'!$A$4:$B$103,2,FALSE),"")</f>
      </c>
      <c r="D175" s="28" t="n"/>
      <c r="E175" s="34">
        <f>IFERROR(VLOOKUP(D175,'従業員マスタ'!$A$4:$B$203,2,FALSE),"")</f>
      </c>
      <c r="F175" s="34">
        <f>IFERROR(VLOOKUP(D175,'従業員マスタ'!$A$4:$E$203,5,FALSE),"")</f>
      </c>
      <c r="G175" s="28" t="n"/>
      <c r="H175" s="36" t="n"/>
      <c r="I175" s="36" t="n"/>
      <c r="J175" s="37">
        <f>IF(OR(H175="",I175=""),"",MOD(I175-H175,1)*24)</f>
      </c>
      <c r="K175" s="36" t="n"/>
      <c r="L175" s="36" t="n"/>
      <c r="M175" s="37">
        <f>IF(OR(K175="",L175=""),"",MOD(L175-K175,1)*24)</f>
      </c>
      <c r="N175" s="37">
        <f>IF(OR(M175="",J175=""),"",MAX(M175-J175,0))</f>
      </c>
      <c r="O175" s="28" t="n"/>
      <c r="P175" s="28" t="n"/>
    </row>
    <row r="176">
      <c r="A176" s="29" t="n"/>
      <c r="B176" s="28" t="n"/>
      <c r="C176" s="34">
        <f>IFERROR(VLOOKUP(B176,'店舗マスタ'!$A$4:$B$103,2,FALSE),"")</f>
      </c>
      <c r="D176" s="28" t="n"/>
      <c r="E176" s="34">
        <f>IFERROR(VLOOKUP(D176,'従業員マスタ'!$A$4:$B$203,2,FALSE),"")</f>
      </c>
      <c r="F176" s="34">
        <f>IFERROR(VLOOKUP(D176,'従業員マスタ'!$A$4:$E$203,5,FALSE),"")</f>
      </c>
      <c r="G176" s="28" t="n"/>
      <c r="H176" s="36" t="n"/>
      <c r="I176" s="36" t="n"/>
      <c r="J176" s="37">
        <f>IF(OR(H176="",I176=""),"",MOD(I176-H176,1)*24)</f>
      </c>
      <c r="K176" s="36" t="n"/>
      <c r="L176" s="36" t="n"/>
      <c r="M176" s="37">
        <f>IF(OR(K176="",L176=""),"",MOD(L176-K176,1)*24)</f>
      </c>
      <c r="N176" s="37">
        <f>IF(OR(M176="",J176=""),"",MAX(M176-J176,0))</f>
      </c>
      <c r="O176" s="28" t="n"/>
      <c r="P176" s="28" t="n"/>
    </row>
    <row r="177">
      <c r="A177" s="29" t="n"/>
      <c r="B177" s="28" t="n"/>
      <c r="C177" s="34">
        <f>IFERROR(VLOOKUP(B177,'店舗マスタ'!$A$4:$B$103,2,FALSE),"")</f>
      </c>
      <c r="D177" s="28" t="n"/>
      <c r="E177" s="34">
        <f>IFERROR(VLOOKUP(D177,'従業員マスタ'!$A$4:$B$203,2,FALSE),"")</f>
      </c>
      <c r="F177" s="34">
        <f>IFERROR(VLOOKUP(D177,'従業員マスタ'!$A$4:$E$203,5,FALSE),"")</f>
      </c>
      <c r="G177" s="28" t="n"/>
      <c r="H177" s="36" t="n"/>
      <c r="I177" s="36" t="n"/>
      <c r="J177" s="37">
        <f>IF(OR(H177="",I177=""),"",MOD(I177-H177,1)*24)</f>
      </c>
      <c r="K177" s="36" t="n"/>
      <c r="L177" s="36" t="n"/>
      <c r="M177" s="37">
        <f>IF(OR(K177="",L177=""),"",MOD(L177-K177,1)*24)</f>
      </c>
      <c r="N177" s="37">
        <f>IF(OR(M177="",J177=""),"",MAX(M177-J177,0))</f>
      </c>
      <c r="O177" s="28" t="n"/>
      <c r="P177" s="28" t="n"/>
    </row>
    <row r="178">
      <c r="A178" s="29" t="n"/>
      <c r="B178" s="28" t="n"/>
      <c r="C178" s="34">
        <f>IFERROR(VLOOKUP(B178,'店舗マスタ'!$A$4:$B$103,2,FALSE),"")</f>
      </c>
      <c r="D178" s="28" t="n"/>
      <c r="E178" s="34">
        <f>IFERROR(VLOOKUP(D178,'従業員マスタ'!$A$4:$B$203,2,FALSE),"")</f>
      </c>
      <c r="F178" s="34">
        <f>IFERROR(VLOOKUP(D178,'従業員マスタ'!$A$4:$E$203,5,FALSE),"")</f>
      </c>
      <c r="G178" s="28" t="n"/>
      <c r="H178" s="36" t="n"/>
      <c r="I178" s="36" t="n"/>
      <c r="J178" s="37">
        <f>IF(OR(H178="",I178=""),"",MOD(I178-H178,1)*24)</f>
      </c>
      <c r="K178" s="36" t="n"/>
      <c r="L178" s="36" t="n"/>
      <c r="M178" s="37">
        <f>IF(OR(K178="",L178=""),"",MOD(L178-K178,1)*24)</f>
      </c>
      <c r="N178" s="37">
        <f>IF(OR(M178="",J178=""),"",MAX(M178-J178,0))</f>
      </c>
      <c r="O178" s="28" t="n"/>
      <c r="P178" s="28" t="n"/>
    </row>
    <row r="179">
      <c r="A179" s="29" t="n"/>
      <c r="B179" s="28" t="n"/>
      <c r="C179" s="34">
        <f>IFERROR(VLOOKUP(B179,'店舗マスタ'!$A$4:$B$103,2,FALSE),"")</f>
      </c>
      <c r="D179" s="28" t="n"/>
      <c r="E179" s="34">
        <f>IFERROR(VLOOKUP(D179,'従業員マスタ'!$A$4:$B$203,2,FALSE),"")</f>
      </c>
      <c r="F179" s="34">
        <f>IFERROR(VLOOKUP(D179,'従業員マスタ'!$A$4:$E$203,5,FALSE),"")</f>
      </c>
      <c r="G179" s="28" t="n"/>
      <c r="H179" s="36" t="n"/>
      <c r="I179" s="36" t="n"/>
      <c r="J179" s="37">
        <f>IF(OR(H179="",I179=""),"",MOD(I179-H179,1)*24)</f>
      </c>
      <c r="K179" s="36" t="n"/>
      <c r="L179" s="36" t="n"/>
      <c r="M179" s="37">
        <f>IF(OR(K179="",L179=""),"",MOD(L179-K179,1)*24)</f>
      </c>
      <c r="N179" s="37">
        <f>IF(OR(M179="",J179=""),"",MAX(M179-J179,0))</f>
      </c>
      <c r="O179" s="28" t="n"/>
      <c r="P179" s="28" t="n"/>
    </row>
    <row r="180">
      <c r="A180" s="29" t="n"/>
      <c r="B180" s="28" t="n"/>
      <c r="C180" s="34">
        <f>IFERROR(VLOOKUP(B180,'店舗マスタ'!$A$4:$B$103,2,FALSE),"")</f>
      </c>
      <c r="D180" s="28" t="n"/>
      <c r="E180" s="34">
        <f>IFERROR(VLOOKUP(D180,'従業員マスタ'!$A$4:$B$203,2,FALSE),"")</f>
      </c>
      <c r="F180" s="34">
        <f>IFERROR(VLOOKUP(D180,'従業員マスタ'!$A$4:$E$203,5,FALSE),"")</f>
      </c>
      <c r="G180" s="28" t="n"/>
      <c r="H180" s="36" t="n"/>
      <c r="I180" s="36" t="n"/>
      <c r="J180" s="37">
        <f>IF(OR(H180="",I180=""),"",MOD(I180-H180,1)*24)</f>
      </c>
      <c r="K180" s="36" t="n"/>
      <c r="L180" s="36" t="n"/>
      <c r="M180" s="37">
        <f>IF(OR(K180="",L180=""),"",MOD(L180-K180,1)*24)</f>
      </c>
      <c r="N180" s="37">
        <f>IF(OR(M180="",J180=""),"",MAX(M180-J180,0))</f>
      </c>
      <c r="O180" s="28" t="n"/>
      <c r="P180" s="28" t="n"/>
    </row>
    <row r="181">
      <c r="A181" s="29" t="n"/>
      <c r="B181" s="28" t="n"/>
      <c r="C181" s="34">
        <f>IFERROR(VLOOKUP(B181,'店舗マスタ'!$A$4:$B$103,2,FALSE),"")</f>
      </c>
      <c r="D181" s="28" t="n"/>
      <c r="E181" s="34">
        <f>IFERROR(VLOOKUP(D181,'従業員マスタ'!$A$4:$B$203,2,FALSE),"")</f>
      </c>
      <c r="F181" s="34">
        <f>IFERROR(VLOOKUP(D181,'従業員マスタ'!$A$4:$E$203,5,FALSE),"")</f>
      </c>
      <c r="G181" s="28" t="n"/>
      <c r="H181" s="36" t="n"/>
      <c r="I181" s="36" t="n"/>
      <c r="J181" s="37">
        <f>IF(OR(H181="",I181=""),"",MOD(I181-H181,1)*24)</f>
      </c>
      <c r="K181" s="36" t="n"/>
      <c r="L181" s="36" t="n"/>
      <c r="M181" s="37">
        <f>IF(OR(K181="",L181=""),"",MOD(L181-K181,1)*24)</f>
      </c>
      <c r="N181" s="37">
        <f>IF(OR(M181="",J181=""),"",MAX(M181-J181,0))</f>
      </c>
      <c r="O181" s="28" t="n"/>
      <c r="P181" s="28" t="n"/>
    </row>
    <row r="182">
      <c r="A182" s="29" t="n"/>
      <c r="B182" s="28" t="n"/>
      <c r="C182" s="34">
        <f>IFERROR(VLOOKUP(B182,'店舗マスタ'!$A$4:$B$103,2,FALSE),"")</f>
      </c>
      <c r="D182" s="28" t="n"/>
      <c r="E182" s="34">
        <f>IFERROR(VLOOKUP(D182,'従業員マスタ'!$A$4:$B$203,2,FALSE),"")</f>
      </c>
      <c r="F182" s="34">
        <f>IFERROR(VLOOKUP(D182,'従業員マスタ'!$A$4:$E$203,5,FALSE),"")</f>
      </c>
      <c r="G182" s="28" t="n"/>
      <c r="H182" s="36" t="n"/>
      <c r="I182" s="36" t="n"/>
      <c r="J182" s="37">
        <f>IF(OR(H182="",I182=""),"",MOD(I182-H182,1)*24)</f>
      </c>
      <c r="K182" s="36" t="n"/>
      <c r="L182" s="36" t="n"/>
      <c r="M182" s="37">
        <f>IF(OR(K182="",L182=""),"",MOD(L182-K182,1)*24)</f>
      </c>
      <c r="N182" s="37">
        <f>IF(OR(M182="",J182=""),"",MAX(M182-J182,0))</f>
      </c>
      <c r="O182" s="28" t="n"/>
      <c r="P182" s="28" t="n"/>
    </row>
    <row r="183">
      <c r="A183" s="29" t="n"/>
      <c r="B183" s="28" t="n"/>
      <c r="C183" s="34">
        <f>IFERROR(VLOOKUP(B183,'店舗マスタ'!$A$4:$B$103,2,FALSE),"")</f>
      </c>
      <c r="D183" s="28" t="n"/>
      <c r="E183" s="34">
        <f>IFERROR(VLOOKUP(D183,'従業員マスタ'!$A$4:$B$203,2,FALSE),"")</f>
      </c>
      <c r="F183" s="34">
        <f>IFERROR(VLOOKUP(D183,'従業員マスタ'!$A$4:$E$203,5,FALSE),"")</f>
      </c>
      <c r="G183" s="28" t="n"/>
      <c r="H183" s="36" t="n"/>
      <c r="I183" s="36" t="n"/>
      <c r="J183" s="37">
        <f>IF(OR(H183="",I183=""),"",MOD(I183-H183,1)*24)</f>
      </c>
      <c r="K183" s="36" t="n"/>
      <c r="L183" s="36" t="n"/>
      <c r="M183" s="37">
        <f>IF(OR(K183="",L183=""),"",MOD(L183-K183,1)*24)</f>
      </c>
      <c r="N183" s="37">
        <f>IF(OR(M183="",J183=""),"",MAX(M183-J183,0))</f>
      </c>
      <c r="O183" s="28" t="n"/>
      <c r="P183" s="28" t="n"/>
    </row>
    <row r="184">
      <c r="A184" s="29" t="n"/>
      <c r="B184" s="28" t="n"/>
      <c r="C184" s="34">
        <f>IFERROR(VLOOKUP(B184,'店舗マスタ'!$A$4:$B$103,2,FALSE),"")</f>
      </c>
      <c r="D184" s="28" t="n"/>
      <c r="E184" s="34">
        <f>IFERROR(VLOOKUP(D184,'従業員マスタ'!$A$4:$B$203,2,FALSE),"")</f>
      </c>
      <c r="F184" s="34">
        <f>IFERROR(VLOOKUP(D184,'従業員マスタ'!$A$4:$E$203,5,FALSE),"")</f>
      </c>
      <c r="G184" s="28" t="n"/>
      <c r="H184" s="36" t="n"/>
      <c r="I184" s="36" t="n"/>
      <c r="J184" s="37">
        <f>IF(OR(H184="",I184=""),"",MOD(I184-H184,1)*24)</f>
      </c>
      <c r="K184" s="36" t="n"/>
      <c r="L184" s="36" t="n"/>
      <c r="M184" s="37">
        <f>IF(OR(K184="",L184=""),"",MOD(L184-K184,1)*24)</f>
      </c>
      <c r="N184" s="37">
        <f>IF(OR(M184="",J184=""),"",MAX(M184-J184,0))</f>
      </c>
      <c r="O184" s="28" t="n"/>
      <c r="P184" s="28" t="n"/>
    </row>
    <row r="185">
      <c r="A185" s="29" t="n"/>
      <c r="B185" s="28" t="n"/>
      <c r="C185" s="34">
        <f>IFERROR(VLOOKUP(B185,'店舗マスタ'!$A$4:$B$103,2,FALSE),"")</f>
      </c>
      <c r="D185" s="28" t="n"/>
      <c r="E185" s="34">
        <f>IFERROR(VLOOKUP(D185,'従業員マスタ'!$A$4:$B$203,2,FALSE),"")</f>
      </c>
      <c r="F185" s="34">
        <f>IFERROR(VLOOKUP(D185,'従業員マスタ'!$A$4:$E$203,5,FALSE),"")</f>
      </c>
      <c r="G185" s="28" t="n"/>
      <c r="H185" s="36" t="n"/>
      <c r="I185" s="36" t="n"/>
      <c r="J185" s="37">
        <f>IF(OR(H185="",I185=""),"",MOD(I185-H185,1)*24)</f>
      </c>
      <c r="K185" s="36" t="n"/>
      <c r="L185" s="36" t="n"/>
      <c r="M185" s="37">
        <f>IF(OR(K185="",L185=""),"",MOD(L185-K185,1)*24)</f>
      </c>
      <c r="N185" s="37">
        <f>IF(OR(M185="",J185=""),"",MAX(M185-J185,0))</f>
      </c>
      <c r="O185" s="28" t="n"/>
      <c r="P185" s="28" t="n"/>
    </row>
    <row r="186">
      <c r="A186" s="29" t="n"/>
      <c r="B186" s="28" t="n"/>
      <c r="C186" s="34">
        <f>IFERROR(VLOOKUP(B186,'店舗マスタ'!$A$4:$B$103,2,FALSE),"")</f>
      </c>
      <c r="D186" s="28" t="n"/>
      <c r="E186" s="34">
        <f>IFERROR(VLOOKUP(D186,'従業員マスタ'!$A$4:$B$203,2,FALSE),"")</f>
      </c>
      <c r="F186" s="34">
        <f>IFERROR(VLOOKUP(D186,'従業員マスタ'!$A$4:$E$203,5,FALSE),"")</f>
      </c>
      <c r="G186" s="28" t="n"/>
      <c r="H186" s="36" t="n"/>
      <c r="I186" s="36" t="n"/>
      <c r="J186" s="37">
        <f>IF(OR(H186="",I186=""),"",MOD(I186-H186,1)*24)</f>
      </c>
      <c r="K186" s="36" t="n"/>
      <c r="L186" s="36" t="n"/>
      <c r="M186" s="37">
        <f>IF(OR(K186="",L186=""),"",MOD(L186-K186,1)*24)</f>
      </c>
      <c r="N186" s="37">
        <f>IF(OR(M186="",J186=""),"",MAX(M186-J186,0))</f>
      </c>
      <c r="O186" s="28" t="n"/>
      <c r="P186" s="28" t="n"/>
    </row>
    <row r="187">
      <c r="A187" s="29" t="n"/>
      <c r="B187" s="28" t="n"/>
      <c r="C187" s="34">
        <f>IFERROR(VLOOKUP(B187,'店舗マスタ'!$A$4:$B$103,2,FALSE),"")</f>
      </c>
      <c r="D187" s="28" t="n"/>
      <c r="E187" s="34">
        <f>IFERROR(VLOOKUP(D187,'従業員マスタ'!$A$4:$B$203,2,FALSE),"")</f>
      </c>
      <c r="F187" s="34">
        <f>IFERROR(VLOOKUP(D187,'従業員マスタ'!$A$4:$E$203,5,FALSE),"")</f>
      </c>
      <c r="G187" s="28" t="n"/>
      <c r="H187" s="36" t="n"/>
      <c r="I187" s="36" t="n"/>
      <c r="J187" s="37">
        <f>IF(OR(H187="",I187=""),"",MOD(I187-H187,1)*24)</f>
      </c>
      <c r="K187" s="36" t="n"/>
      <c r="L187" s="36" t="n"/>
      <c r="M187" s="37">
        <f>IF(OR(K187="",L187=""),"",MOD(L187-K187,1)*24)</f>
      </c>
      <c r="N187" s="37">
        <f>IF(OR(M187="",J187=""),"",MAX(M187-J187,0))</f>
      </c>
      <c r="O187" s="28" t="n"/>
      <c r="P187" s="28" t="n"/>
    </row>
    <row r="188">
      <c r="A188" s="29" t="n"/>
      <c r="B188" s="28" t="n"/>
      <c r="C188" s="34">
        <f>IFERROR(VLOOKUP(B188,'店舗マスタ'!$A$4:$B$103,2,FALSE),"")</f>
      </c>
      <c r="D188" s="28" t="n"/>
      <c r="E188" s="34">
        <f>IFERROR(VLOOKUP(D188,'従業員マスタ'!$A$4:$B$203,2,FALSE),"")</f>
      </c>
      <c r="F188" s="34">
        <f>IFERROR(VLOOKUP(D188,'従業員マスタ'!$A$4:$E$203,5,FALSE),"")</f>
      </c>
      <c r="G188" s="28" t="n"/>
      <c r="H188" s="36" t="n"/>
      <c r="I188" s="36" t="n"/>
      <c r="J188" s="37">
        <f>IF(OR(H188="",I188=""),"",MOD(I188-H188,1)*24)</f>
      </c>
      <c r="K188" s="36" t="n"/>
      <c r="L188" s="36" t="n"/>
      <c r="M188" s="37">
        <f>IF(OR(K188="",L188=""),"",MOD(L188-K188,1)*24)</f>
      </c>
      <c r="N188" s="37">
        <f>IF(OR(M188="",J188=""),"",MAX(M188-J188,0))</f>
      </c>
      <c r="O188" s="28" t="n"/>
      <c r="P188" s="28" t="n"/>
    </row>
    <row r="189">
      <c r="A189" s="29" t="n"/>
      <c r="B189" s="28" t="n"/>
      <c r="C189" s="34">
        <f>IFERROR(VLOOKUP(B189,'店舗マスタ'!$A$4:$B$103,2,FALSE),"")</f>
      </c>
      <c r="D189" s="28" t="n"/>
      <c r="E189" s="34">
        <f>IFERROR(VLOOKUP(D189,'従業員マスタ'!$A$4:$B$203,2,FALSE),"")</f>
      </c>
      <c r="F189" s="34">
        <f>IFERROR(VLOOKUP(D189,'従業員マスタ'!$A$4:$E$203,5,FALSE),"")</f>
      </c>
      <c r="G189" s="28" t="n"/>
      <c r="H189" s="36" t="n"/>
      <c r="I189" s="36" t="n"/>
      <c r="J189" s="37">
        <f>IF(OR(H189="",I189=""),"",MOD(I189-H189,1)*24)</f>
      </c>
      <c r="K189" s="36" t="n"/>
      <c r="L189" s="36" t="n"/>
      <c r="M189" s="37">
        <f>IF(OR(K189="",L189=""),"",MOD(L189-K189,1)*24)</f>
      </c>
      <c r="N189" s="37">
        <f>IF(OR(M189="",J189=""),"",MAX(M189-J189,0))</f>
      </c>
      <c r="O189" s="28" t="n"/>
      <c r="P189" s="28" t="n"/>
    </row>
    <row r="190">
      <c r="A190" s="29" t="n"/>
      <c r="B190" s="28" t="n"/>
      <c r="C190" s="34">
        <f>IFERROR(VLOOKUP(B190,'店舗マスタ'!$A$4:$B$103,2,FALSE),"")</f>
      </c>
      <c r="D190" s="28" t="n"/>
      <c r="E190" s="34">
        <f>IFERROR(VLOOKUP(D190,'従業員マスタ'!$A$4:$B$203,2,FALSE),"")</f>
      </c>
      <c r="F190" s="34">
        <f>IFERROR(VLOOKUP(D190,'従業員マスタ'!$A$4:$E$203,5,FALSE),"")</f>
      </c>
      <c r="G190" s="28" t="n"/>
      <c r="H190" s="36" t="n"/>
      <c r="I190" s="36" t="n"/>
      <c r="J190" s="37">
        <f>IF(OR(H190="",I190=""),"",MOD(I190-H190,1)*24)</f>
      </c>
      <c r="K190" s="36" t="n"/>
      <c r="L190" s="36" t="n"/>
      <c r="M190" s="37">
        <f>IF(OR(K190="",L190=""),"",MOD(L190-K190,1)*24)</f>
      </c>
      <c r="N190" s="37">
        <f>IF(OR(M190="",J190=""),"",MAX(M190-J190,0))</f>
      </c>
      <c r="O190" s="28" t="n"/>
      <c r="P190" s="28" t="n"/>
    </row>
    <row r="191">
      <c r="A191" s="29" t="n"/>
      <c r="B191" s="28" t="n"/>
      <c r="C191" s="34">
        <f>IFERROR(VLOOKUP(B191,'店舗マスタ'!$A$4:$B$103,2,FALSE),"")</f>
      </c>
      <c r="D191" s="28" t="n"/>
      <c r="E191" s="34">
        <f>IFERROR(VLOOKUP(D191,'従業員マスタ'!$A$4:$B$203,2,FALSE),"")</f>
      </c>
      <c r="F191" s="34">
        <f>IFERROR(VLOOKUP(D191,'従業員マスタ'!$A$4:$E$203,5,FALSE),"")</f>
      </c>
      <c r="G191" s="28" t="n"/>
      <c r="H191" s="36" t="n"/>
      <c r="I191" s="36" t="n"/>
      <c r="J191" s="37">
        <f>IF(OR(H191="",I191=""),"",MOD(I191-H191,1)*24)</f>
      </c>
      <c r="K191" s="36" t="n"/>
      <c r="L191" s="36" t="n"/>
      <c r="M191" s="37">
        <f>IF(OR(K191="",L191=""),"",MOD(L191-K191,1)*24)</f>
      </c>
      <c r="N191" s="37">
        <f>IF(OR(M191="",J191=""),"",MAX(M191-J191,0))</f>
      </c>
      <c r="O191" s="28" t="n"/>
      <c r="P191" s="28" t="n"/>
    </row>
    <row r="192">
      <c r="A192" s="29" t="n"/>
      <c r="B192" s="28" t="n"/>
      <c r="C192" s="34">
        <f>IFERROR(VLOOKUP(B192,'店舗マスタ'!$A$4:$B$103,2,FALSE),"")</f>
      </c>
      <c r="D192" s="28" t="n"/>
      <c r="E192" s="34">
        <f>IFERROR(VLOOKUP(D192,'従業員マスタ'!$A$4:$B$203,2,FALSE),"")</f>
      </c>
      <c r="F192" s="34">
        <f>IFERROR(VLOOKUP(D192,'従業員マスタ'!$A$4:$E$203,5,FALSE),"")</f>
      </c>
      <c r="G192" s="28" t="n"/>
      <c r="H192" s="36" t="n"/>
      <c r="I192" s="36" t="n"/>
      <c r="J192" s="37">
        <f>IF(OR(H192="",I192=""),"",MOD(I192-H192,1)*24)</f>
      </c>
      <c r="K192" s="36" t="n"/>
      <c r="L192" s="36" t="n"/>
      <c r="M192" s="37">
        <f>IF(OR(K192="",L192=""),"",MOD(L192-K192,1)*24)</f>
      </c>
      <c r="N192" s="37">
        <f>IF(OR(M192="",J192=""),"",MAX(M192-J192,0))</f>
      </c>
      <c r="O192" s="28" t="n"/>
      <c r="P192" s="28" t="n"/>
    </row>
    <row r="193">
      <c r="A193" s="29" t="n"/>
      <c r="B193" s="28" t="n"/>
      <c r="C193" s="34">
        <f>IFERROR(VLOOKUP(B193,'店舗マスタ'!$A$4:$B$103,2,FALSE),"")</f>
      </c>
      <c r="D193" s="28" t="n"/>
      <c r="E193" s="34">
        <f>IFERROR(VLOOKUP(D193,'従業員マスタ'!$A$4:$B$203,2,FALSE),"")</f>
      </c>
      <c r="F193" s="34">
        <f>IFERROR(VLOOKUP(D193,'従業員マスタ'!$A$4:$E$203,5,FALSE),"")</f>
      </c>
      <c r="G193" s="28" t="n"/>
      <c r="H193" s="36" t="n"/>
      <c r="I193" s="36" t="n"/>
      <c r="J193" s="37">
        <f>IF(OR(H193="",I193=""),"",MOD(I193-H193,1)*24)</f>
      </c>
      <c r="K193" s="36" t="n"/>
      <c r="L193" s="36" t="n"/>
      <c r="M193" s="37">
        <f>IF(OR(K193="",L193=""),"",MOD(L193-K193,1)*24)</f>
      </c>
      <c r="N193" s="37">
        <f>IF(OR(M193="",J193=""),"",MAX(M193-J193,0))</f>
      </c>
      <c r="O193" s="28" t="n"/>
      <c r="P193" s="28" t="n"/>
    </row>
    <row r="194">
      <c r="A194" s="29" t="n"/>
      <c r="B194" s="28" t="n"/>
      <c r="C194" s="34">
        <f>IFERROR(VLOOKUP(B194,'店舗マスタ'!$A$4:$B$103,2,FALSE),"")</f>
      </c>
      <c r="D194" s="28" t="n"/>
      <c r="E194" s="34">
        <f>IFERROR(VLOOKUP(D194,'従業員マスタ'!$A$4:$B$203,2,FALSE),"")</f>
      </c>
      <c r="F194" s="34">
        <f>IFERROR(VLOOKUP(D194,'従業員マスタ'!$A$4:$E$203,5,FALSE),"")</f>
      </c>
      <c r="G194" s="28" t="n"/>
      <c r="H194" s="36" t="n"/>
      <c r="I194" s="36" t="n"/>
      <c r="J194" s="37">
        <f>IF(OR(H194="",I194=""),"",MOD(I194-H194,1)*24)</f>
      </c>
      <c r="K194" s="36" t="n"/>
      <c r="L194" s="36" t="n"/>
      <c r="M194" s="37">
        <f>IF(OR(K194="",L194=""),"",MOD(L194-K194,1)*24)</f>
      </c>
      <c r="N194" s="37">
        <f>IF(OR(M194="",J194=""),"",MAX(M194-J194,0))</f>
      </c>
      <c r="O194" s="28" t="n"/>
      <c r="P194" s="28" t="n"/>
    </row>
    <row r="195">
      <c r="A195" s="29" t="n"/>
      <c r="B195" s="28" t="n"/>
      <c r="C195" s="34">
        <f>IFERROR(VLOOKUP(B195,'店舗マスタ'!$A$4:$B$103,2,FALSE),"")</f>
      </c>
      <c r="D195" s="28" t="n"/>
      <c r="E195" s="34">
        <f>IFERROR(VLOOKUP(D195,'従業員マスタ'!$A$4:$B$203,2,FALSE),"")</f>
      </c>
      <c r="F195" s="34">
        <f>IFERROR(VLOOKUP(D195,'従業員マスタ'!$A$4:$E$203,5,FALSE),"")</f>
      </c>
      <c r="G195" s="28" t="n"/>
      <c r="H195" s="36" t="n"/>
      <c r="I195" s="36" t="n"/>
      <c r="J195" s="37">
        <f>IF(OR(H195="",I195=""),"",MOD(I195-H195,1)*24)</f>
      </c>
      <c r="K195" s="36" t="n"/>
      <c r="L195" s="36" t="n"/>
      <c r="M195" s="37">
        <f>IF(OR(K195="",L195=""),"",MOD(L195-K195,1)*24)</f>
      </c>
      <c r="N195" s="37">
        <f>IF(OR(M195="",J195=""),"",MAX(M195-J195,0))</f>
      </c>
      <c r="O195" s="28" t="n"/>
      <c r="P195" s="28" t="n"/>
    </row>
    <row r="196">
      <c r="A196" s="29" t="n"/>
      <c r="B196" s="28" t="n"/>
      <c r="C196" s="34">
        <f>IFERROR(VLOOKUP(B196,'店舗マスタ'!$A$4:$B$103,2,FALSE),"")</f>
      </c>
      <c r="D196" s="28" t="n"/>
      <c r="E196" s="34">
        <f>IFERROR(VLOOKUP(D196,'従業員マスタ'!$A$4:$B$203,2,FALSE),"")</f>
      </c>
      <c r="F196" s="34">
        <f>IFERROR(VLOOKUP(D196,'従業員マスタ'!$A$4:$E$203,5,FALSE),"")</f>
      </c>
      <c r="G196" s="28" t="n"/>
      <c r="H196" s="36" t="n"/>
      <c r="I196" s="36" t="n"/>
      <c r="J196" s="37">
        <f>IF(OR(H196="",I196=""),"",MOD(I196-H196,1)*24)</f>
      </c>
      <c r="K196" s="36" t="n"/>
      <c r="L196" s="36" t="n"/>
      <c r="M196" s="37">
        <f>IF(OR(K196="",L196=""),"",MOD(L196-K196,1)*24)</f>
      </c>
      <c r="N196" s="37">
        <f>IF(OR(M196="",J196=""),"",MAX(M196-J196,0))</f>
      </c>
      <c r="O196" s="28" t="n"/>
      <c r="P196" s="28" t="n"/>
    </row>
    <row r="197">
      <c r="A197" s="29" t="n"/>
      <c r="B197" s="28" t="n"/>
      <c r="C197" s="34">
        <f>IFERROR(VLOOKUP(B197,'店舗マスタ'!$A$4:$B$103,2,FALSE),"")</f>
      </c>
      <c r="D197" s="28" t="n"/>
      <c r="E197" s="34">
        <f>IFERROR(VLOOKUP(D197,'従業員マスタ'!$A$4:$B$203,2,FALSE),"")</f>
      </c>
      <c r="F197" s="34">
        <f>IFERROR(VLOOKUP(D197,'従業員マスタ'!$A$4:$E$203,5,FALSE),"")</f>
      </c>
      <c r="G197" s="28" t="n"/>
      <c r="H197" s="36" t="n"/>
      <c r="I197" s="36" t="n"/>
      <c r="J197" s="37">
        <f>IF(OR(H197="",I197=""),"",MOD(I197-H197,1)*24)</f>
      </c>
      <c r="K197" s="36" t="n"/>
      <c r="L197" s="36" t="n"/>
      <c r="M197" s="37">
        <f>IF(OR(K197="",L197=""),"",MOD(L197-K197,1)*24)</f>
      </c>
      <c r="N197" s="37">
        <f>IF(OR(M197="",J197=""),"",MAX(M197-J197,0))</f>
      </c>
      <c r="O197" s="28" t="n"/>
      <c r="P197" s="28" t="n"/>
    </row>
    <row r="198">
      <c r="A198" s="29" t="n"/>
      <c r="B198" s="28" t="n"/>
      <c r="C198" s="34">
        <f>IFERROR(VLOOKUP(B198,'店舗マスタ'!$A$4:$B$103,2,FALSE),"")</f>
      </c>
      <c r="D198" s="28" t="n"/>
      <c r="E198" s="34">
        <f>IFERROR(VLOOKUP(D198,'従業員マスタ'!$A$4:$B$203,2,FALSE),"")</f>
      </c>
      <c r="F198" s="34">
        <f>IFERROR(VLOOKUP(D198,'従業員マスタ'!$A$4:$E$203,5,FALSE),"")</f>
      </c>
      <c r="G198" s="28" t="n"/>
      <c r="H198" s="36" t="n"/>
      <c r="I198" s="36" t="n"/>
      <c r="J198" s="37">
        <f>IF(OR(H198="",I198=""),"",MOD(I198-H198,1)*24)</f>
      </c>
      <c r="K198" s="36" t="n"/>
      <c r="L198" s="36" t="n"/>
      <c r="M198" s="37">
        <f>IF(OR(K198="",L198=""),"",MOD(L198-K198,1)*24)</f>
      </c>
      <c r="N198" s="37">
        <f>IF(OR(M198="",J198=""),"",MAX(M198-J198,0))</f>
      </c>
      <c r="O198" s="28" t="n"/>
      <c r="P198" s="28" t="n"/>
    </row>
    <row r="199">
      <c r="A199" s="29" t="n"/>
      <c r="B199" s="28" t="n"/>
      <c r="C199" s="34">
        <f>IFERROR(VLOOKUP(B199,'店舗マスタ'!$A$4:$B$103,2,FALSE),"")</f>
      </c>
      <c r="D199" s="28" t="n"/>
      <c r="E199" s="34">
        <f>IFERROR(VLOOKUP(D199,'従業員マスタ'!$A$4:$B$203,2,FALSE),"")</f>
      </c>
      <c r="F199" s="34">
        <f>IFERROR(VLOOKUP(D199,'従業員マスタ'!$A$4:$E$203,5,FALSE),"")</f>
      </c>
      <c r="G199" s="28" t="n"/>
      <c r="H199" s="36" t="n"/>
      <c r="I199" s="36" t="n"/>
      <c r="J199" s="37">
        <f>IF(OR(H199="",I199=""),"",MOD(I199-H199,1)*24)</f>
      </c>
      <c r="K199" s="36" t="n"/>
      <c r="L199" s="36" t="n"/>
      <c r="M199" s="37">
        <f>IF(OR(K199="",L199=""),"",MOD(L199-K199,1)*24)</f>
      </c>
      <c r="N199" s="37">
        <f>IF(OR(M199="",J199=""),"",MAX(M199-J199,0))</f>
      </c>
      <c r="O199" s="28" t="n"/>
      <c r="P199" s="28" t="n"/>
    </row>
    <row r="200">
      <c r="A200" s="29" t="n"/>
      <c r="B200" s="28" t="n"/>
      <c r="C200" s="34">
        <f>IFERROR(VLOOKUP(B200,'店舗マスタ'!$A$4:$B$103,2,FALSE),"")</f>
      </c>
      <c r="D200" s="28" t="n"/>
      <c r="E200" s="34">
        <f>IFERROR(VLOOKUP(D200,'従業員マスタ'!$A$4:$B$203,2,FALSE),"")</f>
      </c>
      <c r="F200" s="34">
        <f>IFERROR(VLOOKUP(D200,'従業員マスタ'!$A$4:$E$203,5,FALSE),"")</f>
      </c>
      <c r="G200" s="28" t="n"/>
      <c r="H200" s="36" t="n"/>
      <c r="I200" s="36" t="n"/>
      <c r="J200" s="37">
        <f>IF(OR(H200="",I200=""),"",MOD(I200-H200,1)*24)</f>
      </c>
      <c r="K200" s="36" t="n"/>
      <c r="L200" s="36" t="n"/>
      <c r="M200" s="37">
        <f>IF(OR(K200="",L200=""),"",MOD(L200-K200,1)*24)</f>
      </c>
      <c r="N200" s="37">
        <f>IF(OR(M200="",J200=""),"",MAX(M200-J200,0))</f>
      </c>
      <c r="O200" s="28" t="n"/>
      <c r="P200" s="28" t="n"/>
    </row>
    <row r="201">
      <c r="A201" s="29" t="n"/>
      <c r="B201" s="28" t="n"/>
      <c r="C201" s="34">
        <f>IFERROR(VLOOKUP(B201,'店舗マスタ'!$A$4:$B$103,2,FALSE),"")</f>
      </c>
      <c r="D201" s="28" t="n"/>
      <c r="E201" s="34">
        <f>IFERROR(VLOOKUP(D201,'従業員マスタ'!$A$4:$B$203,2,FALSE),"")</f>
      </c>
      <c r="F201" s="34">
        <f>IFERROR(VLOOKUP(D201,'従業員マスタ'!$A$4:$E$203,5,FALSE),"")</f>
      </c>
      <c r="G201" s="28" t="n"/>
      <c r="H201" s="36" t="n"/>
      <c r="I201" s="36" t="n"/>
      <c r="J201" s="37">
        <f>IF(OR(H201="",I201=""),"",MOD(I201-H201,1)*24)</f>
      </c>
      <c r="K201" s="36" t="n"/>
      <c r="L201" s="36" t="n"/>
      <c r="M201" s="37">
        <f>IF(OR(K201="",L201=""),"",MOD(L201-K201,1)*24)</f>
      </c>
      <c r="N201" s="37">
        <f>IF(OR(M201="",J201=""),"",MAX(M201-J201,0))</f>
      </c>
      <c r="O201" s="28" t="n"/>
      <c r="P201" s="28" t="n"/>
    </row>
    <row r="202">
      <c r="A202" s="29" t="n"/>
      <c r="B202" s="28" t="n"/>
      <c r="C202" s="34">
        <f>IFERROR(VLOOKUP(B202,'店舗マスタ'!$A$4:$B$103,2,FALSE),"")</f>
      </c>
      <c r="D202" s="28" t="n"/>
      <c r="E202" s="34">
        <f>IFERROR(VLOOKUP(D202,'従業員マスタ'!$A$4:$B$203,2,FALSE),"")</f>
      </c>
      <c r="F202" s="34">
        <f>IFERROR(VLOOKUP(D202,'従業員マスタ'!$A$4:$E$203,5,FALSE),"")</f>
      </c>
      <c r="G202" s="28" t="n"/>
      <c r="H202" s="36" t="n"/>
      <c r="I202" s="36" t="n"/>
      <c r="J202" s="37">
        <f>IF(OR(H202="",I202=""),"",MOD(I202-H202,1)*24)</f>
      </c>
      <c r="K202" s="36" t="n"/>
      <c r="L202" s="36" t="n"/>
      <c r="M202" s="37">
        <f>IF(OR(K202="",L202=""),"",MOD(L202-K202,1)*24)</f>
      </c>
      <c r="N202" s="37">
        <f>IF(OR(M202="",J202=""),"",MAX(M202-J202,0))</f>
      </c>
      <c r="O202" s="28" t="n"/>
      <c r="P202" s="28" t="n"/>
    </row>
    <row r="203">
      <c r="A203" s="29" t="n"/>
      <c r="B203" s="28" t="n"/>
      <c r="C203" s="34">
        <f>IFERROR(VLOOKUP(B203,'店舗マスタ'!$A$4:$B$103,2,FALSE),"")</f>
      </c>
      <c r="D203" s="28" t="n"/>
      <c r="E203" s="34">
        <f>IFERROR(VLOOKUP(D203,'従業員マスタ'!$A$4:$B$203,2,FALSE),"")</f>
      </c>
      <c r="F203" s="34">
        <f>IFERROR(VLOOKUP(D203,'従業員マスタ'!$A$4:$E$203,5,FALSE),"")</f>
      </c>
      <c r="G203" s="28" t="n"/>
      <c r="H203" s="36" t="n"/>
      <c r="I203" s="36" t="n"/>
      <c r="J203" s="37">
        <f>IF(OR(H203="",I203=""),"",MOD(I203-H203,1)*24)</f>
      </c>
      <c r="K203" s="36" t="n"/>
      <c r="L203" s="36" t="n"/>
      <c r="M203" s="37">
        <f>IF(OR(K203="",L203=""),"",MOD(L203-K203,1)*24)</f>
      </c>
      <c r="N203" s="37">
        <f>IF(OR(M203="",J203=""),"",MAX(M203-J203,0))</f>
      </c>
      <c r="O203" s="28" t="n"/>
      <c r="P203" s="28" t="n"/>
    </row>
    <row r="204">
      <c r="A204" s="29" t="n"/>
      <c r="B204" s="28" t="n"/>
      <c r="C204" s="34">
        <f>IFERROR(VLOOKUP(B204,'店舗マスタ'!$A$4:$B$103,2,FALSE),"")</f>
      </c>
      <c r="D204" s="28" t="n"/>
      <c r="E204" s="34">
        <f>IFERROR(VLOOKUP(D204,'従業員マスタ'!$A$4:$B$203,2,FALSE),"")</f>
      </c>
      <c r="F204" s="34">
        <f>IFERROR(VLOOKUP(D204,'従業員マスタ'!$A$4:$E$203,5,FALSE),"")</f>
      </c>
      <c r="G204" s="28" t="n"/>
      <c r="H204" s="36" t="n"/>
      <c r="I204" s="36" t="n"/>
      <c r="J204" s="37">
        <f>IF(OR(H204="",I204=""),"",MOD(I204-H204,1)*24)</f>
      </c>
      <c r="K204" s="36" t="n"/>
      <c r="L204" s="36" t="n"/>
      <c r="M204" s="37">
        <f>IF(OR(K204="",L204=""),"",MOD(L204-K204,1)*24)</f>
      </c>
      <c r="N204" s="37">
        <f>IF(OR(M204="",J204=""),"",MAX(M204-J204,0))</f>
      </c>
      <c r="O204" s="28" t="n"/>
      <c r="P204" s="28" t="n"/>
    </row>
    <row r="205">
      <c r="A205" s="29" t="n"/>
      <c r="B205" s="28" t="n"/>
      <c r="C205" s="34">
        <f>IFERROR(VLOOKUP(B205,'店舗マスタ'!$A$4:$B$103,2,FALSE),"")</f>
      </c>
      <c r="D205" s="28" t="n"/>
      <c r="E205" s="34">
        <f>IFERROR(VLOOKUP(D205,'従業員マスタ'!$A$4:$B$203,2,FALSE),"")</f>
      </c>
      <c r="F205" s="34">
        <f>IFERROR(VLOOKUP(D205,'従業員マスタ'!$A$4:$E$203,5,FALSE),"")</f>
      </c>
      <c r="G205" s="28" t="n"/>
      <c r="H205" s="36" t="n"/>
      <c r="I205" s="36" t="n"/>
      <c r="J205" s="37">
        <f>IF(OR(H205="",I205=""),"",MOD(I205-H205,1)*24)</f>
      </c>
      <c r="K205" s="36" t="n"/>
      <c r="L205" s="36" t="n"/>
      <c r="M205" s="37">
        <f>IF(OR(K205="",L205=""),"",MOD(L205-K205,1)*24)</f>
      </c>
      <c r="N205" s="37">
        <f>IF(OR(M205="",J205=""),"",MAX(M205-J205,0))</f>
      </c>
      <c r="O205" s="28" t="n"/>
      <c r="P205" s="28" t="n"/>
    </row>
    <row r="206">
      <c r="A206" s="29" t="n"/>
      <c r="B206" s="28" t="n"/>
      <c r="C206" s="34">
        <f>IFERROR(VLOOKUP(B206,'店舗マスタ'!$A$4:$B$103,2,FALSE),"")</f>
      </c>
      <c r="D206" s="28" t="n"/>
      <c r="E206" s="34">
        <f>IFERROR(VLOOKUP(D206,'従業員マスタ'!$A$4:$B$203,2,FALSE),"")</f>
      </c>
      <c r="F206" s="34">
        <f>IFERROR(VLOOKUP(D206,'従業員マスタ'!$A$4:$E$203,5,FALSE),"")</f>
      </c>
      <c r="G206" s="28" t="n"/>
      <c r="H206" s="36" t="n"/>
      <c r="I206" s="36" t="n"/>
      <c r="J206" s="37">
        <f>IF(OR(H206="",I206=""),"",MOD(I206-H206,1)*24)</f>
      </c>
      <c r="K206" s="36" t="n"/>
      <c r="L206" s="36" t="n"/>
      <c r="M206" s="37">
        <f>IF(OR(K206="",L206=""),"",MOD(L206-K206,1)*24)</f>
      </c>
      <c r="N206" s="37">
        <f>IF(OR(M206="",J206=""),"",MAX(M206-J206,0))</f>
      </c>
      <c r="O206" s="28" t="n"/>
      <c r="P206" s="28" t="n"/>
    </row>
    <row r="207">
      <c r="A207" s="29" t="n"/>
      <c r="B207" s="28" t="n"/>
      <c r="C207" s="34">
        <f>IFERROR(VLOOKUP(B207,'店舗マスタ'!$A$4:$B$103,2,FALSE),"")</f>
      </c>
      <c r="D207" s="28" t="n"/>
      <c r="E207" s="34">
        <f>IFERROR(VLOOKUP(D207,'従業員マスタ'!$A$4:$B$203,2,FALSE),"")</f>
      </c>
      <c r="F207" s="34">
        <f>IFERROR(VLOOKUP(D207,'従業員マスタ'!$A$4:$E$203,5,FALSE),"")</f>
      </c>
      <c r="G207" s="28" t="n"/>
      <c r="H207" s="36" t="n"/>
      <c r="I207" s="36" t="n"/>
      <c r="J207" s="37">
        <f>IF(OR(H207="",I207=""),"",MOD(I207-H207,1)*24)</f>
      </c>
      <c r="K207" s="36" t="n"/>
      <c r="L207" s="36" t="n"/>
      <c r="M207" s="37">
        <f>IF(OR(K207="",L207=""),"",MOD(L207-K207,1)*24)</f>
      </c>
      <c r="N207" s="37">
        <f>IF(OR(M207="",J207=""),"",MAX(M207-J207,0))</f>
      </c>
      <c r="O207" s="28" t="n"/>
      <c r="P207" s="28" t="n"/>
    </row>
    <row r="208">
      <c r="A208" s="29" t="n"/>
      <c r="B208" s="28" t="n"/>
      <c r="C208" s="34">
        <f>IFERROR(VLOOKUP(B208,'店舗マスタ'!$A$4:$B$103,2,FALSE),"")</f>
      </c>
      <c r="D208" s="28" t="n"/>
      <c r="E208" s="34">
        <f>IFERROR(VLOOKUP(D208,'従業員マスタ'!$A$4:$B$203,2,FALSE),"")</f>
      </c>
      <c r="F208" s="34">
        <f>IFERROR(VLOOKUP(D208,'従業員マスタ'!$A$4:$E$203,5,FALSE),"")</f>
      </c>
      <c r="G208" s="28" t="n"/>
      <c r="H208" s="36" t="n"/>
      <c r="I208" s="36" t="n"/>
      <c r="J208" s="37">
        <f>IF(OR(H208="",I208=""),"",MOD(I208-H208,1)*24)</f>
      </c>
      <c r="K208" s="36" t="n"/>
      <c r="L208" s="36" t="n"/>
      <c r="M208" s="37">
        <f>IF(OR(K208="",L208=""),"",MOD(L208-K208,1)*24)</f>
      </c>
      <c r="N208" s="37">
        <f>IF(OR(M208="",J208=""),"",MAX(M208-J208,0))</f>
      </c>
      <c r="O208" s="28" t="n"/>
      <c r="P208" s="28" t="n"/>
    </row>
    <row r="209">
      <c r="A209" s="29" t="n"/>
      <c r="B209" s="28" t="n"/>
      <c r="C209" s="34">
        <f>IFERROR(VLOOKUP(B209,'店舗マスタ'!$A$4:$B$103,2,FALSE),"")</f>
      </c>
      <c r="D209" s="28" t="n"/>
      <c r="E209" s="34">
        <f>IFERROR(VLOOKUP(D209,'従業員マスタ'!$A$4:$B$203,2,FALSE),"")</f>
      </c>
      <c r="F209" s="34">
        <f>IFERROR(VLOOKUP(D209,'従業員マスタ'!$A$4:$E$203,5,FALSE),"")</f>
      </c>
      <c r="G209" s="28" t="n"/>
      <c r="H209" s="36" t="n"/>
      <c r="I209" s="36" t="n"/>
      <c r="J209" s="37">
        <f>IF(OR(H209="",I209=""),"",MOD(I209-H209,1)*24)</f>
      </c>
      <c r="K209" s="36" t="n"/>
      <c r="L209" s="36" t="n"/>
      <c r="M209" s="37">
        <f>IF(OR(K209="",L209=""),"",MOD(L209-K209,1)*24)</f>
      </c>
      <c r="N209" s="37">
        <f>IF(OR(M209="",J209=""),"",MAX(M209-J209,0))</f>
      </c>
      <c r="O209" s="28" t="n"/>
      <c r="P209" s="28" t="n"/>
    </row>
    <row r="210">
      <c r="A210" s="29" t="n"/>
      <c r="B210" s="28" t="n"/>
      <c r="C210" s="34">
        <f>IFERROR(VLOOKUP(B210,'店舗マスタ'!$A$4:$B$103,2,FALSE),"")</f>
      </c>
      <c r="D210" s="28" t="n"/>
      <c r="E210" s="34">
        <f>IFERROR(VLOOKUP(D210,'従業員マスタ'!$A$4:$B$203,2,FALSE),"")</f>
      </c>
      <c r="F210" s="34">
        <f>IFERROR(VLOOKUP(D210,'従業員マスタ'!$A$4:$E$203,5,FALSE),"")</f>
      </c>
      <c r="G210" s="28" t="n"/>
      <c r="H210" s="36" t="n"/>
      <c r="I210" s="36" t="n"/>
      <c r="J210" s="37">
        <f>IF(OR(H210="",I210=""),"",MOD(I210-H210,1)*24)</f>
      </c>
      <c r="K210" s="36" t="n"/>
      <c r="L210" s="36" t="n"/>
      <c r="M210" s="37">
        <f>IF(OR(K210="",L210=""),"",MOD(L210-K210,1)*24)</f>
      </c>
      <c r="N210" s="37">
        <f>IF(OR(M210="",J210=""),"",MAX(M210-J210,0))</f>
      </c>
      <c r="O210" s="28" t="n"/>
      <c r="P210" s="28" t="n"/>
    </row>
    <row r="211">
      <c r="A211" s="29" t="n"/>
      <c r="B211" s="28" t="n"/>
      <c r="C211" s="34">
        <f>IFERROR(VLOOKUP(B211,'店舗マスタ'!$A$4:$B$103,2,FALSE),"")</f>
      </c>
      <c r="D211" s="28" t="n"/>
      <c r="E211" s="34">
        <f>IFERROR(VLOOKUP(D211,'従業員マスタ'!$A$4:$B$203,2,FALSE),"")</f>
      </c>
      <c r="F211" s="34">
        <f>IFERROR(VLOOKUP(D211,'従業員マスタ'!$A$4:$E$203,5,FALSE),"")</f>
      </c>
      <c r="G211" s="28" t="n"/>
      <c r="H211" s="36" t="n"/>
      <c r="I211" s="36" t="n"/>
      <c r="J211" s="37">
        <f>IF(OR(H211="",I211=""),"",MOD(I211-H211,1)*24)</f>
      </c>
      <c r="K211" s="36" t="n"/>
      <c r="L211" s="36" t="n"/>
      <c r="M211" s="37">
        <f>IF(OR(K211="",L211=""),"",MOD(L211-K211,1)*24)</f>
      </c>
      <c r="N211" s="37">
        <f>IF(OR(M211="",J211=""),"",MAX(M211-J211,0))</f>
      </c>
      <c r="O211" s="28" t="n"/>
      <c r="P211" s="28" t="n"/>
    </row>
    <row r="212">
      <c r="A212" s="29" t="n"/>
      <c r="B212" s="28" t="n"/>
      <c r="C212" s="34">
        <f>IFERROR(VLOOKUP(B212,'店舗マスタ'!$A$4:$B$103,2,FALSE),"")</f>
      </c>
      <c r="D212" s="28" t="n"/>
      <c r="E212" s="34">
        <f>IFERROR(VLOOKUP(D212,'従業員マスタ'!$A$4:$B$203,2,FALSE),"")</f>
      </c>
      <c r="F212" s="34">
        <f>IFERROR(VLOOKUP(D212,'従業員マスタ'!$A$4:$E$203,5,FALSE),"")</f>
      </c>
      <c r="G212" s="28" t="n"/>
      <c r="H212" s="36" t="n"/>
      <c r="I212" s="36" t="n"/>
      <c r="J212" s="37">
        <f>IF(OR(H212="",I212=""),"",MOD(I212-H212,1)*24)</f>
      </c>
      <c r="K212" s="36" t="n"/>
      <c r="L212" s="36" t="n"/>
      <c r="M212" s="37">
        <f>IF(OR(K212="",L212=""),"",MOD(L212-K212,1)*24)</f>
      </c>
      <c r="N212" s="37">
        <f>IF(OR(M212="",J212=""),"",MAX(M212-J212,0))</f>
      </c>
      <c r="O212" s="28" t="n"/>
      <c r="P212" s="28" t="n"/>
    </row>
    <row r="213">
      <c r="A213" s="29" t="n"/>
      <c r="B213" s="28" t="n"/>
      <c r="C213" s="34">
        <f>IFERROR(VLOOKUP(B213,'店舗マスタ'!$A$4:$B$103,2,FALSE),"")</f>
      </c>
      <c r="D213" s="28" t="n"/>
      <c r="E213" s="34">
        <f>IFERROR(VLOOKUP(D213,'従業員マスタ'!$A$4:$B$203,2,FALSE),"")</f>
      </c>
      <c r="F213" s="34">
        <f>IFERROR(VLOOKUP(D213,'従業員マスタ'!$A$4:$E$203,5,FALSE),"")</f>
      </c>
      <c r="G213" s="28" t="n"/>
      <c r="H213" s="36" t="n"/>
      <c r="I213" s="36" t="n"/>
      <c r="J213" s="37">
        <f>IF(OR(H213="",I213=""),"",MOD(I213-H213,1)*24)</f>
      </c>
      <c r="K213" s="36" t="n"/>
      <c r="L213" s="36" t="n"/>
      <c r="M213" s="37">
        <f>IF(OR(K213="",L213=""),"",MOD(L213-K213,1)*24)</f>
      </c>
      <c r="N213" s="37">
        <f>IF(OR(M213="",J213=""),"",MAX(M213-J213,0))</f>
      </c>
      <c r="O213" s="28" t="n"/>
      <c r="P213" s="28" t="n"/>
    </row>
    <row r="214">
      <c r="A214" s="29" t="n"/>
      <c r="B214" s="28" t="n"/>
      <c r="C214" s="34">
        <f>IFERROR(VLOOKUP(B214,'店舗マスタ'!$A$4:$B$103,2,FALSE),"")</f>
      </c>
      <c r="D214" s="28" t="n"/>
      <c r="E214" s="34">
        <f>IFERROR(VLOOKUP(D214,'従業員マスタ'!$A$4:$B$203,2,FALSE),"")</f>
      </c>
      <c r="F214" s="34">
        <f>IFERROR(VLOOKUP(D214,'従業員マスタ'!$A$4:$E$203,5,FALSE),"")</f>
      </c>
      <c r="G214" s="28" t="n"/>
      <c r="H214" s="36" t="n"/>
      <c r="I214" s="36" t="n"/>
      <c r="J214" s="37">
        <f>IF(OR(H214="",I214=""),"",MOD(I214-H214,1)*24)</f>
      </c>
      <c r="K214" s="36" t="n"/>
      <c r="L214" s="36" t="n"/>
      <c r="M214" s="37">
        <f>IF(OR(K214="",L214=""),"",MOD(L214-K214,1)*24)</f>
      </c>
      <c r="N214" s="37">
        <f>IF(OR(M214="",J214=""),"",MAX(M214-J214,0))</f>
      </c>
      <c r="O214" s="28" t="n"/>
      <c r="P214" s="28" t="n"/>
    </row>
    <row r="215">
      <c r="A215" s="29" t="n"/>
      <c r="B215" s="28" t="n"/>
      <c r="C215" s="34">
        <f>IFERROR(VLOOKUP(B215,'店舗マスタ'!$A$4:$B$103,2,FALSE),"")</f>
      </c>
      <c r="D215" s="28" t="n"/>
      <c r="E215" s="34">
        <f>IFERROR(VLOOKUP(D215,'従業員マスタ'!$A$4:$B$203,2,FALSE),"")</f>
      </c>
      <c r="F215" s="34">
        <f>IFERROR(VLOOKUP(D215,'従業員マスタ'!$A$4:$E$203,5,FALSE),"")</f>
      </c>
      <c r="G215" s="28" t="n"/>
      <c r="H215" s="36" t="n"/>
      <c r="I215" s="36" t="n"/>
      <c r="J215" s="37">
        <f>IF(OR(H215="",I215=""),"",MOD(I215-H215,1)*24)</f>
      </c>
      <c r="K215" s="36" t="n"/>
      <c r="L215" s="36" t="n"/>
      <c r="M215" s="37">
        <f>IF(OR(K215="",L215=""),"",MOD(L215-K215,1)*24)</f>
      </c>
      <c r="N215" s="37">
        <f>IF(OR(M215="",J215=""),"",MAX(M215-J215,0))</f>
      </c>
      <c r="O215" s="28" t="n"/>
      <c r="P215" s="28" t="n"/>
    </row>
    <row r="216">
      <c r="A216" s="29" t="n"/>
      <c r="B216" s="28" t="n"/>
      <c r="C216" s="34">
        <f>IFERROR(VLOOKUP(B216,'店舗マスタ'!$A$4:$B$103,2,FALSE),"")</f>
      </c>
      <c r="D216" s="28" t="n"/>
      <c r="E216" s="34">
        <f>IFERROR(VLOOKUP(D216,'従業員マスタ'!$A$4:$B$203,2,FALSE),"")</f>
      </c>
      <c r="F216" s="34">
        <f>IFERROR(VLOOKUP(D216,'従業員マスタ'!$A$4:$E$203,5,FALSE),"")</f>
      </c>
      <c r="G216" s="28" t="n"/>
      <c r="H216" s="36" t="n"/>
      <c r="I216" s="36" t="n"/>
      <c r="J216" s="37">
        <f>IF(OR(H216="",I216=""),"",MOD(I216-H216,1)*24)</f>
      </c>
      <c r="K216" s="36" t="n"/>
      <c r="L216" s="36" t="n"/>
      <c r="M216" s="37">
        <f>IF(OR(K216="",L216=""),"",MOD(L216-K216,1)*24)</f>
      </c>
      <c r="N216" s="37">
        <f>IF(OR(M216="",J216=""),"",MAX(M216-J216,0))</f>
      </c>
      <c r="O216" s="28" t="n"/>
      <c r="P216" s="28" t="n"/>
    </row>
    <row r="217">
      <c r="A217" s="29" t="n"/>
      <c r="B217" s="28" t="n"/>
      <c r="C217" s="34">
        <f>IFERROR(VLOOKUP(B217,'店舗マスタ'!$A$4:$B$103,2,FALSE),"")</f>
      </c>
      <c r="D217" s="28" t="n"/>
      <c r="E217" s="34">
        <f>IFERROR(VLOOKUP(D217,'従業員マスタ'!$A$4:$B$203,2,FALSE),"")</f>
      </c>
      <c r="F217" s="34">
        <f>IFERROR(VLOOKUP(D217,'従業員マスタ'!$A$4:$E$203,5,FALSE),"")</f>
      </c>
      <c r="G217" s="28" t="n"/>
      <c r="H217" s="36" t="n"/>
      <c r="I217" s="36" t="n"/>
      <c r="J217" s="37">
        <f>IF(OR(H217="",I217=""),"",MOD(I217-H217,1)*24)</f>
      </c>
      <c r="K217" s="36" t="n"/>
      <c r="L217" s="36" t="n"/>
      <c r="M217" s="37">
        <f>IF(OR(K217="",L217=""),"",MOD(L217-K217,1)*24)</f>
      </c>
      <c r="N217" s="37">
        <f>IF(OR(M217="",J217=""),"",MAX(M217-J217,0))</f>
      </c>
      <c r="O217" s="28" t="n"/>
      <c r="P217" s="28" t="n"/>
    </row>
    <row r="218">
      <c r="A218" s="29" t="n"/>
      <c r="B218" s="28" t="n"/>
      <c r="C218" s="34">
        <f>IFERROR(VLOOKUP(B218,'店舗マスタ'!$A$4:$B$103,2,FALSE),"")</f>
      </c>
      <c r="D218" s="28" t="n"/>
      <c r="E218" s="34">
        <f>IFERROR(VLOOKUP(D218,'従業員マスタ'!$A$4:$B$203,2,FALSE),"")</f>
      </c>
      <c r="F218" s="34">
        <f>IFERROR(VLOOKUP(D218,'従業員マスタ'!$A$4:$E$203,5,FALSE),"")</f>
      </c>
      <c r="G218" s="28" t="n"/>
      <c r="H218" s="36" t="n"/>
      <c r="I218" s="36" t="n"/>
      <c r="J218" s="37">
        <f>IF(OR(H218="",I218=""),"",MOD(I218-H218,1)*24)</f>
      </c>
      <c r="K218" s="36" t="n"/>
      <c r="L218" s="36" t="n"/>
      <c r="M218" s="37">
        <f>IF(OR(K218="",L218=""),"",MOD(L218-K218,1)*24)</f>
      </c>
      <c r="N218" s="37">
        <f>IF(OR(M218="",J218=""),"",MAX(M218-J218,0))</f>
      </c>
      <c r="O218" s="28" t="n"/>
      <c r="P218" s="28" t="n"/>
    </row>
    <row r="219">
      <c r="A219" s="29" t="n"/>
      <c r="B219" s="28" t="n"/>
      <c r="C219" s="34">
        <f>IFERROR(VLOOKUP(B219,'店舗マスタ'!$A$4:$B$103,2,FALSE),"")</f>
      </c>
      <c r="D219" s="28" t="n"/>
      <c r="E219" s="34">
        <f>IFERROR(VLOOKUP(D219,'従業員マスタ'!$A$4:$B$203,2,FALSE),"")</f>
      </c>
      <c r="F219" s="34">
        <f>IFERROR(VLOOKUP(D219,'従業員マスタ'!$A$4:$E$203,5,FALSE),"")</f>
      </c>
      <c r="G219" s="28" t="n"/>
      <c r="H219" s="36" t="n"/>
      <c r="I219" s="36" t="n"/>
      <c r="J219" s="37">
        <f>IF(OR(H219="",I219=""),"",MOD(I219-H219,1)*24)</f>
      </c>
      <c r="K219" s="36" t="n"/>
      <c r="L219" s="36" t="n"/>
      <c r="M219" s="37">
        <f>IF(OR(K219="",L219=""),"",MOD(L219-K219,1)*24)</f>
      </c>
      <c r="N219" s="37">
        <f>IF(OR(M219="",J219=""),"",MAX(M219-J219,0))</f>
      </c>
      <c r="O219" s="28" t="n"/>
      <c r="P219" s="28" t="n"/>
    </row>
    <row r="220">
      <c r="A220" s="29" t="n"/>
      <c r="B220" s="28" t="n"/>
      <c r="C220" s="34">
        <f>IFERROR(VLOOKUP(B220,'店舗マスタ'!$A$4:$B$103,2,FALSE),"")</f>
      </c>
      <c r="D220" s="28" t="n"/>
      <c r="E220" s="34">
        <f>IFERROR(VLOOKUP(D220,'従業員マスタ'!$A$4:$B$203,2,FALSE),"")</f>
      </c>
      <c r="F220" s="34">
        <f>IFERROR(VLOOKUP(D220,'従業員マスタ'!$A$4:$E$203,5,FALSE),"")</f>
      </c>
      <c r="G220" s="28" t="n"/>
      <c r="H220" s="36" t="n"/>
      <c r="I220" s="36" t="n"/>
      <c r="J220" s="37">
        <f>IF(OR(H220="",I220=""),"",MOD(I220-H220,1)*24)</f>
      </c>
      <c r="K220" s="36" t="n"/>
      <c r="L220" s="36" t="n"/>
      <c r="M220" s="37">
        <f>IF(OR(K220="",L220=""),"",MOD(L220-K220,1)*24)</f>
      </c>
      <c r="N220" s="37">
        <f>IF(OR(M220="",J220=""),"",MAX(M220-J220,0))</f>
      </c>
      <c r="O220" s="28" t="n"/>
      <c r="P220" s="28" t="n"/>
    </row>
    <row r="221">
      <c r="A221" s="29" t="n"/>
      <c r="B221" s="28" t="n"/>
      <c r="C221" s="34">
        <f>IFERROR(VLOOKUP(B221,'店舗マスタ'!$A$4:$B$103,2,FALSE),"")</f>
      </c>
      <c r="D221" s="28" t="n"/>
      <c r="E221" s="34">
        <f>IFERROR(VLOOKUP(D221,'従業員マスタ'!$A$4:$B$203,2,FALSE),"")</f>
      </c>
      <c r="F221" s="34">
        <f>IFERROR(VLOOKUP(D221,'従業員マスタ'!$A$4:$E$203,5,FALSE),"")</f>
      </c>
      <c r="G221" s="28" t="n"/>
      <c r="H221" s="36" t="n"/>
      <c r="I221" s="36" t="n"/>
      <c r="J221" s="37">
        <f>IF(OR(H221="",I221=""),"",MOD(I221-H221,1)*24)</f>
      </c>
      <c r="K221" s="36" t="n"/>
      <c r="L221" s="36" t="n"/>
      <c r="M221" s="37">
        <f>IF(OR(K221="",L221=""),"",MOD(L221-K221,1)*24)</f>
      </c>
      <c r="N221" s="37">
        <f>IF(OR(M221="",J221=""),"",MAX(M221-J221,0))</f>
      </c>
      <c r="O221" s="28" t="n"/>
      <c r="P221" s="28" t="n"/>
    </row>
    <row r="222">
      <c r="A222" s="29" t="n"/>
      <c r="B222" s="28" t="n"/>
      <c r="C222" s="34">
        <f>IFERROR(VLOOKUP(B222,'店舗マスタ'!$A$4:$B$103,2,FALSE),"")</f>
      </c>
      <c r="D222" s="28" t="n"/>
      <c r="E222" s="34">
        <f>IFERROR(VLOOKUP(D222,'従業員マスタ'!$A$4:$B$203,2,FALSE),"")</f>
      </c>
      <c r="F222" s="34">
        <f>IFERROR(VLOOKUP(D222,'従業員マスタ'!$A$4:$E$203,5,FALSE),"")</f>
      </c>
      <c r="G222" s="28" t="n"/>
      <c r="H222" s="36" t="n"/>
      <c r="I222" s="36" t="n"/>
      <c r="J222" s="37">
        <f>IF(OR(H222="",I222=""),"",MOD(I222-H222,1)*24)</f>
      </c>
      <c r="K222" s="36" t="n"/>
      <c r="L222" s="36" t="n"/>
      <c r="M222" s="37">
        <f>IF(OR(K222="",L222=""),"",MOD(L222-K222,1)*24)</f>
      </c>
      <c r="N222" s="37">
        <f>IF(OR(M222="",J222=""),"",MAX(M222-J222,0))</f>
      </c>
      <c r="O222" s="28" t="n"/>
      <c r="P222" s="28" t="n"/>
    </row>
    <row r="223">
      <c r="A223" s="29" t="n"/>
      <c r="B223" s="28" t="n"/>
      <c r="C223" s="34">
        <f>IFERROR(VLOOKUP(B223,'店舗マスタ'!$A$4:$B$103,2,FALSE),"")</f>
      </c>
      <c r="D223" s="28" t="n"/>
      <c r="E223" s="34">
        <f>IFERROR(VLOOKUP(D223,'従業員マスタ'!$A$4:$B$203,2,FALSE),"")</f>
      </c>
      <c r="F223" s="34">
        <f>IFERROR(VLOOKUP(D223,'従業員マスタ'!$A$4:$E$203,5,FALSE),"")</f>
      </c>
      <c r="G223" s="28" t="n"/>
      <c r="H223" s="36" t="n"/>
      <c r="I223" s="36" t="n"/>
      <c r="J223" s="37">
        <f>IF(OR(H223="",I223=""),"",MOD(I223-H223,1)*24)</f>
      </c>
      <c r="K223" s="36" t="n"/>
      <c r="L223" s="36" t="n"/>
      <c r="M223" s="37">
        <f>IF(OR(K223="",L223=""),"",MOD(L223-K223,1)*24)</f>
      </c>
      <c r="N223" s="37">
        <f>IF(OR(M223="",J223=""),"",MAX(M223-J223,0))</f>
      </c>
      <c r="O223" s="28" t="n"/>
      <c r="P223" s="28" t="n"/>
    </row>
    <row r="224">
      <c r="A224" s="29" t="n"/>
      <c r="B224" s="28" t="n"/>
      <c r="C224" s="34">
        <f>IFERROR(VLOOKUP(B224,'店舗マスタ'!$A$4:$B$103,2,FALSE),"")</f>
      </c>
      <c r="D224" s="28" t="n"/>
      <c r="E224" s="34">
        <f>IFERROR(VLOOKUP(D224,'従業員マスタ'!$A$4:$B$203,2,FALSE),"")</f>
      </c>
      <c r="F224" s="34">
        <f>IFERROR(VLOOKUP(D224,'従業員マスタ'!$A$4:$E$203,5,FALSE),"")</f>
      </c>
      <c r="G224" s="28" t="n"/>
      <c r="H224" s="36" t="n"/>
      <c r="I224" s="36" t="n"/>
      <c r="J224" s="37">
        <f>IF(OR(H224="",I224=""),"",MOD(I224-H224,1)*24)</f>
      </c>
      <c r="K224" s="36" t="n"/>
      <c r="L224" s="36" t="n"/>
      <c r="M224" s="37">
        <f>IF(OR(K224="",L224=""),"",MOD(L224-K224,1)*24)</f>
      </c>
      <c r="N224" s="37">
        <f>IF(OR(M224="",J224=""),"",MAX(M224-J224,0))</f>
      </c>
      <c r="O224" s="28" t="n"/>
      <c r="P224" s="28" t="n"/>
    </row>
    <row r="225">
      <c r="A225" s="29" t="n"/>
      <c r="B225" s="28" t="n"/>
      <c r="C225" s="34">
        <f>IFERROR(VLOOKUP(B225,'店舗マスタ'!$A$4:$B$103,2,FALSE),"")</f>
      </c>
      <c r="D225" s="28" t="n"/>
      <c r="E225" s="34">
        <f>IFERROR(VLOOKUP(D225,'従業員マスタ'!$A$4:$B$203,2,FALSE),"")</f>
      </c>
      <c r="F225" s="34">
        <f>IFERROR(VLOOKUP(D225,'従業員マスタ'!$A$4:$E$203,5,FALSE),"")</f>
      </c>
      <c r="G225" s="28" t="n"/>
      <c r="H225" s="36" t="n"/>
      <c r="I225" s="36" t="n"/>
      <c r="J225" s="37">
        <f>IF(OR(H225="",I225=""),"",MOD(I225-H225,1)*24)</f>
      </c>
      <c r="K225" s="36" t="n"/>
      <c r="L225" s="36" t="n"/>
      <c r="M225" s="37">
        <f>IF(OR(K225="",L225=""),"",MOD(L225-K225,1)*24)</f>
      </c>
      <c r="N225" s="37">
        <f>IF(OR(M225="",J225=""),"",MAX(M225-J225,0))</f>
      </c>
      <c r="O225" s="28" t="n"/>
      <c r="P225" s="28" t="n"/>
    </row>
    <row r="226">
      <c r="A226" s="29" t="n"/>
      <c r="B226" s="28" t="n"/>
      <c r="C226" s="34">
        <f>IFERROR(VLOOKUP(B226,'店舗マスタ'!$A$4:$B$103,2,FALSE),"")</f>
      </c>
      <c r="D226" s="28" t="n"/>
      <c r="E226" s="34">
        <f>IFERROR(VLOOKUP(D226,'従業員マスタ'!$A$4:$B$203,2,FALSE),"")</f>
      </c>
      <c r="F226" s="34">
        <f>IFERROR(VLOOKUP(D226,'従業員マスタ'!$A$4:$E$203,5,FALSE),"")</f>
      </c>
      <c r="G226" s="28" t="n"/>
      <c r="H226" s="36" t="n"/>
      <c r="I226" s="36" t="n"/>
      <c r="J226" s="37">
        <f>IF(OR(H226="",I226=""),"",MOD(I226-H226,1)*24)</f>
      </c>
      <c r="K226" s="36" t="n"/>
      <c r="L226" s="36" t="n"/>
      <c r="M226" s="37">
        <f>IF(OR(K226="",L226=""),"",MOD(L226-K226,1)*24)</f>
      </c>
      <c r="N226" s="37">
        <f>IF(OR(M226="",J226=""),"",MAX(M226-J226,0))</f>
      </c>
      <c r="O226" s="28" t="n"/>
      <c r="P226" s="28" t="n"/>
    </row>
    <row r="227">
      <c r="A227" s="29" t="n"/>
      <c r="B227" s="28" t="n"/>
      <c r="C227" s="34">
        <f>IFERROR(VLOOKUP(B227,'店舗マスタ'!$A$4:$B$103,2,FALSE),"")</f>
      </c>
      <c r="D227" s="28" t="n"/>
      <c r="E227" s="34">
        <f>IFERROR(VLOOKUP(D227,'従業員マスタ'!$A$4:$B$203,2,FALSE),"")</f>
      </c>
      <c r="F227" s="34">
        <f>IFERROR(VLOOKUP(D227,'従業員マスタ'!$A$4:$E$203,5,FALSE),"")</f>
      </c>
      <c r="G227" s="28" t="n"/>
      <c r="H227" s="36" t="n"/>
      <c r="I227" s="36" t="n"/>
      <c r="J227" s="37">
        <f>IF(OR(H227="",I227=""),"",MOD(I227-H227,1)*24)</f>
      </c>
      <c r="K227" s="36" t="n"/>
      <c r="L227" s="36" t="n"/>
      <c r="M227" s="37">
        <f>IF(OR(K227="",L227=""),"",MOD(L227-K227,1)*24)</f>
      </c>
      <c r="N227" s="37">
        <f>IF(OR(M227="",J227=""),"",MAX(M227-J227,0))</f>
      </c>
      <c r="O227" s="28" t="n"/>
      <c r="P227" s="28" t="n"/>
    </row>
    <row r="228">
      <c r="A228" s="29" t="n"/>
      <c r="B228" s="28" t="n"/>
      <c r="C228" s="34">
        <f>IFERROR(VLOOKUP(B228,'店舗マスタ'!$A$4:$B$103,2,FALSE),"")</f>
      </c>
      <c r="D228" s="28" t="n"/>
      <c r="E228" s="34">
        <f>IFERROR(VLOOKUP(D228,'従業員マスタ'!$A$4:$B$203,2,FALSE),"")</f>
      </c>
      <c r="F228" s="34">
        <f>IFERROR(VLOOKUP(D228,'従業員マスタ'!$A$4:$E$203,5,FALSE),"")</f>
      </c>
      <c r="G228" s="28" t="n"/>
      <c r="H228" s="36" t="n"/>
      <c r="I228" s="36" t="n"/>
      <c r="J228" s="37">
        <f>IF(OR(H228="",I228=""),"",MOD(I228-H228,1)*24)</f>
      </c>
      <c r="K228" s="36" t="n"/>
      <c r="L228" s="36" t="n"/>
      <c r="M228" s="37">
        <f>IF(OR(K228="",L228=""),"",MOD(L228-K228,1)*24)</f>
      </c>
      <c r="N228" s="37">
        <f>IF(OR(M228="",J228=""),"",MAX(M228-J228,0))</f>
      </c>
      <c r="O228" s="28" t="n"/>
      <c r="P228" s="28" t="n"/>
    </row>
    <row r="229">
      <c r="A229" s="29" t="n"/>
      <c r="B229" s="28" t="n"/>
      <c r="C229" s="34">
        <f>IFERROR(VLOOKUP(B229,'店舗マスタ'!$A$4:$B$103,2,FALSE),"")</f>
      </c>
      <c r="D229" s="28" t="n"/>
      <c r="E229" s="34">
        <f>IFERROR(VLOOKUP(D229,'従業員マスタ'!$A$4:$B$203,2,FALSE),"")</f>
      </c>
      <c r="F229" s="34">
        <f>IFERROR(VLOOKUP(D229,'従業員マスタ'!$A$4:$E$203,5,FALSE),"")</f>
      </c>
      <c r="G229" s="28" t="n"/>
      <c r="H229" s="36" t="n"/>
      <c r="I229" s="36" t="n"/>
      <c r="J229" s="37">
        <f>IF(OR(H229="",I229=""),"",MOD(I229-H229,1)*24)</f>
      </c>
      <c r="K229" s="36" t="n"/>
      <c r="L229" s="36" t="n"/>
      <c r="M229" s="37">
        <f>IF(OR(K229="",L229=""),"",MOD(L229-K229,1)*24)</f>
      </c>
      <c r="N229" s="37">
        <f>IF(OR(M229="",J229=""),"",MAX(M229-J229,0))</f>
      </c>
      <c r="O229" s="28" t="n"/>
      <c r="P229" s="28" t="n"/>
    </row>
    <row r="230">
      <c r="A230" s="29" t="n"/>
      <c r="B230" s="28" t="n"/>
      <c r="C230" s="34">
        <f>IFERROR(VLOOKUP(B230,'店舗マスタ'!$A$4:$B$103,2,FALSE),"")</f>
      </c>
      <c r="D230" s="28" t="n"/>
      <c r="E230" s="34">
        <f>IFERROR(VLOOKUP(D230,'従業員マスタ'!$A$4:$B$203,2,FALSE),"")</f>
      </c>
      <c r="F230" s="34">
        <f>IFERROR(VLOOKUP(D230,'従業員マスタ'!$A$4:$E$203,5,FALSE),"")</f>
      </c>
      <c r="G230" s="28" t="n"/>
      <c r="H230" s="36" t="n"/>
      <c r="I230" s="36" t="n"/>
      <c r="J230" s="37">
        <f>IF(OR(H230="",I230=""),"",MOD(I230-H230,1)*24)</f>
      </c>
      <c r="K230" s="36" t="n"/>
      <c r="L230" s="36" t="n"/>
      <c r="M230" s="37">
        <f>IF(OR(K230="",L230=""),"",MOD(L230-K230,1)*24)</f>
      </c>
      <c r="N230" s="37">
        <f>IF(OR(M230="",J230=""),"",MAX(M230-J230,0))</f>
      </c>
      <c r="O230" s="28" t="n"/>
      <c r="P230" s="28" t="n"/>
    </row>
    <row r="231">
      <c r="A231" s="29" t="n"/>
      <c r="B231" s="28" t="n"/>
      <c r="C231" s="34">
        <f>IFERROR(VLOOKUP(B231,'店舗マスタ'!$A$4:$B$103,2,FALSE),"")</f>
      </c>
      <c r="D231" s="28" t="n"/>
      <c r="E231" s="34">
        <f>IFERROR(VLOOKUP(D231,'従業員マスタ'!$A$4:$B$203,2,FALSE),"")</f>
      </c>
      <c r="F231" s="34">
        <f>IFERROR(VLOOKUP(D231,'従業員マスタ'!$A$4:$E$203,5,FALSE),"")</f>
      </c>
      <c r="G231" s="28" t="n"/>
      <c r="H231" s="36" t="n"/>
      <c r="I231" s="36" t="n"/>
      <c r="J231" s="37">
        <f>IF(OR(H231="",I231=""),"",MOD(I231-H231,1)*24)</f>
      </c>
      <c r="K231" s="36" t="n"/>
      <c r="L231" s="36" t="n"/>
      <c r="M231" s="37">
        <f>IF(OR(K231="",L231=""),"",MOD(L231-K231,1)*24)</f>
      </c>
      <c r="N231" s="37">
        <f>IF(OR(M231="",J231=""),"",MAX(M231-J231,0))</f>
      </c>
      <c r="O231" s="28" t="n"/>
      <c r="P231" s="28" t="n"/>
    </row>
    <row r="232">
      <c r="A232" s="29" t="n"/>
      <c r="B232" s="28" t="n"/>
      <c r="C232" s="34">
        <f>IFERROR(VLOOKUP(B232,'店舗マスタ'!$A$4:$B$103,2,FALSE),"")</f>
      </c>
      <c r="D232" s="28" t="n"/>
      <c r="E232" s="34">
        <f>IFERROR(VLOOKUP(D232,'従業員マスタ'!$A$4:$B$203,2,FALSE),"")</f>
      </c>
      <c r="F232" s="34">
        <f>IFERROR(VLOOKUP(D232,'従業員マスタ'!$A$4:$E$203,5,FALSE),"")</f>
      </c>
      <c r="G232" s="28" t="n"/>
      <c r="H232" s="36" t="n"/>
      <c r="I232" s="36" t="n"/>
      <c r="J232" s="37">
        <f>IF(OR(H232="",I232=""),"",MOD(I232-H232,1)*24)</f>
      </c>
      <c r="K232" s="36" t="n"/>
      <c r="L232" s="36" t="n"/>
      <c r="M232" s="37">
        <f>IF(OR(K232="",L232=""),"",MOD(L232-K232,1)*24)</f>
      </c>
      <c r="N232" s="37">
        <f>IF(OR(M232="",J232=""),"",MAX(M232-J232,0))</f>
      </c>
      <c r="O232" s="28" t="n"/>
      <c r="P232" s="28" t="n"/>
    </row>
    <row r="233">
      <c r="A233" s="29" t="n"/>
      <c r="B233" s="28" t="n"/>
      <c r="C233" s="34">
        <f>IFERROR(VLOOKUP(B233,'店舗マスタ'!$A$4:$B$103,2,FALSE),"")</f>
      </c>
      <c r="D233" s="28" t="n"/>
      <c r="E233" s="34">
        <f>IFERROR(VLOOKUP(D233,'従業員マスタ'!$A$4:$B$203,2,FALSE),"")</f>
      </c>
      <c r="F233" s="34">
        <f>IFERROR(VLOOKUP(D233,'従業員マスタ'!$A$4:$E$203,5,FALSE),"")</f>
      </c>
      <c r="G233" s="28" t="n"/>
      <c r="H233" s="36" t="n"/>
      <c r="I233" s="36" t="n"/>
      <c r="J233" s="37">
        <f>IF(OR(H233="",I233=""),"",MOD(I233-H233,1)*24)</f>
      </c>
      <c r="K233" s="36" t="n"/>
      <c r="L233" s="36" t="n"/>
      <c r="M233" s="37">
        <f>IF(OR(K233="",L233=""),"",MOD(L233-K233,1)*24)</f>
      </c>
      <c r="N233" s="37">
        <f>IF(OR(M233="",J233=""),"",MAX(M233-J233,0))</f>
      </c>
      <c r="O233" s="28" t="n"/>
      <c r="P233" s="28" t="n"/>
    </row>
    <row r="234">
      <c r="A234" s="29" t="n"/>
      <c r="B234" s="28" t="n"/>
      <c r="C234" s="34">
        <f>IFERROR(VLOOKUP(B234,'店舗マスタ'!$A$4:$B$103,2,FALSE),"")</f>
      </c>
      <c r="D234" s="28" t="n"/>
      <c r="E234" s="34">
        <f>IFERROR(VLOOKUP(D234,'従業員マスタ'!$A$4:$B$203,2,FALSE),"")</f>
      </c>
      <c r="F234" s="34">
        <f>IFERROR(VLOOKUP(D234,'従業員マスタ'!$A$4:$E$203,5,FALSE),"")</f>
      </c>
      <c r="G234" s="28" t="n"/>
      <c r="H234" s="36" t="n"/>
      <c r="I234" s="36" t="n"/>
      <c r="J234" s="37">
        <f>IF(OR(H234="",I234=""),"",MOD(I234-H234,1)*24)</f>
      </c>
      <c r="K234" s="36" t="n"/>
      <c r="L234" s="36" t="n"/>
      <c r="M234" s="37">
        <f>IF(OR(K234="",L234=""),"",MOD(L234-K234,1)*24)</f>
      </c>
      <c r="N234" s="37">
        <f>IF(OR(M234="",J234=""),"",MAX(M234-J234,0))</f>
      </c>
      <c r="O234" s="28" t="n"/>
      <c r="P234" s="28" t="n"/>
    </row>
    <row r="235">
      <c r="A235" s="29" t="n"/>
      <c r="B235" s="28" t="n"/>
      <c r="C235" s="34">
        <f>IFERROR(VLOOKUP(B235,'店舗マスタ'!$A$4:$B$103,2,FALSE),"")</f>
      </c>
      <c r="D235" s="28" t="n"/>
      <c r="E235" s="34">
        <f>IFERROR(VLOOKUP(D235,'従業員マスタ'!$A$4:$B$203,2,FALSE),"")</f>
      </c>
      <c r="F235" s="34">
        <f>IFERROR(VLOOKUP(D235,'従業員マスタ'!$A$4:$E$203,5,FALSE),"")</f>
      </c>
      <c r="G235" s="28" t="n"/>
      <c r="H235" s="36" t="n"/>
      <c r="I235" s="36" t="n"/>
      <c r="J235" s="37">
        <f>IF(OR(H235="",I235=""),"",MOD(I235-H235,1)*24)</f>
      </c>
      <c r="K235" s="36" t="n"/>
      <c r="L235" s="36" t="n"/>
      <c r="M235" s="37">
        <f>IF(OR(K235="",L235=""),"",MOD(L235-K235,1)*24)</f>
      </c>
      <c r="N235" s="37">
        <f>IF(OR(M235="",J235=""),"",MAX(M235-J235,0))</f>
      </c>
      <c r="O235" s="28" t="n"/>
      <c r="P235" s="28" t="n"/>
    </row>
    <row r="236">
      <c r="A236" s="29" t="n"/>
      <c r="B236" s="28" t="n"/>
      <c r="C236" s="34">
        <f>IFERROR(VLOOKUP(B236,'店舗マスタ'!$A$4:$B$103,2,FALSE),"")</f>
      </c>
      <c r="D236" s="28" t="n"/>
      <c r="E236" s="34">
        <f>IFERROR(VLOOKUP(D236,'従業員マスタ'!$A$4:$B$203,2,FALSE),"")</f>
      </c>
      <c r="F236" s="34">
        <f>IFERROR(VLOOKUP(D236,'従業員マスタ'!$A$4:$E$203,5,FALSE),"")</f>
      </c>
      <c r="G236" s="28" t="n"/>
      <c r="H236" s="36" t="n"/>
      <c r="I236" s="36" t="n"/>
      <c r="J236" s="37">
        <f>IF(OR(H236="",I236=""),"",MOD(I236-H236,1)*24)</f>
      </c>
      <c r="K236" s="36" t="n"/>
      <c r="L236" s="36" t="n"/>
      <c r="M236" s="37">
        <f>IF(OR(K236="",L236=""),"",MOD(L236-K236,1)*24)</f>
      </c>
      <c r="N236" s="37">
        <f>IF(OR(M236="",J236=""),"",MAX(M236-J236,0))</f>
      </c>
      <c r="O236" s="28" t="n"/>
      <c r="P236" s="28" t="n"/>
    </row>
    <row r="237">
      <c r="A237" s="29" t="n"/>
      <c r="B237" s="28" t="n"/>
      <c r="C237" s="34">
        <f>IFERROR(VLOOKUP(B237,'店舗マスタ'!$A$4:$B$103,2,FALSE),"")</f>
      </c>
      <c r="D237" s="28" t="n"/>
      <c r="E237" s="34">
        <f>IFERROR(VLOOKUP(D237,'従業員マスタ'!$A$4:$B$203,2,FALSE),"")</f>
      </c>
      <c r="F237" s="34">
        <f>IFERROR(VLOOKUP(D237,'従業員マスタ'!$A$4:$E$203,5,FALSE),"")</f>
      </c>
      <c r="G237" s="28" t="n"/>
      <c r="H237" s="36" t="n"/>
      <c r="I237" s="36" t="n"/>
      <c r="J237" s="37">
        <f>IF(OR(H237="",I237=""),"",MOD(I237-H237,1)*24)</f>
      </c>
      <c r="K237" s="36" t="n"/>
      <c r="L237" s="36" t="n"/>
      <c r="M237" s="37">
        <f>IF(OR(K237="",L237=""),"",MOD(L237-K237,1)*24)</f>
      </c>
      <c r="N237" s="37">
        <f>IF(OR(M237="",J237=""),"",MAX(M237-J237,0))</f>
      </c>
      <c r="O237" s="28" t="n"/>
      <c r="P237" s="28" t="n"/>
    </row>
    <row r="238">
      <c r="A238" s="29" t="n"/>
      <c r="B238" s="28" t="n"/>
      <c r="C238" s="34">
        <f>IFERROR(VLOOKUP(B238,'店舗マスタ'!$A$4:$B$103,2,FALSE),"")</f>
      </c>
      <c r="D238" s="28" t="n"/>
      <c r="E238" s="34">
        <f>IFERROR(VLOOKUP(D238,'従業員マスタ'!$A$4:$B$203,2,FALSE),"")</f>
      </c>
      <c r="F238" s="34">
        <f>IFERROR(VLOOKUP(D238,'従業員マスタ'!$A$4:$E$203,5,FALSE),"")</f>
      </c>
      <c r="G238" s="28" t="n"/>
      <c r="H238" s="36" t="n"/>
      <c r="I238" s="36" t="n"/>
      <c r="J238" s="37">
        <f>IF(OR(H238="",I238=""),"",MOD(I238-H238,1)*24)</f>
      </c>
      <c r="K238" s="36" t="n"/>
      <c r="L238" s="36" t="n"/>
      <c r="M238" s="37">
        <f>IF(OR(K238="",L238=""),"",MOD(L238-K238,1)*24)</f>
      </c>
      <c r="N238" s="37">
        <f>IF(OR(M238="",J238=""),"",MAX(M238-J238,0))</f>
      </c>
      <c r="O238" s="28" t="n"/>
      <c r="P238" s="28" t="n"/>
    </row>
    <row r="239">
      <c r="A239" s="29" t="n"/>
      <c r="B239" s="28" t="n"/>
      <c r="C239" s="34">
        <f>IFERROR(VLOOKUP(B239,'店舗マスタ'!$A$4:$B$103,2,FALSE),"")</f>
      </c>
      <c r="D239" s="28" t="n"/>
      <c r="E239" s="34">
        <f>IFERROR(VLOOKUP(D239,'従業員マスタ'!$A$4:$B$203,2,FALSE),"")</f>
      </c>
      <c r="F239" s="34">
        <f>IFERROR(VLOOKUP(D239,'従業員マスタ'!$A$4:$E$203,5,FALSE),"")</f>
      </c>
      <c r="G239" s="28" t="n"/>
      <c r="H239" s="36" t="n"/>
      <c r="I239" s="36" t="n"/>
      <c r="J239" s="37">
        <f>IF(OR(H239="",I239=""),"",MOD(I239-H239,1)*24)</f>
      </c>
      <c r="K239" s="36" t="n"/>
      <c r="L239" s="36" t="n"/>
      <c r="M239" s="37">
        <f>IF(OR(K239="",L239=""),"",MOD(L239-K239,1)*24)</f>
      </c>
      <c r="N239" s="37">
        <f>IF(OR(M239="",J239=""),"",MAX(M239-J239,0))</f>
      </c>
      <c r="O239" s="28" t="n"/>
      <c r="P239" s="28" t="n"/>
    </row>
    <row r="240">
      <c r="A240" s="29" t="n"/>
      <c r="B240" s="28" t="n"/>
      <c r="C240" s="34">
        <f>IFERROR(VLOOKUP(B240,'店舗マスタ'!$A$4:$B$103,2,FALSE),"")</f>
      </c>
      <c r="D240" s="28" t="n"/>
      <c r="E240" s="34">
        <f>IFERROR(VLOOKUP(D240,'従業員マスタ'!$A$4:$B$203,2,FALSE),"")</f>
      </c>
      <c r="F240" s="34">
        <f>IFERROR(VLOOKUP(D240,'従業員マスタ'!$A$4:$E$203,5,FALSE),"")</f>
      </c>
      <c r="G240" s="28" t="n"/>
      <c r="H240" s="36" t="n"/>
      <c r="I240" s="36" t="n"/>
      <c r="J240" s="37">
        <f>IF(OR(H240="",I240=""),"",MOD(I240-H240,1)*24)</f>
      </c>
      <c r="K240" s="36" t="n"/>
      <c r="L240" s="36" t="n"/>
      <c r="M240" s="37">
        <f>IF(OR(K240="",L240=""),"",MOD(L240-K240,1)*24)</f>
      </c>
      <c r="N240" s="37">
        <f>IF(OR(M240="",J240=""),"",MAX(M240-J240,0))</f>
      </c>
      <c r="O240" s="28" t="n"/>
      <c r="P240" s="28" t="n"/>
    </row>
    <row r="241">
      <c r="A241" s="29" t="n"/>
      <c r="B241" s="28" t="n"/>
      <c r="C241" s="34">
        <f>IFERROR(VLOOKUP(B241,'店舗マスタ'!$A$4:$B$103,2,FALSE),"")</f>
      </c>
      <c r="D241" s="28" t="n"/>
      <c r="E241" s="34">
        <f>IFERROR(VLOOKUP(D241,'従業員マスタ'!$A$4:$B$203,2,FALSE),"")</f>
      </c>
      <c r="F241" s="34">
        <f>IFERROR(VLOOKUP(D241,'従業員マスタ'!$A$4:$E$203,5,FALSE),"")</f>
      </c>
      <c r="G241" s="28" t="n"/>
      <c r="H241" s="36" t="n"/>
      <c r="I241" s="36" t="n"/>
      <c r="J241" s="37">
        <f>IF(OR(H241="",I241=""),"",MOD(I241-H241,1)*24)</f>
      </c>
      <c r="K241" s="36" t="n"/>
      <c r="L241" s="36" t="n"/>
      <c r="M241" s="37">
        <f>IF(OR(K241="",L241=""),"",MOD(L241-K241,1)*24)</f>
      </c>
      <c r="N241" s="37">
        <f>IF(OR(M241="",J241=""),"",MAX(M241-J241,0))</f>
      </c>
      <c r="O241" s="28" t="n"/>
      <c r="P241" s="28" t="n"/>
    </row>
    <row r="242">
      <c r="A242" s="29" t="n"/>
      <c r="B242" s="28" t="n"/>
      <c r="C242" s="34">
        <f>IFERROR(VLOOKUP(B242,'店舗マスタ'!$A$4:$B$103,2,FALSE),"")</f>
      </c>
      <c r="D242" s="28" t="n"/>
      <c r="E242" s="34">
        <f>IFERROR(VLOOKUP(D242,'従業員マスタ'!$A$4:$B$203,2,FALSE),"")</f>
      </c>
      <c r="F242" s="34">
        <f>IFERROR(VLOOKUP(D242,'従業員マスタ'!$A$4:$E$203,5,FALSE),"")</f>
      </c>
      <c r="G242" s="28" t="n"/>
      <c r="H242" s="36" t="n"/>
      <c r="I242" s="36" t="n"/>
      <c r="J242" s="37">
        <f>IF(OR(H242="",I242=""),"",MOD(I242-H242,1)*24)</f>
      </c>
      <c r="K242" s="36" t="n"/>
      <c r="L242" s="36" t="n"/>
      <c r="M242" s="37">
        <f>IF(OR(K242="",L242=""),"",MOD(L242-K242,1)*24)</f>
      </c>
      <c r="N242" s="37">
        <f>IF(OR(M242="",J242=""),"",MAX(M242-J242,0))</f>
      </c>
      <c r="O242" s="28" t="n"/>
      <c r="P242" s="28" t="n"/>
    </row>
    <row r="243">
      <c r="A243" s="29" t="n"/>
      <c r="B243" s="28" t="n"/>
      <c r="C243" s="34">
        <f>IFERROR(VLOOKUP(B243,'店舗マスタ'!$A$4:$B$103,2,FALSE),"")</f>
      </c>
      <c r="D243" s="28" t="n"/>
      <c r="E243" s="34">
        <f>IFERROR(VLOOKUP(D243,'従業員マスタ'!$A$4:$B$203,2,FALSE),"")</f>
      </c>
      <c r="F243" s="34">
        <f>IFERROR(VLOOKUP(D243,'従業員マスタ'!$A$4:$E$203,5,FALSE),"")</f>
      </c>
      <c r="G243" s="28" t="n"/>
      <c r="H243" s="36" t="n"/>
      <c r="I243" s="36" t="n"/>
      <c r="J243" s="37">
        <f>IF(OR(H243="",I243=""),"",MOD(I243-H243,1)*24)</f>
      </c>
      <c r="K243" s="36" t="n"/>
      <c r="L243" s="36" t="n"/>
      <c r="M243" s="37">
        <f>IF(OR(K243="",L243=""),"",MOD(L243-K243,1)*24)</f>
      </c>
      <c r="N243" s="37">
        <f>IF(OR(M243="",J243=""),"",MAX(M243-J243,0))</f>
      </c>
      <c r="O243" s="28" t="n"/>
      <c r="P243" s="28" t="n"/>
    </row>
    <row r="244">
      <c r="A244" s="29" t="n"/>
      <c r="B244" s="28" t="n"/>
      <c r="C244" s="34">
        <f>IFERROR(VLOOKUP(B244,'店舗マスタ'!$A$4:$B$103,2,FALSE),"")</f>
      </c>
      <c r="D244" s="28" t="n"/>
      <c r="E244" s="34">
        <f>IFERROR(VLOOKUP(D244,'従業員マスタ'!$A$4:$B$203,2,FALSE),"")</f>
      </c>
      <c r="F244" s="34">
        <f>IFERROR(VLOOKUP(D244,'従業員マスタ'!$A$4:$E$203,5,FALSE),"")</f>
      </c>
      <c r="G244" s="28" t="n"/>
      <c r="H244" s="36" t="n"/>
      <c r="I244" s="36" t="n"/>
      <c r="J244" s="37">
        <f>IF(OR(H244="",I244=""),"",MOD(I244-H244,1)*24)</f>
      </c>
      <c r="K244" s="36" t="n"/>
      <c r="L244" s="36" t="n"/>
      <c r="M244" s="37">
        <f>IF(OR(K244="",L244=""),"",MOD(L244-K244,1)*24)</f>
      </c>
      <c r="N244" s="37">
        <f>IF(OR(M244="",J244=""),"",MAX(M244-J244,0))</f>
      </c>
      <c r="O244" s="28" t="n"/>
      <c r="P244" s="28" t="n"/>
    </row>
    <row r="245">
      <c r="A245" s="29" t="n"/>
      <c r="B245" s="28" t="n"/>
      <c r="C245" s="34">
        <f>IFERROR(VLOOKUP(B245,'店舗マスタ'!$A$4:$B$103,2,FALSE),"")</f>
      </c>
      <c r="D245" s="28" t="n"/>
      <c r="E245" s="34">
        <f>IFERROR(VLOOKUP(D245,'従業員マスタ'!$A$4:$B$203,2,FALSE),"")</f>
      </c>
      <c r="F245" s="34">
        <f>IFERROR(VLOOKUP(D245,'従業員マスタ'!$A$4:$E$203,5,FALSE),"")</f>
      </c>
      <c r="G245" s="28" t="n"/>
      <c r="H245" s="36" t="n"/>
      <c r="I245" s="36" t="n"/>
      <c r="J245" s="37">
        <f>IF(OR(H245="",I245=""),"",MOD(I245-H245,1)*24)</f>
      </c>
      <c r="K245" s="36" t="n"/>
      <c r="L245" s="36" t="n"/>
      <c r="M245" s="37">
        <f>IF(OR(K245="",L245=""),"",MOD(L245-K245,1)*24)</f>
      </c>
      <c r="N245" s="37">
        <f>IF(OR(M245="",J245=""),"",MAX(M245-J245,0))</f>
      </c>
      <c r="O245" s="28" t="n"/>
      <c r="P245" s="28" t="n"/>
    </row>
    <row r="246">
      <c r="A246" s="29" t="n"/>
      <c r="B246" s="28" t="n"/>
      <c r="C246" s="34">
        <f>IFERROR(VLOOKUP(B246,'店舗マスタ'!$A$4:$B$103,2,FALSE),"")</f>
      </c>
      <c r="D246" s="28" t="n"/>
      <c r="E246" s="34">
        <f>IFERROR(VLOOKUP(D246,'従業員マスタ'!$A$4:$B$203,2,FALSE),"")</f>
      </c>
      <c r="F246" s="34">
        <f>IFERROR(VLOOKUP(D246,'従業員マスタ'!$A$4:$E$203,5,FALSE),"")</f>
      </c>
      <c r="G246" s="28" t="n"/>
      <c r="H246" s="36" t="n"/>
      <c r="I246" s="36" t="n"/>
      <c r="J246" s="37">
        <f>IF(OR(H246="",I246=""),"",MOD(I246-H246,1)*24)</f>
      </c>
      <c r="K246" s="36" t="n"/>
      <c r="L246" s="36" t="n"/>
      <c r="M246" s="37">
        <f>IF(OR(K246="",L246=""),"",MOD(L246-K246,1)*24)</f>
      </c>
      <c r="N246" s="37">
        <f>IF(OR(M246="",J246=""),"",MAX(M246-J246,0))</f>
      </c>
      <c r="O246" s="28" t="n"/>
      <c r="P246" s="28" t="n"/>
    </row>
    <row r="247">
      <c r="A247" s="29" t="n"/>
      <c r="B247" s="28" t="n"/>
      <c r="C247" s="34">
        <f>IFERROR(VLOOKUP(B247,'店舗マスタ'!$A$4:$B$103,2,FALSE),"")</f>
      </c>
      <c r="D247" s="28" t="n"/>
      <c r="E247" s="34">
        <f>IFERROR(VLOOKUP(D247,'従業員マスタ'!$A$4:$B$203,2,FALSE),"")</f>
      </c>
      <c r="F247" s="34">
        <f>IFERROR(VLOOKUP(D247,'従業員マスタ'!$A$4:$E$203,5,FALSE),"")</f>
      </c>
      <c r="G247" s="28" t="n"/>
      <c r="H247" s="36" t="n"/>
      <c r="I247" s="36" t="n"/>
      <c r="J247" s="37">
        <f>IF(OR(H247="",I247=""),"",MOD(I247-H247,1)*24)</f>
      </c>
      <c r="K247" s="36" t="n"/>
      <c r="L247" s="36" t="n"/>
      <c r="M247" s="37">
        <f>IF(OR(K247="",L247=""),"",MOD(L247-K247,1)*24)</f>
      </c>
      <c r="N247" s="37">
        <f>IF(OR(M247="",J247=""),"",MAX(M247-J247,0))</f>
      </c>
      <c r="O247" s="28" t="n"/>
      <c r="P247" s="28" t="n"/>
    </row>
    <row r="248">
      <c r="A248" s="29" t="n"/>
      <c r="B248" s="28" t="n"/>
      <c r="C248" s="34">
        <f>IFERROR(VLOOKUP(B248,'店舗マスタ'!$A$4:$B$103,2,FALSE),"")</f>
      </c>
      <c r="D248" s="28" t="n"/>
      <c r="E248" s="34">
        <f>IFERROR(VLOOKUP(D248,'従業員マスタ'!$A$4:$B$203,2,FALSE),"")</f>
      </c>
      <c r="F248" s="34">
        <f>IFERROR(VLOOKUP(D248,'従業員マスタ'!$A$4:$E$203,5,FALSE),"")</f>
      </c>
      <c r="G248" s="28" t="n"/>
      <c r="H248" s="36" t="n"/>
      <c r="I248" s="36" t="n"/>
      <c r="J248" s="37">
        <f>IF(OR(H248="",I248=""),"",MOD(I248-H248,1)*24)</f>
      </c>
      <c r="K248" s="36" t="n"/>
      <c r="L248" s="36" t="n"/>
      <c r="M248" s="37">
        <f>IF(OR(K248="",L248=""),"",MOD(L248-K248,1)*24)</f>
      </c>
      <c r="N248" s="37">
        <f>IF(OR(M248="",J248=""),"",MAX(M248-J248,0))</f>
      </c>
      <c r="O248" s="28" t="n"/>
      <c r="P248" s="28" t="n"/>
    </row>
    <row r="249">
      <c r="A249" s="29" t="n"/>
      <c r="B249" s="28" t="n"/>
      <c r="C249" s="34">
        <f>IFERROR(VLOOKUP(B249,'店舗マスタ'!$A$4:$B$103,2,FALSE),"")</f>
      </c>
      <c r="D249" s="28" t="n"/>
      <c r="E249" s="34">
        <f>IFERROR(VLOOKUP(D249,'従業員マスタ'!$A$4:$B$203,2,FALSE),"")</f>
      </c>
      <c r="F249" s="34">
        <f>IFERROR(VLOOKUP(D249,'従業員マスタ'!$A$4:$E$203,5,FALSE),"")</f>
      </c>
      <c r="G249" s="28" t="n"/>
      <c r="H249" s="36" t="n"/>
      <c r="I249" s="36" t="n"/>
      <c r="J249" s="37">
        <f>IF(OR(H249="",I249=""),"",MOD(I249-H249,1)*24)</f>
      </c>
      <c r="K249" s="36" t="n"/>
      <c r="L249" s="36" t="n"/>
      <c r="M249" s="37">
        <f>IF(OR(K249="",L249=""),"",MOD(L249-K249,1)*24)</f>
      </c>
      <c r="N249" s="37">
        <f>IF(OR(M249="",J249=""),"",MAX(M249-J249,0))</f>
      </c>
      <c r="O249" s="28" t="n"/>
      <c r="P249" s="28" t="n"/>
    </row>
    <row r="250">
      <c r="A250" s="29" t="n"/>
      <c r="B250" s="28" t="n"/>
      <c r="C250" s="34">
        <f>IFERROR(VLOOKUP(B250,'店舗マスタ'!$A$4:$B$103,2,FALSE),"")</f>
      </c>
      <c r="D250" s="28" t="n"/>
      <c r="E250" s="34">
        <f>IFERROR(VLOOKUP(D250,'従業員マスタ'!$A$4:$B$203,2,FALSE),"")</f>
      </c>
      <c r="F250" s="34">
        <f>IFERROR(VLOOKUP(D250,'従業員マスタ'!$A$4:$E$203,5,FALSE),"")</f>
      </c>
      <c r="G250" s="28" t="n"/>
      <c r="H250" s="36" t="n"/>
      <c r="I250" s="36" t="n"/>
      <c r="J250" s="37">
        <f>IF(OR(H250="",I250=""),"",MOD(I250-H250,1)*24)</f>
      </c>
      <c r="K250" s="36" t="n"/>
      <c r="L250" s="36" t="n"/>
      <c r="M250" s="37">
        <f>IF(OR(K250="",L250=""),"",MOD(L250-K250,1)*24)</f>
      </c>
      <c r="N250" s="37">
        <f>IF(OR(M250="",J250=""),"",MAX(M250-J250,0))</f>
      </c>
      <c r="O250" s="28" t="n"/>
      <c r="P250" s="28" t="n"/>
    </row>
    <row r="251">
      <c r="A251" s="29" t="n"/>
      <c r="B251" s="28" t="n"/>
      <c r="C251" s="34">
        <f>IFERROR(VLOOKUP(B251,'店舗マスタ'!$A$4:$B$103,2,FALSE),"")</f>
      </c>
      <c r="D251" s="28" t="n"/>
      <c r="E251" s="34">
        <f>IFERROR(VLOOKUP(D251,'従業員マスタ'!$A$4:$B$203,2,FALSE),"")</f>
      </c>
      <c r="F251" s="34">
        <f>IFERROR(VLOOKUP(D251,'従業員マスタ'!$A$4:$E$203,5,FALSE),"")</f>
      </c>
      <c r="G251" s="28" t="n"/>
      <c r="H251" s="36" t="n"/>
      <c r="I251" s="36" t="n"/>
      <c r="J251" s="37">
        <f>IF(OR(H251="",I251=""),"",MOD(I251-H251,1)*24)</f>
      </c>
      <c r="K251" s="36" t="n"/>
      <c r="L251" s="36" t="n"/>
      <c r="M251" s="37">
        <f>IF(OR(K251="",L251=""),"",MOD(L251-K251,1)*24)</f>
      </c>
      <c r="N251" s="37">
        <f>IF(OR(M251="",J251=""),"",MAX(M251-J251,0))</f>
      </c>
      <c r="O251" s="28" t="n"/>
      <c r="P251" s="28" t="n"/>
    </row>
    <row r="252">
      <c r="A252" s="29" t="n"/>
      <c r="B252" s="28" t="n"/>
      <c r="C252" s="34">
        <f>IFERROR(VLOOKUP(B252,'店舗マスタ'!$A$4:$B$103,2,FALSE),"")</f>
      </c>
      <c r="D252" s="28" t="n"/>
      <c r="E252" s="34">
        <f>IFERROR(VLOOKUP(D252,'従業員マスタ'!$A$4:$B$203,2,FALSE),"")</f>
      </c>
      <c r="F252" s="34">
        <f>IFERROR(VLOOKUP(D252,'従業員マスタ'!$A$4:$E$203,5,FALSE),"")</f>
      </c>
      <c r="G252" s="28" t="n"/>
      <c r="H252" s="36" t="n"/>
      <c r="I252" s="36" t="n"/>
      <c r="J252" s="37">
        <f>IF(OR(H252="",I252=""),"",MOD(I252-H252,1)*24)</f>
      </c>
      <c r="K252" s="36" t="n"/>
      <c r="L252" s="36" t="n"/>
      <c r="M252" s="37">
        <f>IF(OR(K252="",L252=""),"",MOD(L252-K252,1)*24)</f>
      </c>
      <c r="N252" s="37">
        <f>IF(OR(M252="",J252=""),"",MAX(M252-J252,0))</f>
      </c>
      <c r="O252" s="28" t="n"/>
      <c r="P252" s="28" t="n"/>
    </row>
    <row r="253">
      <c r="A253" s="29" t="n"/>
      <c r="B253" s="28" t="n"/>
      <c r="C253" s="34">
        <f>IFERROR(VLOOKUP(B253,'店舗マスタ'!$A$4:$B$103,2,FALSE),"")</f>
      </c>
      <c r="D253" s="28" t="n"/>
      <c r="E253" s="34">
        <f>IFERROR(VLOOKUP(D253,'従業員マスタ'!$A$4:$B$203,2,FALSE),"")</f>
      </c>
      <c r="F253" s="34">
        <f>IFERROR(VLOOKUP(D253,'従業員マスタ'!$A$4:$E$203,5,FALSE),"")</f>
      </c>
      <c r="G253" s="28" t="n"/>
      <c r="H253" s="36" t="n"/>
      <c r="I253" s="36" t="n"/>
      <c r="J253" s="37">
        <f>IF(OR(H253="",I253=""),"",MOD(I253-H253,1)*24)</f>
      </c>
      <c r="K253" s="36" t="n"/>
      <c r="L253" s="36" t="n"/>
      <c r="M253" s="37">
        <f>IF(OR(K253="",L253=""),"",MOD(L253-K253,1)*24)</f>
      </c>
      <c r="N253" s="37">
        <f>IF(OR(M253="",J253=""),"",MAX(M253-J253,0))</f>
      </c>
      <c r="O253" s="28" t="n"/>
      <c r="P253" s="28" t="n"/>
    </row>
    <row r="254">
      <c r="A254" s="29" t="n"/>
      <c r="B254" s="28" t="n"/>
      <c r="C254" s="34">
        <f>IFERROR(VLOOKUP(B254,'店舗マスタ'!$A$4:$B$103,2,FALSE),"")</f>
      </c>
      <c r="D254" s="28" t="n"/>
      <c r="E254" s="34">
        <f>IFERROR(VLOOKUP(D254,'従業員マスタ'!$A$4:$B$203,2,FALSE),"")</f>
      </c>
      <c r="F254" s="34">
        <f>IFERROR(VLOOKUP(D254,'従業員マスタ'!$A$4:$E$203,5,FALSE),"")</f>
      </c>
      <c r="G254" s="28" t="n"/>
      <c r="H254" s="36" t="n"/>
      <c r="I254" s="36" t="n"/>
      <c r="J254" s="37">
        <f>IF(OR(H254="",I254=""),"",MOD(I254-H254,1)*24)</f>
      </c>
      <c r="K254" s="36" t="n"/>
      <c r="L254" s="36" t="n"/>
      <c r="M254" s="37">
        <f>IF(OR(K254="",L254=""),"",MOD(L254-K254,1)*24)</f>
      </c>
      <c r="N254" s="37">
        <f>IF(OR(M254="",J254=""),"",MAX(M254-J254,0))</f>
      </c>
      <c r="O254" s="28" t="n"/>
      <c r="P254" s="28" t="n"/>
    </row>
    <row r="255">
      <c r="A255" s="29" t="n"/>
      <c r="B255" s="28" t="n"/>
      <c r="C255" s="34">
        <f>IFERROR(VLOOKUP(B255,'店舗マスタ'!$A$4:$B$103,2,FALSE),"")</f>
      </c>
      <c r="D255" s="28" t="n"/>
      <c r="E255" s="34">
        <f>IFERROR(VLOOKUP(D255,'従業員マスタ'!$A$4:$B$203,2,FALSE),"")</f>
      </c>
      <c r="F255" s="34">
        <f>IFERROR(VLOOKUP(D255,'従業員マスタ'!$A$4:$E$203,5,FALSE),"")</f>
      </c>
      <c r="G255" s="28" t="n"/>
      <c r="H255" s="36" t="n"/>
      <c r="I255" s="36" t="n"/>
      <c r="J255" s="37">
        <f>IF(OR(H255="",I255=""),"",MOD(I255-H255,1)*24)</f>
      </c>
      <c r="K255" s="36" t="n"/>
      <c r="L255" s="36" t="n"/>
      <c r="M255" s="37">
        <f>IF(OR(K255="",L255=""),"",MOD(L255-K255,1)*24)</f>
      </c>
      <c r="N255" s="37">
        <f>IF(OR(M255="",J255=""),"",MAX(M255-J255,0))</f>
      </c>
      <c r="O255" s="28" t="n"/>
      <c r="P255" s="28" t="n"/>
    </row>
    <row r="256">
      <c r="A256" s="29" t="n"/>
      <c r="B256" s="28" t="n"/>
      <c r="C256" s="34">
        <f>IFERROR(VLOOKUP(B256,'店舗マスタ'!$A$4:$B$103,2,FALSE),"")</f>
      </c>
      <c r="D256" s="28" t="n"/>
      <c r="E256" s="34">
        <f>IFERROR(VLOOKUP(D256,'従業員マスタ'!$A$4:$B$203,2,FALSE),"")</f>
      </c>
      <c r="F256" s="34">
        <f>IFERROR(VLOOKUP(D256,'従業員マスタ'!$A$4:$E$203,5,FALSE),"")</f>
      </c>
      <c r="G256" s="28" t="n"/>
      <c r="H256" s="36" t="n"/>
      <c r="I256" s="36" t="n"/>
      <c r="J256" s="37">
        <f>IF(OR(H256="",I256=""),"",MOD(I256-H256,1)*24)</f>
      </c>
      <c r="K256" s="36" t="n"/>
      <c r="L256" s="36" t="n"/>
      <c r="M256" s="37">
        <f>IF(OR(K256="",L256=""),"",MOD(L256-K256,1)*24)</f>
      </c>
      <c r="N256" s="37">
        <f>IF(OR(M256="",J256=""),"",MAX(M256-J256,0))</f>
      </c>
      <c r="O256" s="28" t="n"/>
      <c r="P256" s="28" t="n"/>
    </row>
    <row r="257">
      <c r="A257" s="29" t="n"/>
      <c r="B257" s="28" t="n"/>
      <c r="C257" s="34">
        <f>IFERROR(VLOOKUP(B257,'店舗マスタ'!$A$4:$B$103,2,FALSE),"")</f>
      </c>
      <c r="D257" s="28" t="n"/>
      <c r="E257" s="34">
        <f>IFERROR(VLOOKUP(D257,'従業員マスタ'!$A$4:$B$203,2,FALSE),"")</f>
      </c>
      <c r="F257" s="34">
        <f>IFERROR(VLOOKUP(D257,'従業員マスタ'!$A$4:$E$203,5,FALSE),"")</f>
      </c>
      <c r="G257" s="28" t="n"/>
      <c r="H257" s="36" t="n"/>
      <c r="I257" s="36" t="n"/>
      <c r="J257" s="37">
        <f>IF(OR(H257="",I257=""),"",MOD(I257-H257,1)*24)</f>
      </c>
      <c r="K257" s="36" t="n"/>
      <c r="L257" s="36" t="n"/>
      <c r="M257" s="37">
        <f>IF(OR(K257="",L257=""),"",MOD(L257-K257,1)*24)</f>
      </c>
      <c r="N257" s="37">
        <f>IF(OR(M257="",J257=""),"",MAX(M257-J257,0))</f>
      </c>
      <c r="O257" s="28" t="n"/>
      <c r="P257" s="28" t="n"/>
    </row>
    <row r="258">
      <c r="A258" s="29" t="n"/>
      <c r="B258" s="28" t="n"/>
      <c r="C258" s="34">
        <f>IFERROR(VLOOKUP(B258,'店舗マスタ'!$A$4:$B$103,2,FALSE),"")</f>
      </c>
      <c r="D258" s="28" t="n"/>
      <c r="E258" s="34">
        <f>IFERROR(VLOOKUP(D258,'従業員マスタ'!$A$4:$B$203,2,FALSE),"")</f>
      </c>
      <c r="F258" s="34">
        <f>IFERROR(VLOOKUP(D258,'従業員マスタ'!$A$4:$E$203,5,FALSE),"")</f>
      </c>
      <c r="G258" s="28" t="n"/>
      <c r="H258" s="36" t="n"/>
      <c r="I258" s="36" t="n"/>
      <c r="J258" s="37">
        <f>IF(OR(H258="",I258=""),"",MOD(I258-H258,1)*24)</f>
      </c>
      <c r="K258" s="36" t="n"/>
      <c r="L258" s="36" t="n"/>
      <c r="M258" s="37">
        <f>IF(OR(K258="",L258=""),"",MOD(L258-K258,1)*24)</f>
      </c>
      <c r="N258" s="37">
        <f>IF(OR(M258="",J258=""),"",MAX(M258-J258,0))</f>
      </c>
      <c r="O258" s="28" t="n"/>
      <c r="P258" s="28" t="n"/>
    </row>
    <row r="259">
      <c r="A259" s="29" t="n"/>
      <c r="B259" s="28" t="n"/>
      <c r="C259" s="34">
        <f>IFERROR(VLOOKUP(B259,'店舗マスタ'!$A$4:$B$103,2,FALSE),"")</f>
      </c>
      <c r="D259" s="28" t="n"/>
      <c r="E259" s="34">
        <f>IFERROR(VLOOKUP(D259,'従業員マスタ'!$A$4:$B$203,2,FALSE),"")</f>
      </c>
      <c r="F259" s="34">
        <f>IFERROR(VLOOKUP(D259,'従業員マスタ'!$A$4:$E$203,5,FALSE),"")</f>
      </c>
      <c r="G259" s="28" t="n"/>
      <c r="H259" s="36" t="n"/>
      <c r="I259" s="36" t="n"/>
      <c r="J259" s="37">
        <f>IF(OR(H259="",I259=""),"",MOD(I259-H259,1)*24)</f>
      </c>
      <c r="K259" s="36" t="n"/>
      <c r="L259" s="36" t="n"/>
      <c r="M259" s="37">
        <f>IF(OR(K259="",L259=""),"",MOD(L259-K259,1)*24)</f>
      </c>
      <c r="N259" s="37">
        <f>IF(OR(M259="",J259=""),"",MAX(M259-J259,0))</f>
      </c>
      <c r="O259" s="28" t="n"/>
      <c r="P259" s="28" t="n"/>
    </row>
    <row r="260">
      <c r="A260" s="29" t="n"/>
      <c r="B260" s="28" t="n"/>
      <c r="C260" s="34">
        <f>IFERROR(VLOOKUP(B260,'店舗マスタ'!$A$4:$B$103,2,FALSE),"")</f>
      </c>
      <c r="D260" s="28" t="n"/>
      <c r="E260" s="34">
        <f>IFERROR(VLOOKUP(D260,'従業員マスタ'!$A$4:$B$203,2,FALSE),"")</f>
      </c>
      <c r="F260" s="34">
        <f>IFERROR(VLOOKUP(D260,'従業員マスタ'!$A$4:$E$203,5,FALSE),"")</f>
      </c>
      <c r="G260" s="28" t="n"/>
      <c r="H260" s="36" t="n"/>
      <c r="I260" s="36" t="n"/>
      <c r="J260" s="37">
        <f>IF(OR(H260="",I260=""),"",MOD(I260-H260,1)*24)</f>
      </c>
      <c r="K260" s="36" t="n"/>
      <c r="L260" s="36" t="n"/>
      <c r="M260" s="37">
        <f>IF(OR(K260="",L260=""),"",MOD(L260-K260,1)*24)</f>
      </c>
      <c r="N260" s="37">
        <f>IF(OR(M260="",J260=""),"",MAX(M260-J260,0))</f>
      </c>
      <c r="O260" s="28" t="n"/>
      <c r="P260" s="28" t="n"/>
    </row>
    <row r="261">
      <c r="A261" s="29" t="n"/>
      <c r="B261" s="28" t="n"/>
      <c r="C261" s="34">
        <f>IFERROR(VLOOKUP(B261,'店舗マスタ'!$A$4:$B$103,2,FALSE),"")</f>
      </c>
      <c r="D261" s="28" t="n"/>
      <c r="E261" s="34">
        <f>IFERROR(VLOOKUP(D261,'従業員マスタ'!$A$4:$B$203,2,FALSE),"")</f>
      </c>
      <c r="F261" s="34">
        <f>IFERROR(VLOOKUP(D261,'従業員マスタ'!$A$4:$E$203,5,FALSE),"")</f>
      </c>
      <c r="G261" s="28" t="n"/>
      <c r="H261" s="36" t="n"/>
      <c r="I261" s="36" t="n"/>
      <c r="J261" s="37">
        <f>IF(OR(H261="",I261=""),"",MOD(I261-H261,1)*24)</f>
      </c>
      <c r="K261" s="36" t="n"/>
      <c r="L261" s="36" t="n"/>
      <c r="M261" s="37">
        <f>IF(OR(K261="",L261=""),"",MOD(L261-K261,1)*24)</f>
      </c>
      <c r="N261" s="37">
        <f>IF(OR(M261="",J261=""),"",MAX(M261-J261,0))</f>
      </c>
      <c r="O261" s="28" t="n"/>
      <c r="P261" s="28" t="n"/>
    </row>
    <row r="262">
      <c r="A262" s="29" t="n"/>
      <c r="B262" s="28" t="n"/>
      <c r="C262" s="34">
        <f>IFERROR(VLOOKUP(B262,'店舗マスタ'!$A$4:$B$103,2,FALSE),"")</f>
      </c>
      <c r="D262" s="28" t="n"/>
      <c r="E262" s="34">
        <f>IFERROR(VLOOKUP(D262,'従業員マスタ'!$A$4:$B$203,2,FALSE),"")</f>
      </c>
      <c r="F262" s="34">
        <f>IFERROR(VLOOKUP(D262,'従業員マスタ'!$A$4:$E$203,5,FALSE),"")</f>
      </c>
      <c r="G262" s="28" t="n"/>
      <c r="H262" s="36" t="n"/>
      <c r="I262" s="36" t="n"/>
      <c r="J262" s="37">
        <f>IF(OR(H262="",I262=""),"",MOD(I262-H262,1)*24)</f>
      </c>
      <c r="K262" s="36" t="n"/>
      <c r="L262" s="36" t="n"/>
      <c r="M262" s="37">
        <f>IF(OR(K262="",L262=""),"",MOD(L262-K262,1)*24)</f>
      </c>
      <c r="N262" s="37">
        <f>IF(OR(M262="",J262=""),"",MAX(M262-J262,0))</f>
      </c>
      <c r="O262" s="28" t="n"/>
      <c r="P262" s="28" t="n"/>
    </row>
    <row r="263">
      <c r="A263" s="29" t="n"/>
      <c r="B263" s="28" t="n"/>
      <c r="C263" s="34">
        <f>IFERROR(VLOOKUP(B263,'店舗マスタ'!$A$4:$B$103,2,FALSE),"")</f>
      </c>
      <c r="D263" s="28" t="n"/>
      <c r="E263" s="34">
        <f>IFERROR(VLOOKUP(D263,'従業員マスタ'!$A$4:$B$203,2,FALSE),"")</f>
      </c>
      <c r="F263" s="34">
        <f>IFERROR(VLOOKUP(D263,'従業員マスタ'!$A$4:$E$203,5,FALSE),"")</f>
      </c>
      <c r="G263" s="28" t="n"/>
      <c r="H263" s="36" t="n"/>
      <c r="I263" s="36" t="n"/>
      <c r="J263" s="37">
        <f>IF(OR(H263="",I263=""),"",MOD(I263-H263,1)*24)</f>
      </c>
      <c r="K263" s="36" t="n"/>
      <c r="L263" s="36" t="n"/>
      <c r="M263" s="37">
        <f>IF(OR(K263="",L263=""),"",MOD(L263-K263,1)*24)</f>
      </c>
      <c r="N263" s="37">
        <f>IF(OR(M263="",J263=""),"",MAX(M263-J263,0))</f>
      </c>
      <c r="O263" s="28" t="n"/>
      <c r="P263" s="28" t="n"/>
    </row>
    <row r="264">
      <c r="A264" s="29" t="n"/>
      <c r="B264" s="28" t="n"/>
      <c r="C264" s="34">
        <f>IFERROR(VLOOKUP(B264,'店舗マスタ'!$A$4:$B$103,2,FALSE),"")</f>
      </c>
      <c r="D264" s="28" t="n"/>
      <c r="E264" s="34">
        <f>IFERROR(VLOOKUP(D264,'従業員マスタ'!$A$4:$B$203,2,FALSE),"")</f>
      </c>
      <c r="F264" s="34">
        <f>IFERROR(VLOOKUP(D264,'従業員マスタ'!$A$4:$E$203,5,FALSE),"")</f>
      </c>
      <c r="G264" s="28" t="n"/>
      <c r="H264" s="36" t="n"/>
      <c r="I264" s="36" t="n"/>
      <c r="J264" s="37">
        <f>IF(OR(H264="",I264=""),"",MOD(I264-H264,1)*24)</f>
      </c>
      <c r="K264" s="36" t="n"/>
      <c r="L264" s="36" t="n"/>
      <c r="M264" s="37">
        <f>IF(OR(K264="",L264=""),"",MOD(L264-K264,1)*24)</f>
      </c>
      <c r="N264" s="37">
        <f>IF(OR(M264="",J264=""),"",MAX(M264-J264,0))</f>
      </c>
      <c r="O264" s="28" t="n"/>
      <c r="P264" s="28" t="n"/>
    </row>
    <row r="265">
      <c r="A265" s="29" t="n"/>
      <c r="B265" s="28" t="n"/>
      <c r="C265" s="34">
        <f>IFERROR(VLOOKUP(B265,'店舗マスタ'!$A$4:$B$103,2,FALSE),"")</f>
      </c>
      <c r="D265" s="28" t="n"/>
      <c r="E265" s="34">
        <f>IFERROR(VLOOKUP(D265,'従業員マスタ'!$A$4:$B$203,2,FALSE),"")</f>
      </c>
      <c r="F265" s="34">
        <f>IFERROR(VLOOKUP(D265,'従業員マスタ'!$A$4:$E$203,5,FALSE),"")</f>
      </c>
      <c r="G265" s="28" t="n"/>
      <c r="H265" s="36" t="n"/>
      <c r="I265" s="36" t="n"/>
      <c r="J265" s="37">
        <f>IF(OR(H265="",I265=""),"",MOD(I265-H265,1)*24)</f>
      </c>
      <c r="K265" s="36" t="n"/>
      <c r="L265" s="36" t="n"/>
      <c r="M265" s="37">
        <f>IF(OR(K265="",L265=""),"",MOD(L265-K265,1)*24)</f>
      </c>
      <c r="N265" s="37">
        <f>IF(OR(M265="",J265=""),"",MAX(M265-J265,0))</f>
      </c>
      <c r="O265" s="28" t="n"/>
      <c r="P265" s="28" t="n"/>
    </row>
    <row r="266">
      <c r="A266" s="29" t="n"/>
      <c r="B266" s="28" t="n"/>
      <c r="C266" s="34">
        <f>IFERROR(VLOOKUP(B266,'店舗マスタ'!$A$4:$B$103,2,FALSE),"")</f>
      </c>
      <c r="D266" s="28" t="n"/>
      <c r="E266" s="34">
        <f>IFERROR(VLOOKUP(D266,'従業員マスタ'!$A$4:$B$203,2,FALSE),"")</f>
      </c>
      <c r="F266" s="34">
        <f>IFERROR(VLOOKUP(D266,'従業員マスタ'!$A$4:$E$203,5,FALSE),"")</f>
      </c>
      <c r="G266" s="28" t="n"/>
      <c r="H266" s="36" t="n"/>
      <c r="I266" s="36" t="n"/>
      <c r="J266" s="37">
        <f>IF(OR(H266="",I266=""),"",MOD(I266-H266,1)*24)</f>
      </c>
      <c r="K266" s="36" t="n"/>
      <c r="L266" s="36" t="n"/>
      <c r="M266" s="37">
        <f>IF(OR(K266="",L266=""),"",MOD(L266-K266,1)*24)</f>
      </c>
      <c r="N266" s="37">
        <f>IF(OR(M266="",J266=""),"",MAX(M266-J266,0))</f>
      </c>
      <c r="O266" s="28" t="n"/>
      <c r="P266" s="28" t="n"/>
    </row>
    <row r="267">
      <c r="A267" s="29" t="n"/>
      <c r="B267" s="28" t="n"/>
      <c r="C267" s="34">
        <f>IFERROR(VLOOKUP(B267,'店舗マスタ'!$A$4:$B$103,2,FALSE),"")</f>
      </c>
      <c r="D267" s="28" t="n"/>
      <c r="E267" s="34">
        <f>IFERROR(VLOOKUP(D267,'従業員マスタ'!$A$4:$B$203,2,FALSE),"")</f>
      </c>
      <c r="F267" s="34">
        <f>IFERROR(VLOOKUP(D267,'従業員マスタ'!$A$4:$E$203,5,FALSE),"")</f>
      </c>
      <c r="G267" s="28" t="n"/>
      <c r="H267" s="36" t="n"/>
      <c r="I267" s="36" t="n"/>
      <c r="J267" s="37">
        <f>IF(OR(H267="",I267=""),"",MOD(I267-H267,1)*24)</f>
      </c>
      <c r="K267" s="36" t="n"/>
      <c r="L267" s="36" t="n"/>
      <c r="M267" s="37">
        <f>IF(OR(K267="",L267=""),"",MOD(L267-K267,1)*24)</f>
      </c>
      <c r="N267" s="37">
        <f>IF(OR(M267="",J267=""),"",MAX(M267-J267,0))</f>
      </c>
      <c r="O267" s="28" t="n"/>
      <c r="P267" s="28" t="n"/>
    </row>
    <row r="268">
      <c r="A268" s="29" t="n"/>
      <c r="B268" s="28" t="n"/>
      <c r="C268" s="34">
        <f>IFERROR(VLOOKUP(B268,'店舗マスタ'!$A$4:$B$103,2,FALSE),"")</f>
      </c>
      <c r="D268" s="28" t="n"/>
      <c r="E268" s="34">
        <f>IFERROR(VLOOKUP(D268,'従業員マスタ'!$A$4:$B$203,2,FALSE),"")</f>
      </c>
      <c r="F268" s="34">
        <f>IFERROR(VLOOKUP(D268,'従業員マスタ'!$A$4:$E$203,5,FALSE),"")</f>
      </c>
      <c r="G268" s="28" t="n"/>
      <c r="H268" s="36" t="n"/>
      <c r="I268" s="36" t="n"/>
      <c r="J268" s="37">
        <f>IF(OR(H268="",I268=""),"",MOD(I268-H268,1)*24)</f>
      </c>
      <c r="K268" s="36" t="n"/>
      <c r="L268" s="36" t="n"/>
      <c r="M268" s="37">
        <f>IF(OR(K268="",L268=""),"",MOD(L268-K268,1)*24)</f>
      </c>
      <c r="N268" s="37">
        <f>IF(OR(M268="",J268=""),"",MAX(M268-J268,0))</f>
      </c>
      <c r="O268" s="28" t="n"/>
      <c r="P268" s="28" t="n"/>
    </row>
    <row r="269">
      <c r="A269" s="29" t="n"/>
      <c r="B269" s="28" t="n"/>
      <c r="C269" s="34">
        <f>IFERROR(VLOOKUP(B269,'店舗マスタ'!$A$4:$B$103,2,FALSE),"")</f>
      </c>
      <c r="D269" s="28" t="n"/>
      <c r="E269" s="34">
        <f>IFERROR(VLOOKUP(D269,'従業員マスタ'!$A$4:$B$203,2,FALSE),"")</f>
      </c>
      <c r="F269" s="34">
        <f>IFERROR(VLOOKUP(D269,'従業員マスタ'!$A$4:$E$203,5,FALSE),"")</f>
      </c>
      <c r="G269" s="28" t="n"/>
      <c r="H269" s="36" t="n"/>
      <c r="I269" s="36" t="n"/>
      <c r="J269" s="37">
        <f>IF(OR(H269="",I269=""),"",MOD(I269-H269,1)*24)</f>
      </c>
      <c r="K269" s="36" t="n"/>
      <c r="L269" s="36" t="n"/>
      <c r="M269" s="37">
        <f>IF(OR(K269="",L269=""),"",MOD(L269-K269,1)*24)</f>
      </c>
      <c r="N269" s="37">
        <f>IF(OR(M269="",J269=""),"",MAX(M269-J269,0))</f>
      </c>
      <c r="O269" s="28" t="n"/>
      <c r="P269" s="28" t="n"/>
    </row>
    <row r="270">
      <c r="A270" s="29" t="n"/>
      <c r="B270" s="28" t="n"/>
      <c r="C270" s="34">
        <f>IFERROR(VLOOKUP(B270,'店舗マスタ'!$A$4:$B$103,2,FALSE),"")</f>
      </c>
      <c r="D270" s="28" t="n"/>
      <c r="E270" s="34">
        <f>IFERROR(VLOOKUP(D270,'従業員マスタ'!$A$4:$B$203,2,FALSE),"")</f>
      </c>
      <c r="F270" s="34">
        <f>IFERROR(VLOOKUP(D270,'従業員マスタ'!$A$4:$E$203,5,FALSE),"")</f>
      </c>
      <c r="G270" s="28" t="n"/>
      <c r="H270" s="36" t="n"/>
      <c r="I270" s="36" t="n"/>
      <c r="J270" s="37">
        <f>IF(OR(H270="",I270=""),"",MOD(I270-H270,1)*24)</f>
      </c>
      <c r="K270" s="36" t="n"/>
      <c r="L270" s="36" t="n"/>
      <c r="M270" s="37">
        <f>IF(OR(K270="",L270=""),"",MOD(L270-K270,1)*24)</f>
      </c>
      <c r="N270" s="37">
        <f>IF(OR(M270="",J270=""),"",MAX(M270-J270,0))</f>
      </c>
      <c r="O270" s="28" t="n"/>
      <c r="P270" s="28" t="n"/>
    </row>
    <row r="271">
      <c r="A271" s="29" t="n"/>
      <c r="B271" s="28" t="n"/>
      <c r="C271" s="34">
        <f>IFERROR(VLOOKUP(B271,'店舗マスタ'!$A$4:$B$103,2,FALSE),"")</f>
      </c>
      <c r="D271" s="28" t="n"/>
      <c r="E271" s="34">
        <f>IFERROR(VLOOKUP(D271,'従業員マスタ'!$A$4:$B$203,2,FALSE),"")</f>
      </c>
      <c r="F271" s="34">
        <f>IFERROR(VLOOKUP(D271,'従業員マスタ'!$A$4:$E$203,5,FALSE),"")</f>
      </c>
      <c r="G271" s="28" t="n"/>
      <c r="H271" s="36" t="n"/>
      <c r="I271" s="36" t="n"/>
      <c r="J271" s="37">
        <f>IF(OR(H271="",I271=""),"",MOD(I271-H271,1)*24)</f>
      </c>
      <c r="K271" s="36" t="n"/>
      <c r="L271" s="36" t="n"/>
      <c r="M271" s="37">
        <f>IF(OR(K271="",L271=""),"",MOD(L271-K271,1)*24)</f>
      </c>
      <c r="N271" s="37">
        <f>IF(OR(M271="",J271=""),"",MAX(M271-J271,0))</f>
      </c>
      <c r="O271" s="28" t="n"/>
      <c r="P271" s="28" t="n"/>
    </row>
    <row r="272">
      <c r="A272" s="29" t="n"/>
      <c r="B272" s="28" t="n"/>
      <c r="C272" s="34">
        <f>IFERROR(VLOOKUP(B272,'店舗マスタ'!$A$4:$B$103,2,FALSE),"")</f>
      </c>
      <c r="D272" s="28" t="n"/>
      <c r="E272" s="34">
        <f>IFERROR(VLOOKUP(D272,'従業員マスタ'!$A$4:$B$203,2,FALSE),"")</f>
      </c>
      <c r="F272" s="34">
        <f>IFERROR(VLOOKUP(D272,'従業員マスタ'!$A$4:$E$203,5,FALSE),"")</f>
      </c>
      <c r="G272" s="28" t="n"/>
      <c r="H272" s="36" t="n"/>
      <c r="I272" s="36" t="n"/>
      <c r="J272" s="37">
        <f>IF(OR(H272="",I272=""),"",MOD(I272-H272,1)*24)</f>
      </c>
      <c r="K272" s="36" t="n"/>
      <c r="L272" s="36" t="n"/>
      <c r="M272" s="37">
        <f>IF(OR(K272="",L272=""),"",MOD(L272-K272,1)*24)</f>
      </c>
      <c r="N272" s="37">
        <f>IF(OR(M272="",J272=""),"",MAX(M272-J272,0))</f>
      </c>
      <c r="O272" s="28" t="n"/>
      <c r="P272" s="28" t="n"/>
    </row>
    <row r="273">
      <c r="A273" s="29" t="n"/>
      <c r="B273" s="28" t="n"/>
      <c r="C273" s="34">
        <f>IFERROR(VLOOKUP(B273,'店舗マスタ'!$A$4:$B$103,2,FALSE),"")</f>
      </c>
      <c r="D273" s="28" t="n"/>
      <c r="E273" s="34">
        <f>IFERROR(VLOOKUP(D273,'従業員マスタ'!$A$4:$B$203,2,FALSE),"")</f>
      </c>
      <c r="F273" s="34">
        <f>IFERROR(VLOOKUP(D273,'従業員マスタ'!$A$4:$E$203,5,FALSE),"")</f>
      </c>
      <c r="G273" s="28" t="n"/>
      <c r="H273" s="36" t="n"/>
      <c r="I273" s="36" t="n"/>
      <c r="J273" s="37">
        <f>IF(OR(H273="",I273=""),"",MOD(I273-H273,1)*24)</f>
      </c>
      <c r="K273" s="36" t="n"/>
      <c r="L273" s="36" t="n"/>
      <c r="M273" s="37">
        <f>IF(OR(K273="",L273=""),"",MOD(L273-K273,1)*24)</f>
      </c>
      <c r="N273" s="37">
        <f>IF(OR(M273="",J273=""),"",MAX(M273-J273,0))</f>
      </c>
      <c r="O273" s="28" t="n"/>
      <c r="P273" s="28" t="n"/>
    </row>
    <row r="274">
      <c r="A274" s="29" t="n"/>
      <c r="B274" s="28" t="n"/>
      <c r="C274" s="34">
        <f>IFERROR(VLOOKUP(B274,'店舗マスタ'!$A$4:$B$103,2,FALSE),"")</f>
      </c>
      <c r="D274" s="28" t="n"/>
      <c r="E274" s="34">
        <f>IFERROR(VLOOKUP(D274,'従業員マスタ'!$A$4:$B$203,2,FALSE),"")</f>
      </c>
      <c r="F274" s="34">
        <f>IFERROR(VLOOKUP(D274,'従業員マスタ'!$A$4:$E$203,5,FALSE),"")</f>
      </c>
      <c r="G274" s="28" t="n"/>
      <c r="H274" s="36" t="n"/>
      <c r="I274" s="36" t="n"/>
      <c r="J274" s="37">
        <f>IF(OR(H274="",I274=""),"",MOD(I274-H274,1)*24)</f>
      </c>
      <c r="K274" s="36" t="n"/>
      <c r="L274" s="36" t="n"/>
      <c r="M274" s="37">
        <f>IF(OR(K274="",L274=""),"",MOD(L274-K274,1)*24)</f>
      </c>
      <c r="N274" s="37">
        <f>IF(OR(M274="",J274=""),"",MAX(M274-J274,0))</f>
      </c>
      <c r="O274" s="28" t="n"/>
      <c r="P274" s="28" t="n"/>
    </row>
    <row r="275">
      <c r="A275" s="29" t="n"/>
      <c r="B275" s="28" t="n"/>
      <c r="C275" s="34">
        <f>IFERROR(VLOOKUP(B275,'店舗マスタ'!$A$4:$B$103,2,FALSE),"")</f>
      </c>
      <c r="D275" s="28" t="n"/>
      <c r="E275" s="34">
        <f>IFERROR(VLOOKUP(D275,'従業員マスタ'!$A$4:$B$203,2,FALSE),"")</f>
      </c>
      <c r="F275" s="34">
        <f>IFERROR(VLOOKUP(D275,'従業員マスタ'!$A$4:$E$203,5,FALSE),"")</f>
      </c>
      <c r="G275" s="28" t="n"/>
      <c r="H275" s="36" t="n"/>
      <c r="I275" s="36" t="n"/>
      <c r="J275" s="37">
        <f>IF(OR(H275="",I275=""),"",MOD(I275-H275,1)*24)</f>
      </c>
      <c r="K275" s="36" t="n"/>
      <c r="L275" s="36" t="n"/>
      <c r="M275" s="37">
        <f>IF(OR(K275="",L275=""),"",MOD(L275-K275,1)*24)</f>
      </c>
      <c r="N275" s="37">
        <f>IF(OR(M275="",J275=""),"",MAX(M275-J275,0))</f>
      </c>
      <c r="O275" s="28" t="n"/>
      <c r="P275" s="28" t="n"/>
    </row>
    <row r="276">
      <c r="A276" s="29" t="n"/>
      <c r="B276" s="28" t="n"/>
      <c r="C276" s="34">
        <f>IFERROR(VLOOKUP(B276,'店舗マスタ'!$A$4:$B$103,2,FALSE),"")</f>
      </c>
      <c r="D276" s="28" t="n"/>
      <c r="E276" s="34">
        <f>IFERROR(VLOOKUP(D276,'従業員マスタ'!$A$4:$B$203,2,FALSE),"")</f>
      </c>
      <c r="F276" s="34">
        <f>IFERROR(VLOOKUP(D276,'従業員マスタ'!$A$4:$E$203,5,FALSE),"")</f>
      </c>
      <c r="G276" s="28" t="n"/>
      <c r="H276" s="36" t="n"/>
      <c r="I276" s="36" t="n"/>
      <c r="J276" s="37">
        <f>IF(OR(H276="",I276=""),"",MOD(I276-H276,1)*24)</f>
      </c>
      <c r="K276" s="36" t="n"/>
      <c r="L276" s="36" t="n"/>
      <c r="M276" s="37">
        <f>IF(OR(K276="",L276=""),"",MOD(L276-K276,1)*24)</f>
      </c>
      <c r="N276" s="37">
        <f>IF(OR(M276="",J276=""),"",MAX(M276-J276,0))</f>
      </c>
      <c r="O276" s="28" t="n"/>
      <c r="P276" s="28" t="n"/>
    </row>
    <row r="277">
      <c r="A277" s="29" t="n"/>
      <c r="B277" s="28" t="n"/>
      <c r="C277" s="34">
        <f>IFERROR(VLOOKUP(B277,'店舗マスタ'!$A$4:$B$103,2,FALSE),"")</f>
      </c>
      <c r="D277" s="28" t="n"/>
      <c r="E277" s="34">
        <f>IFERROR(VLOOKUP(D277,'従業員マスタ'!$A$4:$B$203,2,FALSE),"")</f>
      </c>
      <c r="F277" s="34">
        <f>IFERROR(VLOOKUP(D277,'従業員マスタ'!$A$4:$E$203,5,FALSE),"")</f>
      </c>
      <c r="G277" s="28" t="n"/>
      <c r="H277" s="36" t="n"/>
      <c r="I277" s="36" t="n"/>
      <c r="J277" s="37">
        <f>IF(OR(H277="",I277=""),"",MOD(I277-H277,1)*24)</f>
      </c>
      <c r="K277" s="36" t="n"/>
      <c r="L277" s="36" t="n"/>
      <c r="M277" s="37">
        <f>IF(OR(K277="",L277=""),"",MOD(L277-K277,1)*24)</f>
      </c>
      <c r="N277" s="37">
        <f>IF(OR(M277="",J277=""),"",MAX(M277-J277,0))</f>
      </c>
      <c r="O277" s="28" t="n"/>
      <c r="P277" s="28" t="n"/>
    </row>
    <row r="278">
      <c r="A278" s="29" t="n"/>
      <c r="B278" s="28" t="n"/>
      <c r="C278" s="34">
        <f>IFERROR(VLOOKUP(B278,'店舗マスタ'!$A$4:$B$103,2,FALSE),"")</f>
      </c>
      <c r="D278" s="28" t="n"/>
      <c r="E278" s="34">
        <f>IFERROR(VLOOKUP(D278,'従業員マスタ'!$A$4:$B$203,2,FALSE),"")</f>
      </c>
      <c r="F278" s="34">
        <f>IFERROR(VLOOKUP(D278,'従業員マスタ'!$A$4:$E$203,5,FALSE),"")</f>
      </c>
      <c r="G278" s="28" t="n"/>
      <c r="H278" s="36" t="n"/>
      <c r="I278" s="36" t="n"/>
      <c r="J278" s="37">
        <f>IF(OR(H278="",I278=""),"",MOD(I278-H278,1)*24)</f>
      </c>
      <c r="K278" s="36" t="n"/>
      <c r="L278" s="36" t="n"/>
      <c r="M278" s="37">
        <f>IF(OR(K278="",L278=""),"",MOD(L278-K278,1)*24)</f>
      </c>
      <c r="N278" s="37">
        <f>IF(OR(M278="",J278=""),"",MAX(M278-J278,0))</f>
      </c>
      <c r="O278" s="28" t="n"/>
      <c r="P278" s="28" t="n"/>
    </row>
    <row r="279">
      <c r="A279" s="29" t="n"/>
      <c r="B279" s="28" t="n"/>
      <c r="C279" s="34">
        <f>IFERROR(VLOOKUP(B279,'店舗マスタ'!$A$4:$B$103,2,FALSE),"")</f>
      </c>
      <c r="D279" s="28" t="n"/>
      <c r="E279" s="34">
        <f>IFERROR(VLOOKUP(D279,'従業員マスタ'!$A$4:$B$203,2,FALSE),"")</f>
      </c>
      <c r="F279" s="34">
        <f>IFERROR(VLOOKUP(D279,'従業員マスタ'!$A$4:$E$203,5,FALSE),"")</f>
      </c>
      <c r="G279" s="28" t="n"/>
      <c r="H279" s="36" t="n"/>
      <c r="I279" s="36" t="n"/>
      <c r="J279" s="37">
        <f>IF(OR(H279="",I279=""),"",MOD(I279-H279,1)*24)</f>
      </c>
      <c r="K279" s="36" t="n"/>
      <c r="L279" s="36" t="n"/>
      <c r="M279" s="37">
        <f>IF(OR(K279="",L279=""),"",MOD(L279-K279,1)*24)</f>
      </c>
      <c r="N279" s="37">
        <f>IF(OR(M279="",J279=""),"",MAX(M279-J279,0))</f>
      </c>
      <c r="O279" s="28" t="n"/>
      <c r="P279" s="28" t="n"/>
    </row>
    <row r="280">
      <c r="A280" s="29" t="n"/>
      <c r="B280" s="28" t="n"/>
      <c r="C280" s="34">
        <f>IFERROR(VLOOKUP(B280,'店舗マスタ'!$A$4:$B$103,2,FALSE),"")</f>
      </c>
      <c r="D280" s="28" t="n"/>
      <c r="E280" s="34">
        <f>IFERROR(VLOOKUP(D280,'従業員マスタ'!$A$4:$B$203,2,FALSE),"")</f>
      </c>
      <c r="F280" s="34">
        <f>IFERROR(VLOOKUP(D280,'従業員マスタ'!$A$4:$E$203,5,FALSE),"")</f>
      </c>
      <c r="G280" s="28" t="n"/>
      <c r="H280" s="36" t="n"/>
      <c r="I280" s="36" t="n"/>
      <c r="J280" s="37">
        <f>IF(OR(H280="",I280=""),"",MOD(I280-H280,1)*24)</f>
      </c>
      <c r="K280" s="36" t="n"/>
      <c r="L280" s="36" t="n"/>
      <c r="M280" s="37">
        <f>IF(OR(K280="",L280=""),"",MOD(L280-K280,1)*24)</f>
      </c>
      <c r="N280" s="37">
        <f>IF(OR(M280="",J280=""),"",MAX(M280-J280,0))</f>
      </c>
      <c r="O280" s="28" t="n"/>
      <c r="P280" s="28" t="n"/>
    </row>
    <row r="281">
      <c r="A281" s="29" t="n"/>
      <c r="B281" s="28" t="n"/>
      <c r="C281" s="34">
        <f>IFERROR(VLOOKUP(B281,'店舗マスタ'!$A$4:$B$103,2,FALSE),"")</f>
      </c>
      <c r="D281" s="28" t="n"/>
      <c r="E281" s="34">
        <f>IFERROR(VLOOKUP(D281,'従業員マスタ'!$A$4:$B$203,2,FALSE),"")</f>
      </c>
      <c r="F281" s="34">
        <f>IFERROR(VLOOKUP(D281,'従業員マスタ'!$A$4:$E$203,5,FALSE),"")</f>
      </c>
      <c r="G281" s="28" t="n"/>
      <c r="H281" s="36" t="n"/>
      <c r="I281" s="36" t="n"/>
      <c r="J281" s="37">
        <f>IF(OR(H281="",I281=""),"",MOD(I281-H281,1)*24)</f>
      </c>
      <c r="K281" s="36" t="n"/>
      <c r="L281" s="36" t="n"/>
      <c r="M281" s="37">
        <f>IF(OR(K281="",L281=""),"",MOD(L281-K281,1)*24)</f>
      </c>
      <c r="N281" s="37">
        <f>IF(OR(M281="",J281=""),"",MAX(M281-J281,0))</f>
      </c>
      <c r="O281" s="28" t="n"/>
      <c r="P281" s="28" t="n"/>
    </row>
    <row r="282">
      <c r="A282" s="29" t="n"/>
      <c r="B282" s="28" t="n"/>
      <c r="C282" s="34">
        <f>IFERROR(VLOOKUP(B282,'店舗マスタ'!$A$4:$B$103,2,FALSE),"")</f>
      </c>
      <c r="D282" s="28" t="n"/>
      <c r="E282" s="34">
        <f>IFERROR(VLOOKUP(D282,'従業員マスタ'!$A$4:$B$203,2,FALSE),"")</f>
      </c>
      <c r="F282" s="34">
        <f>IFERROR(VLOOKUP(D282,'従業員マスタ'!$A$4:$E$203,5,FALSE),"")</f>
      </c>
      <c r="G282" s="28" t="n"/>
      <c r="H282" s="36" t="n"/>
      <c r="I282" s="36" t="n"/>
      <c r="J282" s="37">
        <f>IF(OR(H282="",I282=""),"",MOD(I282-H282,1)*24)</f>
      </c>
      <c r="K282" s="36" t="n"/>
      <c r="L282" s="36" t="n"/>
      <c r="M282" s="37">
        <f>IF(OR(K282="",L282=""),"",MOD(L282-K282,1)*24)</f>
      </c>
      <c r="N282" s="37">
        <f>IF(OR(M282="",J282=""),"",MAX(M282-J282,0))</f>
      </c>
      <c r="O282" s="28" t="n"/>
      <c r="P282" s="28" t="n"/>
    </row>
    <row r="283">
      <c r="A283" s="29" t="n"/>
      <c r="B283" s="28" t="n"/>
      <c r="C283" s="34">
        <f>IFERROR(VLOOKUP(B283,'店舗マスタ'!$A$4:$B$103,2,FALSE),"")</f>
      </c>
      <c r="D283" s="28" t="n"/>
      <c r="E283" s="34">
        <f>IFERROR(VLOOKUP(D283,'従業員マスタ'!$A$4:$B$203,2,FALSE),"")</f>
      </c>
      <c r="F283" s="34">
        <f>IFERROR(VLOOKUP(D283,'従業員マスタ'!$A$4:$E$203,5,FALSE),"")</f>
      </c>
      <c r="G283" s="28" t="n"/>
      <c r="H283" s="36" t="n"/>
      <c r="I283" s="36" t="n"/>
      <c r="J283" s="37">
        <f>IF(OR(H283="",I283=""),"",MOD(I283-H283,1)*24)</f>
      </c>
      <c r="K283" s="36" t="n"/>
      <c r="L283" s="36" t="n"/>
      <c r="M283" s="37">
        <f>IF(OR(K283="",L283=""),"",MOD(L283-K283,1)*24)</f>
      </c>
      <c r="N283" s="37">
        <f>IF(OR(M283="",J283=""),"",MAX(M283-J283,0))</f>
      </c>
      <c r="O283" s="28" t="n"/>
      <c r="P283" s="28" t="n"/>
    </row>
    <row r="284">
      <c r="A284" s="29" t="n"/>
      <c r="B284" s="28" t="n"/>
      <c r="C284" s="34">
        <f>IFERROR(VLOOKUP(B284,'店舗マスタ'!$A$4:$B$103,2,FALSE),"")</f>
      </c>
      <c r="D284" s="28" t="n"/>
      <c r="E284" s="34">
        <f>IFERROR(VLOOKUP(D284,'従業員マスタ'!$A$4:$B$203,2,FALSE),"")</f>
      </c>
      <c r="F284" s="34">
        <f>IFERROR(VLOOKUP(D284,'従業員マスタ'!$A$4:$E$203,5,FALSE),"")</f>
      </c>
      <c r="G284" s="28" t="n"/>
      <c r="H284" s="36" t="n"/>
      <c r="I284" s="36" t="n"/>
      <c r="J284" s="37">
        <f>IF(OR(H284="",I284=""),"",MOD(I284-H284,1)*24)</f>
      </c>
      <c r="K284" s="36" t="n"/>
      <c r="L284" s="36" t="n"/>
      <c r="M284" s="37">
        <f>IF(OR(K284="",L284=""),"",MOD(L284-K284,1)*24)</f>
      </c>
      <c r="N284" s="37">
        <f>IF(OR(M284="",J284=""),"",MAX(M284-J284,0))</f>
      </c>
      <c r="O284" s="28" t="n"/>
      <c r="P284" s="28" t="n"/>
    </row>
    <row r="285">
      <c r="A285" s="29" t="n"/>
      <c r="B285" s="28" t="n"/>
      <c r="C285" s="34">
        <f>IFERROR(VLOOKUP(B285,'店舗マスタ'!$A$4:$B$103,2,FALSE),"")</f>
      </c>
      <c r="D285" s="28" t="n"/>
      <c r="E285" s="34">
        <f>IFERROR(VLOOKUP(D285,'従業員マスタ'!$A$4:$B$203,2,FALSE),"")</f>
      </c>
      <c r="F285" s="34">
        <f>IFERROR(VLOOKUP(D285,'従業員マスタ'!$A$4:$E$203,5,FALSE),"")</f>
      </c>
      <c r="G285" s="28" t="n"/>
      <c r="H285" s="36" t="n"/>
      <c r="I285" s="36" t="n"/>
      <c r="J285" s="37">
        <f>IF(OR(H285="",I285=""),"",MOD(I285-H285,1)*24)</f>
      </c>
      <c r="K285" s="36" t="n"/>
      <c r="L285" s="36" t="n"/>
      <c r="M285" s="37">
        <f>IF(OR(K285="",L285=""),"",MOD(L285-K285,1)*24)</f>
      </c>
      <c r="N285" s="37">
        <f>IF(OR(M285="",J285=""),"",MAX(M285-J285,0))</f>
      </c>
      <c r="O285" s="28" t="n"/>
      <c r="P285" s="28" t="n"/>
    </row>
    <row r="286">
      <c r="A286" s="29" t="n"/>
      <c r="B286" s="28" t="n"/>
      <c r="C286" s="34">
        <f>IFERROR(VLOOKUP(B286,'店舗マスタ'!$A$4:$B$103,2,FALSE),"")</f>
      </c>
      <c r="D286" s="28" t="n"/>
      <c r="E286" s="34">
        <f>IFERROR(VLOOKUP(D286,'従業員マスタ'!$A$4:$B$203,2,FALSE),"")</f>
      </c>
      <c r="F286" s="34">
        <f>IFERROR(VLOOKUP(D286,'従業員マスタ'!$A$4:$E$203,5,FALSE),"")</f>
      </c>
      <c r="G286" s="28" t="n"/>
      <c r="H286" s="36" t="n"/>
      <c r="I286" s="36" t="n"/>
      <c r="J286" s="37">
        <f>IF(OR(H286="",I286=""),"",MOD(I286-H286,1)*24)</f>
      </c>
      <c r="K286" s="36" t="n"/>
      <c r="L286" s="36" t="n"/>
      <c r="M286" s="37">
        <f>IF(OR(K286="",L286=""),"",MOD(L286-K286,1)*24)</f>
      </c>
      <c r="N286" s="37">
        <f>IF(OR(M286="",J286=""),"",MAX(M286-J286,0))</f>
      </c>
      <c r="O286" s="28" t="n"/>
      <c r="P286" s="28" t="n"/>
    </row>
    <row r="287">
      <c r="A287" s="29" t="n"/>
      <c r="B287" s="28" t="n"/>
      <c r="C287" s="34">
        <f>IFERROR(VLOOKUP(B287,'店舗マスタ'!$A$4:$B$103,2,FALSE),"")</f>
      </c>
      <c r="D287" s="28" t="n"/>
      <c r="E287" s="34">
        <f>IFERROR(VLOOKUP(D287,'従業員マスタ'!$A$4:$B$203,2,FALSE),"")</f>
      </c>
      <c r="F287" s="34">
        <f>IFERROR(VLOOKUP(D287,'従業員マスタ'!$A$4:$E$203,5,FALSE),"")</f>
      </c>
      <c r="G287" s="28" t="n"/>
      <c r="H287" s="36" t="n"/>
      <c r="I287" s="36" t="n"/>
      <c r="J287" s="37">
        <f>IF(OR(H287="",I287=""),"",MOD(I287-H287,1)*24)</f>
      </c>
      <c r="K287" s="36" t="n"/>
      <c r="L287" s="36" t="n"/>
      <c r="M287" s="37">
        <f>IF(OR(K287="",L287=""),"",MOD(L287-K287,1)*24)</f>
      </c>
      <c r="N287" s="37">
        <f>IF(OR(M287="",J287=""),"",MAX(M287-J287,0))</f>
      </c>
      <c r="O287" s="28" t="n"/>
      <c r="P287" s="28" t="n"/>
    </row>
    <row r="288">
      <c r="A288" s="29" t="n"/>
      <c r="B288" s="28" t="n"/>
      <c r="C288" s="34">
        <f>IFERROR(VLOOKUP(B288,'店舗マスタ'!$A$4:$B$103,2,FALSE),"")</f>
      </c>
      <c r="D288" s="28" t="n"/>
      <c r="E288" s="34">
        <f>IFERROR(VLOOKUP(D288,'従業員マスタ'!$A$4:$B$203,2,FALSE),"")</f>
      </c>
      <c r="F288" s="34">
        <f>IFERROR(VLOOKUP(D288,'従業員マスタ'!$A$4:$E$203,5,FALSE),"")</f>
      </c>
      <c r="G288" s="28" t="n"/>
      <c r="H288" s="36" t="n"/>
      <c r="I288" s="36" t="n"/>
      <c r="J288" s="37">
        <f>IF(OR(H288="",I288=""),"",MOD(I288-H288,1)*24)</f>
      </c>
      <c r="K288" s="36" t="n"/>
      <c r="L288" s="36" t="n"/>
      <c r="M288" s="37">
        <f>IF(OR(K288="",L288=""),"",MOD(L288-K288,1)*24)</f>
      </c>
      <c r="N288" s="37">
        <f>IF(OR(M288="",J288=""),"",MAX(M288-J288,0))</f>
      </c>
      <c r="O288" s="28" t="n"/>
      <c r="P288" s="28" t="n"/>
    </row>
    <row r="289">
      <c r="A289" s="29" t="n"/>
      <c r="B289" s="28" t="n"/>
      <c r="C289" s="34">
        <f>IFERROR(VLOOKUP(B289,'店舗マスタ'!$A$4:$B$103,2,FALSE),"")</f>
      </c>
      <c r="D289" s="28" t="n"/>
      <c r="E289" s="34">
        <f>IFERROR(VLOOKUP(D289,'従業員マスタ'!$A$4:$B$203,2,FALSE),"")</f>
      </c>
      <c r="F289" s="34">
        <f>IFERROR(VLOOKUP(D289,'従業員マスタ'!$A$4:$E$203,5,FALSE),"")</f>
      </c>
      <c r="G289" s="28" t="n"/>
      <c r="H289" s="36" t="n"/>
      <c r="I289" s="36" t="n"/>
      <c r="J289" s="37">
        <f>IF(OR(H289="",I289=""),"",MOD(I289-H289,1)*24)</f>
      </c>
      <c r="K289" s="36" t="n"/>
      <c r="L289" s="36" t="n"/>
      <c r="M289" s="37">
        <f>IF(OR(K289="",L289=""),"",MOD(L289-K289,1)*24)</f>
      </c>
      <c r="N289" s="37">
        <f>IF(OR(M289="",J289=""),"",MAX(M289-J289,0))</f>
      </c>
      <c r="O289" s="28" t="n"/>
      <c r="P289" s="28" t="n"/>
    </row>
    <row r="290">
      <c r="A290" s="29" t="n"/>
      <c r="B290" s="28" t="n"/>
      <c r="C290" s="34">
        <f>IFERROR(VLOOKUP(B290,'店舗マスタ'!$A$4:$B$103,2,FALSE),"")</f>
      </c>
      <c r="D290" s="28" t="n"/>
      <c r="E290" s="34">
        <f>IFERROR(VLOOKUP(D290,'従業員マスタ'!$A$4:$B$203,2,FALSE),"")</f>
      </c>
      <c r="F290" s="34">
        <f>IFERROR(VLOOKUP(D290,'従業員マスタ'!$A$4:$E$203,5,FALSE),"")</f>
      </c>
      <c r="G290" s="28" t="n"/>
      <c r="H290" s="36" t="n"/>
      <c r="I290" s="36" t="n"/>
      <c r="J290" s="37">
        <f>IF(OR(H290="",I290=""),"",MOD(I290-H290,1)*24)</f>
      </c>
      <c r="K290" s="36" t="n"/>
      <c r="L290" s="36" t="n"/>
      <c r="M290" s="37">
        <f>IF(OR(K290="",L290=""),"",MOD(L290-K290,1)*24)</f>
      </c>
      <c r="N290" s="37">
        <f>IF(OR(M290="",J290=""),"",MAX(M290-J290,0))</f>
      </c>
      <c r="O290" s="28" t="n"/>
      <c r="P290" s="28" t="n"/>
    </row>
    <row r="291">
      <c r="A291" s="29" t="n"/>
      <c r="B291" s="28" t="n"/>
      <c r="C291" s="34">
        <f>IFERROR(VLOOKUP(B291,'店舗マスタ'!$A$4:$B$103,2,FALSE),"")</f>
      </c>
      <c r="D291" s="28" t="n"/>
      <c r="E291" s="34">
        <f>IFERROR(VLOOKUP(D291,'従業員マスタ'!$A$4:$B$203,2,FALSE),"")</f>
      </c>
      <c r="F291" s="34">
        <f>IFERROR(VLOOKUP(D291,'従業員マスタ'!$A$4:$E$203,5,FALSE),"")</f>
      </c>
      <c r="G291" s="28" t="n"/>
      <c r="H291" s="36" t="n"/>
      <c r="I291" s="36" t="n"/>
      <c r="J291" s="37">
        <f>IF(OR(H291="",I291=""),"",MOD(I291-H291,1)*24)</f>
      </c>
      <c r="K291" s="36" t="n"/>
      <c r="L291" s="36" t="n"/>
      <c r="M291" s="37">
        <f>IF(OR(K291="",L291=""),"",MOD(L291-K291,1)*24)</f>
      </c>
      <c r="N291" s="37">
        <f>IF(OR(M291="",J291=""),"",MAX(M291-J291,0))</f>
      </c>
      <c r="O291" s="28" t="n"/>
      <c r="P291" s="28" t="n"/>
    </row>
    <row r="292">
      <c r="A292" s="29" t="n"/>
      <c r="B292" s="28" t="n"/>
      <c r="C292" s="34">
        <f>IFERROR(VLOOKUP(B292,'店舗マスタ'!$A$4:$B$103,2,FALSE),"")</f>
      </c>
      <c r="D292" s="28" t="n"/>
      <c r="E292" s="34">
        <f>IFERROR(VLOOKUP(D292,'従業員マスタ'!$A$4:$B$203,2,FALSE),"")</f>
      </c>
      <c r="F292" s="34">
        <f>IFERROR(VLOOKUP(D292,'従業員マスタ'!$A$4:$E$203,5,FALSE),"")</f>
      </c>
      <c r="G292" s="28" t="n"/>
      <c r="H292" s="36" t="n"/>
      <c r="I292" s="36" t="n"/>
      <c r="J292" s="37">
        <f>IF(OR(H292="",I292=""),"",MOD(I292-H292,1)*24)</f>
      </c>
      <c r="K292" s="36" t="n"/>
      <c r="L292" s="36" t="n"/>
      <c r="M292" s="37">
        <f>IF(OR(K292="",L292=""),"",MOD(L292-K292,1)*24)</f>
      </c>
      <c r="N292" s="37">
        <f>IF(OR(M292="",J292=""),"",MAX(M292-J292,0))</f>
      </c>
      <c r="O292" s="28" t="n"/>
      <c r="P292" s="28" t="n"/>
    </row>
    <row r="293">
      <c r="A293" s="29" t="n"/>
      <c r="B293" s="28" t="n"/>
      <c r="C293" s="34">
        <f>IFERROR(VLOOKUP(B293,'店舗マスタ'!$A$4:$B$103,2,FALSE),"")</f>
      </c>
      <c r="D293" s="28" t="n"/>
      <c r="E293" s="34">
        <f>IFERROR(VLOOKUP(D293,'従業員マスタ'!$A$4:$B$203,2,FALSE),"")</f>
      </c>
      <c r="F293" s="34">
        <f>IFERROR(VLOOKUP(D293,'従業員マスタ'!$A$4:$E$203,5,FALSE),"")</f>
      </c>
      <c r="G293" s="28" t="n"/>
      <c r="H293" s="36" t="n"/>
      <c r="I293" s="36" t="n"/>
      <c r="J293" s="37">
        <f>IF(OR(H293="",I293=""),"",MOD(I293-H293,1)*24)</f>
      </c>
      <c r="K293" s="36" t="n"/>
      <c r="L293" s="36" t="n"/>
      <c r="M293" s="37">
        <f>IF(OR(K293="",L293=""),"",MOD(L293-K293,1)*24)</f>
      </c>
      <c r="N293" s="37">
        <f>IF(OR(M293="",J293=""),"",MAX(M293-J293,0))</f>
      </c>
      <c r="O293" s="28" t="n"/>
      <c r="P293" s="28" t="n"/>
    </row>
    <row r="294">
      <c r="A294" s="29" t="n"/>
      <c r="B294" s="28" t="n"/>
      <c r="C294" s="34">
        <f>IFERROR(VLOOKUP(B294,'店舗マスタ'!$A$4:$B$103,2,FALSE),"")</f>
      </c>
      <c r="D294" s="28" t="n"/>
      <c r="E294" s="34">
        <f>IFERROR(VLOOKUP(D294,'従業員マスタ'!$A$4:$B$203,2,FALSE),"")</f>
      </c>
      <c r="F294" s="34">
        <f>IFERROR(VLOOKUP(D294,'従業員マスタ'!$A$4:$E$203,5,FALSE),"")</f>
      </c>
      <c r="G294" s="28" t="n"/>
      <c r="H294" s="36" t="n"/>
      <c r="I294" s="36" t="n"/>
      <c r="J294" s="37">
        <f>IF(OR(H294="",I294=""),"",MOD(I294-H294,1)*24)</f>
      </c>
      <c r="K294" s="36" t="n"/>
      <c r="L294" s="36" t="n"/>
      <c r="M294" s="37">
        <f>IF(OR(K294="",L294=""),"",MOD(L294-K294,1)*24)</f>
      </c>
      <c r="N294" s="37">
        <f>IF(OR(M294="",J294=""),"",MAX(M294-J294,0))</f>
      </c>
      <c r="O294" s="28" t="n"/>
      <c r="P294" s="28" t="n"/>
    </row>
    <row r="295">
      <c r="A295" s="29" t="n"/>
      <c r="B295" s="28" t="n"/>
      <c r="C295" s="34">
        <f>IFERROR(VLOOKUP(B295,'店舗マスタ'!$A$4:$B$103,2,FALSE),"")</f>
      </c>
      <c r="D295" s="28" t="n"/>
      <c r="E295" s="34">
        <f>IFERROR(VLOOKUP(D295,'従業員マスタ'!$A$4:$B$203,2,FALSE),"")</f>
      </c>
      <c r="F295" s="34">
        <f>IFERROR(VLOOKUP(D295,'従業員マスタ'!$A$4:$E$203,5,FALSE),"")</f>
      </c>
      <c r="G295" s="28" t="n"/>
      <c r="H295" s="36" t="n"/>
      <c r="I295" s="36" t="n"/>
      <c r="J295" s="37">
        <f>IF(OR(H295="",I295=""),"",MOD(I295-H295,1)*24)</f>
      </c>
      <c r="K295" s="36" t="n"/>
      <c r="L295" s="36" t="n"/>
      <c r="M295" s="37">
        <f>IF(OR(K295="",L295=""),"",MOD(L295-K295,1)*24)</f>
      </c>
      <c r="N295" s="37">
        <f>IF(OR(M295="",J295=""),"",MAX(M295-J295,0))</f>
      </c>
      <c r="O295" s="28" t="n"/>
      <c r="P295" s="28" t="n"/>
    </row>
    <row r="296">
      <c r="A296" s="29" t="n"/>
      <c r="B296" s="28" t="n"/>
      <c r="C296" s="34">
        <f>IFERROR(VLOOKUP(B296,'店舗マスタ'!$A$4:$B$103,2,FALSE),"")</f>
      </c>
      <c r="D296" s="28" t="n"/>
      <c r="E296" s="34">
        <f>IFERROR(VLOOKUP(D296,'従業員マスタ'!$A$4:$B$203,2,FALSE),"")</f>
      </c>
      <c r="F296" s="34">
        <f>IFERROR(VLOOKUP(D296,'従業員マスタ'!$A$4:$E$203,5,FALSE),"")</f>
      </c>
      <c r="G296" s="28" t="n"/>
      <c r="H296" s="36" t="n"/>
      <c r="I296" s="36" t="n"/>
      <c r="J296" s="37">
        <f>IF(OR(H296="",I296=""),"",MOD(I296-H296,1)*24)</f>
      </c>
      <c r="K296" s="36" t="n"/>
      <c r="L296" s="36" t="n"/>
      <c r="M296" s="37">
        <f>IF(OR(K296="",L296=""),"",MOD(L296-K296,1)*24)</f>
      </c>
      <c r="N296" s="37">
        <f>IF(OR(M296="",J296=""),"",MAX(M296-J296,0))</f>
      </c>
      <c r="O296" s="28" t="n"/>
      <c r="P296" s="28" t="n"/>
    </row>
    <row r="297">
      <c r="A297" s="29" t="n"/>
      <c r="B297" s="28" t="n"/>
      <c r="C297" s="34">
        <f>IFERROR(VLOOKUP(B297,'店舗マスタ'!$A$4:$B$103,2,FALSE),"")</f>
      </c>
      <c r="D297" s="28" t="n"/>
      <c r="E297" s="34">
        <f>IFERROR(VLOOKUP(D297,'従業員マスタ'!$A$4:$B$203,2,FALSE),"")</f>
      </c>
      <c r="F297" s="34">
        <f>IFERROR(VLOOKUP(D297,'従業員マスタ'!$A$4:$E$203,5,FALSE),"")</f>
      </c>
      <c r="G297" s="28" t="n"/>
      <c r="H297" s="36" t="n"/>
      <c r="I297" s="36" t="n"/>
      <c r="J297" s="37">
        <f>IF(OR(H297="",I297=""),"",MOD(I297-H297,1)*24)</f>
      </c>
      <c r="K297" s="36" t="n"/>
      <c r="L297" s="36" t="n"/>
      <c r="M297" s="37">
        <f>IF(OR(K297="",L297=""),"",MOD(L297-K297,1)*24)</f>
      </c>
      <c r="N297" s="37">
        <f>IF(OR(M297="",J297=""),"",MAX(M297-J297,0))</f>
      </c>
      <c r="O297" s="28" t="n"/>
      <c r="P297" s="28" t="n"/>
    </row>
    <row r="298">
      <c r="A298" s="29" t="n"/>
      <c r="B298" s="28" t="n"/>
      <c r="C298" s="34">
        <f>IFERROR(VLOOKUP(B298,'店舗マスタ'!$A$4:$B$103,2,FALSE),"")</f>
      </c>
      <c r="D298" s="28" t="n"/>
      <c r="E298" s="34">
        <f>IFERROR(VLOOKUP(D298,'従業員マスタ'!$A$4:$B$203,2,FALSE),"")</f>
      </c>
      <c r="F298" s="34">
        <f>IFERROR(VLOOKUP(D298,'従業員マスタ'!$A$4:$E$203,5,FALSE),"")</f>
      </c>
      <c r="G298" s="28" t="n"/>
      <c r="H298" s="36" t="n"/>
      <c r="I298" s="36" t="n"/>
      <c r="J298" s="37">
        <f>IF(OR(H298="",I298=""),"",MOD(I298-H298,1)*24)</f>
      </c>
      <c r="K298" s="36" t="n"/>
      <c r="L298" s="36" t="n"/>
      <c r="M298" s="37">
        <f>IF(OR(K298="",L298=""),"",MOD(L298-K298,1)*24)</f>
      </c>
      <c r="N298" s="37">
        <f>IF(OR(M298="",J298=""),"",MAX(M298-J298,0))</f>
      </c>
      <c r="O298" s="28" t="n"/>
      <c r="P298" s="28" t="n"/>
    </row>
    <row r="299">
      <c r="A299" s="29" t="n"/>
      <c r="B299" s="28" t="n"/>
      <c r="C299" s="34">
        <f>IFERROR(VLOOKUP(B299,'店舗マスタ'!$A$4:$B$103,2,FALSE),"")</f>
      </c>
      <c r="D299" s="28" t="n"/>
      <c r="E299" s="34">
        <f>IFERROR(VLOOKUP(D299,'従業員マスタ'!$A$4:$B$203,2,FALSE),"")</f>
      </c>
      <c r="F299" s="34">
        <f>IFERROR(VLOOKUP(D299,'従業員マスタ'!$A$4:$E$203,5,FALSE),"")</f>
      </c>
      <c r="G299" s="28" t="n"/>
      <c r="H299" s="36" t="n"/>
      <c r="I299" s="36" t="n"/>
      <c r="J299" s="37">
        <f>IF(OR(H299="",I299=""),"",MOD(I299-H299,1)*24)</f>
      </c>
      <c r="K299" s="36" t="n"/>
      <c r="L299" s="36" t="n"/>
      <c r="M299" s="37">
        <f>IF(OR(K299="",L299=""),"",MOD(L299-K299,1)*24)</f>
      </c>
      <c r="N299" s="37">
        <f>IF(OR(M299="",J299=""),"",MAX(M299-J299,0))</f>
      </c>
      <c r="O299" s="28" t="n"/>
      <c r="P299" s="28" t="n"/>
    </row>
    <row r="300">
      <c r="A300" s="29" t="n"/>
      <c r="B300" s="28" t="n"/>
      <c r="C300" s="34">
        <f>IFERROR(VLOOKUP(B300,'店舗マスタ'!$A$4:$B$103,2,FALSE),"")</f>
      </c>
      <c r="D300" s="28" t="n"/>
      <c r="E300" s="34">
        <f>IFERROR(VLOOKUP(D300,'従業員マスタ'!$A$4:$B$203,2,FALSE),"")</f>
      </c>
      <c r="F300" s="34">
        <f>IFERROR(VLOOKUP(D300,'従業員マスタ'!$A$4:$E$203,5,FALSE),"")</f>
      </c>
      <c r="G300" s="28" t="n"/>
      <c r="H300" s="36" t="n"/>
      <c r="I300" s="36" t="n"/>
      <c r="J300" s="37">
        <f>IF(OR(H300="",I300=""),"",MOD(I300-H300,1)*24)</f>
      </c>
      <c r="K300" s="36" t="n"/>
      <c r="L300" s="36" t="n"/>
      <c r="M300" s="37">
        <f>IF(OR(K300="",L300=""),"",MOD(L300-K300,1)*24)</f>
      </c>
      <c r="N300" s="37">
        <f>IF(OR(M300="",J300=""),"",MAX(M300-J300,0))</f>
      </c>
      <c r="O300" s="28" t="n"/>
      <c r="P300" s="28" t="n"/>
    </row>
    <row r="301">
      <c r="A301" s="29" t="n"/>
      <c r="B301" s="28" t="n"/>
      <c r="C301" s="34">
        <f>IFERROR(VLOOKUP(B301,'店舗マスタ'!$A$4:$B$103,2,FALSE),"")</f>
      </c>
      <c r="D301" s="28" t="n"/>
      <c r="E301" s="34">
        <f>IFERROR(VLOOKUP(D301,'従業員マスタ'!$A$4:$B$203,2,FALSE),"")</f>
      </c>
      <c r="F301" s="34">
        <f>IFERROR(VLOOKUP(D301,'従業員マスタ'!$A$4:$E$203,5,FALSE),"")</f>
      </c>
      <c r="G301" s="28" t="n"/>
      <c r="H301" s="36" t="n"/>
      <c r="I301" s="36" t="n"/>
      <c r="J301" s="37">
        <f>IF(OR(H301="",I301=""),"",MOD(I301-H301,1)*24)</f>
      </c>
      <c r="K301" s="36" t="n"/>
      <c r="L301" s="36" t="n"/>
      <c r="M301" s="37">
        <f>IF(OR(K301="",L301=""),"",MOD(L301-K301,1)*24)</f>
      </c>
      <c r="N301" s="37">
        <f>IF(OR(M301="",J301=""),"",MAX(M301-J301,0))</f>
      </c>
      <c r="O301" s="28" t="n"/>
      <c r="P301" s="28" t="n"/>
    </row>
    <row r="302">
      <c r="A302" s="29" t="n"/>
      <c r="B302" s="28" t="n"/>
      <c r="C302" s="34">
        <f>IFERROR(VLOOKUP(B302,'店舗マスタ'!$A$4:$B$103,2,FALSE),"")</f>
      </c>
      <c r="D302" s="28" t="n"/>
      <c r="E302" s="34">
        <f>IFERROR(VLOOKUP(D302,'従業員マスタ'!$A$4:$B$203,2,FALSE),"")</f>
      </c>
      <c r="F302" s="34">
        <f>IFERROR(VLOOKUP(D302,'従業員マスタ'!$A$4:$E$203,5,FALSE),"")</f>
      </c>
      <c r="G302" s="28" t="n"/>
      <c r="H302" s="36" t="n"/>
      <c r="I302" s="36" t="n"/>
      <c r="J302" s="37">
        <f>IF(OR(H302="",I302=""),"",MOD(I302-H302,1)*24)</f>
      </c>
      <c r="K302" s="36" t="n"/>
      <c r="L302" s="36" t="n"/>
      <c r="M302" s="37">
        <f>IF(OR(K302="",L302=""),"",MOD(L302-K302,1)*24)</f>
      </c>
      <c r="N302" s="37">
        <f>IF(OR(M302="",J302=""),"",MAX(M302-J302,0))</f>
      </c>
      <c r="O302" s="28" t="n"/>
      <c r="P302" s="28" t="n"/>
    </row>
    <row r="303">
      <c r="A303" s="29" t="n"/>
      <c r="B303" s="28" t="n"/>
      <c r="C303" s="34">
        <f>IFERROR(VLOOKUP(B303,'店舗マスタ'!$A$4:$B$103,2,FALSE),"")</f>
      </c>
      <c r="D303" s="28" t="n"/>
      <c r="E303" s="34">
        <f>IFERROR(VLOOKUP(D303,'従業員マスタ'!$A$4:$B$203,2,FALSE),"")</f>
      </c>
      <c r="F303" s="34">
        <f>IFERROR(VLOOKUP(D303,'従業員マスタ'!$A$4:$E$203,5,FALSE),"")</f>
      </c>
      <c r="G303" s="28" t="n"/>
      <c r="H303" s="36" t="n"/>
      <c r="I303" s="36" t="n"/>
      <c r="J303" s="37">
        <f>IF(OR(H303="",I303=""),"",MOD(I303-H303,1)*24)</f>
      </c>
      <c r="K303" s="36" t="n"/>
      <c r="L303" s="36" t="n"/>
      <c r="M303" s="37">
        <f>IF(OR(K303="",L303=""),"",MOD(L303-K303,1)*24)</f>
      </c>
      <c r="N303" s="37">
        <f>IF(OR(M303="",J303=""),"",MAX(M303-J303,0))</f>
      </c>
      <c r="O303" s="28" t="n"/>
      <c r="P303" s="28" t="n"/>
    </row>
  </sheetData>
  <autoFilter ref="A3:P303"/>
  <mergeCells count="2">
    <mergeCell ref="A1:P1"/>
    <mergeCell ref="A2:P2"/>
  </mergeCells>
  <conditionalFormatting sqref="O4:O303">
    <cfRule type="expression" dxfId="0" priority="1">
      <formula>OR($O4="遅刻",$O4="早退",$O4="欠勤")</formula>
    </cfRule>
  </conditionalFormatting>
  <dataValidations count="4">
    <dataValidation allowBlank="true" error="请从プルダウン一覧选择；如需新規，请先在主数据或基本設定中维护。" errorTitle="なし效入力" prompt="请选择一个有效选项。" promptTitle="プルダウン选择" showErrorMessage="true" showInputMessage="true" sqref="B4:B303" type="list">
      <formula1>=StoreIDList</formula1>
    </dataValidation>
    <dataValidation allowBlank="true" error="请从プルダウン一覧选择；如需新規，请先在主数据或基本設定中维护。" errorTitle="なし效入力" prompt="请选择一个有效选项。" promptTitle="プルダウン选择" showErrorMessage="true" showInputMessage="true" sqref="D4:D303" type="list">
      <formula1>=EmployeeIDList</formula1>
    </dataValidation>
    <dataValidation allowBlank="true" error="请从プルダウン一覧选择；如需新規，请先在主数据或基本設定中维护。" errorTitle="なし效入力" prompt="请选择一个有效选项。" promptTitle="プルダウン选择" showErrorMessage="true" showInputMessage="true" sqref="G4:G303" type="list">
      <formula1>=ShiftList</formula1>
    </dataValidation>
    <dataValidation allowBlank="true" error="请从プルダウン一覧选择；如需新規，请先在主数据或基本設定中维护。" errorTitle="なし效入力" prompt="请选择一个有效选项。" promptTitle="プルダウン选择" showErrorMessage="true" showInputMessage="true" sqref="O4:O303" type="list">
      <formula1>=AttendanceStatusList</formula1>
    </dataValidation>
  </dataValidations>
  <pageMargins left="0.75" right="0.75" top="1" bottom="1" header="0.5" footer="0.5"/>
  <pageSetup fitToHeight="0" fitToWidth="1"/>
</worksheet>
</file>

<file path=xl/worksheets/sheet12.xml><?xml version="1.0" encoding="utf-8"?>
<worksheet xmlns="http://schemas.openxmlformats.org/spreadsheetml/2006/main" xmlns:r="http://schemas.openxmlformats.org/officeDocument/2006/relationships" xmlns:mc="http://schemas.openxmlformats.org/markup-compatibility/2006">
  <sheetPr>
    <tabColor rgb="005B9BD5"/>
    <outlinePr summaryBelow="true" summaryRight="true"/>
    <pageSetUpPr fitToPage="true"/>
  </sheetPr>
  <dimension ref="A1:P153"/>
  <sheetViews>
    <sheetView showGridLines="false" zoomScale="90" workbookViewId="0">
      <pane activePane="bottomLeft" state="frozen" topLeftCell="A4" ySplit="3"/>
      <selection activeCell="A1" pane="bottomLeft" sqref="A1"/>
    </sheetView>
  </sheetViews>
  <sheetFormatPr baseColWidth="8" defaultRowHeight="15"/>
  <cols>
    <col customWidth="true" max="1" min="1" width="12"/>
    <col customWidth="true" max="2" min="2" width="20"/>
    <col customWidth="true" max="3" min="3" width="12"/>
    <col customWidth="true" max="4" min="4" width="14"/>
    <col customWidth="true" max="12" min="5" width="12"/>
    <col customWidth="true" max="13" min="13" width="10"/>
    <col customWidth="true" max="15" min="14" width="12"/>
    <col customWidth="true" max="16" min="16" width="24"/>
  </cols>
  <sheetData>
    <row r="1" ht="30" customHeight="true">
      <c r="A1" s="1" t="s">
        <v>321</v>
      </c>
    </row>
    <row r="2" ht="24" customHeight="true">
      <c r="A2" s="2" t="s">
        <v>322</v>
      </c>
    </row>
    <row r="3" ht="28" customHeight="true">
      <c r="A3" s="27" t="s">
        <v>323</v>
      </c>
      <c r="B3" s="27" t="s">
        <v>324</v>
      </c>
      <c r="C3" s="27" t="s">
        <v>168</v>
      </c>
      <c r="D3" s="27" t="s">
        <v>325</v>
      </c>
      <c r="E3" s="27" t="s">
        <v>130</v>
      </c>
      <c r="F3" s="27" t="s">
        <v>43</v>
      </c>
      <c r="G3" s="27" t="s">
        <v>44</v>
      </c>
      <c r="H3" s="27" t="s">
        <v>326</v>
      </c>
      <c r="I3" s="27" t="s">
        <v>327</v>
      </c>
      <c r="J3" s="27" t="s">
        <v>328</v>
      </c>
      <c r="K3" s="27" t="s">
        <v>329</v>
      </c>
      <c r="L3" s="27" t="s">
        <v>330</v>
      </c>
      <c r="M3" s="27" t="inlineStr">
        <is>
          <t>ROI</t>
        </is>
      </c>
      <c r="N3" s="27" t="s">
        <v>198</v>
      </c>
      <c r="O3" s="27" t="s">
        <v>249</v>
      </c>
      <c r="P3" s="27" t="s">
        <v>203</v>
      </c>
    </row>
    <row r="4">
      <c r="A4" s="28" t="inlineStr">
        <is>
          <t>A20260401</t>
        </is>
      </c>
      <c r="B4" s="28" t="s">
        <v>331</v>
      </c>
      <c r="C4" s="28" t="s">
        <v>46</v>
      </c>
      <c r="D4" s="28" t="s">
        <v>62</v>
      </c>
      <c r="E4" s="28" t="s">
        <v>137</v>
      </c>
      <c r="F4" s="29" t="n">
        <v>46113</v>
      </c>
      <c r="G4" s="29" t="n">
        <v>46127</v>
      </c>
      <c r="H4" s="31" t="n">
        <v>5000</v>
      </c>
      <c r="I4" s="31" t="n">
        <v>120000</v>
      </c>
      <c r="J4" s="32">
        <f>IF(A4="","",IF(C4="全店舗",SUMIFS('日次売上記録'!$K:$K,'日次売上記録'!$A:$A,"&gt;="&amp;F4,'日次売上記録'!$A:$A,"&lt;="&amp;G4,'日次売上記録'!$G:$G,D4)+SUMIFS('日次売上記録'!$K:$K,'日次売上記録'!$A:$A,"&gt;="&amp;F4,'日次売上記録'!$A:$A,"&lt;="&amp;G4,'日次売上記録'!$E:$E,D4),SUMIFS('日次売上記録'!$K:$K,'日次売上記録'!$A:$A,"&gt;="&amp;F4,'日次売上記録'!$A:$A,"&lt;="&amp;G4,'日次売上記録'!$B:$B,C4,'日次売上記録'!$G:$G,D4)+SUMIFS('日次売上記録'!$K:$K,'日次売上記録'!$A:$A,"&gt;="&amp;F4,'日次売上記録'!$A:$A,"&lt;="&amp;G4,'日次売上記録'!$B:$B,C4,'日次売上記録'!$E:$E,D4)))</f>
      </c>
      <c r="K4" s="31" t="n">
        <v>48000</v>
      </c>
      <c r="L4" s="32">
        <f>IF(A4="","",IF(C4="全店舗",SUMIFS('日次売上記録'!$M:$M,'日次売上記録'!$A:$A,"&gt;="&amp;F4,'日次売上記録'!$A:$A,"&lt;="&amp;G4,'日次売上記録'!$G:$G,D4)+SUMIFS('日次売上記録'!$M:$M,'日次売上記録'!$A:$A,"&gt;="&amp;F4,'日次売上記録'!$A:$A,"&lt;="&amp;G4,'日次売上記録'!$E:$E,D4),SUMIFS('日次売上記録'!$M:$M,'日次売上記録'!$A:$A,"&gt;="&amp;F4,'日次売上記録'!$A:$A,"&lt;="&amp;G4,'日次売上記録'!$B:$B,C4,'日次売上記録'!$G:$G,D4)+SUMIFS('日次売上記録'!$M:$M,'日次売上記録'!$A:$A,"&gt;="&amp;F4,'日次売上記録'!$A:$A,"&lt;="&amp;G4,'日次売上記録'!$B:$B,C4,'日次売上記録'!$E:$E,D4)))</f>
      </c>
      <c r="M4" s="33">
        <f>IF(OR(H4="",H4=0,J4=""),"",(J4-H4)/H4)</f>
      </c>
      <c r="N4" s="28" t="s">
        <v>143</v>
      </c>
      <c r="O4" s="28" t="s">
        <v>332</v>
      </c>
      <c r="P4" s="28" t="s">
        <v>333</v>
      </c>
    </row>
    <row r="5">
      <c r="A5" s="28" t="inlineStr">
        <is>
          <t>A20260402</t>
        </is>
      </c>
      <c r="B5" s="28" t="s">
        <v>334</v>
      </c>
      <c r="C5" s="28" t="inlineStr">
        <is>
          <t>S002</t>
        </is>
      </c>
      <c r="D5" s="28" t="inlineStr">
        <is>
          <t>P2001</t>
        </is>
      </c>
      <c r="E5" s="28" t="s">
        <v>157</v>
      </c>
      <c r="F5" s="29" t="n">
        <v>46122</v>
      </c>
      <c r="G5" s="29" t="n">
        <v>46137</v>
      </c>
      <c r="H5" s="31" t="n">
        <v>1200</v>
      </c>
      <c r="I5" s="31" t="n">
        <v>30000</v>
      </c>
      <c r="J5" s="32">
        <f>IF(A5="","",IF(C5="全店舗",SUMIFS('日次売上記録'!$K:$K,'日次売上記録'!$A:$A,"&gt;="&amp;F5,'日次売上記録'!$A:$A,"&lt;="&amp;G5,'日次売上記録'!$G:$G,D5)+SUMIFS('日次売上記録'!$K:$K,'日次売上記録'!$A:$A,"&gt;="&amp;F5,'日次売上記録'!$A:$A,"&lt;="&amp;G5,'日次売上記録'!$E:$E,D5),SUMIFS('日次売上記録'!$K:$K,'日次売上記録'!$A:$A,"&gt;="&amp;F5,'日次売上記録'!$A:$A,"&lt;="&amp;G5,'日次売上記録'!$B:$B,C5,'日次売上記録'!$G:$G,D5)+SUMIFS('日次売上記録'!$K:$K,'日次売上記録'!$A:$A,"&gt;="&amp;F5,'日次売上記録'!$A:$A,"&lt;="&amp;G5,'日次売上記録'!$B:$B,C5,'日次売上記録'!$E:$E,D5)))</f>
      </c>
      <c r="K5" s="31" t="n">
        <v>12000</v>
      </c>
      <c r="L5" s="32">
        <f>IF(A5="","",IF(C5="全店舗",SUMIFS('日次売上記録'!$M:$M,'日次売上記録'!$A:$A,"&gt;="&amp;F5,'日次売上記録'!$A:$A,"&lt;="&amp;G5,'日次売上記録'!$G:$G,D5)+SUMIFS('日次売上記録'!$M:$M,'日次売上記録'!$A:$A,"&gt;="&amp;F5,'日次売上記録'!$A:$A,"&lt;="&amp;G5,'日次売上記録'!$E:$E,D5),SUMIFS('日次売上記録'!$M:$M,'日次売上記録'!$A:$A,"&gt;="&amp;F5,'日次売上記録'!$A:$A,"&lt;="&amp;G5,'日次売上記録'!$B:$B,C5,'日次売上記録'!$G:$G,D5)+SUMIFS('日次売上記録'!$M:$M,'日次売上記録'!$A:$A,"&gt;="&amp;F5,'日次売上記録'!$A:$A,"&lt;="&amp;G5,'日次売上記録'!$B:$B,C5,'日次売上記録'!$E:$E,D5)))</f>
      </c>
      <c r="M5" s="33">
        <f>IF(OR(H5="",H5=0,J5=""),"",(J5-H5)/H5)</f>
      </c>
      <c r="N5" s="28" t="s">
        <v>143</v>
      </c>
      <c r="O5" s="28" t="s">
        <v>207</v>
      </c>
      <c r="P5" s="28" t="s">
        <v>335</v>
      </c>
    </row>
    <row r="6">
      <c r="A6" s="28" t="inlineStr">
        <is>
          <t>A20260301</t>
        </is>
      </c>
      <c r="B6" s="28" t="inlineStr">
        <is>
          <t>ケーブル購入特典</t>
        </is>
      </c>
      <c r="C6" s="28" t="inlineStr">
        <is>
          <t>S004</t>
        </is>
      </c>
      <c r="D6" s="28" t="inlineStr">
        <is>
          <t>P4001</t>
        </is>
      </c>
      <c r="E6" s="28" t="inlineStr">
        <is>
          <t>买赠</t>
        </is>
      </c>
      <c r="F6" s="29" t="n">
        <v>46082</v>
      </c>
      <c r="G6" s="29" t="n">
        <v>46096</v>
      </c>
      <c r="H6" s="31" t="n">
        <v>2000</v>
      </c>
      <c r="I6" s="31" t="n">
        <v>45000</v>
      </c>
      <c r="J6" s="32">
        <f>IF(A6="","",IF(C6="全店舗",SUMIFS('日次売上記録'!$K:$K,'日次売上記録'!$A:$A,"&gt;="&amp;F6,'日次売上記録'!$A:$A,"&lt;="&amp;G6,'日次売上記録'!$G:$G,D6)+SUMIFS('日次売上記録'!$K:$K,'日次売上記録'!$A:$A,"&gt;="&amp;F6,'日次売上記録'!$A:$A,"&lt;="&amp;G6,'日次売上記録'!$E:$E,D6),SUMIFS('日次売上記録'!$K:$K,'日次売上記録'!$A:$A,"&gt;="&amp;F6,'日次売上記録'!$A:$A,"&lt;="&amp;G6,'日次売上記録'!$B:$B,C6,'日次売上記録'!$G:$G,D6)+SUMIFS('日次売上記録'!$K:$K,'日次売上記録'!$A:$A,"&gt;="&amp;F6,'日次売上記録'!$A:$A,"&lt;="&amp;G6,'日次売上記録'!$B:$B,C6,'日次売上記録'!$E:$E,D6)))</f>
      </c>
      <c r="K6" s="31" t="n">
        <v>18000</v>
      </c>
      <c r="L6" s="32">
        <f>IF(A6="","",IF(C6="全店舗",SUMIFS('日次売上記録'!$M:$M,'日次売上記録'!$A:$A,"&gt;="&amp;F6,'日次売上記録'!$A:$A,"&lt;="&amp;G6,'日次売上記録'!$G:$G,D6)+SUMIFS('日次売上記録'!$M:$M,'日次売上記録'!$A:$A,"&gt;="&amp;F6,'日次売上記録'!$A:$A,"&lt;="&amp;G6,'日次売上記録'!$E:$E,D6),SUMIFS('日次売上記録'!$M:$M,'日次売上記録'!$A:$A,"&gt;="&amp;F6,'日次売上記録'!$A:$A,"&lt;="&amp;G6,'日次売上記録'!$B:$B,C6,'日次売上記録'!$G:$G,D6)+SUMIFS('日次売上記録'!$M:$M,'日次売上記録'!$A:$A,"&gt;="&amp;F6,'日次売上記録'!$A:$A,"&lt;="&amp;G6,'日次売上記録'!$B:$B,C6,'日次売上記録'!$E:$E,D6)))</f>
      </c>
      <c r="M6" s="33">
        <f>IF(OR(H6="",H6=0,J6=""),"",(J6-H6)/H6)</f>
      </c>
      <c r="N6" s="28" t="inlineStr">
        <is>
          <t>已结束</t>
        </is>
      </c>
      <c r="O6" s="28" t="s">
        <v>211</v>
      </c>
      <c r="P6" s="28" t="inlineStr"/>
    </row>
    <row r="7">
      <c r="A7" s="28" t="n"/>
      <c r="B7" s="28" t="n"/>
      <c r="C7" s="28" t="n"/>
      <c r="D7" s="28" t="n"/>
      <c r="E7" s="28" t="n"/>
      <c r="F7" s="29" t="n"/>
      <c r="G7" s="29" t="n"/>
      <c r="H7" s="31" t="n"/>
      <c r="I7" s="31" t="n"/>
      <c r="J7" s="32">
        <f>IF(A7="","",IF(C7="全店舗",SUMIFS('日次売上記録'!$K:$K,'日次売上記録'!$A:$A,"&gt;="&amp;F7,'日次売上記録'!$A:$A,"&lt;="&amp;G7,'日次売上記録'!$G:$G,D7)+SUMIFS('日次売上記録'!$K:$K,'日次売上記録'!$A:$A,"&gt;="&amp;F7,'日次売上記録'!$A:$A,"&lt;="&amp;G7,'日次売上記録'!$E:$E,D7),SUMIFS('日次売上記録'!$K:$K,'日次売上記録'!$A:$A,"&gt;="&amp;F7,'日次売上記録'!$A:$A,"&lt;="&amp;G7,'日次売上記録'!$B:$B,C7,'日次売上記録'!$G:$G,D7)+SUMIFS('日次売上記録'!$K:$K,'日次売上記録'!$A:$A,"&gt;="&amp;F7,'日次売上記録'!$A:$A,"&lt;="&amp;G7,'日次売上記録'!$B:$B,C7,'日次売上記録'!$E:$E,D7)))</f>
      </c>
      <c r="K7" s="31" t="n"/>
      <c r="L7" s="32">
        <f>IF(A7="","",IF(C7="全店舗",SUMIFS('日次売上記録'!$M:$M,'日次売上記録'!$A:$A,"&gt;="&amp;F7,'日次売上記録'!$A:$A,"&lt;="&amp;G7,'日次売上記録'!$G:$G,D7)+SUMIFS('日次売上記録'!$M:$M,'日次売上記録'!$A:$A,"&gt;="&amp;F7,'日次売上記録'!$A:$A,"&lt;="&amp;G7,'日次売上記録'!$E:$E,D7),SUMIFS('日次売上記録'!$M:$M,'日次売上記録'!$A:$A,"&gt;="&amp;F7,'日次売上記録'!$A:$A,"&lt;="&amp;G7,'日次売上記録'!$B:$B,C7,'日次売上記録'!$G:$G,D7)+SUMIFS('日次売上記録'!$M:$M,'日次売上記録'!$A:$A,"&gt;="&amp;F7,'日次売上記録'!$A:$A,"&lt;="&amp;G7,'日次売上記録'!$B:$B,C7,'日次売上記録'!$E:$E,D7)))</f>
      </c>
      <c r="M7" s="33">
        <f>IF(OR(H7="",H7=0,J7=""),"",(J7-H7)/H7)</f>
      </c>
      <c r="N7" s="28" t="n"/>
      <c r="O7" s="28" t="n"/>
      <c r="P7" s="28" t="n"/>
    </row>
    <row r="8">
      <c r="A8" s="28" t="n"/>
      <c r="B8" s="28" t="n"/>
      <c r="C8" s="28" t="n"/>
      <c r="D8" s="28" t="n"/>
      <c r="E8" s="28" t="n"/>
      <c r="F8" s="29" t="n"/>
      <c r="G8" s="29" t="n"/>
      <c r="H8" s="31" t="n"/>
      <c r="I8" s="31" t="n"/>
      <c r="J8" s="32">
        <f>IF(A8="","",IF(C8="全店舗",SUMIFS('日次売上記録'!$K:$K,'日次売上記録'!$A:$A,"&gt;="&amp;F8,'日次売上記録'!$A:$A,"&lt;="&amp;G8,'日次売上記録'!$G:$G,D8)+SUMIFS('日次売上記録'!$K:$K,'日次売上記録'!$A:$A,"&gt;="&amp;F8,'日次売上記録'!$A:$A,"&lt;="&amp;G8,'日次売上記録'!$E:$E,D8),SUMIFS('日次売上記録'!$K:$K,'日次売上記録'!$A:$A,"&gt;="&amp;F8,'日次売上記録'!$A:$A,"&lt;="&amp;G8,'日次売上記録'!$B:$B,C8,'日次売上記録'!$G:$G,D8)+SUMIFS('日次売上記録'!$K:$K,'日次売上記録'!$A:$A,"&gt;="&amp;F8,'日次売上記録'!$A:$A,"&lt;="&amp;G8,'日次売上記録'!$B:$B,C8,'日次売上記録'!$E:$E,D8)))</f>
      </c>
      <c r="K8" s="31" t="n"/>
      <c r="L8" s="32">
        <f>IF(A8="","",IF(C8="全店舗",SUMIFS('日次売上記録'!$M:$M,'日次売上記録'!$A:$A,"&gt;="&amp;F8,'日次売上記録'!$A:$A,"&lt;="&amp;G8,'日次売上記録'!$G:$G,D8)+SUMIFS('日次売上記録'!$M:$M,'日次売上記録'!$A:$A,"&gt;="&amp;F8,'日次売上記録'!$A:$A,"&lt;="&amp;G8,'日次売上記録'!$E:$E,D8),SUMIFS('日次売上記録'!$M:$M,'日次売上記録'!$A:$A,"&gt;="&amp;F8,'日次売上記録'!$A:$A,"&lt;="&amp;G8,'日次売上記録'!$B:$B,C8,'日次売上記録'!$G:$G,D8)+SUMIFS('日次売上記録'!$M:$M,'日次売上記録'!$A:$A,"&gt;="&amp;F8,'日次売上記録'!$A:$A,"&lt;="&amp;G8,'日次売上記録'!$B:$B,C8,'日次売上記録'!$E:$E,D8)))</f>
      </c>
      <c r="M8" s="33">
        <f>IF(OR(H8="",H8=0,J8=""),"",(J8-H8)/H8)</f>
      </c>
      <c r="N8" s="28" t="n"/>
      <c r="O8" s="28" t="n"/>
      <c r="P8" s="28" t="n"/>
    </row>
    <row r="9">
      <c r="A9" s="28" t="n"/>
      <c r="B9" s="28" t="n"/>
      <c r="C9" s="28" t="n"/>
      <c r="D9" s="28" t="n"/>
      <c r="E9" s="28" t="n"/>
      <c r="F9" s="29" t="n"/>
      <c r="G9" s="29" t="n"/>
      <c r="H9" s="31" t="n"/>
      <c r="I9" s="31" t="n"/>
      <c r="J9" s="32">
        <f>IF(A9="","",IF(C9="全店舗",SUMIFS('日次売上記録'!$K:$K,'日次売上記録'!$A:$A,"&gt;="&amp;F9,'日次売上記録'!$A:$A,"&lt;="&amp;G9,'日次売上記録'!$G:$G,D9)+SUMIFS('日次売上記録'!$K:$K,'日次売上記録'!$A:$A,"&gt;="&amp;F9,'日次売上記録'!$A:$A,"&lt;="&amp;G9,'日次売上記録'!$E:$E,D9),SUMIFS('日次売上記録'!$K:$K,'日次売上記録'!$A:$A,"&gt;="&amp;F9,'日次売上記録'!$A:$A,"&lt;="&amp;G9,'日次売上記録'!$B:$B,C9,'日次売上記録'!$G:$G,D9)+SUMIFS('日次売上記録'!$K:$K,'日次売上記録'!$A:$A,"&gt;="&amp;F9,'日次売上記録'!$A:$A,"&lt;="&amp;G9,'日次売上記録'!$B:$B,C9,'日次売上記録'!$E:$E,D9)))</f>
      </c>
      <c r="K9" s="31" t="n"/>
      <c r="L9" s="32">
        <f>IF(A9="","",IF(C9="全店舗",SUMIFS('日次売上記録'!$M:$M,'日次売上記録'!$A:$A,"&gt;="&amp;F9,'日次売上記録'!$A:$A,"&lt;="&amp;G9,'日次売上記録'!$G:$G,D9)+SUMIFS('日次売上記録'!$M:$M,'日次売上記録'!$A:$A,"&gt;="&amp;F9,'日次売上記録'!$A:$A,"&lt;="&amp;G9,'日次売上記録'!$E:$E,D9),SUMIFS('日次売上記録'!$M:$M,'日次売上記録'!$A:$A,"&gt;="&amp;F9,'日次売上記録'!$A:$A,"&lt;="&amp;G9,'日次売上記録'!$B:$B,C9,'日次売上記録'!$G:$G,D9)+SUMIFS('日次売上記録'!$M:$M,'日次売上記録'!$A:$A,"&gt;="&amp;F9,'日次売上記録'!$A:$A,"&lt;="&amp;G9,'日次売上記録'!$B:$B,C9,'日次売上記録'!$E:$E,D9)))</f>
      </c>
      <c r="M9" s="33">
        <f>IF(OR(H9="",H9=0,J9=""),"",(J9-H9)/H9)</f>
      </c>
      <c r="N9" s="28" t="n"/>
      <c r="O9" s="28" t="n"/>
      <c r="P9" s="28" t="n"/>
    </row>
    <row r="10">
      <c r="A10" s="28" t="n"/>
      <c r="B10" s="28" t="n"/>
      <c r="C10" s="28" t="n"/>
      <c r="D10" s="28" t="n"/>
      <c r="E10" s="28" t="n"/>
      <c r="F10" s="29" t="n"/>
      <c r="G10" s="29" t="n"/>
      <c r="H10" s="31" t="n"/>
      <c r="I10" s="31" t="n"/>
      <c r="J10" s="32">
        <f>IF(A10="","",IF(C10="全店舗",SUMIFS('日次売上記録'!$K:$K,'日次売上記録'!$A:$A,"&gt;="&amp;F10,'日次売上記録'!$A:$A,"&lt;="&amp;G10,'日次売上記録'!$G:$G,D10)+SUMIFS('日次売上記録'!$K:$K,'日次売上記録'!$A:$A,"&gt;="&amp;F10,'日次売上記録'!$A:$A,"&lt;="&amp;G10,'日次売上記録'!$E:$E,D10),SUMIFS('日次売上記録'!$K:$K,'日次売上記録'!$A:$A,"&gt;="&amp;F10,'日次売上記録'!$A:$A,"&lt;="&amp;G10,'日次売上記録'!$B:$B,C10,'日次売上記録'!$G:$G,D10)+SUMIFS('日次売上記録'!$K:$K,'日次売上記録'!$A:$A,"&gt;="&amp;F10,'日次売上記録'!$A:$A,"&lt;="&amp;G10,'日次売上記録'!$B:$B,C10,'日次売上記録'!$E:$E,D10)))</f>
      </c>
      <c r="K10" s="31" t="n"/>
      <c r="L10" s="32">
        <f>IF(A10="","",IF(C10="全店舗",SUMIFS('日次売上記録'!$M:$M,'日次売上記録'!$A:$A,"&gt;="&amp;F10,'日次売上記録'!$A:$A,"&lt;="&amp;G10,'日次売上記録'!$G:$G,D10)+SUMIFS('日次売上記録'!$M:$M,'日次売上記録'!$A:$A,"&gt;="&amp;F10,'日次売上記録'!$A:$A,"&lt;="&amp;G10,'日次売上記録'!$E:$E,D10),SUMIFS('日次売上記録'!$M:$M,'日次売上記録'!$A:$A,"&gt;="&amp;F10,'日次売上記録'!$A:$A,"&lt;="&amp;G10,'日次売上記録'!$B:$B,C10,'日次売上記録'!$G:$G,D10)+SUMIFS('日次売上記録'!$M:$M,'日次売上記録'!$A:$A,"&gt;="&amp;F10,'日次売上記録'!$A:$A,"&lt;="&amp;G10,'日次売上記録'!$B:$B,C10,'日次売上記録'!$E:$E,D10)))</f>
      </c>
      <c r="M10" s="33">
        <f>IF(OR(H10="",H10=0,J10=""),"",(J10-H10)/H10)</f>
      </c>
      <c r="N10" s="28" t="n"/>
      <c r="O10" s="28" t="n"/>
      <c r="P10" s="28" t="n"/>
    </row>
    <row r="11">
      <c r="A11" s="28" t="n"/>
      <c r="B11" s="28" t="n"/>
      <c r="C11" s="28" t="n"/>
      <c r="D11" s="28" t="n"/>
      <c r="E11" s="28" t="n"/>
      <c r="F11" s="29" t="n"/>
      <c r="G11" s="29" t="n"/>
      <c r="H11" s="31" t="n"/>
      <c r="I11" s="31" t="n"/>
      <c r="J11" s="32">
        <f>IF(A11="","",IF(C11="全店舗",SUMIFS('日次売上記録'!$K:$K,'日次売上記録'!$A:$A,"&gt;="&amp;F11,'日次売上記録'!$A:$A,"&lt;="&amp;G11,'日次売上記録'!$G:$G,D11)+SUMIFS('日次売上記録'!$K:$K,'日次売上記録'!$A:$A,"&gt;="&amp;F11,'日次売上記録'!$A:$A,"&lt;="&amp;G11,'日次売上記録'!$E:$E,D11),SUMIFS('日次売上記録'!$K:$K,'日次売上記録'!$A:$A,"&gt;="&amp;F11,'日次売上記録'!$A:$A,"&lt;="&amp;G11,'日次売上記録'!$B:$B,C11,'日次売上記録'!$G:$G,D11)+SUMIFS('日次売上記録'!$K:$K,'日次売上記録'!$A:$A,"&gt;="&amp;F11,'日次売上記録'!$A:$A,"&lt;="&amp;G11,'日次売上記録'!$B:$B,C11,'日次売上記録'!$E:$E,D11)))</f>
      </c>
      <c r="K11" s="31" t="n"/>
      <c r="L11" s="32">
        <f>IF(A11="","",IF(C11="全店舗",SUMIFS('日次売上記録'!$M:$M,'日次売上記録'!$A:$A,"&gt;="&amp;F11,'日次売上記録'!$A:$A,"&lt;="&amp;G11,'日次売上記録'!$G:$G,D11)+SUMIFS('日次売上記録'!$M:$M,'日次売上記録'!$A:$A,"&gt;="&amp;F11,'日次売上記録'!$A:$A,"&lt;="&amp;G11,'日次売上記録'!$E:$E,D11),SUMIFS('日次売上記録'!$M:$M,'日次売上記録'!$A:$A,"&gt;="&amp;F11,'日次売上記録'!$A:$A,"&lt;="&amp;G11,'日次売上記録'!$B:$B,C11,'日次売上記録'!$G:$G,D11)+SUMIFS('日次売上記録'!$M:$M,'日次売上記録'!$A:$A,"&gt;="&amp;F11,'日次売上記録'!$A:$A,"&lt;="&amp;G11,'日次売上記録'!$B:$B,C11,'日次売上記録'!$E:$E,D11)))</f>
      </c>
      <c r="M11" s="33">
        <f>IF(OR(H11="",H11=0,J11=""),"",(J11-H11)/H11)</f>
      </c>
      <c r="N11" s="28" t="n"/>
      <c r="O11" s="28" t="n"/>
      <c r="P11" s="28" t="n"/>
    </row>
    <row r="12">
      <c r="A12" s="28" t="n"/>
      <c r="B12" s="28" t="n"/>
      <c r="C12" s="28" t="n"/>
      <c r="D12" s="28" t="n"/>
      <c r="E12" s="28" t="n"/>
      <c r="F12" s="29" t="n"/>
      <c r="G12" s="29" t="n"/>
      <c r="H12" s="31" t="n"/>
      <c r="I12" s="31" t="n"/>
      <c r="J12" s="32">
        <f>IF(A12="","",IF(C12="全店舗",SUMIFS('日次売上記録'!$K:$K,'日次売上記録'!$A:$A,"&gt;="&amp;F12,'日次売上記録'!$A:$A,"&lt;="&amp;G12,'日次売上記録'!$G:$G,D12)+SUMIFS('日次売上記録'!$K:$K,'日次売上記録'!$A:$A,"&gt;="&amp;F12,'日次売上記録'!$A:$A,"&lt;="&amp;G12,'日次売上記録'!$E:$E,D12),SUMIFS('日次売上記録'!$K:$K,'日次売上記録'!$A:$A,"&gt;="&amp;F12,'日次売上記録'!$A:$A,"&lt;="&amp;G12,'日次売上記録'!$B:$B,C12,'日次売上記録'!$G:$G,D12)+SUMIFS('日次売上記録'!$K:$K,'日次売上記録'!$A:$A,"&gt;="&amp;F12,'日次売上記録'!$A:$A,"&lt;="&amp;G12,'日次売上記録'!$B:$B,C12,'日次売上記録'!$E:$E,D12)))</f>
      </c>
      <c r="K12" s="31" t="n"/>
      <c r="L12" s="32">
        <f>IF(A12="","",IF(C12="全店舗",SUMIFS('日次売上記録'!$M:$M,'日次売上記録'!$A:$A,"&gt;="&amp;F12,'日次売上記録'!$A:$A,"&lt;="&amp;G12,'日次売上記録'!$G:$G,D12)+SUMIFS('日次売上記録'!$M:$M,'日次売上記録'!$A:$A,"&gt;="&amp;F12,'日次売上記録'!$A:$A,"&lt;="&amp;G12,'日次売上記録'!$E:$E,D12),SUMIFS('日次売上記録'!$M:$M,'日次売上記録'!$A:$A,"&gt;="&amp;F12,'日次売上記録'!$A:$A,"&lt;="&amp;G12,'日次売上記録'!$B:$B,C12,'日次売上記録'!$G:$G,D12)+SUMIFS('日次売上記録'!$M:$M,'日次売上記録'!$A:$A,"&gt;="&amp;F12,'日次売上記録'!$A:$A,"&lt;="&amp;G12,'日次売上記録'!$B:$B,C12,'日次売上記録'!$E:$E,D12)))</f>
      </c>
      <c r="M12" s="33">
        <f>IF(OR(H12="",H12=0,J12=""),"",(J12-H12)/H12)</f>
      </c>
      <c r="N12" s="28" t="n"/>
      <c r="O12" s="28" t="n"/>
      <c r="P12" s="28" t="n"/>
    </row>
    <row r="13">
      <c r="A13" s="28" t="n"/>
      <c r="B13" s="28" t="n"/>
      <c r="C13" s="28" t="n"/>
      <c r="D13" s="28" t="n"/>
      <c r="E13" s="28" t="n"/>
      <c r="F13" s="29" t="n"/>
      <c r="G13" s="29" t="n"/>
      <c r="H13" s="31" t="n"/>
      <c r="I13" s="31" t="n"/>
      <c r="J13" s="32">
        <f>IF(A13="","",IF(C13="全店舗",SUMIFS('日次売上記録'!$K:$K,'日次売上記録'!$A:$A,"&gt;="&amp;F13,'日次売上記録'!$A:$A,"&lt;="&amp;G13,'日次売上記録'!$G:$G,D13)+SUMIFS('日次売上記録'!$K:$K,'日次売上記録'!$A:$A,"&gt;="&amp;F13,'日次売上記録'!$A:$A,"&lt;="&amp;G13,'日次売上記録'!$E:$E,D13),SUMIFS('日次売上記録'!$K:$K,'日次売上記録'!$A:$A,"&gt;="&amp;F13,'日次売上記録'!$A:$A,"&lt;="&amp;G13,'日次売上記録'!$B:$B,C13,'日次売上記録'!$G:$G,D13)+SUMIFS('日次売上記録'!$K:$K,'日次売上記録'!$A:$A,"&gt;="&amp;F13,'日次売上記録'!$A:$A,"&lt;="&amp;G13,'日次売上記録'!$B:$B,C13,'日次売上記録'!$E:$E,D13)))</f>
      </c>
      <c r="K13" s="31" t="n"/>
      <c r="L13" s="32">
        <f>IF(A13="","",IF(C13="全店舗",SUMIFS('日次売上記録'!$M:$M,'日次売上記録'!$A:$A,"&gt;="&amp;F13,'日次売上記録'!$A:$A,"&lt;="&amp;G13,'日次売上記録'!$G:$G,D13)+SUMIFS('日次売上記録'!$M:$M,'日次売上記録'!$A:$A,"&gt;="&amp;F13,'日次売上記録'!$A:$A,"&lt;="&amp;G13,'日次売上記録'!$E:$E,D13),SUMIFS('日次売上記録'!$M:$M,'日次売上記録'!$A:$A,"&gt;="&amp;F13,'日次売上記録'!$A:$A,"&lt;="&amp;G13,'日次売上記録'!$B:$B,C13,'日次売上記録'!$G:$G,D13)+SUMIFS('日次売上記録'!$M:$M,'日次売上記録'!$A:$A,"&gt;="&amp;F13,'日次売上記録'!$A:$A,"&lt;="&amp;G13,'日次売上記録'!$B:$B,C13,'日次売上記録'!$E:$E,D13)))</f>
      </c>
      <c r="M13" s="33">
        <f>IF(OR(H13="",H13=0,J13=""),"",(J13-H13)/H13)</f>
      </c>
      <c r="N13" s="28" t="n"/>
      <c r="O13" s="28" t="n"/>
      <c r="P13" s="28" t="n"/>
    </row>
    <row r="14">
      <c r="A14" s="28" t="n"/>
      <c r="B14" s="28" t="n"/>
      <c r="C14" s="28" t="n"/>
      <c r="D14" s="28" t="n"/>
      <c r="E14" s="28" t="n"/>
      <c r="F14" s="29" t="n"/>
      <c r="G14" s="29" t="n"/>
      <c r="H14" s="31" t="n"/>
      <c r="I14" s="31" t="n"/>
      <c r="J14" s="32">
        <f>IF(A14="","",IF(C14="全店舗",SUMIFS('日次売上記録'!$K:$K,'日次売上記録'!$A:$A,"&gt;="&amp;F14,'日次売上記録'!$A:$A,"&lt;="&amp;G14,'日次売上記録'!$G:$G,D14)+SUMIFS('日次売上記録'!$K:$K,'日次売上記録'!$A:$A,"&gt;="&amp;F14,'日次売上記録'!$A:$A,"&lt;="&amp;G14,'日次売上記録'!$E:$E,D14),SUMIFS('日次売上記録'!$K:$K,'日次売上記録'!$A:$A,"&gt;="&amp;F14,'日次売上記録'!$A:$A,"&lt;="&amp;G14,'日次売上記録'!$B:$B,C14,'日次売上記録'!$G:$G,D14)+SUMIFS('日次売上記録'!$K:$K,'日次売上記録'!$A:$A,"&gt;="&amp;F14,'日次売上記録'!$A:$A,"&lt;="&amp;G14,'日次売上記録'!$B:$B,C14,'日次売上記録'!$E:$E,D14)))</f>
      </c>
      <c r="K14" s="31" t="n"/>
      <c r="L14" s="32">
        <f>IF(A14="","",IF(C14="全店舗",SUMIFS('日次売上記録'!$M:$M,'日次売上記録'!$A:$A,"&gt;="&amp;F14,'日次売上記録'!$A:$A,"&lt;="&amp;G14,'日次売上記録'!$G:$G,D14)+SUMIFS('日次売上記録'!$M:$M,'日次売上記録'!$A:$A,"&gt;="&amp;F14,'日次売上記録'!$A:$A,"&lt;="&amp;G14,'日次売上記録'!$E:$E,D14),SUMIFS('日次売上記録'!$M:$M,'日次売上記録'!$A:$A,"&gt;="&amp;F14,'日次売上記録'!$A:$A,"&lt;="&amp;G14,'日次売上記録'!$B:$B,C14,'日次売上記録'!$G:$G,D14)+SUMIFS('日次売上記録'!$M:$M,'日次売上記録'!$A:$A,"&gt;="&amp;F14,'日次売上記録'!$A:$A,"&lt;="&amp;G14,'日次売上記録'!$B:$B,C14,'日次売上記録'!$E:$E,D14)))</f>
      </c>
      <c r="M14" s="33">
        <f>IF(OR(H14="",H14=0,J14=""),"",(J14-H14)/H14)</f>
      </c>
      <c r="N14" s="28" t="n"/>
      <c r="O14" s="28" t="n"/>
      <c r="P14" s="28" t="n"/>
    </row>
    <row r="15">
      <c r="A15" s="28" t="n"/>
      <c r="B15" s="28" t="n"/>
      <c r="C15" s="28" t="n"/>
      <c r="D15" s="28" t="n"/>
      <c r="E15" s="28" t="n"/>
      <c r="F15" s="29" t="n"/>
      <c r="G15" s="29" t="n"/>
      <c r="H15" s="31" t="n"/>
      <c r="I15" s="31" t="n"/>
      <c r="J15" s="32">
        <f>IF(A15="","",IF(C15="全店舗",SUMIFS('日次売上記録'!$K:$K,'日次売上記録'!$A:$A,"&gt;="&amp;F15,'日次売上記録'!$A:$A,"&lt;="&amp;G15,'日次売上記録'!$G:$G,D15)+SUMIFS('日次売上記録'!$K:$K,'日次売上記録'!$A:$A,"&gt;="&amp;F15,'日次売上記録'!$A:$A,"&lt;="&amp;G15,'日次売上記録'!$E:$E,D15),SUMIFS('日次売上記録'!$K:$K,'日次売上記録'!$A:$A,"&gt;="&amp;F15,'日次売上記録'!$A:$A,"&lt;="&amp;G15,'日次売上記録'!$B:$B,C15,'日次売上記録'!$G:$G,D15)+SUMIFS('日次売上記録'!$K:$K,'日次売上記録'!$A:$A,"&gt;="&amp;F15,'日次売上記録'!$A:$A,"&lt;="&amp;G15,'日次売上記録'!$B:$B,C15,'日次売上記録'!$E:$E,D15)))</f>
      </c>
      <c r="K15" s="31" t="n"/>
      <c r="L15" s="32">
        <f>IF(A15="","",IF(C15="全店舗",SUMIFS('日次売上記録'!$M:$M,'日次売上記録'!$A:$A,"&gt;="&amp;F15,'日次売上記録'!$A:$A,"&lt;="&amp;G15,'日次売上記録'!$G:$G,D15)+SUMIFS('日次売上記録'!$M:$M,'日次売上記録'!$A:$A,"&gt;="&amp;F15,'日次売上記録'!$A:$A,"&lt;="&amp;G15,'日次売上記録'!$E:$E,D15),SUMIFS('日次売上記録'!$M:$M,'日次売上記録'!$A:$A,"&gt;="&amp;F15,'日次売上記録'!$A:$A,"&lt;="&amp;G15,'日次売上記録'!$B:$B,C15,'日次売上記録'!$G:$G,D15)+SUMIFS('日次売上記録'!$M:$M,'日次売上記録'!$A:$A,"&gt;="&amp;F15,'日次売上記録'!$A:$A,"&lt;="&amp;G15,'日次売上記録'!$B:$B,C15,'日次売上記録'!$E:$E,D15)))</f>
      </c>
      <c r="M15" s="33">
        <f>IF(OR(H15="",H15=0,J15=""),"",(J15-H15)/H15)</f>
      </c>
      <c r="N15" s="28" t="n"/>
      <c r="O15" s="28" t="n"/>
      <c r="P15" s="28" t="n"/>
    </row>
    <row r="16">
      <c r="A16" s="28" t="n"/>
      <c r="B16" s="28" t="n"/>
      <c r="C16" s="28" t="n"/>
      <c r="D16" s="28" t="n"/>
      <c r="E16" s="28" t="n"/>
      <c r="F16" s="29" t="n"/>
      <c r="G16" s="29" t="n"/>
      <c r="H16" s="31" t="n"/>
      <c r="I16" s="31" t="n"/>
      <c r="J16" s="32">
        <f>IF(A16="","",IF(C16="全店舗",SUMIFS('日次売上記録'!$K:$K,'日次売上記録'!$A:$A,"&gt;="&amp;F16,'日次売上記録'!$A:$A,"&lt;="&amp;G16,'日次売上記録'!$G:$G,D16)+SUMIFS('日次売上記録'!$K:$K,'日次売上記録'!$A:$A,"&gt;="&amp;F16,'日次売上記録'!$A:$A,"&lt;="&amp;G16,'日次売上記録'!$E:$E,D16),SUMIFS('日次売上記録'!$K:$K,'日次売上記録'!$A:$A,"&gt;="&amp;F16,'日次売上記録'!$A:$A,"&lt;="&amp;G16,'日次売上記録'!$B:$B,C16,'日次売上記録'!$G:$G,D16)+SUMIFS('日次売上記録'!$K:$K,'日次売上記録'!$A:$A,"&gt;="&amp;F16,'日次売上記録'!$A:$A,"&lt;="&amp;G16,'日次売上記録'!$B:$B,C16,'日次売上記録'!$E:$E,D16)))</f>
      </c>
      <c r="K16" s="31" t="n"/>
      <c r="L16" s="32">
        <f>IF(A16="","",IF(C16="全店舗",SUMIFS('日次売上記録'!$M:$M,'日次売上記録'!$A:$A,"&gt;="&amp;F16,'日次売上記録'!$A:$A,"&lt;="&amp;G16,'日次売上記録'!$G:$G,D16)+SUMIFS('日次売上記録'!$M:$M,'日次売上記録'!$A:$A,"&gt;="&amp;F16,'日次売上記録'!$A:$A,"&lt;="&amp;G16,'日次売上記録'!$E:$E,D16),SUMIFS('日次売上記録'!$M:$M,'日次売上記録'!$A:$A,"&gt;="&amp;F16,'日次売上記録'!$A:$A,"&lt;="&amp;G16,'日次売上記録'!$B:$B,C16,'日次売上記録'!$G:$G,D16)+SUMIFS('日次売上記録'!$M:$M,'日次売上記録'!$A:$A,"&gt;="&amp;F16,'日次売上記録'!$A:$A,"&lt;="&amp;G16,'日次売上記録'!$B:$B,C16,'日次売上記録'!$E:$E,D16)))</f>
      </c>
      <c r="M16" s="33">
        <f>IF(OR(H16="",H16=0,J16=""),"",(J16-H16)/H16)</f>
      </c>
      <c r="N16" s="28" t="n"/>
      <c r="O16" s="28" t="n"/>
      <c r="P16" s="28" t="n"/>
    </row>
    <row r="17">
      <c r="A17" s="28" t="n"/>
      <c r="B17" s="28" t="n"/>
      <c r="C17" s="28" t="n"/>
      <c r="D17" s="28" t="n"/>
      <c r="E17" s="28" t="n"/>
      <c r="F17" s="29" t="n"/>
      <c r="G17" s="29" t="n"/>
      <c r="H17" s="31" t="n"/>
      <c r="I17" s="31" t="n"/>
      <c r="J17" s="32">
        <f>IF(A17="","",IF(C17="全店舗",SUMIFS('日次売上記録'!$K:$K,'日次売上記録'!$A:$A,"&gt;="&amp;F17,'日次売上記録'!$A:$A,"&lt;="&amp;G17,'日次売上記録'!$G:$G,D17)+SUMIFS('日次売上記録'!$K:$K,'日次売上記録'!$A:$A,"&gt;="&amp;F17,'日次売上記録'!$A:$A,"&lt;="&amp;G17,'日次売上記録'!$E:$E,D17),SUMIFS('日次売上記録'!$K:$K,'日次売上記録'!$A:$A,"&gt;="&amp;F17,'日次売上記録'!$A:$A,"&lt;="&amp;G17,'日次売上記録'!$B:$B,C17,'日次売上記録'!$G:$G,D17)+SUMIFS('日次売上記録'!$K:$K,'日次売上記録'!$A:$A,"&gt;="&amp;F17,'日次売上記録'!$A:$A,"&lt;="&amp;G17,'日次売上記録'!$B:$B,C17,'日次売上記録'!$E:$E,D17)))</f>
      </c>
      <c r="K17" s="31" t="n"/>
      <c r="L17" s="32">
        <f>IF(A17="","",IF(C17="全店舗",SUMIFS('日次売上記録'!$M:$M,'日次売上記録'!$A:$A,"&gt;="&amp;F17,'日次売上記録'!$A:$A,"&lt;="&amp;G17,'日次売上記録'!$G:$G,D17)+SUMIFS('日次売上記録'!$M:$M,'日次売上記録'!$A:$A,"&gt;="&amp;F17,'日次売上記録'!$A:$A,"&lt;="&amp;G17,'日次売上記録'!$E:$E,D17),SUMIFS('日次売上記録'!$M:$M,'日次売上記録'!$A:$A,"&gt;="&amp;F17,'日次売上記録'!$A:$A,"&lt;="&amp;G17,'日次売上記録'!$B:$B,C17,'日次売上記録'!$G:$G,D17)+SUMIFS('日次売上記録'!$M:$M,'日次売上記録'!$A:$A,"&gt;="&amp;F17,'日次売上記録'!$A:$A,"&lt;="&amp;G17,'日次売上記録'!$B:$B,C17,'日次売上記録'!$E:$E,D17)))</f>
      </c>
      <c r="M17" s="33">
        <f>IF(OR(H17="",H17=0,J17=""),"",(J17-H17)/H17)</f>
      </c>
      <c r="N17" s="28" t="n"/>
      <c r="O17" s="28" t="n"/>
      <c r="P17" s="28" t="n"/>
    </row>
    <row r="18">
      <c r="A18" s="28" t="n"/>
      <c r="B18" s="28" t="n"/>
      <c r="C18" s="28" t="n"/>
      <c r="D18" s="28" t="n"/>
      <c r="E18" s="28" t="n"/>
      <c r="F18" s="29" t="n"/>
      <c r="G18" s="29" t="n"/>
      <c r="H18" s="31" t="n"/>
      <c r="I18" s="31" t="n"/>
      <c r="J18" s="32">
        <f>IF(A18="","",IF(C18="全店舗",SUMIFS('日次売上記録'!$K:$K,'日次売上記録'!$A:$A,"&gt;="&amp;F18,'日次売上記録'!$A:$A,"&lt;="&amp;G18,'日次売上記録'!$G:$G,D18)+SUMIFS('日次売上記録'!$K:$K,'日次売上記録'!$A:$A,"&gt;="&amp;F18,'日次売上記録'!$A:$A,"&lt;="&amp;G18,'日次売上記録'!$E:$E,D18),SUMIFS('日次売上記録'!$K:$K,'日次売上記録'!$A:$A,"&gt;="&amp;F18,'日次売上記録'!$A:$A,"&lt;="&amp;G18,'日次売上記録'!$B:$B,C18,'日次売上記録'!$G:$G,D18)+SUMIFS('日次売上記録'!$K:$K,'日次売上記録'!$A:$A,"&gt;="&amp;F18,'日次売上記録'!$A:$A,"&lt;="&amp;G18,'日次売上記録'!$B:$B,C18,'日次売上記録'!$E:$E,D18)))</f>
      </c>
      <c r="K18" s="31" t="n"/>
      <c r="L18" s="32">
        <f>IF(A18="","",IF(C18="全店舗",SUMIFS('日次売上記録'!$M:$M,'日次売上記録'!$A:$A,"&gt;="&amp;F18,'日次売上記録'!$A:$A,"&lt;="&amp;G18,'日次売上記録'!$G:$G,D18)+SUMIFS('日次売上記録'!$M:$M,'日次売上記録'!$A:$A,"&gt;="&amp;F18,'日次売上記録'!$A:$A,"&lt;="&amp;G18,'日次売上記録'!$E:$E,D18),SUMIFS('日次売上記録'!$M:$M,'日次売上記録'!$A:$A,"&gt;="&amp;F18,'日次売上記録'!$A:$A,"&lt;="&amp;G18,'日次売上記録'!$B:$B,C18,'日次売上記録'!$G:$G,D18)+SUMIFS('日次売上記録'!$M:$M,'日次売上記録'!$A:$A,"&gt;="&amp;F18,'日次売上記録'!$A:$A,"&lt;="&amp;G18,'日次売上記録'!$B:$B,C18,'日次売上記録'!$E:$E,D18)))</f>
      </c>
      <c r="M18" s="33">
        <f>IF(OR(H18="",H18=0,J18=""),"",(J18-H18)/H18)</f>
      </c>
      <c r="N18" s="28" t="n"/>
      <c r="O18" s="28" t="n"/>
      <c r="P18" s="28" t="n"/>
    </row>
    <row r="19">
      <c r="A19" s="28" t="n"/>
      <c r="B19" s="28" t="n"/>
      <c r="C19" s="28" t="n"/>
      <c r="D19" s="28" t="n"/>
      <c r="E19" s="28" t="n"/>
      <c r="F19" s="29" t="n"/>
      <c r="G19" s="29" t="n"/>
      <c r="H19" s="31" t="n"/>
      <c r="I19" s="31" t="n"/>
      <c r="J19" s="32">
        <f>IF(A19="","",IF(C19="全店舗",SUMIFS('日次売上記録'!$K:$K,'日次売上記録'!$A:$A,"&gt;="&amp;F19,'日次売上記録'!$A:$A,"&lt;="&amp;G19,'日次売上記録'!$G:$G,D19)+SUMIFS('日次売上記録'!$K:$K,'日次売上記録'!$A:$A,"&gt;="&amp;F19,'日次売上記録'!$A:$A,"&lt;="&amp;G19,'日次売上記録'!$E:$E,D19),SUMIFS('日次売上記録'!$K:$K,'日次売上記録'!$A:$A,"&gt;="&amp;F19,'日次売上記録'!$A:$A,"&lt;="&amp;G19,'日次売上記録'!$B:$B,C19,'日次売上記録'!$G:$G,D19)+SUMIFS('日次売上記録'!$K:$K,'日次売上記録'!$A:$A,"&gt;="&amp;F19,'日次売上記録'!$A:$A,"&lt;="&amp;G19,'日次売上記録'!$B:$B,C19,'日次売上記録'!$E:$E,D19)))</f>
      </c>
      <c r="K19" s="31" t="n"/>
      <c r="L19" s="32">
        <f>IF(A19="","",IF(C19="全店舗",SUMIFS('日次売上記録'!$M:$M,'日次売上記録'!$A:$A,"&gt;="&amp;F19,'日次売上記録'!$A:$A,"&lt;="&amp;G19,'日次売上記録'!$G:$G,D19)+SUMIFS('日次売上記録'!$M:$M,'日次売上記録'!$A:$A,"&gt;="&amp;F19,'日次売上記録'!$A:$A,"&lt;="&amp;G19,'日次売上記録'!$E:$E,D19),SUMIFS('日次売上記録'!$M:$M,'日次売上記録'!$A:$A,"&gt;="&amp;F19,'日次売上記録'!$A:$A,"&lt;="&amp;G19,'日次売上記録'!$B:$B,C19,'日次売上記録'!$G:$G,D19)+SUMIFS('日次売上記録'!$M:$M,'日次売上記録'!$A:$A,"&gt;="&amp;F19,'日次売上記録'!$A:$A,"&lt;="&amp;G19,'日次売上記録'!$B:$B,C19,'日次売上記録'!$E:$E,D19)))</f>
      </c>
      <c r="M19" s="33">
        <f>IF(OR(H19="",H19=0,J19=""),"",(J19-H19)/H19)</f>
      </c>
      <c r="N19" s="28" t="n"/>
      <c r="O19" s="28" t="n"/>
      <c r="P19" s="28" t="n"/>
    </row>
    <row r="20">
      <c r="A20" s="28" t="n"/>
      <c r="B20" s="28" t="n"/>
      <c r="C20" s="28" t="n"/>
      <c r="D20" s="28" t="n"/>
      <c r="E20" s="28" t="n"/>
      <c r="F20" s="29" t="n"/>
      <c r="G20" s="29" t="n"/>
      <c r="H20" s="31" t="n"/>
      <c r="I20" s="31" t="n"/>
      <c r="J20" s="32">
        <f>IF(A20="","",IF(C20="全店舗",SUMIFS('日次売上記録'!$K:$K,'日次売上記録'!$A:$A,"&gt;="&amp;F20,'日次売上記録'!$A:$A,"&lt;="&amp;G20,'日次売上記録'!$G:$G,D20)+SUMIFS('日次売上記録'!$K:$K,'日次売上記録'!$A:$A,"&gt;="&amp;F20,'日次売上記録'!$A:$A,"&lt;="&amp;G20,'日次売上記録'!$E:$E,D20),SUMIFS('日次売上記録'!$K:$K,'日次売上記録'!$A:$A,"&gt;="&amp;F20,'日次売上記録'!$A:$A,"&lt;="&amp;G20,'日次売上記録'!$B:$B,C20,'日次売上記録'!$G:$G,D20)+SUMIFS('日次売上記録'!$K:$K,'日次売上記録'!$A:$A,"&gt;="&amp;F20,'日次売上記録'!$A:$A,"&lt;="&amp;G20,'日次売上記録'!$B:$B,C20,'日次売上記録'!$E:$E,D20)))</f>
      </c>
      <c r="K20" s="31" t="n"/>
      <c r="L20" s="32">
        <f>IF(A20="","",IF(C20="全店舗",SUMIFS('日次売上記録'!$M:$M,'日次売上記録'!$A:$A,"&gt;="&amp;F20,'日次売上記録'!$A:$A,"&lt;="&amp;G20,'日次売上記録'!$G:$G,D20)+SUMIFS('日次売上記録'!$M:$M,'日次売上記録'!$A:$A,"&gt;="&amp;F20,'日次売上記録'!$A:$A,"&lt;="&amp;G20,'日次売上記録'!$E:$E,D20),SUMIFS('日次売上記録'!$M:$M,'日次売上記録'!$A:$A,"&gt;="&amp;F20,'日次売上記録'!$A:$A,"&lt;="&amp;G20,'日次売上記録'!$B:$B,C20,'日次売上記録'!$G:$G,D20)+SUMIFS('日次売上記録'!$M:$M,'日次売上記録'!$A:$A,"&gt;="&amp;F20,'日次売上記録'!$A:$A,"&lt;="&amp;G20,'日次売上記録'!$B:$B,C20,'日次売上記録'!$E:$E,D20)))</f>
      </c>
      <c r="M20" s="33">
        <f>IF(OR(H20="",H20=0,J20=""),"",(J20-H20)/H20)</f>
      </c>
      <c r="N20" s="28" t="n"/>
      <c r="O20" s="28" t="n"/>
      <c r="P20" s="28" t="n"/>
    </row>
    <row r="21">
      <c r="A21" s="28" t="n"/>
      <c r="B21" s="28" t="n"/>
      <c r="C21" s="28" t="n"/>
      <c r="D21" s="28" t="n"/>
      <c r="E21" s="28" t="n"/>
      <c r="F21" s="29" t="n"/>
      <c r="G21" s="29" t="n"/>
      <c r="H21" s="31" t="n"/>
      <c r="I21" s="31" t="n"/>
      <c r="J21" s="32">
        <f>IF(A21="","",IF(C21="全店舗",SUMIFS('日次売上記録'!$K:$K,'日次売上記録'!$A:$A,"&gt;="&amp;F21,'日次売上記録'!$A:$A,"&lt;="&amp;G21,'日次売上記録'!$G:$G,D21)+SUMIFS('日次売上記録'!$K:$K,'日次売上記録'!$A:$A,"&gt;="&amp;F21,'日次売上記録'!$A:$A,"&lt;="&amp;G21,'日次売上記録'!$E:$E,D21),SUMIFS('日次売上記録'!$K:$K,'日次売上記録'!$A:$A,"&gt;="&amp;F21,'日次売上記録'!$A:$A,"&lt;="&amp;G21,'日次売上記録'!$B:$B,C21,'日次売上記録'!$G:$G,D21)+SUMIFS('日次売上記録'!$K:$K,'日次売上記録'!$A:$A,"&gt;="&amp;F21,'日次売上記録'!$A:$A,"&lt;="&amp;G21,'日次売上記録'!$B:$B,C21,'日次売上記録'!$E:$E,D21)))</f>
      </c>
      <c r="K21" s="31" t="n"/>
      <c r="L21" s="32">
        <f>IF(A21="","",IF(C21="全店舗",SUMIFS('日次売上記録'!$M:$M,'日次売上記録'!$A:$A,"&gt;="&amp;F21,'日次売上記録'!$A:$A,"&lt;="&amp;G21,'日次売上記録'!$G:$G,D21)+SUMIFS('日次売上記録'!$M:$M,'日次売上記録'!$A:$A,"&gt;="&amp;F21,'日次売上記録'!$A:$A,"&lt;="&amp;G21,'日次売上記録'!$E:$E,D21),SUMIFS('日次売上記録'!$M:$M,'日次売上記録'!$A:$A,"&gt;="&amp;F21,'日次売上記録'!$A:$A,"&lt;="&amp;G21,'日次売上記録'!$B:$B,C21,'日次売上記録'!$G:$G,D21)+SUMIFS('日次売上記録'!$M:$M,'日次売上記録'!$A:$A,"&gt;="&amp;F21,'日次売上記録'!$A:$A,"&lt;="&amp;G21,'日次売上記録'!$B:$B,C21,'日次売上記録'!$E:$E,D21)))</f>
      </c>
      <c r="M21" s="33">
        <f>IF(OR(H21="",H21=0,J21=""),"",(J21-H21)/H21)</f>
      </c>
      <c r="N21" s="28" t="n"/>
      <c r="O21" s="28" t="n"/>
      <c r="P21" s="28" t="n"/>
    </row>
    <row r="22">
      <c r="A22" s="28" t="n"/>
      <c r="B22" s="28" t="n"/>
      <c r="C22" s="28" t="n"/>
      <c r="D22" s="28" t="n"/>
      <c r="E22" s="28" t="n"/>
      <c r="F22" s="29" t="n"/>
      <c r="G22" s="29" t="n"/>
      <c r="H22" s="31" t="n"/>
      <c r="I22" s="31" t="n"/>
      <c r="J22" s="32">
        <f>IF(A22="","",IF(C22="全店舗",SUMIFS('日次売上記録'!$K:$K,'日次売上記録'!$A:$A,"&gt;="&amp;F22,'日次売上記録'!$A:$A,"&lt;="&amp;G22,'日次売上記録'!$G:$G,D22)+SUMIFS('日次売上記録'!$K:$K,'日次売上記録'!$A:$A,"&gt;="&amp;F22,'日次売上記録'!$A:$A,"&lt;="&amp;G22,'日次売上記録'!$E:$E,D22),SUMIFS('日次売上記録'!$K:$K,'日次売上記録'!$A:$A,"&gt;="&amp;F22,'日次売上記録'!$A:$A,"&lt;="&amp;G22,'日次売上記録'!$B:$B,C22,'日次売上記録'!$G:$G,D22)+SUMIFS('日次売上記録'!$K:$K,'日次売上記録'!$A:$A,"&gt;="&amp;F22,'日次売上記録'!$A:$A,"&lt;="&amp;G22,'日次売上記録'!$B:$B,C22,'日次売上記録'!$E:$E,D22)))</f>
      </c>
      <c r="K22" s="31" t="n"/>
      <c r="L22" s="32">
        <f>IF(A22="","",IF(C22="全店舗",SUMIFS('日次売上記録'!$M:$M,'日次売上記録'!$A:$A,"&gt;="&amp;F22,'日次売上記録'!$A:$A,"&lt;="&amp;G22,'日次売上記録'!$G:$G,D22)+SUMIFS('日次売上記録'!$M:$M,'日次売上記録'!$A:$A,"&gt;="&amp;F22,'日次売上記録'!$A:$A,"&lt;="&amp;G22,'日次売上記録'!$E:$E,D22),SUMIFS('日次売上記録'!$M:$M,'日次売上記録'!$A:$A,"&gt;="&amp;F22,'日次売上記録'!$A:$A,"&lt;="&amp;G22,'日次売上記録'!$B:$B,C22,'日次売上記録'!$G:$G,D22)+SUMIFS('日次売上記録'!$M:$M,'日次売上記録'!$A:$A,"&gt;="&amp;F22,'日次売上記録'!$A:$A,"&lt;="&amp;G22,'日次売上記録'!$B:$B,C22,'日次売上記録'!$E:$E,D22)))</f>
      </c>
      <c r="M22" s="33">
        <f>IF(OR(H22="",H22=0,J22=""),"",(J22-H22)/H22)</f>
      </c>
      <c r="N22" s="28" t="n"/>
      <c r="O22" s="28" t="n"/>
      <c r="P22" s="28" t="n"/>
    </row>
    <row r="23">
      <c r="A23" s="28" t="n"/>
      <c r="B23" s="28" t="n"/>
      <c r="C23" s="28" t="n"/>
      <c r="D23" s="28" t="n"/>
      <c r="E23" s="28" t="n"/>
      <c r="F23" s="29" t="n"/>
      <c r="G23" s="29" t="n"/>
      <c r="H23" s="31" t="n"/>
      <c r="I23" s="31" t="n"/>
      <c r="J23" s="32">
        <f>IF(A23="","",IF(C23="全店舗",SUMIFS('日次売上記録'!$K:$K,'日次売上記録'!$A:$A,"&gt;="&amp;F23,'日次売上記録'!$A:$A,"&lt;="&amp;G23,'日次売上記録'!$G:$G,D23)+SUMIFS('日次売上記録'!$K:$K,'日次売上記録'!$A:$A,"&gt;="&amp;F23,'日次売上記録'!$A:$A,"&lt;="&amp;G23,'日次売上記録'!$E:$E,D23),SUMIFS('日次売上記録'!$K:$K,'日次売上記録'!$A:$A,"&gt;="&amp;F23,'日次売上記録'!$A:$A,"&lt;="&amp;G23,'日次売上記録'!$B:$B,C23,'日次売上記録'!$G:$G,D23)+SUMIFS('日次売上記録'!$K:$K,'日次売上記録'!$A:$A,"&gt;="&amp;F23,'日次売上記録'!$A:$A,"&lt;="&amp;G23,'日次売上記録'!$B:$B,C23,'日次売上記録'!$E:$E,D23)))</f>
      </c>
      <c r="K23" s="31" t="n"/>
      <c r="L23" s="32">
        <f>IF(A23="","",IF(C23="全店舗",SUMIFS('日次売上記録'!$M:$M,'日次売上記録'!$A:$A,"&gt;="&amp;F23,'日次売上記録'!$A:$A,"&lt;="&amp;G23,'日次売上記録'!$G:$G,D23)+SUMIFS('日次売上記録'!$M:$M,'日次売上記録'!$A:$A,"&gt;="&amp;F23,'日次売上記録'!$A:$A,"&lt;="&amp;G23,'日次売上記録'!$E:$E,D23),SUMIFS('日次売上記録'!$M:$M,'日次売上記録'!$A:$A,"&gt;="&amp;F23,'日次売上記録'!$A:$A,"&lt;="&amp;G23,'日次売上記録'!$B:$B,C23,'日次売上記録'!$G:$G,D23)+SUMIFS('日次売上記録'!$M:$M,'日次売上記録'!$A:$A,"&gt;="&amp;F23,'日次売上記録'!$A:$A,"&lt;="&amp;G23,'日次売上記録'!$B:$B,C23,'日次売上記録'!$E:$E,D23)))</f>
      </c>
      <c r="M23" s="33">
        <f>IF(OR(H23="",H23=0,J23=""),"",(J23-H23)/H23)</f>
      </c>
      <c r="N23" s="28" t="n"/>
      <c r="O23" s="28" t="n"/>
      <c r="P23" s="28" t="n"/>
    </row>
    <row r="24">
      <c r="A24" s="28" t="n"/>
      <c r="B24" s="28" t="n"/>
      <c r="C24" s="28" t="n"/>
      <c r="D24" s="28" t="n"/>
      <c r="E24" s="28" t="n"/>
      <c r="F24" s="29" t="n"/>
      <c r="G24" s="29" t="n"/>
      <c r="H24" s="31" t="n"/>
      <c r="I24" s="31" t="n"/>
      <c r="J24" s="32">
        <f>IF(A24="","",IF(C24="全店舗",SUMIFS('日次売上記録'!$K:$K,'日次売上記録'!$A:$A,"&gt;="&amp;F24,'日次売上記録'!$A:$A,"&lt;="&amp;G24,'日次売上記録'!$G:$G,D24)+SUMIFS('日次売上記録'!$K:$K,'日次売上記録'!$A:$A,"&gt;="&amp;F24,'日次売上記録'!$A:$A,"&lt;="&amp;G24,'日次売上記録'!$E:$E,D24),SUMIFS('日次売上記録'!$K:$K,'日次売上記録'!$A:$A,"&gt;="&amp;F24,'日次売上記録'!$A:$A,"&lt;="&amp;G24,'日次売上記録'!$B:$B,C24,'日次売上記録'!$G:$G,D24)+SUMIFS('日次売上記録'!$K:$K,'日次売上記録'!$A:$A,"&gt;="&amp;F24,'日次売上記録'!$A:$A,"&lt;="&amp;G24,'日次売上記録'!$B:$B,C24,'日次売上記録'!$E:$E,D24)))</f>
      </c>
      <c r="K24" s="31" t="n"/>
      <c r="L24" s="32">
        <f>IF(A24="","",IF(C24="全店舗",SUMIFS('日次売上記録'!$M:$M,'日次売上記録'!$A:$A,"&gt;="&amp;F24,'日次売上記録'!$A:$A,"&lt;="&amp;G24,'日次売上記録'!$G:$G,D24)+SUMIFS('日次売上記録'!$M:$M,'日次売上記録'!$A:$A,"&gt;="&amp;F24,'日次売上記録'!$A:$A,"&lt;="&amp;G24,'日次売上記録'!$E:$E,D24),SUMIFS('日次売上記録'!$M:$M,'日次売上記録'!$A:$A,"&gt;="&amp;F24,'日次売上記録'!$A:$A,"&lt;="&amp;G24,'日次売上記録'!$B:$B,C24,'日次売上記録'!$G:$G,D24)+SUMIFS('日次売上記録'!$M:$M,'日次売上記録'!$A:$A,"&gt;="&amp;F24,'日次売上記録'!$A:$A,"&lt;="&amp;G24,'日次売上記録'!$B:$B,C24,'日次売上記録'!$E:$E,D24)))</f>
      </c>
      <c r="M24" s="33">
        <f>IF(OR(H24="",H24=0,J24=""),"",(J24-H24)/H24)</f>
      </c>
      <c r="N24" s="28" t="n"/>
      <c r="O24" s="28" t="n"/>
      <c r="P24" s="28" t="n"/>
    </row>
    <row r="25">
      <c r="A25" s="28" t="n"/>
      <c r="B25" s="28" t="n"/>
      <c r="C25" s="28" t="n"/>
      <c r="D25" s="28" t="n"/>
      <c r="E25" s="28" t="n"/>
      <c r="F25" s="29" t="n"/>
      <c r="G25" s="29" t="n"/>
      <c r="H25" s="31" t="n"/>
      <c r="I25" s="31" t="n"/>
      <c r="J25" s="32">
        <f>IF(A25="","",IF(C25="全店舗",SUMIFS('日次売上記録'!$K:$K,'日次売上記録'!$A:$A,"&gt;="&amp;F25,'日次売上記録'!$A:$A,"&lt;="&amp;G25,'日次売上記録'!$G:$G,D25)+SUMIFS('日次売上記録'!$K:$K,'日次売上記録'!$A:$A,"&gt;="&amp;F25,'日次売上記録'!$A:$A,"&lt;="&amp;G25,'日次売上記録'!$E:$E,D25),SUMIFS('日次売上記録'!$K:$K,'日次売上記録'!$A:$A,"&gt;="&amp;F25,'日次売上記録'!$A:$A,"&lt;="&amp;G25,'日次売上記録'!$B:$B,C25,'日次売上記録'!$G:$G,D25)+SUMIFS('日次売上記録'!$K:$K,'日次売上記録'!$A:$A,"&gt;="&amp;F25,'日次売上記録'!$A:$A,"&lt;="&amp;G25,'日次売上記録'!$B:$B,C25,'日次売上記録'!$E:$E,D25)))</f>
      </c>
      <c r="K25" s="31" t="n"/>
      <c r="L25" s="32">
        <f>IF(A25="","",IF(C25="全店舗",SUMIFS('日次売上記録'!$M:$M,'日次売上記録'!$A:$A,"&gt;="&amp;F25,'日次売上記録'!$A:$A,"&lt;="&amp;G25,'日次売上記録'!$G:$G,D25)+SUMIFS('日次売上記録'!$M:$M,'日次売上記録'!$A:$A,"&gt;="&amp;F25,'日次売上記録'!$A:$A,"&lt;="&amp;G25,'日次売上記録'!$E:$E,D25),SUMIFS('日次売上記録'!$M:$M,'日次売上記録'!$A:$A,"&gt;="&amp;F25,'日次売上記録'!$A:$A,"&lt;="&amp;G25,'日次売上記録'!$B:$B,C25,'日次売上記録'!$G:$G,D25)+SUMIFS('日次売上記録'!$M:$M,'日次売上記録'!$A:$A,"&gt;="&amp;F25,'日次売上記録'!$A:$A,"&lt;="&amp;G25,'日次売上記録'!$B:$B,C25,'日次売上記録'!$E:$E,D25)))</f>
      </c>
      <c r="M25" s="33">
        <f>IF(OR(H25="",H25=0,J25=""),"",(J25-H25)/H25)</f>
      </c>
      <c r="N25" s="28" t="n"/>
      <c r="O25" s="28" t="n"/>
      <c r="P25" s="28" t="n"/>
    </row>
    <row r="26">
      <c r="A26" s="28" t="n"/>
      <c r="B26" s="28" t="n"/>
      <c r="C26" s="28" t="n"/>
      <c r="D26" s="28" t="n"/>
      <c r="E26" s="28" t="n"/>
      <c r="F26" s="29" t="n"/>
      <c r="G26" s="29" t="n"/>
      <c r="H26" s="31" t="n"/>
      <c r="I26" s="31" t="n"/>
      <c r="J26" s="32">
        <f>IF(A26="","",IF(C26="全店舗",SUMIFS('日次売上記録'!$K:$K,'日次売上記録'!$A:$A,"&gt;="&amp;F26,'日次売上記録'!$A:$A,"&lt;="&amp;G26,'日次売上記録'!$G:$G,D26)+SUMIFS('日次売上記録'!$K:$K,'日次売上記録'!$A:$A,"&gt;="&amp;F26,'日次売上記録'!$A:$A,"&lt;="&amp;G26,'日次売上記録'!$E:$E,D26),SUMIFS('日次売上記録'!$K:$K,'日次売上記録'!$A:$A,"&gt;="&amp;F26,'日次売上記録'!$A:$A,"&lt;="&amp;G26,'日次売上記録'!$B:$B,C26,'日次売上記録'!$G:$G,D26)+SUMIFS('日次売上記録'!$K:$K,'日次売上記録'!$A:$A,"&gt;="&amp;F26,'日次売上記録'!$A:$A,"&lt;="&amp;G26,'日次売上記録'!$B:$B,C26,'日次売上記録'!$E:$E,D26)))</f>
      </c>
      <c r="K26" s="31" t="n"/>
      <c r="L26" s="32">
        <f>IF(A26="","",IF(C26="全店舗",SUMIFS('日次売上記録'!$M:$M,'日次売上記録'!$A:$A,"&gt;="&amp;F26,'日次売上記録'!$A:$A,"&lt;="&amp;G26,'日次売上記録'!$G:$G,D26)+SUMIFS('日次売上記録'!$M:$M,'日次売上記録'!$A:$A,"&gt;="&amp;F26,'日次売上記録'!$A:$A,"&lt;="&amp;G26,'日次売上記録'!$E:$E,D26),SUMIFS('日次売上記録'!$M:$M,'日次売上記録'!$A:$A,"&gt;="&amp;F26,'日次売上記録'!$A:$A,"&lt;="&amp;G26,'日次売上記録'!$B:$B,C26,'日次売上記録'!$G:$G,D26)+SUMIFS('日次売上記録'!$M:$M,'日次売上記録'!$A:$A,"&gt;="&amp;F26,'日次売上記録'!$A:$A,"&lt;="&amp;G26,'日次売上記録'!$B:$B,C26,'日次売上記録'!$E:$E,D26)))</f>
      </c>
      <c r="M26" s="33">
        <f>IF(OR(H26="",H26=0,J26=""),"",(J26-H26)/H26)</f>
      </c>
      <c r="N26" s="28" t="n"/>
      <c r="O26" s="28" t="n"/>
      <c r="P26" s="28" t="n"/>
    </row>
    <row r="27">
      <c r="A27" s="28" t="n"/>
      <c r="B27" s="28" t="n"/>
      <c r="C27" s="28" t="n"/>
      <c r="D27" s="28" t="n"/>
      <c r="E27" s="28" t="n"/>
      <c r="F27" s="29" t="n"/>
      <c r="G27" s="29" t="n"/>
      <c r="H27" s="31" t="n"/>
      <c r="I27" s="31" t="n"/>
      <c r="J27" s="32">
        <f>IF(A27="","",IF(C27="全店舗",SUMIFS('日次売上記録'!$K:$K,'日次売上記録'!$A:$A,"&gt;="&amp;F27,'日次売上記録'!$A:$A,"&lt;="&amp;G27,'日次売上記録'!$G:$G,D27)+SUMIFS('日次売上記録'!$K:$K,'日次売上記録'!$A:$A,"&gt;="&amp;F27,'日次売上記録'!$A:$A,"&lt;="&amp;G27,'日次売上記録'!$E:$E,D27),SUMIFS('日次売上記録'!$K:$K,'日次売上記録'!$A:$A,"&gt;="&amp;F27,'日次売上記録'!$A:$A,"&lt;="&amp;G27,'日次売上記録'!$B:$B,C27,'日次売上記録'!$G:$G,D27)+SUMIFS('日次売上記録'!$K:$K,'日次売上記録'!$A:$A,"&gt;="&amp;F27,'日次売上記録'!$A:$A,"&lt;="&amp;G27,'日次売上記録'!$B:$B,C27,'日次売上記録'!$E:$E,D27)))</f>
      </c>
      <c r="K27" s="31" t="n"/>
      <c r="L27" s="32">
        <f>IF(A27="","",IF(C27="全店舗",SUMIFS('日次売上記録'!$M:$M,'日次売上記録'!$A:$A,"&gt;="&amp;F27,'日次売上記録'!$A:$A,"&lt;="&amp;G27,'日次売上記録'!$G:$G,D27)+SUMIFS('日次売上記録'!$M:$M,'日次売上記録'!$A:$A,"&gt;="&amp;F27,'日次売上記録'!$A:$A,"&lt;="&amp;G27,'日次売上記録'!$E:$E,D27),SUMIFS('日次売上記録'!$M:$M,'日次売上記録'!$A:$A,"&gt;="&amp;F27,'日次売上記録'!$A:$A,"&lt;="&amp;G27,'日次売上記録'!$B:$B,C27,'日次売上記録'!$G:$G,D27)+SUMIFS('日次売上記録'!$M:$M,'日次売上記録'!$A:$A,"&gt;="&amp;F27,'日次売上記録'!$A:$A,"&lt;="&amp;G27,'日次売上記録'!$B:$B,C27,'日次売上記録'!$E:$E,D27)))</f>
      </c>
      <c r="M27" s="33">
        <f>IF(OR(H27="",H27=0,J27=""),"",(J27-H27)/H27)</f>
      </c>
      <c r="N27" s="28" t="n"/>
      <c r="O27" s="28" t="n"/>
      <c r="P27" s="28" t="n"/>
    </row>
    <row r="28">
      <c r="A28" s="28" t="n"/>
      <c r="B28" s="28" t="n"/>
      <c r="C28" s="28" t="n"/>
      <c r="D28" s="28" t="n"/>
      <c r="E28" s="28" t="n"/>
      <c r="F28" s="29" t="n"/>
      <c r="G28" s="29" t="n"/>
      <c r="H28" s="31" t="n"/>
      <c r="I28" s="31" t="n"/>
      <c r="J28" s="32">
        <f>IF(A28="","",IF(C28="全店舗",SUMIFS('日次売上記録'!$K:$K,'日次売上記録'!$A:$A,"&gt;="&amp;F28,'日次売上記録'!$A:$A,"&lt;="&amp;G28,'日次売上記録'!$G:$G,D28)+SUMIFS('日次売上記録'!$K:$K,'日次売上記録'!$A:$A,"&gt;="&amp;F28,'日次売上記録'!$A:$A,"&lt;="&amp;G28,'日次売上記録'!$E:$E,D28),SUMIFS('日次売上記録'!$K:$K,'日次売上記録'!$A:$A,"&gt;="&amp;F28,'日次売上記録'!$A:$A,"&lt;="&amp;G28,'日次売上記録'!$B:$B,C28,'日次売上記録'!$G:$G,D28)+SUMIFS('日次売上記録'!$K:$K,'日次売上記録'!$A:$A,"&gt;="&amp;F28,'日次売上記録'!$A:$A,"&lt;="&amp;G28,'日次売上記録'!$B:$B,C28,'日次売上記録'!$E:$E,D28)))</f>
      </c>
      <c r="K28" s="31" t="n"/>
      <c r="L28" s="32">
        <f>IF(A28="","",IF(C28="全店舗",SUMIFS('日次売上記録'!$M:$M,'日次売上記録'!$A:$A,"&gt;="&amp;F28,'日次売上記録'!$A:$A,"&lt;="&amp;G28,'日次売上記録'!$G:$G,D28)+SUMIFS('日次売上記録'!$M:$M,'日次売上記録'!$A:$A,"&gt;="&amp;F28,'日次売上記録'!$A:$A,"&lt;="&amp;G28,'日次売上記録'!$E:$E,D28),SUMIFS('日次売上記録'!$M:$M,'日次売上記録'!$A:$A,"&gt;="&amp;F28,'日次売上記録'!$A:$A,"&lt;="&amp;G28,'日次売上記録'!$B:$B,C28,'日次売上記録'!$G:$G,D28)+SUMIFS('日次売上記録'!$M:$M,'日次売上記録'!$A:$A,"&gt;="&amp;F28,'日次売上記録'!$A:$A,"&lt;="&amp;G28,'日次売上記録'!$B:$B,C28,'日次売上記録'!$E:$E,D28)))</f>
      </c>
      <c r="M28" s="33">
        <f>IF(OR(H28="",H28=0,J28=""),"",(J28-H28)/H28)</f>
      </c>
      <c r="N28" s="28" t="n"/>
      <c r="O28" s="28" t="n"/>
      <c r="P28" s="28" t="n"/>
    </row>
    <row r="29">
      <c r="A29" s="28" t="n"/>
      <c r="B29" s="28" t="n"/>
      <c r="C29" s="28" t="n"/>
      <c r="D29" s="28" t="n"/>
      <c r="E29" s="28" t="n"/>
      <c r="F29" s="29" t="n"/>
      <c r="G29" s="29" t="n"/>
      <c r="H29" s="31" t="n"/>
      <c r="I29" s="31" t="n"/>
      <c r="J29" s="32">
        <f>IF(A29="","",IF(C29="全店舗",SUMIFS('日次売上記録'!$K:$K,'日次売上記録'!$A:$A,"&gt;="&amp;F29,'日次売上記録'!$A:$A,"&lt;="&amp;G29,'日次売上記録'!$G:$G,D29)+SUMIFS('日次売上記録'!$K:$K,'日次売上記録'!$A:$A,"&gt;="&amp;F29,'日次売上記録'!$A:$A,"&lt;="&amp;G29,'日次売上記録'!$E:$E,D29),SUMIFS('日次売上記録'!$K:$K,'日次売上記録'!$A:$A,"&gt;="&amp;F29,'日次売上記録'!$A:$A,"&lt;="&amp;G29,'日次売上記録'!$B:$B,C29,'日次売上記録'!$G:$G,D29)+SUMIFS('日次売上記録'!$K:$K,'日次売上記録'!$A:$A,"&gt;="&amp;F29,'日次売上記録'!$A:$A,"&lt;="&amp;G29,'日次売上記録'!$B:$B,C29,'日次売上記録'!$E:$E,D29)))</f>
      </c>
      <c r="K29" s="31" t="n"/>
      <c r="L29" s="32">
        <f>IF(A29="","",IF(C29="全店舗",SUMIFS('日次売上記録'!$M:$M,'日次売上記録'!$A:$A,"&gt;="&amp;F29,'日次売上記録'!$A:$A,"&lt;="&amp;G29,'日次売上記録'!$G:$G,D29)+SUMIFS('日次売上記録'!$M:$M,'日次売上記録'!$A:$A,"&gt;="&amp;F29,'日次売上記録'!$A:$A,"&lt;="&amp;G29,'日次売上記録'!$E:$E,D29),SUMIFS('日次売上記録'!$M:$M,'日次売上記録'!$A:$A,"&gt;="&amp;F29,'日次売上記録'!$A:$A,"&lt;="&amp;G29,'日次売上記録'!$B:$B,C29,'日次売上記録'!$G:$G,D29)+SUMIFS('日次売上記録'!$M:$M,'日次売上記録'!$A:$A,"&gt;="&amp;F29,'日次売上記録'!$A:$A,"&lt;="&amp;G29,'日次売上記録'!$B:$B,C29,'日次売上記録'!$E:$E,D29)))</f>
      </c>
      <c r="M29" s="33">
        <f>IF(OR(H29="",H29=0,J29=""),"",(J29-H29)/H29)</f>
      </c>
      <c r="N29" s="28" t="n"/>
      <c r="O29" s="28" t="n"/>
      <c r="P29" s="28" t="n"/>
    </row>
    <row r="30">
      <c r="A30" s="28" t="n"/>
      <c r="B30" s="28" t="n"/>
      <c r="C30" s="28" t="n"/>
      <c r="D30" s="28" t="n"/>
      <c r="E30" s="28" t="n"/>
      <c r="F30" s="29" t="n"/>
      <c r="G30" s="29" t="n"/>
      <c r="H30" s="31" t="n"/>
      <c r="I30" s="31" t="n"/>
      <c r="J30" s="32">
        <f>IF(A30="","",IF(C30="全店舗",SUMIFS('日次売上記録'!$K:$K,'日次売上記録'!$A:$A,"&gt;="&amp;F30,'日次売上記録'!$A:$A,"&lt;="&amp;G30,'日次売上記録'!$G:$G,D30)+SUMIFS('日次売上記録'!$K:$K,'日次売上記録'!$A:$A,"&gt;="&amp;F30,'日次売上記録'!$A:$A,"&lt;="&amp;G30,'日次売上記録'!$E:$E,D30),SUMIFS('日次売上記録'!$K:$K,'日次売上記録'!$A:$A,"&gt;="&amp;F30,'日次売上記録'!$A:$A,"&lt;="&amp;G30,'日次売上記録'!$B:$B,C30,'日次売上記録'!$G:$G,D30)+SUMIFS('日次売上記録'!$K:$K,'日次売上記録'!$A:$A,"&gt;="&amp;F30,'日次売上記録'!$A:$A,"&lt;="&amp;G30,'日次売上記録'!$B:$B,C30,'日次売上記録'!$E:$E,D30)))</f>
      </c>
      <c r="K30" s="31" t="n"/>
      <c r="L30" s="32">
        <f>IF(A30="","",IF(C30="全店舗",SUMIFS('日次売上記録'!$M:$M,'日次売上記録'!$A:$A,"&gt;="&amp;F30,'日次売上記録'!$A:$A,"&lt;="&amp;G30,'日次売上記録'!$G:$G,D30)+SUMIFS('日次売上記録'!$M:$M,'日次売上記録'!$A:$A,"&gt;="&amp;F30,'日次売上記録'!$A:$A,"&lt;="&amp;G30,'日次売上記録'!$E:$E,D30),SUMIFS('日次売上記録'!$M:$M,'日次売上記録'!$A:$A,"&gt;="&amp;F30,'日次売上記録'!$A:$A,"&lt;="&amp;G30,'日次売上記録'!$B:$B,C30,'日次売上記録'!$G:$G,D30)+SUMIFS('日次売上記録'!$M:$M,'日次売上記録'!$A:$A,"&gt;="&amp;F30,'日次売上記録'!$A:$A,"&lt;="&amp;G30,'日次売上記録'!$B:$B,C30,'日次売上記録'!$E:$E,D30)))</f>
      </c>
      <c r="M30" s="33">
        <f>IF(OR(H30="",H30=0,J30=""),"",(J30-H30)/H30)</f>
      </c>
      <c r="N30" s="28" t="n"/>
      <c r="O30" s="28" t="n"/>
      <c r="P30" s="28" t="n"/>
    </row>
    <row r="31">
      <c r="A31" s="28" t="n"/>
      <c r="B31" s="28" t="n"/>
      <c r="C31" s="28" t="n"/>
      <c r="D31" s="28" t="n"/>
      <c r="E31" s="28" t="n"/>
      <c r="F31" s="29" t="n"/>
      <c r="G31" s="29" t="n"/>
      <c r="H31" s="31" t="n"/>
      <c r="I31" s="31" t="n"/>
      <c r="J31" s="32">
        <f>IF(A31="","",IF(C31="全店舗",SUMIFS('日次売上記録'!$K:$K,'日次売上記録'!$A:$A,"&gt;="&amp;F31,'日次売上記録'!$A:$A,"&lt;="&amp;G31,'日次売上記録'!$G:$G,D31)+SUMIFS('日次売上記録'!$K:$K,'日次売上記録'!$A:$A,"&gt;="&amp;F31,'日次売上記録'!$A:$A,"&lt;="&amp;G31,'日次売上記録'!$E:$E,D31),SUMIFS('日次売上記録'!$K:$K,'日次売上記録'!$A:$A,"&gt;="&amp;F31,'日次売上記録'!$A:$A,"&lt;="&amp;G31,'日次売上記録'!$B:$B,C31,'日次売上記録'!$G:$G,D31)+SUMIFS('日次売上記録'!$K:$K,'日次売上記録'!$A:$A,"&gt;="&amp;F31,'日次売上記録'!$A:$A,"&lt;="&amp;G31,'日次売上記録'!$B:$B,C31,'日次売上記録'!$E:$E,D31)))</f>
      </c>
      <c r="K31" s="31" t="n"/>
      <c r="L31" s="32">
        <f>IF(A31="","",IF(C31="全店舗",SUMIFS('日次売上記録'!$M:$M,'日次売上記録'!$A:$A,"&gt;="&amp;F31,'日次売上記録'!$A:$A,"&lt;="&amp;G31,'日次売上記録'!$G:$G,D31)+SUMIFS('日次売上記録'!$M:$M,'日次売上記録'!$A:$A,"&gt;="&amp;F31,'日次売上記録'!$A:$A,"&lt;="&amp;G31,'日次売上記録'!$E:$E,D31),SUMIFS('日次売上記録'!$M:$M,'日次売上記録'!$A:$A,"&gt;="&amp;F31,'日次売上記録'!$A:$A,"&lt;="&amp;G31,'日次売上記録'!$B:$B,C31,'日次売上記録'!$G:$G,D31)+SUMIFS('日次売上記録'!$M:$M,'日次売上記録'!$A:$A,"&gt;="&amp;F31,'日次売上記録'!$A:$A,"&lt;="&amp;G31,'日次売上記録'!$B:$B,C31,'日次売上記録'!$E:$E,D31)))</f>
      </c>
      <c r="M31" s="33">
        <f>IF(OR(H31="",H31=0,J31=""),"",(J31-H31)/H31)</f>
      </c>
      <c r="N31" s="28" t="n"/>
      <c r="O31" s="28" t="n"/>
      <c r="P31" s="28" t="n"/>
    </row>
    <row r="32">
      <c r="A32" s="28" t="n"/>
      <c r="B32" s="28" t="n"/>
      <c r="C32" s="28" t="n"/>
      <c r="D32" s="28" t="n"/>
      <c r="E32" s="28" t="n"/>
      <c r="F32" s="29" t="n"/>
      <c r="G32" s="29" t="n"/>
      <c r="H32" s="31" t="n"/>
      <c r="I32" s="31" t="n"/>
      <c r="J32" s="32">
        <f>IF(A32="","",IF(C32="全店舗",SUMIFS('日次売上記録'!$K:$K,'日次売上記録'!$A:$A,"&gt;="&amp;F32,'日次売上記録'!$A:$A,"&lt;="&amp;G32,'日次売上記録'!$G:$G,D32)+SUMIFS('日次売上記録'!$K:$K,'日次売上記録'!$A:$A,"&gt;="&amp;F32,'日次売上記録'!$A:$A,"&lt;="&amp;G32,'日次売上記録'!$E:$E,D32),SUMIFS('日次売上記録'!$K:$K,'日次売上記録'!$A:$A,"&gt;="&amp;F32,'日次売上記録'!$A:$A,"&lt;="&amp;G32,'日次売上記録'!$B:$B,C32,'日次売上記録'!$G:$G,D32)+SUMIFS('日次売上記録'!$K:$K,'日次売上記録'!$A:$A,"&gt;="&amp;F32,'日次売上記録'!$A:$A,"&lt;="&amp;G32,'日次売上記録'!$B:$B,C32,'日次売上記録'!$E:$E,D32)))</f>
      </c>
      <c r="K32" s="31" t="n"/>
      <c r="L32" s="32">
        <f>IF(A32="","",IF(C32="全店舗",SUMIFS('日次売上記録'!$M:$M,'日次売上記録'!$A:$A,"&gt;="&amp;F32,'日次売上記録'!$A:$A,"&lt;="&amp;G32,'日次売上記録'!$G:$G,D32)+SUMIFS('日次売上記録'!$M:$M,'日次売上記録'!$A:$A,"&gt;="&amp;F32,'日次売上記録'!$A:$A,"&lt;="&amp;G32,'日次売上記録'!$E:$E,D32),SUMIFS('日次売上記録'!$M:$M,'日次売上記録'!$A:$A,"&gt;="&amp;F32,'日次売上記録'!$A:$A,"&lt;="&amp;G32,'日次売上記録'!$B:$B,C32,'日次売上記録'!$G:$G,D32)+SUMIFS('日次売上記録'!$M:$M,'日次売上記録'!$A:$A,"&gt;="&amp;F32,'日次売上記録'!$A:$A,"&lt;="&amp;G32,'日次売上記録'!$B:$B,C32,'日次売上記録'!$E:$E,D32)))</f>
      </c>
      <c r="M32" s="33">
        <f>IF(OR(H32="",H32=0,J32=""),"",(J32-H32)/H32)</f>
      </c>
      <c r="N32" s="28" t="n"/>
      <c r="O32" s="28" t="n"/>
      <c r="P32" s="28" t="n"/>
    </row>
    <row r="33">
      <c r="A33" s="28" t="n"/>
      <c r="B33" s="28" t="n"/>
      <c r="C33" s="28" t="n"/>
      <c r="D33" s="28" t="n"/>
      <c r="E33" s="28" t="n"/>
      <c r="F33" s="29" t="n"/>
      <c r="G33" s="29" t="n"/>
      <c r="H33" s="31" t="n"/>
      <c r="I33" s="31" t="n"/>
      <c r="J33" s="32">
        <f>IF(A33="","",IF(C33="全店舗",SUMIFS('日次売上記録'!$K:$K,'日次売上記録'!$A:$A,"&gt;="&amp;F33,'日次売上記録'!$A:$A,"&lt;="&amp;G33,'日次売上記録'!$G:$G,D33)+SUMIFS('日次売上記録'!$K:$K,'日次売上記録'!$A:$A,"&gt;="&amp;F33,'日次売上記録'!$A:$A,"&lt;="&amp;G33,'日次売上記録'!$E:$E,D33),SUMIFS('日次売上記録'!$K:$K,'日次売上記録'!$A:$A,"&gt;="&amp;F33,'日次売上記録'!$A:$A,"&lt;="&amp;G33,'日次売上記録'!$B:$B,C33,'日次売上記録'!$G:$G,D33)+SUMIFS('日次売上記録'!$K:$K,'日次売上記録'!$A:$A,"&gt;="&amp;F33,'日次売上記録'!$A:$A,"&lt;="&amp;G33,'日次売上記録'!$B:$B,C33,'日次売上記録'!$E:$E,D33)))</f>
      </c>
      <c r="K33" s="31" t="n"/>
      <c r="L33" s="32">
        <f>IF(A33="","",IF(C33="全店舗",SUMIFS('日次売上記録'!$M:$M,'日次売上記録'!$A:$A,"&gt;="&amp;F33,'日次売上記録'!$A:$A,"&lt;="&amp;G33,'日次売上記録'!$G:$G,D33)+SUMIFS('日次売上記録'!$M:$M,'日次売上記録'!$A:$A,"&gt;="&amp;F33,'日次売上記録'!$A:$A,"&lt;="&amp;G33,'日次売上記録'!$E:$E,D33),SUMIFS('日次売上記録'!$M:$M,'日次売上記録'!$A:$A,"&gt;="&amp;F33,'日次売上記録'!$A:$A,"&lt;="&amp;G33,'日次売上記録'!$B:$B,C33,'日次売上記録'!$G:$G,D33)+SUMIFS('日次売上記録'!$M:$M,'日次売上記録'!$A:$A,"&gt;="&amp;F33,'日次売上記録'!$A:$A,"&lt;="&amp;G33,'日次売上記録'!$B:$B,C33,'日次売上記録'!$E:$E,D33)))</f>
      </c>
      <c r="M33" s="33">
        <f>IF(OR(H33="",H33=0,J33=""),"",(J33-H33)/H33)</f>
      </c>
      <c r="N33" s="28" t="n"/>
      <c r="O33" s="28" t="n"/>
      <c r="P33" s="28" t="n"/>
    </row>
    <row r="34">
      <c r="A34" s="28" t="n"/>
      <c r="B34" s="28" t="n"/>
      <c r="C34" s="28" t="n"/>
      <c r="D34" s="28" t="n"/>
      <c r="E34" s="28" t="n"/>
      <c r="F34" s="29" t="n"/>
      <c r="G34" s="29" t="n"/>
      <c r="H34" s="31" t="n"/>
      <c r="I34" s="31" t="n"/>
      <c r="J34" s="32">
        <f>IF(A34="","",IF(C34="全店舗",SUMIFS('日次売上記録'!$K:$K,'日次売上記録'!$A:$A,"&gt;="&amp;F34,'日次売上記録'!$A:$A,"&lt;="&amp;G34,'日次売上記録'!$G:$G,D34)+SUMIFS('日次売上記録'!$K:$K,'日次売上記録'!$A:$A,"&gt;="&amp;F34,'日次売上記録'!$A:$A,"&lt;="&amp;G34,'日次売上記録'!$E:$E,D34),SUMIFS('日次売上記録'!$K:$K,'日次売上記録'!$A:$A,"&gt;="&amp;F34,'日次売上記録'!$A:$A,"&lt;="&amp;G34,'日次売上記録'!$B:$B,C34,'日次売上記録'!$G:$G,D34)+SUMIFS('日次売上記録'!$K:$K,'日次売上記録'!$A:$A,"&gt;="&amp;F34,'日次売上記録'!$A:$A,"&lt;="&amp;G34,'日次売上記録'!$B:$B,C34,'日次売上記録'!$E:$E,D34)))</f>
      </c>
      <c r="K34" s="31" t="n"/>
      <c r="L34" s="32">
        <f>IF(A34="","",IF(C34="全店舗",SUMIFS('日次売上記録'!$M:$M,'日次売上記録'!$A:$A,"&gt;="&amp;F34,'日次売上記録'!$A:$A,"&lt;="&amp;G34,'日次売上記録'!$G:$G,D34)+SUMIFS('日次売上記録'!$M:$M,'日次売上記録'!$A:$A,"&gt;="&amp;F34,'日次売上記録'!$A:$A,"&lt;="&amp;G34,'日次売上記録'!$E:$E,D34),SUMIFS('日次売上記録'!$M:$M,'日次売上記録'!$A:$A,"&gt;="&amp;F34,'日次売上記録'!$A:$A,"&lt;="&amp;G34,'日次売上記録'!$B:$B,C34,'日次売上記録'!$G:$G,D34)+SUMIFS('日次売上記録'!$M:$M,'日次売上記録'!$A:$A,"&gt;="&amp;F34,'日次売上記録'!$A:$A,"&lt;="&amp;G34,'日次売上記録'!$B:$B,C34,'日次売上記録'!$E:$E,D34)))</f>
      </c>
      <c r="M34" s="33">
        <f>IF(OR(H34="",H34=0,J34=""),"",(J34-H34)/H34)</f>
      </c>
      <c r="N34" s="28" t="n"/>
      <c r="O34" s="28" t="n"/>
      <c r="P34" s="28" t="n"/>
    </row>
    <row r="35">
      <c r="A35" s="28" t="n"/>
      <c r="B35" s="28" t="n"/>
      <c r="C35" s="28" t="n"/>
      <c r="D35" s="28" t="n"/>
      <c r="E35" s="28" t="n"/>
      <c r="F35" s="29" t="n"/>
      <c r="G35" s="29" t="n"/>
      <c r="H35" s="31" t="n"/>
      <c r="I35" s="31" t="n"/>
      <c r="J35" s="32">
        <f>IF(A35="","",IF(C35="全店舗",SUMIFS('日次売上記録'!$K:$K,'日次売上記録'!$A:$A,"&gt;="&amp;F35,'日次売上記録'!$A:$A,"&lt;="&amp;G35,'日次売上記録'!$G:$G,D35)+SUMIFS('日次売上記録'!$K:$K,'日次売上記録'!$A:$A,"&gt;="&amp;F35,'日次売上記録'!$A:$A,"&lt;="&amp;G35,'日次売上記録'!$E:$E,D35),SUMIFS('日次売上記録'!$K:$K,'日次売上記録'!$A:$A,"&gt;="&amp;F35,'日次売上記録'!$A:$A,"&lt;="&amp;G35,'日次売上記録'!$B:$B,C35,'日次売上記録'!$G:$G,D35)+SUMIFS('日次売上記録'!$K:$K,'日次売上記録'!$A:$A,"&gt;="&amp;F35,'日次売上記録'!$A:$A,"&lt;="&amp;G35,'日次売上記録'!$B:$B,C35,'日次売上記録'!$E:$E,D35)))</f>
      </c>
      <c r="K35" s="31" t="n"/>
      <c r="L35" s="32">
        <f>IF(A35="","",IF(C35="全店舗",SUMIFS('日次売上記録'!$M:$M,'日次売上記録'!$A:$A,"&gt;="&amp;F35,'日次売上記録'!$A:$A,"&lt;="&amp;G35,'日次売上記録'!$G:$G,D35)+SUMIFS('日次売上記録'!$M:$M,'日次売上記録'!$A:$A,"&gt;="&amp;F35,'日次売上記録'!$A:$A,"&lt;="&amp;G35,'日次売上記録'!$E:$E,D35),SUMIFS('日次売上記録'!$M:$M,'日次売上記録'!$A:$A,"&gt;="&amp;F35,'日次売上記録'!$A:$A,"&lt;="&amp;G35,'日次売上記録'!$B:$B,C35,'日次売上記録'!$G:$G,D35)+SUMIFS('日次売上記録'!$M:$M,'日次売上記録'!$A:$A,"&gt;="&amp;F35,'日次売上記録'!$A:$A,"&lt;="&amp;G35,'日次売上記録'!$B:$B,C35,'日次売上記録'!$E:$E,D35)))</f>
      </c>
      <c r="M35" s="33">
        <f>IF(OR(H35="",H35=0,J35=""),"",(J35-H35)/H35)</f>
      </c>
      <c r="N35" s="28" t="n"/>
      <c r="O35" s="28" t="n"/>
      <c r="P35" s="28" t="n"/>
    </row>
    <row r="36">
      <c r="A36" s="28" t="n"/>
      <c r="B36" s="28" t="n"/>
      <c r="C36" s="28" t="n"/>
      <c r="D36" s="28" t="n"/>
      <c r="E36" s="28" t="n"/>
      <c r="F36" s="29" t="n"/>
      <c r="G36" s="29" t="n"/>
      <c r="H36" s="31" t="n"/>
      <c r="I36" s="31" t="n"/>
      <c r="J36" s="32">
        <f>IF(A36="","",IF(C36="全店舗",SUMIFS('日次売上記録'!$K:$K,'日次売上記録'!$A:$A,"&gt;="&amp;F36,'日次売上記録'!$A:$A,"&lt;="&amp;G36,'日次売上記録'!$G:$G,D36)+SUMIFS('日次売上記録'!$K:$K,'日次売上記録'!$A:$A,"&gt;="&amp;F36,'日次売上記録'!$A:$A,"&lt;="&amp;G36,'日次売上記録'!$E:$E,D36),SUMIFS('日次売上記録'!$K:$K,'日次売上記録'!$A:$A,"&gt;="&amp;F36,'日次売上記録'!$A:$A,"&lt;="&amp;G36,'日次売上記録'!$B:$B,C36,'日次売上記録'!$G:$G,D36)+SUMIFS('日次売上記録'!$K:$K,'日次売上記録'!$A:$A,"&gt;="&amp;F36,'日次売上記録'!$A:$A,"&lt;="&amp;G36,'日次売上記録'!$B:$B,C36,'日次売上記録'!$E:$E,D36)))</f>
      </c>
      <c r="K36" s="31" t="n"/>
      <c r="L36" s="32">
        <f>IF(A36="","",IF(C36="全店舗",SUMIFS('日次売上記録'!$M:$M,'日次売上記録'!$A:$A,"&gt;="&amp;F36,'日次売上記録'!$A:$A,"&lt;="&amp;G36,'日次売上記録'!$G:$G,D36)+SUMIFS('日次売上記録'!$M:$M,'日次売上記録'!$A:$A,"&gt;="&amp;F36,'日次売上記録'!$A:$A,"&lt;="&amp;G36,'日次売上記録'!$E:$E,D36),SUMIFS('日次売上記録'!$M:$M,'日次売上記録'!$A:$A,"&gt;="&amp;F36,'日次売上記録'!$A:$A,"&lt;="&amp;G36,'日次売上記録'!$B:$B,C36,'日次売上記録'!$G:$G,D36)+SUMIFS('日次売上記録'!$M:$M,'日次売上記録'!$A:$A,"&gt;="&amp;F36,'日次売上記録'!$A:$A,"&lt;="&amp;G36,'日次売上記録'!$B:$B,C36,'日次売上記録'!$E:$E,D36)))</f>
      </c>
      <c r="M36" s="33">
        <f>IF(OR(H36="",H36=0,J36=""),"",(J36-H36)/H36)</f>
      </c>
      <c r="N36" s="28" t="n"/>
      <c r="O36" s="28" t="n"/>
      <c r="P36" s="28" t="n"/>
    </row>
    <row r="37">
      <c r="A37" s="28" t="n"/>
      <c r="B37" s="28" t="n"/>
      <c r="C37" s="28" t="n"/>
      <c r="D37" s="28" t="n"/>
      <c r="E37" s="28" t="n"/>
      <c r="F37" s="29" t="n"/>
      <c r="G37" s="29" t="n"/>
      <c r="H37" s="31" t="n"/>
      <c r="I37" s="31" t="n"/>
      <c r="J37" s="32">
        <f>IF(A37="","",IF(C37="全店舗",SUMIFS('日次売上記録'!$K:$K,'日次売上記録'!$A:$A,"&gt;="&amp;F37,'日次売上記録'!$A:$A,"&lt;="&amp;G37,'日次売上記録'!$G:$G,D37)+SUMIFS('日次売上記録'!$K:$K,'日次売上記録'!$A:$A,"&gt;="&amp;F37,'日次売上記録'!$A:$A,"&lt;="&amp;G37,'日次売上記録'!$E:$E,D37),SUMIFS('日次売上記録'!$K:$K,'日次売上記録'!$A:$A,"&gt;="&amp;F37,'日次売上記録'!$A:$A,"&lt;="&amp;G37,'日次売上記録'!$B:$B,C37,'日次売上記録'!$G:$G,D37)+SUMIFS('日次売上記録'!$K:$K,'日次売上記録'!$A:$A,"&gt;="&amp;F37,'日次売上記録'!$A:$A,"&lt;="&amp;G37,'日次売上記録'!$B:$B,C37,'日次売上記録'!$E:$E,D37)))</f>
      </c>
      <c r="K37" s="31" t="n"/>
      <c r="L37" s="32">
        <f>IF(A37="","",IF(C37="全店舗",SUMIFS('日次売上記録'!$M:$M,'日次売上記録'!$A:$A,"&gt;="&amp;F37,'日次売上記録'!$A:$A,"&lt;="&amp;G37,'日次売上記録'!$G:$G,D37)+SUMIFS('日次売上記録'!$M:$M,'日次売上記録'!$A:$A,"&gt;="&amp;F37,'日次売上記録'!$A:$A,"&lt;="&amp;G37,'日次売上記録'!$E:$E,D37),SUMIFS('日次売上記録'!$M:$M,'日次売上記録'!$A:$A,"&gt;="&amp;F37,'日次売上記録'!$A:$A,"&lt;="&amp;G37,'日次売上記録'!$B:$B,C37,'日次売上記録'!$G:$G,D37)+SUMIFS('日次売上記録'!$M:$M,'日次売上記録'!$A:$A,"&gt;="&amp;F37,'日次売上記録'!$A:$A,"&lt;="&amp;G37,'日次売上記録'!$B:$B,C37,'日次売上記録'!$E:$E,D37)))</f>
      </c>
      <c r="M37" s="33">
        <f>IF(OR(H37="",H37=0,J37=""),"",(J37-H37)/H37)</f>
      </c>
      <c r="N37" s="28" t="n"/>
      <c r="O37" s="28" t="n"/>
      <c r="P37" s="28" t="n"/>
    </row>
    <row r="38">
      <c r="A38" s="28" t="n"/>
      <c r="B38" s="28" t="n"/>
      <c r="C38" s="28" t="n"/>
      <c r="D38" s="28" t="n"/>
      <c r="E38" s="28" t="n"/>
      <c r="F38" s="29" t="n"/>
      <c r="G38" s="29" t="n"/>
      <c r="H38" s="31" t="n"/>
      <c r="I38" s="31" t="n"/>
      <c r="J38" s="32">
        <f>IF(A38="","",IF(C38="全店舗",SUMIFS('日次売上記録'!$K:$K,'日次売上記録'!$A:$A,"&gt;="&amp;F38,'日次売上記録'!$A:$A,"&lt;="&amp;G38,'日次売上記録'!$G:$G,D38)+SUMIFS('日次売上記録'!$K:$K,'日次売上記録'!$A:$A,"&gt;="&amp;F38,'日次売上記録'!$A:$A,"&lt;="&amp;G38,'日次売上記録'!$E:$E,D38),SUMIFS('日次売上記録'!$K:$K,'日次売上記録'!$A:$A,"&gt;="&amp;F38,'日次売上記録'!$A:$A,"&lt;="&amp;G38,'日次売上記録'!$B:$B,C38,'日次売上記録'!$G:$G,D38)+SUMIFS('日次売上記録'!$K:$K,'日次売上記録'!$A:$A,"&gt;="&amp;F38,'日次売上記録'!$A:$A,"&lt;="&amp;G38,'日次売上記録'!$B:$B,C38,'日次売上記録'!$E:$E,D38)))</f>
      </c>
      <c r="K38" s="31" t="n"/>
      <c r="L38" s="32">
        <f>IF(A38="","",IF(C38="全店舗",SUMIFS('日次売上記録'!$M:$M,'日次売上記録'!$A:$A,"&gt;="&amp;F38,'日次売上記録'!$A:$A,"&lt;="&amp;G38,'日次売上記録'!$G:$G,D38)+SUMIFS('日次売上記録'!$M:$M,'日次売上記録'!$A:$A,"&gt;="&amp;F38,'日次売上記録'!$A:$A,"&lt;="&amp;G38,'日次売上記録'!$E:$E,D38),SUMIFS('日次売上記録'!$M:$M,'日次売上記録'!$A:$A,"&gt;="&amp;F38,'日次売上記録'!$A:$A,"&lt;="&amp;G38,'日次売上記録'!$B:$B,C38,'日次売上記録'!$G:$G,D38)+SUMIFS('日次売上記録'!$M:$M,'日次売上記録'!$A:$A,"&gt;="&amp;F38,'日次売上記録'!$A:$A,"&lt;="&amp;G38,'日次売上記録'!$B:$B,C38,'日次売上記録'!$E:$E,D38)))</f>
      </c>
      <c r="M38" s="33">
        <f>IF(OR(H38="",H38=0,J38=""),"",(J38-H38)/H38)</f>
      </c>
      <c r="N38" s="28" t="n"/>
      <c r="O38" s="28" t="n"/>
      <c r="P38" s="28" t="n"/>
    </row>
    <row r="39">
      <c r="A39" s="28" t="n"/>
      <c r="B39" s="28" t="n"/>
      <c r="C39" s="28" t="n"/>
      <c r="D39" s="28" t="n"/>
      <c r="E39" s="28" t="n"/>
      <c r="F39" s="29" t="n"/>
      <c r="G39" s="29" t="n"/>
      <c r="H39" s="31" t="n"/>
      <c r="I39" s="31" t="n"/>
      <c r="J39" s="32">
        <f>IF(A39="","",IF(C39="全店舗",SUMIFS('日次売上記録'!$K:$K,'日次売上記録'!$A:$A,"&gt;="&amp;F39,'日次売上記録'!$A:$A,"&lt;="&amp;G39,'日次売上記録'!$G:$G,D39)+SUMIFS('日次売上記録'!$K:$K,'日次売上記録'!$A:$A,"&gt;="&amp;F39,'日次売上記録'!$A:$A,"&lt;="&amp;G39,'日次売上記録'!$E:$E,D39),SUMIFS('日次売上記録'!$K:$K,'日次売上記録'!$A:$A,"&gt;="&amp;F39,'日次売上記録'!$A:$A,"&lt;="&amp;G39,'日次売上記録'!$B:$B,C39,'日次売上記録'!$G:$G,D39)+SUMIFS('日次売上記録'!$K:$K,'日次売上記録'!$A:$A,"&gt;="&amp;F39,'日次売上記録'!$A:$A,"&lt;="&amp;G39,'日次売上記録'!$B:$B,C39,'日次売上記録'!$E:$E,D39)))</f>
      </c>
      <c r="K39" s="31" t="n"/>
      <c r="L39" s="32">
        <f>IF(A39="","",IF(C39="全店舗",SUMIFS('日次売上記録'!$M:$M,'日次売上記録'!$A:$A,"&gt;="&amp;F39,'日次売上記録'!$A:$A,"&lt;="&amp;G39,'日次売上記録'!$G:$G,D39)+SUMIFS('日次売上記録'!$M:$M,'日次売上記録'!$A:$A,"&gt;="&amp;F39,'日次売上記録'!$A:$A,"&lt;="&amp;G39,'日次売上記録'!$E:$E,D39),SUMIFS('日次売上記録'!$M:$M,'日次売上記録'!$A:$A,"&gt;="&amp;F39,'日次売上記録'!$A:$A,"&lt;="&amp;G39,'日次売上記録'!$B:$B,C39,'日次売上記録'!$G:$G,D39)+SUMIFS('日次売上記録'!$M:$M,'日次売上記録'!$A:$A,"&gt;="&amp;F39,'日次売上記録'!$A:$A,"&lt;="&amp;G39,'日次売上記録'!$B:$B,C39,'日次売上記録'!$E:$E,D39)))</f>
      </c>
      <c r="M39" s="33">
        <f>IF(OR(H39="",H39=0,J39=""),"",(J39-H39)/H39)</f>
      </c>
      <c r="N39" s="28" t="n"/>
      <c r="O39" s="28" t="n"/>
      <c r="P39" s="28" t="n"/>
    </row>
    <row r="40">
      <c r="A40" s="28" t="n"/>
      <c r="B40" s="28" t="n"/>
      <c r="C40" s="28" t="n"/>
      <c r="D40" s="28" t="n"/>
      <c r="E40" s="28" t="n"/>
      <c r="F40" s="29" t="n"/>
      <c r="G40" s="29" t="n"/>
      <c r="H40" s="31" t="n"/>
      <c r="I40" s="31" t="n"/>
      <c r="J40" s="32">
        <f>IF(A40="","",IF(C40="全店舗",SUMIFS('日次売上記録'!$K:$K,'日次売上記録'!$A:$A,"&gt;="&amp;F40,'日次売上記録'!$A:$A,"&lt;="&amp;G40,'日次売上記録'!$G:$G,D40)+SUMIFS('日次売上記録'!$K:$K,'日次売上記録'!$A:$A,"&gt;="&amp;F40,'日次売上記録'!$A:$A,"&lt;="&amp;G40,'日次売上記録'!$E:$E,D40),SUMIFS('日次売上記録'!$K:$K,'日次売上記録'!$A:$A,"&gt;="&amp;F40,'日次売上記録'!$A:$A,"&lt;="&amp;G40,'日次売上記録'!$B:$B,C40,'日次売上記録'!$G:$G,D40)+SUMIFS('日次売上記録'!$K:$K,'日次売上記録'!$A:$A,"&gt;="&amp;F40,'日次売上記録'!$A:$A,"&lt;="&amp;G40,'日次売上記録'!$B:$B,C40,'日次売上記録'!$E:$E,D40)))</f>
      </c>
      <c r="K40" s="31" t="n"/>
      <c r="L40" s="32">
        <f>IF(A40="","",IF(C40="全店舗",SUMIFS('日次売上記録'!$M:$M,'日次売上記録'!$A:$A,"&gt;="&amp;F40,'日次売上記録'!$A:$A,"&lt;="&amp;G40,'日次売上記録'!$G:$G,D40)+SUMIFS('日次売上記録'!$M:$M,'日次売上記録'!$A:$A,"&gt;="&amp;F40,'日次売上記録'!$A:$A,"&lt;="&amp;G40,'日次売上記録'!$E:$E,D40),SUMIFS('日次売上記録'!$M:$M,'日次売上記録'!$A:$A,"&gt;="&amp;F40,'日次売上記録'!$A:$A,"&lt;="&amp;G40,'日次売上記録'!$B:$B,C40,'日次売上記録'!$G:$G,D40)+SUMIFS('日次売上記録'!$M:$M,'日次売上記録'!$A:$A,"&gt;="&amp;F40,'日次売上記録'!$A:$A,"&lt;="&amp;G40,'日次売上記録'!$B:$B,C40,'日次売上記録'!$E:$E,D40)))</f>
      </c>
      <c r="M40" s="33">
        <f>IF(OR(H40="",H40=0,J40=""),"",(J40-H40)/H40)</f>
      </c>
      <c r="N40" s="28" t="n"/>
      <c r="O40" s="28" t="n"/>
      <c r="P40" s="28" t="n"/>
    </row>
    <row r="41">
      <c r="A41" s="28" t="n"/>
      <c r="B41" s="28" t="n"/>
      <c r="C41" s="28" t="n"/>
      <c r="D41" s="28" t="n"/>
      <c r="E41" s="28" t="n"/>
      <c r="F41" s="29" t="n"/>
      <c r="G41" s="29" t="n"/>
      <c r="H41" s="31" t="n"/>
      <c r="I41" s="31" t="n"/>
      <c r="J41" s="32">
        <f>IF(A41="","",IF(C41="全店舗",SUMIFS('日次売上記録'!$K:$K,'日次売上記録'!$A:$A,"&gt;="&amp;F41,'日次売上記録'!$A:$A,"&lt;="&amp;G41,'日次売上記録'!$G:$G,D41)+SUMIFS('日次売上記録'!$K:$K,'日次売上記録'!$A:$A,"&gt;="&amp;F41,'日次売上記録'!$A:$A,"&lt;="&amp;G41,'日次売上記録'!$E:$E,D41),SUMIFS('日次売上記録'!$K:$K,'日次売上記録'!$A:$A,"&gt;="&amp;F41,'日次売上記録'!$A:$A,"&lt;="&amp;G41,'日次売上記録'!$B:$B,C41,'日次売上記録'!$G:$G,D41)+SUMIFS('日次売上記録'!$K:$K,'日次売上記録'!$A:$A,"&gt;="&amp;F41,'日次売上記録'!$A:$A,"&lt;="&amp;G41,'日次売上記録'!$B:$B,C41,'日次売上記録'!$E:$E,D41)))</f>
      </c>
      <c r="K41" s="31" t="n"/>
      <c r="L41" s="32">
        <f>IF(A41="","",IF(C41="全店舗",SUMIFS('日次売上記録'!$M:$M,'日次売上記録'!$A:$A,"&gt;="&amp;F41,'日次売上記録'!$A:$A,"&lt;="&amp;G41,'日次売上記録'!$G:$G,D41)+SUMIFS('日次売上記録'!$M:$M,'日次売上記録'!$A:$A,"&gt;="&amp;F41,'日次売上記録'!$A:$A,"&lt;="&amp;G41,'日次売上記録'!$E:$E,D41),SUMIFS('日次売上記録'!$M:$M,'日次売上記録'!$A:$A,"&gt;="&amp;F41,'日次売上記録'!$A:$A,"&lt;="&amp;G41,'日次売上記録'!$B:$B,C41,'日次売上記録'!$G:$G,D41)+SUMIFS('日次売上記録'!$M:$M,'日次売上記録'!$A:$A,"&gt;="&amp;F41,'日次売上記録'!$A:$A,"&lt;="&amp;G41,'日次売上記録'!$B:$B,C41,'日次売上記録'!$E:$E,D41)))</f>
      </c>
      <c r="M41" s="33">
        <f>IF(OR(H41="",H41=0,J41=""),"",(J41-H41)/H41)</f>
      </c>
      <c r="N41" s="28" t="n"/>
      <c r="O41" s="28" t="n"/>
      <c r="P41" s="28" t="n"/>
    </row>
    <row r="42">
      <c r="A42" s="28" t="n"/>
      <c r="B42" s="28" t="n"/>
      <c r="C42" s="28" t="n"/>
      <c r="D42" s="28" t="n"/>
      <c r="E42" s="28" t="n"/>
      <c r="F42" s="29" t="n"/>
      <c r="G42" s="29" t="n"/>
      <c r="H42" s="31" t="n"/>
      <c r="I42" s="31" t="n"/>
      <c r="J42" s="32">
        <f>IF(A42="","",IF(C42="全店舗",SUMIFS('日次売上記録'!$K:$K,'日次売上記録'!$A:$A,"&gt;="&amp;F42,'日次売上記録'!$A:$A,"&lt;="&amp;G42,'日次売上記録'!$G:$G,D42)+SUMIFS('日次売上記録'!$K:$K,'日次売上記録'!$A:$A,"&gt;="&amp;F42,'日次売上記録'!$A:$A,"&lt;="&amp;G42,'日次売上記録'!$E:$E,D42),SUMIFS('日次売上記録'!$K:$K,'日次売上記録'!$A:$A,"&gt;="&amp;F42,'日次売上記録'!$A:$A,"&lt;="&amp;G42,'日次売上記録'!$B:$B,C42,'日次売上記録'!$G:$G,D42)+SUMIFS('日次売上記録'!$K:$K,'日次売上記録'!$A:$A,"&gt;="&amp;F42,'日次売上記録'!$A:$A,"&lt;="&amp;G42,'日次売上記録'!$B:$B,C42,'日次売上記録'!$E:$E,D42)))</f>
      </c>
      <c r="K42" s="31" t="n"/>
      <c r="L42" s="32">
        <f>IF(A42="","",IF(C42="全店舗",SUMIFS('日次売上記録'!$M:$M,'日次売上記録'!$A:$A,"&gt;="&amp;F42,'日次売上記録'!$A:$A,"&lt;="&amp;G42,'日次売上記録'!$G:$G,D42)+SUMIFS('日次売上記録'!$M:$M,'日次売上記録'!$A:$A,"&gt;="&amp;F42,'日次売上記録'!$A:$A,"&lt;="&amp;G42,'日次売上記録'!$E:$E,D42),SUMIFS('日次売上記録'!$M:$M,'日次売上記録'!$A:$A,"&gt;="&amp;F42,'日次売上記録'!$A:$A,"&lt;="&amp;G42,'日次売上記録'!$B:$B,C42,'日次売上記録'!$G:$G,D42)+SUMIFS('日次売上記録'!$M:$M,'日次売上記録'!$A:$A,"&gt;="&amp;F42,'日次売上記録'!$A:$A,"&lt;="&amp;G42,'日次売上記録'!$B:$B,C42,'日次売上記録'!$E:$E,D42)))</f>
      </c>
      <c r="M42" s="33">
        <f>IF(OR(H42="",H42=0,J42=""),"",(J42-H42)/H42)</f>
      </c>
      <c r="N42" s="28" t="n"/>
      <c r="O42" s="28" t="n"/>
      <c r="P42" s="28" t="n"/>
    </row>
    <row r="43">
      <c r="A43" s="28" t="n"/>
      <c r="B43" s="28" t="n"/>
      <c r="C43" s="28" t="n"/>
      <c r="D43" s="28" t="n"/>
      <c r="E43" s="28" t="n"/>
      <c r="F43" s="29" t="n"/>
      <c r="G43" s="29" t="n"/>
      <c r="H43" s="31" t="n"/>
      <c r="I43" s="31" t="n"/>
      <c r="J43" s="32">
        <f>IF(A43="","",IF(C43="全店舗",SUMIFS('日次売上記録'!$K:$K,'日次売上記録'!$A:$A,"&gt;="&amp;F43,'日次売上記録'!$A:$A,"&lt;="&amp;G43,'日次売上記録'!$G:$G,D43)+SUMIFS('日次売上記録'!$K:$K,'日次売上記録'!$A:$A,"&gt;="&amp;F43,'日次売上記録'!$A:$A,"&lt;="&amp;G43,'日次売上記録'!$E:$E,D43),SUMIFS('日次売上記録'!$K:$K,'日次売上記録'!$A:$A,"&gt;="&amp;F43,'日次売上記録'!$A:$A,"&lt;="&amp;G43,'日次売上記録'!$B:$B,C43,'日次売上記録'!$G:$G,D43)+SUMIFS('日次売上記録'!$K:$K,'日次売上記録'!$A:$A,"&gt;="&amp;F43,'日次売上記録'!$A:$A,"&lt;="&amp;G43,'日次売上記録'!$B:$B,C43,'日次売上記録'!$E:$E,D43)))</f>
      </c>
      <c r="K43" s="31" t="n"/>
      <c r="L43" s="32">
        <f>IF(A43="","",IF(C43="全店舗",SUMIFS('日次売上記録'!$M:$M,'日次売上記録'!$A:$A,"&gt;="&amp;F43,'日次売上記録'!$A:$A,"&lt;="&amp;G43,'日次売上記録'!$G:$G,D43)+SUMIFS('日次売上記録'!$M:$M,'日次売上記録'!$A:$A,"&gt;="&amp;F43,'日次売上記録'!$A:$A,"&lt;="&amp;G43,'日次売上記録'!$E:$E,D43),SUMIFS('日次売上記録'!$M:$M,'日次売上記録'!$A:$A,"&gt;="&amp;F43,'日次売上記録'!$A:$A,"&lt;="&amp;G43,'日次売上記録'!$B:$B,C43,'日次売上記録'!$G:$G,D43)+SUMIFS('日次売上記録'!$M:$M,'日次売上記録'!$A:$A,"&gt;="&amp;F43,'日次売上記録'!$A:$A,"&lt;="&amp;G43,'日次売上記録'!$B:$B,C43,'日次売上記録'!$E:$E,D43)))</f>
      </c>
      <c r="M43" s="33">
        <f>IF(OR(H43="",H43=0,J43=""),"",(J43-H43)/H43)</f>
      </c>
      <c r="N43" s="28" t="n"/>
      <c r="O43" s="28" t="n"/>
      <c r="P43" s="28" t="n"/>
    </row>
    <row r="44">
      <c r="A44" s="28" t="n"/>
      <c r="B44" s="28" t="n"/>
      <c r="C44" s="28" t="n"/>
      <c r="D44" s="28" t="n"/>
      <c r="E44" s="28" t="n"/>
      <c r="F44" s="29" t="n"/>
      <c r="G44" s="29" t="n"/>
      <c r="H44" s="31" t="n"/>
      <c r="I44" s="31" t="n"/>
      <c r="J44" s="32">
        <f>IF(A44="","",IF(C44="全店舗",SUMIFS('日次売上記録'!$K:$K,'日次売上記録'!$A:$A,"&gt;="&amp;F44,'日次売上記録'!$A:$A,"&lt;="&amp;G44,'日次売上記録'!$G:$G,D44)+SUMIFS('日次売上記録'!$K:$K,'日次売上記録'!$A:$A,"&gt;="&amp;F44,'日次売上記録'!$A:$A,"&lt;="&amp;G44,'日次売上記録'!$E:$E,D44),SUMIFS('日次売上記録'!$K:$K,'日次売上記録'!$A:$A,"&gt;="&amp;F44,'日次売上記録'!$A:$A,"&lt;="&amp;G44,'日次売上記録'!$B:$B,C44,'日次売上記録'!$G:$G,D44)+SUMIFS('日次売上記録'!$K:$K,'日次売上記録'!$A:$A,"&gt;="&amp;F44,'日次売上記録'!$A:$A,"&lt;="&amp;G44,'日次売上記録'!$B:$B,C44,'日次売上記録'!$E:$E,D44)))</f>
      </c>
      <c r="K44" s="31" t="n"/>
      <c r="L44" s="32">
        <f>IF(A44="","",IF(C44="全店舗",SUMIFS('日次売上記録'!$M:$M,'日次売上記録'!$A:$A,"&gt;="&amp;F44,'日次売上記録'!$A:$A,"&lt;="&amp;G44,'日次売上記録'!$G:$G,D44)+SUMIFS('日次売上記録'!$M:$M,'日次売上記録'!$A:$A,"&gt;="&amp;F44,'日次売上記録'!$A:$A,"&lt;="&amp;G44,'日次売上記録'!$E:$E,D44),SUMIFS('日次売上記録'!$M:$M,'日次売上記録'!$A:$A,"&gt;="&amp;F44,'日次売上記録'!$A:$A,"&lt;="&amp;G44,'日次売上記録'!$B:$B,C44,'日次売上記録'!$G:$G,D44)+SUMIFS('日次売上記録'!$M:$M,'日次売上記録'!$A:$A,"&gt;="&amp;F44,'日次売上記録'!$A:$A,"&lt;="&amp;G44,'日次売上記録'!$B:$B,C44,'日次売上記録'!$E:$E,D44)))</f>
      </c>
      <c r="M44" s="33">
        <f>IF(OR(H44="",H44=0,J44=""),"",(J44-H44)/H44)</f>
      </c>
      <c r="N44" s="28" t="n"/>
      <c r="O44" s="28" t="n"/>
      <c r="P44" s="28" t="n"/>
    </row>
    <row r="45">
      <c r="A45" s="28" t="n"/>
      <c r="B45" s="28" t="n"/>
      <c r="C45" s="28" t="n"/>
      <c r="D45" s="28" t="n"/>
      <c r="E45" s="28" t="n"/>
      <c r="F45" s="29" t="n"/>
      <c r="G45" s="29" t="n"/>
      <c r="H45" s="31" t="n"/>
      <c r="I45" s="31" t="n"/>
      <c r="J45" s="32">
        <f>IF(A45="","",IF(C45="全店舗",SUMIFS('日次売上記録'!$K:$K,'日次売上記録'!$A:$A,"&gt;="&amp;F45,'日次売上記録'!$A:$A,"&lt;="&amp;G45,'日次売上記録'!$G:$G,D45)+SUMIFS('日次売上記録'!$K:$K,'日次売上記録'!$A:$A,"&gt;="&amp;F45,'日次売上記録'!$A:$A,"&lt;="&amp;G45,'日次売上記録'!$E:$E,D45),SUMIFS('日次売上記録'!$K:$K,'日次売上記録'!$A:$A,"&gt;="&amp;F45,'日次売上記録'!$A:$A,"&lt;="&amp;G45,'日次売上記録'!$B:$B,C45,'日次売上記録'!$G:$G,D45)+SUMIFS('日次売上記録'!$K:$K,'日次売上記録'!$A:$A,"&gt;="&amp;F45,'日次売上記録'!$A:$A,"&lt;="&amp;G45,'日次売上記録'!$B:$B,C45,'日次売上記録'!$E:$E,D45)))</f>
      </c>
      <c r="K45" s="31" t="n"/>
      <c r="L45" s="32">
        <f>IF(A45="","",IF(C45="全店舗",SUMIFS('日次売上記録'!$M:$M,'日次売上記録'!$A:$A,"&gt;="&amp;F45,'日次売上記録'!$A:$A,"&lt;="&amp;G45,'日次売上記録'!$G:$G,D45)+SUMIFS('日次売上記録'!$M:$M,'日次売上記録'!$A:$A,"&gt;="&amp;F45,'日次売上記録'!$A:$A,"&lt;="&amp;G45,'日次売上記録'!$E:$E,D45),SUMIFS('日次売上記録'!$M:$M,'日次売上記録'!$A:$A,"&gt;="&amp;F45,'日次売上記録'!$A:$A,"&lt;="&amp;G45,'日次売上記録'!$B:$B,C45,'日次売上記録'!$G:$G,D45)+SUMIFS('日次売上記録'!$M:$M,'日次売上記録'!$A:$A,"&gt;="&amp;F45,'日次売上記録'!$A:$A,"&lt;="&amp;G45,'日次売上記録'!$B:$B,C45,'日次売上記録'!$E:$E,D45)))</f>
      </c>
      <c r="M45" s="33">
        <f>IF(OR(H45="",H45=0,J45=""),"",(J45-H45)/H45)</f>
      </c>
      <c r="N45" s="28" t="n"/>
      <c r="O45" s="28" t="n"/>
      <c r="P45" s="28" t="n"/>
    </row>
    <row r="46">
      <c r="A46" s="28" t="n"/>
      <c r="B46" s="28" t="n"/>
      <c r="C46" s="28" t="n"/>
      <c r="D46" s="28" t="n"/>
      <c r="E46" s="28" t="n"/>
      <c r="F46" s="29" t="n"/>
      <c r="G46" s="29" t="n"/>
      <c r="H46" s="31" t="n"/>
      <c r="I46" s="31" t="n"/>
      <c r="J46" s="32">
        <f>IF(A46="","",IF(C46="全店舗",SUMIFS('日次売上記録'!$K:$K,'日次売上記録'!$A:$A,"&gt;="&amp;F46,'日次売上記録'!$A:$A,"&lt;="&amp;G46,'日次売上記録'!$G:$G,D46)+SUMIFS('日次売上記録'!$K:$K,'日次売上記録'!$A:$A,"&gt;="&amp;F46,'日次売上記録'!$A:$A,"&lt;="&amp;G46,'日次売上記録'!$E:$E,D46),SUMIFS('日次売上記録'!$K:$K,'日次売上記録'!$A:$A,"&gt;="&amp;F46,'日次売上記録'!$A:$A,"&lt;="&amp;G46,'日次売上記録'!$B:$B,C46,'日次売上記録'!$G:$G,D46)+SUMIFS('日次売上記録'!$K:$K,'日次売上記録'!$A:$A,"&gt;="&amp;F46,'日次売上記録'!$A:$A,"&lt;="&amp;G46,'日次売上記録'!$B:$B,C46,'日次売上記録'!$E:$E,D46)))</f>
      </c>
      <c r="K46" s="31" t="n"/>
      <c r="L46" s="32">
        <f>IF(A46="","",IF(C46="全店舗",SUMIFS('日次売上記録'!$M:$M,'日次売上記録'!$A:$A,"&gt;="&amp;F46,'日次売上記録'!$A:$A,"&lt;="&amp;G46,'日次売上記録'!$G:$G,D46)+SUMIFS('日次売上記録'!$M:$M,'日次売上記録'!$A:$A,"&gt;="&amp;F46,'日次売上記録'!$A:$A,"&lt;="&amp;G46,'日次売上記録'!$E:$E,D46),SUMIFS('日次売上記録'!$M:$M,'日次売上記録'!$A:$A,"&gt;="&amp;F46,'日次売上記録'!$A:$A,"&lt;="&amp;G46,'日次売上記録'!$B:$B,C46,'日次売上記録'!$G:$G,D46)+SUMIFS('日次売上記録'!$M:$M,'日次売上記録'!$A:$A,"&gt;="&amp;F46,'日次売上記録'!$A:$A,"&lt;="&amp;G46,'日次売上記録'!$B:$B,C46,'日次売上記録'!$E:$E,D46)))</f>
      </c>
      <c r="M46" s="33">
        <f>IF(OR(H46="",H46=0,J46=""),"",(J46-H46)/H46)</f>
      </c>
      <c r="N46" s="28" t="n"/>
      <c r="O46" s="28" t="n"/>
      <c r="P46" s="28" t="n"/>
    </row>
    <row r="47">
      <c r="A47" s="28" t="n"/>
      <c r="B47" s="28" t="n"/>
      <c r="C47" s="28" t="n"/>
      <c r="D47" s="28" t="n"/>
      <c r="E47" s="28" t="n"/>
      <c r="F47" s="29" t="n"/>
      <c r="G47" s="29" t="n"/>
      <c r="H47" s="31" t="n"/>
      <c r="I47" s="31" t="n"/>
      <c r="J47" s="32">
        <f>IF(A47="","",IF(C47="全店舗",SUMIFS('日次売上記録'!$K:$K,'日次売上記録'!$A:$A,"&gt;="&amp;F47,'日次売上記録'!$A:$A,"&lt;="&amp;G47,'日次売上記録'!$G:$G,D47)+SUMIFS('日次売上記録'!$K:$K,'日次売上記録'!$A:$A,"&gt;="&amp;F47,'日次売上記録'!$A:$A,"&lt;="&amp;G47,'日次売上記録'!$E:$E,D47),SUMIFS('日次売上記録'!$K:$K,'日次売上記録'!$A:$A,"&gt;="&amp;F47,'日次売上記録'!$A:$A,"&lt;="&amp;G47,'日次売上記録'!$B:$B,C47,'日次売上記録'!$G:$G,D47)+SUMIFS('日次売上記録'!$K:$K,'日次売上記録'!$A:$A,"&gt;="&amp;F47,'日次売上記録'!$A:$A,"&lt;="&amp;G47,'日次売上記録'!$B:$B,C47,'日次売上記録'!$E:$E,D47)))</f>
      </c>
      <c r="K47" s="31" t="n"/>
      <c r="L47" s="32">
        <f>IF(A47="","",IF(C47="全店舗",SUMIFS('日次売上記録'!$M:$M,'日次売上記録'!$A:$A,"&gt;="&amp;F47,'日次売上記録'!$A:$A,"&lt;="&amp;G47,'日次売上記録'!$G:$G,D47)+SUMIFS('日次売上記録'!$M:$M,'日次売上記録'!$A:$A,"&gt;="&amp;F47,'日次売上記録'!$A:$A,"&lt;="&amp;G47,'日次売上記録'!$E:$E,D47),SUMIFS('日次売上記録'!$M:$M,'日次売上記録'!$A:$A,"&gt;="&amp;F47,'日次売上記録'!$A:$A,"&lt;="&amp;G47,'日次売上記録'!$B:$B,C47,'日次売上記録'!$G:$G,D47)+SUMIFS('日次売上記録'!$M:$M,'日次売上記録'!$A:$A,"&gt;="&amp;F47,'日次売上記録'!$A:$A,"&lt;="&amp;G47,'日次売上記録'!$B:$B,C47,'日次売上記録'!$E:$E,D47)))</f>
      </c>
      <c r="M47" s="33">
        <f>IF(OR(H47="",H47=0,J47=""),"",(J47-H47)/H47)</f>
      </c>
      <c r="N47" s="28" t="n"/>
      <c r="O47" s="28" t="n"/>
      <c r="P47" s="28" t="n"/>
    </row>
    <row r="48">
      <c r="A48" s="28" t="n"/>
      <c r="B48" s="28" t="n"/>
      <c r="C48" s="28" t="n"/>
      <c r="D48" s="28" t="n"/>
      <c r="E48" s="28" t="n"/>
      <c r="F48" s="29" t="n"/>
      <c r="G48" s="29" t="n"/>
      <c r="H48" s="31" t="n"/>
      <c r="I48" s="31" t="n"/>
      <c r="J48" s="32">
        <f>IF(A48="","",IF(C48="全店舗",SUMIFS('日次売上記録'!$K:$K,'日次売上記録'!$A:$A,"&gt;="&amp;F48,'日次売上記録'!$A:$A,"&lt;="&amp;G48,'日次売上記録'!$G:$G,D48)+SUMIFS('日次売上記録'!$K:$K,'日次売上記録'!$A:$A,"&gt;="&amp;F48,'日次売上記録'!$A:$A,"&lt;="&amp;G48,'日次売上記録'!$E:$E,D48),SUMIFS('日次売上記録'!$K:$K,'日次売上記録'!$A:$A,"&gt;="&amp;F48,'日次売上記録'!$A:$A,"&lt;="&amp;G48,'日次売上記録'!$B:$B,C48,'日次売上記録'!$G:$G,D48)+SUMIFS('日次売上記録'!$K:$K,'日次売上記録'!$A:$A,"&gt;="&amp;F48,'日次売上記録'!$A:$A,"&lt;="&amp;G48,'日次売上記録'!$B:$B,C48,'日次売上記録'!$E:$E,D48)))</f>
      </c>
      <c r="K48" s="31" t="n"/>
      <c r="L48" s="32">
        <f>IF(A48="","",IF(C48="全店舗",SUMIFS('日次売上記録'!$M:$M,'日次売上記録'!$A:$A,"&gt;="&amp;F48,'日次売上記録'!$A:$A,"&lt;="&amp;G48,'日次売上記録'!$G:$G,D48)+SUMIFS('日次売上記録'!$M:$M,'日次売上記録'!$A:$A,"&gt;="&amp;F48,'日次売上記録'!$A:$A,"&lt;="&amp;G48,'日次売上記録'!$E:$E,D48),SUMIFS('日次売上記録'!$M:$M,'日次売上記録'!$A:$A,"&gt;="&amp;F48,'日次売上記録'!$A:$A,"&lt;="&amp;G48,'日次売上記録'!$B:$B,C48,'日次売上記録'!$G:$G,D48)+SUMIFS('日次売上記録'!$M:$M,'日次売上記録'!$A:$A,"&gt;="&amp;F48,'日次売上記録'!$A:$A,"&lt;="&amp;G48,'日次売上記録'!$B:$B,C48,'日次売上記録'!$E:$E,D48)))</f>
      </c>
      <c r="M48" s="33">
        <f>IF(OR(H48="",H48=0,J48=""),"",(J48-H48)/H48)</f>
      </c>
      <c r="N48" s="28" t="n"/>
      <c r="O48" s="28" t="n"/>
      <c r="P48" s="28" t="n"/>
    </row>
    <row r="49">
      <c r="A49" s="28" t="n"/>
      <c r="B49" s="28" t="n"/>
      <c r="C49" s="28" t="n"/>
      <c r="D49" s="28" t="n"/>
      <c r="E49" s="28" t="n"/>
      <c r="F49" s="29" t="n"/>
      <c r="G49" s="29" t="n"/>
      <c r="H49" s="31" t="n"/>
      <c r="I49" s="31" t="n"/>
      <c r="J49" s="32">
        <f>IF(A49="","",IF(C49="全店舗",SUMIFS('日次売上記録'!$K:$K,'日次売上記録'!$A:$A,"&gt;="&amp;F49,'日次売上記録'!$A:$A,"&lt;="&amp;G49,'日次売上記録'!$G:$G,D49)+SUMIFS('日次売上記録'!$K:$K,'日次売上記録'!$A:$A,"&gt;="&amp;F49,'日次売上記録'!$A:$A,"&lt;="&amp;G49,'日次売上記録'!$E:$E,D49),SUMIFS('日次売上記録'!$K:$K,'日次売上記録'!$A:$A,"&gt;="&amp;F49,'日次売上記録'!$A:$A,"&lt;="&amp;G49,'日次売上記録'!$B:$B,C49,'日次売上記録'!$G:$G,D49)+SUMIFS('日次売上記録'!$K:$K,'日次売上記録'!$A:$A,"&gt;="&amp;F49,'日次売上記録'!$A:$A,"&lt;="&amp;G49,'日次売上記録'!$B:$B,C49,'日次売上記録'!$E:$E,D49)))</f>
      </c>
      <c r="K49" s="31" t="n"/>
      <c r="L49" s="32">
        <f>IF(A49="","",IF(C49="全店舗",SUMIFS('日次売上記録'!$M:$M,'日次売上記録'!$A:$A,"&gt;="&amp;F49,'日次売上記録'!$A:$A,"&lt;="&amp;G49,'日次売上記録'!$G:$G,D49)+SUMIFS('日次売上記録'!$M:$M,'日次売上記録'!$A:$A,"&gt;="&amp;F49,'日次売上記録'!$A:$A,"&lt;="&amp;G49,'日次売上記録'!$E:$E,D49),SUMIFS('日次売上記録'!$M:$M,'日次売上記録'!$A:$A,"&gt;="&amp;F49,'日次売上記録'!$A:$A,"&lt;="&amp;G49,'日次売上記録'!$B:$B,C49,'日次売上記録'!$G:$G,D49)+SUMIFS('日次売上記録'!$M:$M,'日次売上記録'!$A:$A,"&gt;="&amp;F49,'日次売上記録'!$A:$A,"&lt;="&amp;G49,'日次売上記録'!$B:$B,C49,'日次売上記録'!$E:$E,D49)))</f>
      </c>
      <c r="M49" s="33">
        <f>IF(OR(H49="",H49=0,J49=""),"",(J49-H49)/H49)</f>
      </c>
      <c r="N49" s="28" t="n"/>
      <c r="O49" s="28" t="n"/>
      <c r="P49" s="28" t="n"/>
    </row>
    <row r="50">
      <c r="A50" s="28" t="n"/>
      <c r="B50" s="28" t="n"/>
      <c r="C50" s="28" t="n"/>
      <c r="D50" s="28" t="n"/>
      <c r="E50" s="28" t="n"/>
      <c r="F50" s="29" t="n"/>
      <c r="G50" s="29" t="n"/>
      <c r="H50" s="31" t="n"/>
      <c r="I50" s="31" t="n"/>
      <c r="J50" s="32">
        <f>IF(A50="","",IF(C50="全店舗",SUMIFS('日次売上記録'!$K:$K,'日次売上記録'!$A:$A,"&gt;="&amp;F50,'日次売上記録'!$A:$A,"&lt;="&amp;G50,'日次売上記録'!$G:$G,D50)+SUMIFS('日次売上記録'!$K:$K,'日次売上記録'!$A:$A,"&gt;="&amp;F50,'日次売上記録'!$A:$A,"&lt;="&amp;G50,'日次売上記録'!$E:$E,D50),SUMIFS('日次売上記録'!$K:$K,'日次売上記録'!$A:$A,"&gt;="&amp;F50,'日次売上記録'!$A:$A,"&lt;="&amp;G50,'日次売上記録'!$B:$B,C50,'日次売上記録'!$G:$G,D50)+SUMIFS('日次売上記録'!$K:$K,'日次売上記録'!$A:$A,"&gt;="&amp;F50,'日次売上記録'!$A:$A,"&lt;="&amp;G50,'日次売上記録'!$B:$B,C50,'日次売上記録'!$E:$E,D50)))</f>
      </c>
      <c r="K50" s="31" t="n"/>
      <c r="L50" s="32">
        <f>IF(A50="","",IF(C50="全店舗",SUMIFS('日次売上記録'!$M:$M,'日次売上記録'!$A:$A,"&gt;="&amp;F50,'日次売上記録'!$A:$A,"&lt;="&amp;G50,'日次売上記録'!$G:$G,D50)+SUMIFS('日次売上記録'!$M:$M,'日次売上記録'!$A:$A,"&gt;="&amp;F50,'日次売上記録'!$A:$A,"&lt;="&amp;G50,'日次売上記録'!$E:$E,D50),SUMIFS('日次売上記録'!$M:$M,'日次売上記録'!$A:$A,"&gt;="&amp;F50,'日次売上記録'!$A:$A,"&lt;="&amp;G50,'日次売上記録'!$B:$B,C50,'日次売上記録'!$G:$G,D50)+SUMIFS('日次売上記録'!$M:$M,'日次売上記録'!$A:$A,"&gt;="&amp;F50,'日次売上記録'!$A:$A,"&lt;="&amp;G50,'日次売上記録'!$B:$B,C50,'日次売上記録'!$E:$E,D50)))</f>
      </c>
      <c r="M50" s="33">
        <f>IF(OR(H50="",H50=0,J50=""),"",(J50-H50)/H50)</f>
      </c>
      <c r="N50" s="28" t="n"/>
      <c r="O50" s="28" t="n"/>
      <c r="P50" s="28" t="n"/>
    </row>
    <row r="51">
      <c r="A51" s="28" t="n"/>
      <c r="B51" s="28" t="n"/>
      <c r="C51" s="28" t="n"/>
      <c r="D51" s="28" t="n"/>
      <c r="E51" s="28" t="n"/>
      <c r="F51" s="29" t="n"/>
      <c r="G51" s="29" t="n"/>
      <c r="H51" s="31" t="n"/>
      <c r="I51" s="31" t="n"/>
      <c r="J51" s="32">
        <f>IF(A51="","",IF(C51="全店舗",SUMIFS('日次売上記録'!$K:$K,'日次売上記録'!$A:$A,"&gt;="&amp;F51,'日次売上記録'!$A:$A,"&lt;="&amp;G51,'日次売上記録'!$G:$G,D51)+SUMIFS('日次売上記録'!$K:$K,'日次売上記録'!$A:$A,"&gt;="&amp;F51,'日次売上記録'!$A:$A,"&lt;="&amp;G51,'日次売上記録'!$E:$E,D51),SUMIFS('日次売上記録'!$K:$K,'日次売上記録'!$A:$A,"&gt;="&amp;F51,'日次売上記録'!$A:$A,"&lt;="&amp;G51,'日次売上記録'!$B:$B,C51,'日次売上記録'!$G:$G,D51)+SUMIFS('日次売上記録'!$K:$K,'日次売上記録'!$A:$A,"&gt;="&amp;F51,'日次売上記録'!$A:$A,"&lt;="&amp;G51,'日次売上記録'!$B:$B,C51,'日次売上記録'!$E:$E,D51)))</f>
      </c>
      <c r="K51" s="31" t="n"/>
      <c r="L51" s="32">
        <f>IF(A51="","",IF(C51="全店舗",SUMIFS('日次売上記録'!$M:$M,'日次売上記録'!$A:$A,"&gt;="&amp;F51,'日次売上記録'!$A:$A,"&lt;="&amp;G51,'日次売上記録'!$G:$G,D51)+SUMIFS('日次売上記録'!$M:$M,'日次売上記録'!$A:$A,"&gt;="&amp;F51,'日次売上記録'!$A:$A,"&lt;="&amp;G51,'日次売上記録'!$E:$E,D51),SUMIFS('日次売上記録'!$M:$M,'日次売上記録'!$A:$A,"&gt;="&amp;F51,'日次売上記録'!$A:$A,"&lt;="&amp;G51,'日次売上記録'!$B:$B,C51,'日次売上記録'!$G:$G,D51)+SUMIFS('日次売上記録'!$M:$M,'日次売上記録'!$A:$A,"&gt;="&amp;F51,'日次売上記録'!$A:$A,"&lt;="&amp;G51,'日次売上記録'!$B:$B,C51,'日次売上記録'!$E:$E,D51)))</f>
      </c>
      <c r="M51" s="33">
        <f>IF(OR(H51="",H51=0,J51=""),"",(J51-H51)/H51)</f>
      </c>
      <c r="N51" s="28" t="n"/>
      <c r="O51" s="28" t="n"/>
      <c r="P51" s="28" t="n"/>
    </row>
    <row r="52">
      <c r="A52" s="28" t="n"/>
      <c r="B52" s="28" t="n"/>
      <c r="C52" s="28" t="n"/>
      <c r="D52" s="28" t="n"/>
      <c r="E52" s="28" t="n"/>
      <c r="F52" s="29" t="n"/>
      <c r="G52" s="29" t="n"/>
      <c r="H52" s="31" t="n"/>
      <c r="I52" s="31" t="n"/>
      <c r="J52" s="32">
        <f>IF(A52="","",IF(C52="全店舗",SUMIFS('日次売上記録'!$K:$K,'日次売上記録'!$A:$A,"&gt;="&amp;F52,'日次売上記録'!$A:$A,"&lt;="&amp;G52,'日次売上記録'!$G:$G,D52)+SUMIFS('日次売上記録'!$K:$K,'日次売上記録'!$A:$A,"&gt;="&amp;F52,'日次売上記録'!$A:$A,"&lt;="&amp;G52,'日次売上記録'!$E:$E,D52),SUMIFS('日次売上記録'!$K:$K,'日次売上記録'!$A:$A,"&gt;="&amp;F52,'日次売上記録'!$A:$A,"&lt;="&amp;G52,'日次売上記録'!$B:$B,C52,'日次売上記録'!$G:$G,D52)+SUMIFS('日次売上記録'!$K:$K,'日次売上記録'!$A:$A,"&gt;="&amp;F52,'日次売上記録'!$A:$A,"&lt;="&amp;G52,'日次売上記録'!$B:$B,C52,'日次売上記録'!$E:$E,D52)))</f>
      </c>
      <c r="K52" s="31" t="n"/>
      <c r="L52" s="32">
        <f>IF(A52="","",IF(C52="全店舗",SUMIFS('日次売上記録'!$M:$M,'日次売上記録'!$A:$A,"&gt;="&amp;F52,'日次売上記録'!$A:$A,"&lt;="&amp;G52,'日次売上記録'!$G:$G,D52)+SUMIFS('日次売上記録'!$M:$M,'日次売上記録'!$A:$A,"&gt;="&amp;F52,'日次売上記録'!$A:$A,"&lt;="&amp;G52,'日次売上記録'!$E:$E,D52),SUMIFS('日次売上記録'!$M:$M,'日次売上記録'!$A:$A,"&gt;="&amp;F52,'日次売上記録'!$A:$A,"&lt;="&amp;G52,'日次売上記録'!$B:$B,C52,'日次売上記録'!$G:$G,D52)+SUMIFS('日次売上記録'!$M:$M,'日次売上記録'!$A:$A,"&gt;="&amp;F52,'日次売上記録'!$A:$A,"&lt;="&amp;G52,'日次売上記録'!$B:$B,C52,'日次売上記録'!$E:$E,D52)))</f>
      </c>
      <c r="M52" s="33">
        <f>IF(OR(H52="",H52=0,J52=""),"",(J52-H52)/H52)</f>
      </c>
      <c r="N52" s="28" t="n"/>
      <c r="O52" s="28" t="n"/>
      <c r="P52" s="28" t="n"/>
    </row>
    <row r="53">
      <c r="A53" s="28" t="n"/>
      <c r="B53" s="28" t="n"/>
      <c r="C53" s="28" t="n"/>
      <c r="D53" s="28" t="n"/>
      <c r="E53" s="28" t="n"/>
      <c r="F53" s="29" t="n"/>
      <c r="G53" s="29" t="n"/>
      <c r="H53" s="31" t="n"/>
      <c r="I53" s="31" t="n"/>
      <c r="J53" s="32">
        <f>IF(A53="","",IF(C53="全店舗",SUMIFS('日次売上記録'!$K:$K,'日次売上記録'!$A:$A,"&gt;="&amp;F53,'日次売上記録'!$A:$A,"&lt;="&amp;G53,'日次売上記録'!$G:$G,D53)+SUMIFS('日次売上記録'!$K:$K,'日次売上記録'!$A:$A,"&gt;="&amp;F53,'日次売上記録'!$A:$A,"&lt;="&amp;G53,'日次売上記録'!$E:$E,D53),SUMIFS('日次売上記録'!$K:$K,'日次売上記録'!$A:$A,"&gt;="&amp;F53,'日次売上記録'!$A:$A,"&lt;="&amp;G53,'日次売上記録'!$B:$B,C53,'日次売上記録'!$G:$G,D53)+SUMIFS('日次売上記録'!$K:$K,'日次売上記録'!$A:$A,"&gt;="&amp;F53,'日次売上記録'!$A:$A,"&lt;="&amp;G53,'日次売上記録'!$B:$B,C53,'日次売上記録'!$E:$E,D53)))</f>
      </c>
      <c r="K53" s="31" t="n"/>
      <c r="L53" s="32">
        <f>IF(A53="","",IF(C53="全店舗",SUMIFS('日次売上記録'!$M:$M,'日次売上記録'!$A:$A,"&gt;="&amp;F53,'日次売上記録'!$A:$A,"&lt;="&amp;G53,'日次売上記録'!$G:$G,D53)+SUMIFS('日次売上記録'!$M:$M,'日次売上記録'!$A:$A,"&gt;="&amp;F53,'日次売上記録'!$A:$A,"&lt;="&amp;G53,'日次売上記録'!$E:$E,D53),SUMIFS('日次売上記録'!$M:$M,'日次売上記録'!$A:$A,"&gt;="&amp;F53,'日次売上記録'!$A:$A,"&lt;="&amp;G53,'日次売上記録'!$B:$B,C53,'日次売上記録'!$G:$G,D53)+SUMIFS('日次売上記録'!$M:$M,'日次売上記録'!$A:$A,"&gt;="&amp;F53,'日次売上記録'!$A:$A,"&lt;="&amp;G53,'日次売上記録'!$B:$B,C53,'日次売上記録'!$E:$E,D53)))</f>
      </c>
      <c r="M53" s="33">
        <f>IF(OR(H53="",H53=0,J53=""),"",(J53-H53)/H53)</f>
      </c>
      <c r="N53" s="28" t="n"/>
      <c r="O53" s="28" t="n"/>
      <c r="P53" s="28" t="n"/>
    </row>
    <row r="54">
      <c r="A54" s="28" t="n"/>
      <c r="B54" s="28" t="n"/>
      <c r="C54" s="28" t="n"/>
      <c r="D54" s="28" t="n"/>
      <c r="E54" s="28" t="n"/>
      <c r="F54" s="29" t="n"/>
      <c r="G54" s="29" t="n"/>
      <c r="H54" s="31" t="n"/>
      <c r="I54" s="31" t="n"/>
      <c r="J54" s="32">
        <f>IF(A54="","",IF(C54="全店舗",SUMIFS('日次売上記録'!$K:$K,'日次売上記録'!$A:$A,"&gt;="&amp;F54,'日次売上記録'!$A:$A,"&lt;="&amp;G54,'日次売上記録'!$G:$G,D54)+SUMIFS('日次売上記録'!$K:$K,'日次売上記録'!$A:$A,"&gt;="&amp;F54,'日次売上記録'!$A:$A,"&lt;="&amp;G54,'日次売上記録'!$E:$E,D54),SUMIFS('日次売上記録'!$K:$K,'日次売上記録'!$A:$A,"&gt;="&amp;F54,'日次売上記録'!$A:$A,"&lt;="&amp;G54,'日次売上記録'!$B:$B,C54,'日次売上記録'!$G:$G,D54)+SUMIFS('日次売上記録'!$K:$K,'日次売上記録'!$A:$A,"&gt;="&amp;F54,'日次売上記録'!$A:$A,"&lt;="&amp;G54,'日次売上記録'!$B:$B,C54,'日次売上記録'!$E:$E,D54)))</f>
      </c>
      <c r="K54" s="31" t="n"/>
      <c r="L54" s="32">
        <f>IF(A54="","",IF(C54="全店舗",SUMIFS('日次売上記録'!$M:$M,'日次売上記録'!$A:$A,"&gt;="&amp;F54,'日次売上記録'!$A:$A,"&lt;="&amp;G54,'日次売上記録'!$G:$G,D54)+SUMIFS('日次売上記録'!$M:$M,'日次売上記録'!$A:$A,"&gt;="&amp;F54,'日次売上記録'!$A:$A,"&lt;="&amp;G54,'日次売上記録'!$E:$E,D54),SUMIFS('日次売上記録'!$M:$M,'日次売上記録'!$A:$A,"&gt;="&amp;F54,'日次売上記録'!$A:$A,"&lt;="&amp;G54,'日次売上記録'!$B:$B,C54,'日次売上記録'!$G:$G,D54)+SUMIFS('日次売上記録'!$M:$M,'日次売上記録'!$A:$A,"&gt;="&amp;F54,'日次売上記録'!$A:$A,"&lt;="&amp;G54,'日次売上記録'!$B:$B,C54,'日次売上記録'!$E:$E,D54)))</f>
      </c>
      <c r="M54" s="33">
        <f>IF(OR(H54="",H54=0,J54=""),"",(J54-H54)/H54)</f>
      </c>
      <c r="N54" s="28" t="n"/>
      <c r="O54" s="28" t="n"/>
      <c r="P54" s="28" t="n"/>
    </row>
    <row r="55">
      <c r="A55" s="28" t="n"/>
      <c r="B55" s="28" t="n"/>
      <c r="C55" s="28" t="n"/>
      <c r="D55" s="28" t="n"/>
      <c r="E55" s="28" t="n"/>
      <c r="F55" s="29" t="n"/>
      <c r="G55" s="29" t="n"/>
      <c r="H55" s="31" t="n"/>
      <c r="I55" s="31" t="n"/>
      <c r="J55" s="32">
        <f>IF(A55="","",IF(C55="全店舗",SUMIFS('日次売上記録'!$K:$K,'日次売上記録'!$A:$A,"&gt;="&amp;F55,'日次売上記録'!$A:$A,"&lt;="&amp;G55,'日次売上記録'!$G:$G,D55)+SUMIFS('日次売上記録'!$K:$K,'日次売上記録'!$A:$A,"&gt;="&amp;F55,'日次売上記録'!$A:$A,"&lt;="&amp;G55,'日次売上記録'!$E:$E,D55),SUMIFS('日次売上記録'!$K:$K,'日次売上記録'!$A:$A,"&gt;="&amp;F55,'日次売上記録'!$A:$A,"&lt;="&amp;G55,'日次売上記録'!$B:$B,C55,'日次売上記録'!$G:$G,D55)+SUMIFS('日次売上記録'!$K:$K,'日次売上記録'!$A:$A,"&gt;="&amp;F55,'日次売上記録'!$A:$A,"&lt;="&amp;G55,'日次売上記録'!$B:$B,C55,'日次売上記録'!$E:$E,D55)))</f>
      </c>
      <c r="K55" s="31" t="n"/>
      <c r="L55" s="32">
        <f>IF(A55="","",IF(C55="全店舗",SUMIFS('日次売上記録'!$M:$M,'日次売上記録'!$A:$A,"&gt;="&amp;F55,'日次売上記録'!$A:$A,"&lt;="&amp;G55,'日次売上記録'!$G:$G,D55)+SUMIFS('日次売上記録'!$M:$M,'日次売上記録'!$A:$A,"&gt;="&amp;F55,'日次売上記録'!$A:$A,"&lt;="&amp;G55,'日次売上記録'!$E:$E,D55),SUMIFS('日次売上記録'!$M:$M,'日次売上記録'!$A:$A,"&gt;="&amp;F55,'日次売上記録'!$A:$A,"&lt;="&amp;G55,'日次売上記録'!$B:$B,C55,'日次売上記録'!$G:$G,D55)+SUMIFS('日次売上記録'!$M:$M,'日次売上記録'!$A:$A,"&gt;="&amp;F55,'日次売上記録'!$A:$A,"&lt;="&amp;G55,'日次売上記録'!$B:$B,C55,'日次売上記録'!$E:$E,D55)))</f>
      </c>
      <c r="M55" s="33">
        <f>IF(OR(H55="",H55=0,J55=""),"",(J55-H55)/H55)</f>
      </c>
      <c r="N55" s="28" t="n"/>
      <c r="O55" s="28" t="n"/>
      <c r="P55" s="28" t="n"/>
    </row>
    <row r="56">
      <c r="A56" s="28" t="n"/>
      <c r="B56" s="28" t="n"/>
      <c r="C56" s="28" t="n"/>
      <c r="D56" s="28" t="n"/>
      <c r="E56" s="28" t="n"/>
      <c r="F56" s="29" t="n"/>
      <c r="G56" s="29" t="n"/>
      <c r="H56" s="31" t="n"/>
      <c r="I56" s="31" t="n"/>
      <c r="J56" s="32">
        <f>IF(A56="","",IF(C56="全店舗",SUMIFS('日次売上記録'!$K:$K,'日次売上記録'!$A:$A,"&gt;="&amp;F56,'日次売上記録'!$A:$A,"&lt;="&amp;G56,'日次売上記録'!$G:$G,D56)+SUMIFS('日次売上記録'!$K:$K,'日次売上記録'!$A:$A,"&gt;="&amp;F56,'日次売上記録'!$A:$A,"&lt;="&amp;G56,'日次売上記録'!$E:$E,D56),SUMIFS('日次売上記録'!$K:$K,'日次売上記録'!$A:$A,"&gt;="&amp;F56,'日次売上記録'!$A:$A,"&lt;="&amp;G56,'日次売上記録'!$B:$B,C56,'日次売上記録'!$G:$G,D56)+SUMIFS('日次売上記録'!$K:$K,'日次売上記録'!$A:$A,"&gt;="&amp;F56,'日次売上記録'!$A:$A,"&lt;="&amp;G56,'日次売上記録'!$B:$B,C56,'日次売上記録'!$E:$E,D56)))</f>
      </c>
      <c r="K56" s="31" t="n"/>
      <c r="L56" s="32">
        <f>IF(A56="","",IF(C56="全店舗",SUMIFS('日次売上記録'!$M:$M,'日次売上記録'!$A:$A,"&gt;="&amp;F56,'日次売上記録'!$A:$A,"&lt;="&amp;G56,'日次売上記録'!$G:$G,D56)+SUMIFS('日次売上記録'!$M:$M,'日次売上記録'!$A:$A,"&gt;="&amp;F56,'日次売上記録'!$A:$A,"&lt;="&amp;G56,'日次売上記録'!$E:$E,D56),SUMIFS('日次売上記録'!$M:$M,'日次売上記録'!$A:$A,"&gt;="&amp;F56,'日次売上記録'!$A:$A,"&lt;="&amp;G56,'日次売上記録'!$B:$B,C56,'日次売上記録'!$G:$G,D56)+SUMIFS('日次売上記録'!$M:$M,'日次売上記録'!$A:$A,"&gt;="&amp;F56,'日次売上記録'!$A:$A,"&lt;="&amp;G56,'日次売上記録'!$B:$B,C56,'日次売上記録'!$E:$E,D56)))</f>
      </c>
      <c r="M56" s="33">
        <f>IF(OR(H56="",H56=0,J56=""),"",(J56-H56)/H56)</f>
      </c>
      <c r="N56" s="28" t="n"/>
      <c r="O56" s="28" t="n"/>
      <c r="P56" s="28" t="n"/>
    </row>
    <row r="57">
      <c r="A57" s="28" t="n"/>
      <c r="B57" s="28" t="n"/>
      <c r="C57" s="28" t="n"/>
      <c r="D57" s="28" t="n"/>
      <c r="E57" s="28" t="n"/>
      <c r="F57" s="29" t="n"/>
      <c r="G57" s="29" t="n"/>
      <c r="H57" s="31" t="n"/>
      <c r="I57" s="31" t="n"/>
      <c r="J57" s="32">
        <f>IF(A57="","",IF(C57="全店舗",SUMIFS('日次売上記録'!$K:$K,'日次売上記録'!$A:$A,"&gt;="&amp;F57,'日次売上記録'!$A:$A,"&lt;="&amp;G57,'日次売上記録'!$G:$G,D57)+SUMIFS('日次売上記録'!$K:$K,'日次売上記録'!$A:$A,"&gt;="&amp;F57,'日次売上記録'!$A:$A,"&lt;="&amp;G57,'日次売上記録'!$E:$E,D57),SUMIFS('日次売上記録'!$K:$K,'日次売上記録'!$A:$A,"&gt;="&amp;F57,'日次売上記録'!$A:$A,"&lt;="&amp;G57,'日次売上記録'!$B:$B,C57,'日次売上記録'!$G:$G,D57)+SUMIFS('日次売上記録'!$K:$K,'日次売上記録'!$A:$A,"&gt;="&amp;F57,'日次売上記録'!$A:$A,"&lt;="&amp;G57,'日次売上記録'!$B:$B,C57,'日次売上記録'!$E:$E,D57)))</f>
      </c>
      <c r="K57" s="31" t="n"/>
      <c r="L57" s="32">
        <f>IF(A57="","",IF(C57="全店舗",SUMIFS('日次売上記録'!$M:$M,'日次売上記録'!$A:$A,"&gt;="&amp;F57,'日次売上記録'!$A:$A,"&lt;="&amp;G57,'日次売上記録'!$G:$G,D57)+SUMIFS('日次売上記録'!$M:$M,'日次売上記録'!$A:$A,"&gt;="&amp;F57,'日次売上記録'!$A:$A,"&lt;="&amp;G57,'日次売上記録'!$E:$E,D57),SUMIFS('日次売上記録'!$M:$M,'日次売上記録'!$A:$A,"&gt;="&amp;F57,'日次売上記録'!$A:$A,"&lt;="&amp;G57,'日次売上記録'!$B:$B,C57,'日次売上記録'!$G:$G,D57)+SUMIFS('日次売上記録'!$M:$M,'日次売上記録'!$A:$A,"&gt;="&amp;F57,'日次売上記録'!$A:$A,"&lt;="&amp;G57,'日次売上記録'!$B:$B,C57,'日次売上記録'!$E:$E,D57)))</f>
      </c>
      <c r="M57" s="33">
        <f>IF(OR(H57="",H57=0,J57=""),"",(J57-H57)/H57)</f>
      </c>
      <c r="N57" s="28" t="n"/>
      <c r="O57" s="28" t="n"/>
      <c r="P57" s="28" t="n"/>
    </row>
    <row r="58">
      <c r="A58" s="28" t="n"/>
      <c r="B58" s="28" t="n"/>
      <c r="C58" s="28" t="n"/>
      <c r="D58" s="28" t="n"/>
      <c r="E58" s="28" t="n"/>
      <c r="F58" s="29" t="n"/>
      <c r="G58" s="29" t="n"/>
      <c r="H58" s="31" t="n"/>
      <c r="I58" s="31" t="n"/>
      <c r="J58" s="32">
        <f>IF(A58="","",IF(C58="全店舗",SUMIFS('日次売上記録'!$K:$K,'日次売上記録'!$A:$A,"&gt;="&amp;F58,'日次売上記録'!$A:$A,"&lt;="&amp;G58,'日次売上記録'!$G:$G,D58)+SUMIFS('日次売上記録'!$K:$K,'日次売上記録'!$A:$A,"&gt;="&amp;F58,'日次売上記録'!$A:$A,"&lt;="&amp;G58,'日次売上記録'!$E:$E,D58),SUMIFS('日次売上記録'!$K:$K,'日次売上記録'!$A:$A,"&gt;="&amp;F58,'日次売上記録'!$A:$A,"&lt;="&amp;G58,'日次売上記録'!$B:$B,C58,'日次売上記録'!$G:$G,D58)+SUMIFS('日次売上記録'!$K:$K,'日次売上記録'!$A:$A,"&gt;="&amp;F58,'日次売上記録'!$A:$A,"&lt;="&amp;G58,'日次売上記録'!$B:$B,C58,'日次売上記録'!$E:$E,D58)))</f>
      </c>
      <c r="K58" s="31" t="n"/>
      <c r="L58" s="32">
        <f>IF(A58="","",IF(C58="全店舗",SUMIFS('日次売上記録'!$M:$M,'日次売上記録'!$A:$A,"&gt;="&amp;F58,'日次売上記録'!$A:$A,"&lt;="&amp;G58,'日次売上記録'!$G:$G,D58)+SUMIFS('日次売上記録'!$M:$M,'日次売上記録'!$A:$A,"&gt;="&amp;F58,'日次売上記録'!$A:$A,"&lt;="&amp;G58,'日次売上記録'!$E:$E,D58),SUMIFS('日次売上記録'!$M:$M,'日次売上記録'!$A:$A,"&gt;="&amp;F58,'日次売上記録'!$A:$A,"&lt;="&amp;G58,'日次売上記録'!$B:$B,C58,'日次売上記録'!$G:$G,D58)+SUMIFS('日次売上記録'!$M:$M,'日次売上記録'!$A:$A,"&gt;="&amp;F58,'日次売上記録'!$A:$A,"&lt;="&amp;G58,'日次売上記録'!$B:$B,C58,'日次売上記録'!$E:$E,D58)))</f>
      </c>
      <c r="M58" s="33">
        <f>IF(OR(H58="",H58=0,J58=""),"",(J58-H58)/H58)</f>
      </c>
      <c r="N58" s="28" t="n"/>
      <c r="O58" s="28" t="n"/>
      <c r="P58" s="28" t="n"/>
    </row>
    <row r="59">
      <c r="A59" s="28" t="n"/>
      <c r="B59" s="28" t="n"/>
      <c r="C59" s="28" t="n"/>
      <c r="D59" s="28" t="n"/>
      <c r="E59" s="28" t="n"/>
      <c r="F59" s="29" t="n"/>
      <c r="G59" s="29" t="n"/>
      <c r="H59" s="31" t="n"/>
      <c r="I59" s="31" t="n"/>
      <c r="J59" s="32">
        <f>IF(A59="","",IF(C59="全店舗",SUMIFS('日次売上記録'!$K:$K,'日次売上記録'!$A:$A,"&gt;="&amp;F59,'日次売上記録'!$A:$A,"&lt;="&amp;G59,'日次売上記録'!$G:$G,D59)+SUMIFS('日次売上記録'!$K:$K,'日次売上記録'!$A:$A,"&gt;="&amp;F59,'日次売上記録'!$A:$A,"&lt;="&amp;G59,'日次売上記録'!$E:$E,D59),SUMIFS('日次売上記録'!$K:$K,'日次売上記録'!$A:$A,"&gt;="&amp;F59,'日次売上記録'!$A:$A,"&lt;="&amp;G59,'日次売上記録'!$B:$B,C59,'日次売上記録'!$G:$G,D59)+SUMIFS('日次売上記録'!$K:$K,'日次売上記録'!$A:$A,"&gt;="&amp;F59,'日次売上記録'!$A:$A,"&lt;="&amp;G59,'日次売上記録'!$B:$B,C59,'日次売上記録'!$E:$E,D59)))</f>
      </c>
      <c r="K59" s="31" t="n"/>
      <c r="L59" s="32">
        <f>IF(A59="","",IF(C59="全店舗",SUMIFS('日次売上記録'!$M:$M,'日次売上記録'!$A:$A,"&gt;="&amp;F59,'日次売上記録'!$A:$A,"&lt;="&amp;G59,'日次売上記録'!$G:$G,D59)+SUMIFS('日次売上記録'!$M:$M,'日次売上記録'!$A:$A,"&gt;="&amp;F59,'日次売上記録'!$A:$A,"&lt;="&amp;G59,'日次売上記録'!$E:$E,D59),SUMIFS('日次売上記録'!$M:$M,'日次売上記録'!$A:$A,"&gt;="&amp;F59,'日次売上記録'!$A:$A,"&lt;="&amp;G59,'日次売上記録'!$B:$B,C59,'日次売上記録'!$G:$G,D59)+SUMIFS('日次売上記録'!$M:$M,'日次売上記録'!$A:$A,"&gt;="&amp;F59,'日次売上記録'!$A:$A,"&lt;="&amp;G59,'日次売上記録'!$B:$B,C59,'日次売上記録'!$E:$E,D59)))</f>
      </c>
      <c r="M59" s="33">
        <f>IF(OR(H59="",H59=0,J59=""),"",(J59-H59)/H59)</f>
      </c>
      <c r="N59" s="28" t="n"/>
      <c r="O59" s="28" t="n"/>
      <c r="P59" s="28" t="n"/>
    </row>
    <row r="60">
      <c r="A60" s="28" t="n"/>
      <c r="B60" s="28" t="n"/>
      <c r="C60" s="28" t="n"/>
      <c r="D60" s="28" t="n"/>
      <c r="E60" s="28" t="n"/>
      <c r="F60" s="29" t="n"/>
      <c r="G60" s="29" t="n"/>
      <c r="H60" s="31" t="n"/>
      <c r="I60" s="31" t="n"/>
      <c r="J60" s="32">
        <f>IF(A60="","",IF(C60="全店舗",SUMIFS('日次売上記録'!$K:$K,'日次売上記録'!$A:$A,"&gt;="&amp;F60,'日次売上記録'!$A:$A,"&lt;="&amp;G60,'日次売上記録'!$G:$G,D60)+SUMIFS('日次売上記録'!$K:$K,'日次売上記録'!$A:$A,"&gt;="&amp;F60,'日次売上記録'!$A:$A,"&lt;="&amp;G60,'日次売上記録'!$E:$E,D60),SUMIFS('日次売上記録'!$K:$K,'日次売上記録'!$A:$A,"&gt;="&amp;F60,'日次売上記録'!$A:$A,"&lt;="&amp;G60,'日次売上記録'!$B:$B,C60,'日次売上記録'!$G:$G,D60)+SUMIFS('日次売上記録'!$K:$K,'日次売上記録'!$A:$A,"&gt;="&amp;F60,'日次売上記録'!$A:$A,"&lt;="&amp;G60,'日次売上記録'!$B:$B,C60,'日次売上記録'!$E:$E,D60)))</f>
      </c>
      <c r="K60" s="31" t="n"/>
      <c r="L60" s="32">
        <f>IF(A60="","",IF(C60="全店舗",SUMIFS('日次売上記録'!$M:$M,'日次売上記録'!$A:$A,"&gt;="&amp;F60,'日次売上記録'!$A:$A,"&lt;="&amp;G60,'日次売上記録'!$G:$G,D60)+SUMIFS('日次売上記録'!$M:$M,'日次売上記録'!$A:$A,"&gt;="&amp;F60,'日次売上記録'!$A:$A,"&lt;="&amp;G60,'日次売上記録'!$E:$E,D60),SUMIFS('日次売上記録'!$M:$M,'日次売上記録'!$A:$A,"&gt;="&amp;F60,'日次売上記録'!$A:$A,"&lt;="&amp;G60,'日次売上記録'!$B:$B,C60,'日次売上記録'!$G:$G,D60)+SUMIFS('日次売上記録'!$M:$M,'日次売上記録'!$A:$A,"&gt;="&amp;F60,'日次売上記録'!$A:$A,"&lt;="&amp;G60,'日次売上記録'!$B:$B,C60,'日次売上記録'!$E:$E,D60)))</f>
      </c>
      <c r="M60" s="33">
        <f>IF(OR(H60="",H60=0,J60=""),"",(J60-H60)/H60)</f>
      </c>
      <c r="N60" s="28" t="n"/>
      <c r="O60" s="28" t="n"/>
      <c r="P60" s="28" t="n"/>
    </row>
    <row r="61">
      <c r="A61" s="28" t="n"/>
      <c r="B61" s="28" t="n"/>
      <c r="C61" s="28" t="n"/>
      <c r="D61" s="28" t="n"/>
      <c r="E61" s="28" t="n"/>
      <c r="F61" s="29" t="n"/>
      <c r="G61" s="29" t="n"/>
      <c r="H61" s="31" t="n"/>
      <c r="I61" s="31" t="n"/>
      <c r="J61" s="32">
        <f>IF(A61="","",IF(C61="全店舗",SUMIFS('日次売上記録'!$K:$K,'日次売上記録'!$A:$A,"&gt;="&amp;F61,'日次売上記録'!$A:$A,"&lt;="&amp;G61,'日次売上記録'!$G:$G,D61)+SUMIFS('日次売上記録'!$K:$K,'日次売上記録'!$A:$A,"&gt;="&amp;F61,'日次売上記録'!$A:$A,"&lt;="&amp;G61,'日次売上記録'!$E:$E,D61),SUMIFS('日次売上記録'!$K:$K,'日次売上記録'!$A:$A,"&gt;="&amp;F61,'日次売上記録'!$A:$A,"&lt;="&amp;G61,'日次売上記録'!$B:$B,C61,'日次売上記録'!$G:$G,D61)+SUMIFS('日次売上記録'!$K:$K,'日次売上記録'!$A:$A,"&gt;="&amp;F61,'日次売上記録'!$A:$A,"&lt;="&amp;G61,'日次売上記録'!$B:$B,C61,'日次売上記録'!$E:$E,D61)))</f>
      </c>
      <c r="K61" s="31" t="n"/>
      <c r="L61" s="32">
        <f>IF(A61="","",IF(C61="全店舗",SUMIFS('日次売上記録'!$M:$M,'日次売上記録'!$A:$A,"&gt;="&amp;F61,'日次売上記録'!$A:$A,"&lt;="&amp;G61,'日次売上記録'!$G:$G,D61)+SUMIFS('日次売上記録'!$M:$M,'日次売上記録'!$A:$A,"&gt;="&amp;F61,'日次売上記録'!$A:$A,"&lt;="&amp;G61,'日次売上記録'!$E:$E,D61),SUMIFS('日次売上記録'!$M:$M,'日次売上記録'!$A:$A,"&gt;="&amp;F61,'日次売上記録'!$A:$A,"&lt;="&amp;G61,'日次売上記録'!$B:$B,C61,'日次売上記録'!$G:$G,D61)+SUMIFS('日次売上記録'!$M:$M,'日次売上記録'!$A:$A,"&gt;="&amp;F61,'日次売上記録'!$A:$A,"&lt;="&amp;G61,'日次売上記録'!$B:$B,C61,'日次売上記録'!$E:$E,D61)))</f>
      </c>
      <c r="M61" s="33">
        <f>IF(OR(H61="",H61=0,J61=""),"",(J61-H61)/H61)</f>
      </c>
      <c r="N61" s="28" t="n"/>
      <c r="O61" s="28" t="n"/>
      <c r="P61" s="28" t="n"/>
    </row>
    <row r="62">
      <c r="A62" s="28" t="n"/>
      <c r="B62" s="28" t="n"/>
      <c r="C62" s="28" t="n"/>
      <c r="D62" s="28" t="n"/>
      <c r="E62" s="28" t="n"/>
      <c r="F62" s="29" t="n"/>
      <c r="G62" s="29" t="n"/>
      <c r="H62" s="31" t="n"/>
      <c r="I62" s="31" t="n"/>
      <c r="J62" s="32">
        <f>IF(A62="","",IF(C62="全店舗",SUMIFS('日次売上記録'!$K:$K,'日次売上記録'!$A:$A,"&gt;="&amp;F62,'日次売上記録'!$A:$A,"&lt;="&amp;G62,'日次売上記録'!$G:$G,D62)+SUMIFS('日次売上記録'!$K:$K,'日次売上記録'!$A:$A,"&gt;="&amp;F62,'日次売上記録'!$A:$A,"&lt;="&amp;G62,'日次売上記録'!$E:$E,D62),SUMIFS('日次売上記録'!$K:$K,'日次売上記録'!$A:$A,"&gt;="&amp;F62,'日次売上記録'!$A:$A,"&lt;="&amp;G62,'日次売上記録'!$B:$B,C62,'日次売上記録'!$G:$G,D62)+SUMIFS('日次売上記録'!$K:$K,'日次売上記録'!$A:$A,"&gt;="&amp;F62,'日次売上記録'!$A:$A,"&lt;="&amp;G62,'日次売上記録'!$B:$B,C62,'日次売上記録'!$E:$E,D62)))</f>
      </c>
      <c r="K62" s="31" t="n"/>
      <c r="L62" s="32">
        <f>IF(A62="","",IF(C62="全店舗",SUMIFS('日次売上記録'!$M:$M,'日次売上記録'!$A:$A,"&gt;="&amp;F62,'日次売上記録'!$A:$A,"&lt;="&amp;G62,'日次売上記録'!$G:$G,D62)+SUMIFS('日次売上記録'!$M:$M,'日次売上記録'!$A:$A,"&gt;="&amp;F62,'日次売上記録'!$A:$A,"&lt;="&amp;G62,'日次売上記録'!$E:$E,D62),SUMIFS('日次売上記録'!$M:$M,'日次売上記録'!$A:$A,"&gt;="&amp;F62,'日次売上記録'!$A:$A,"&lt;="&amp;G62,'日次売上記録'!$B:$B,C62,'日次売上記録'!$G:$G,D62)+SUMIFS('日次売上記録'!$M:$M,'日次売上記録'!$A:$A,"&gt;="&amp;F62,'日次売上記録'!$A:$A,"&lt;="&amp;G62,'日次売上記録'!$B:$B,C62,'日次売上記録'!$E:$E,D62)))</f>
      </c>
      <c r="M62" s="33">
        <f>IF(OR(H62="",H62=0,J62=""),"",(J62-H62)/H62)</f>
      </c>
      <c r="N62" s="28" t="n"/>
      <c r="O62" s="28" t="n"/>
      <c r="P62" s="28" t="n"/>
    </row>
    <row r="63">
      <c r="A63" s="28" t="n"/>
      <c r="B63" s="28" t="n"/>
      <c r="C63" s="28" t="n"/>
      <c r="D63" s="28" t="n"/>
      <c r="E63" s="28" t="n"/>
      <c r="F63" s="29" t="n"/>
      <c r="G63" s="29" t="n"/>
      <c r="H63" s="31" t="n"/>
      <c r="I63" s="31" t="n"/>
      <c r="J63" s="32">
        <f>IF(A63="","",IF(C63="全店舗",SUMIFS('日次売上記録'!$K:$K,'日次売上記録'!$A:$A,"&gt;="&amp;F63,'日次売上記録'!$A:$A,"&lt;="&amp;G63,'日次売上記録'!$G:$G,D63)+SUMIFS('日次売上記録'!$K:$K,'日次売上記録'!$A:$A,"&gt;="&amp;F63,'日次売上記録'!$A:$A,"&lt;="&amp;G63,'日次売上記録'!$E:$E,D63),SUMIFS('日次売上記録'!$K:$K,'日次売上記録'!$A:$A,"&gt;="&amp;F63,'日次売上記録'!$A:$A,"&lt;="&amp;G63,'日次売上記録'!$B:$B,C63,'日次売上記録'!$G:$G,D63)+SUMIFS('日次売上記録'!$K:$K,'日次売上記録'!$A:$A,"&gt;="&amp;F63,'日次売上記録'!$A:$A,"&lt;="&amp;G63,'日次売上記録'!$B:$B,C63,'日次売上記録'!$E:$E,D63)))</f>
      </c>
      <c r="K63" s="31" t="n"/>
      <c r="L63" s="32">
        <f>IF(A63="","",IF(C63="全店舗",SUMIFS('日次売上記録'!$M:$M,'日次売上記録'!$A:$A,"&gt;="&amp;F63,'日次売上記録'!$A:$A,"&lt;="&amp;G63,'日次売上記録'!$G:$G,D63)+SUMIFS('日次売上記録'!$M:$M,'日次売上記録'!$A:$A,"&gt;="&amp;F63,'日次売上記録'!$A:$A,"&lt;="&amp;G63,'日次売上記録'!$E:$E,D63),SUMIFS('日次売上記録'!$M:$M,'日次売上記録'!$A:$A,"&gt;="&amp;F63,'日次売上記録'!$A:$A,"&lt;="&amp;G63,'日次売上記録'!$B:$B,C63,'日次売上記録'!$G:$G,D63)+SUMIFS('日次売上記録'!$M:$M,'日次売上記録'!$A:$A,"&gt;="&amp;F63,'日次売上記録'!$A:$A,"&lt;="&amp;G63,'日次売上記録'!$B:$B,C63,'日次売上記録'!$E:$E,D63)))</f>
      </c>
      <c r="M63" s="33">
        <f>IF(OR(H63="",H63=0,J63=""),"",(J63-H63)/H63)</f>
      </c>
      <c r="N63" s="28" t="n"/>
      <c r="O63" s="28" t="n"/>
      <c r="P63" s="28" t="n"/>
    </row>
    <row r="64">
      <c r="A64" s="28" t="n"/>
      <c r="B64" s="28" t="n"/>
      <c r="C64" s="28" t="n"/>
      <c r="D64" s="28" t="n"/>
      <c r="E64" s="28" t="n"/>
      <c r="F64" s="29" t="n"/>
      <c r="G64" s="29" t="n"/>
      <c r="H64" s="31" t="n"/>
      <c r="I64" s="31" t="n"/>
      <c r="J64" s="32">
        <f>IF(A64="","",IF(C64="全店舗",SUMIFS('日次売上記録'!$K:$K,'日次売上記録'!$A:$A,"&gt;="&amp;F64,'日次売上記録'!$A:$A,"&lt;="&amp;G64,'日次売上記録'!$G:$G,D64)+SUMIFS('日次売上記録'!$K:$K,'日次売上記録'!$A:$A,"&gt;="&amp;F64,'日次売上記録'!$A:$A,"&lt;="&amp;G64,'日次売上記録'!$E:$E,D64),SUMIFS('日次売上記録'!$K:$K,'日次売上記録'!$A:$A,"&gt;="&amp;F64,'日次売上記録'!$A:$A,"&lt;="&amp;G64,'日次売上記録'!$B:$B,C64,'日次売上記録'!$G:$G,D64)+SUMIFS('日次売上記録'!$K:$K,'日次売上記録'!$A:$A,"&gt;="&amp;F64,'日次売上記録'!$A:$A,"&lt;="&amp;G64,'日次売上記録'!$B:$B,C64,'日次売上記録'!$E:$E,D64)))</f>
      </c>
      <c r="K64" s="31" t="n"/>
      <c r="L64" s="32">
        <f>IF(A64="","",IF(C64="全店舗",SUMIFS('日次売上記録'!$M:$M,'日次売上記録'!$A:$A,"&gt;="&amp;F64,'日次売上記録'!$A:$A,"&lt;="&amp;G64,'日次売上記録'!$G:$G,D64)+SUMIFS('日次売上記録'!$M:$M,'日次売上記録'!$A:$A,"&gt;="&amp;F64,'日次売上記録'!$A:$A,"&lt;="&amp;G64,'日次売上記録'!$E:$E,D64),SUMIFS('日次売上記録'!$M:$M,'日次売上記録'!$A:$A,"&gt;="&amp;F64,'日次売上記録'!$A:$A,"&lt;="&amp;G64,'日次売上記録'!$B:$B,C64,'日次売上記録'!$G:$G,D64)+SUMIFS('日次売上記録'!$M:$M,'日次売上記録'!$A:$A,"&gt;="&amp;F64,'日次売上記録'!$A:$A,"&lt;="&amp;G64,'日次売上記録'!$B:$B,C64,'日次売上記録'!$E:$E,D64)))</f>
      </c>
      <c r="M64" s="33">
        <f>IF(OR(H64="",H64=0,J64=""),"",(J64-H64)/H64)</f>
      </c>
      <c r="N64" s="28" t="n"/>
      <c r="O64" s="28" t="n"/>
      <c r="P64" s="28" t="n"/>
    </row>
    <row r="65">
      <c r="A65" s="28" t="n"/>
      <c r="B65" s="28" t="n"/>
      <c r="C65" s="28" t="n"/>
      <c r="D65" s="28" t="n"/>
      <c r="E65" s="28" t="n"/>
      <c r="F65" s="29" t="n"/>
      <c r="G65" s="29" t="n"/>
      <c r="H65" s="31" t="n"/>
      <c r="I65" s="31" t="n"/>
      <c r="J65" s="32">
        <f>IF(A65="","",IF(C65="全店舗",SUMIFS('日次売上記録'!$K:$K,'日次売上記録'!$A:$A,"&gt;="&amp;F65,'日次売上記録'!$A:$A,"&lt;="&amp;G65,'日次売上記録'!$G:$G,D65)+SUMIFS('日次売上記録'!$K:$K,'日次売上記録'!$A:$A,"&gt;="&amp;F65,'日次売上記録'!$A:$A,"&lt;="&amp;G65,'日次売上記録'!$E:$E,D65),SUMIFS('日次売上記録'!$K:$K,'日次売上記録'!$A:$A,"&gt;="&amp;F65,'日次売上記録'!$A:$A,"&lt;="&amp;G65,'日次売上記録'!$B:$B,C65,'日次売上記録'!$G:$G,D65)+SUMIFS('日次売上記録'!$K:$K,'日次売上記録'!$A:$A,"&gt;="&amp;F65,'日次売上記録'!$A:$A,"&lt;="&amp;G65,'日次売上記録'!$B:$B,C65,'日次売上記録'!$E:$E,D65)))</f>
      </c>
      <c r="K65" s="31" t="n"/>
      <c r="L65" s="32">
        <f>IF(A65="","",IF(C65="全店舗",SUMIFS('日次売上記録'!$M:$M,'日次売上記録'!$A:$A,"&gt;="&amp;F65,'日次売上記録'!$A:$A,"&lt;="&amp;G65,'日次売上記録'!$G:$G,D65)+SUMIFS('日次売上記録'!$M:$M,'日次売上記録'!$A:$A,"&gt;="&amp;F65,'日次売上記録'!$A:$A,"&lt;="&amp;G65,'日次売上記録'!$E:$E,D65),SUMIFS('日次売上記録'!$M:$M,'日次売上記録'!$A:$A,"&gt;="&amp;F65,'日次売上記録'!$A:$A,"&lt;="&amp;G65,'日次売上記録'!$B:$B,C65,'日次売上記録'!$G:$G,D65)+SUMIFS('日次売上記録'!$M:$M,'日次売上記録'!$A:$A,"&gt;="&amp;F65,'日次売上記録'!$A:$A,"&lt;="&amp;G65,'日次売上記録'!$B:$B,C65,'日次売上記録'!$E:$E,D65)))</f>
      </c>
      <c r="M65" s="33">
        <f>IF(OR(H65="",H65=0,J65=""),"",(J65-H65)/H65)</f>
      </c>
      <c r="N65" s="28" t="n"/>
      <c r="O65" s="28" t="n"/>
      <c r="P65" s="28" t="n"/>
    </row>
    <row r="66">
      <c r="A66" s="28" t="n"/>
      <c r="B66" s="28" t="n"/>
      <c r="C66" s="28" t="n"/>
      <c r="D66" s="28" t="n"/>
      <c r="E66" s="28" t="n"/>
      <c r="F66" s="29" t="n"/>
      <c r="G66" s="29" t="n"/>
      <c r="H66" s="31" t="n"/>
      <c r="I66" s="31" t="n"/>
      <c r="J66" s="32">
        <f>IF(A66="","",IF(C66="全店舗",SUMIFS('日次売上記録'!$K:$K,'日次売上記録'!$A:$A,"&gt;="&amp;F66,'日次売上記録'!$A:$A,"&lt;="&amp;G66,'日次売上記録'!$G:$G,D66)+SUMIFS('日次売上記録'!$K:$K,'日次売上記録'!$A:$A,"&gt;="&amp;F66,'日次売上記録'!$A:$A,"&lt;="&amp;G66,'日次売上記録'!$E:$E,D66),SUMIFS('日次売上記録'!$K:$K,'日次売上記録'!$A:$A,"&gt;="&amp;F66,'日次売上記録'!$A:$A,"&lt;="&amp;G66,'日次売上記録'!$B:$B,C66,'日次売上記録'!$G:$G,D66)+SUMIFS('日次売上記録'!$K:$K,'日次売上記録'!$A:$A,"&gt;="&amp;F66,'日次売上記録'!$A:$A,"&lt;="&amp;G66,'日次売上記録'!$B:$B,C66,'日次売上記録'!$E:$E,D66)))</f>
      </c>
      <c r="K66" s="31" t="n"/>
      <c r="L66" s="32">
        <f>IF(A66="","",IF(C66="全店舗",SUMIFS('日次売上記録'!$M:$M,'日次売上記録'!$A:$A,"&gt;="&amp;F66,'日次売上記録'!$A:$A,"&lt;="&amp;G66,'日次売上記録'!$G:$G,D66)+SUMIFS('日次売上記録'!$M:$M,'日次売上記録'!$A:$A,"&gt;="&amp;F66,'日次売上記録'!$A:$A,"&lt;="&amp;G66,'日次売上記録'!$E:$E,D66),SUMIFS('日次売上記録'!$M:$M,'日次売上記録'!$A:$A,"&gt;="&amp;F66,'日次売上記録'!$A:$A,"&lt;="&amp;G66,'日次売上記録'!$B:$B,C66,'日次売上記録'!$G:$G,D66)+SUMIFS('日次売上記録'!$M:$M,'日次売上記録'!$A:$A,"&gt;="&amp;F66,'日次売上記録'!$A:$A,"&lt;="&amp;G66,'日次売上記録'!$B:$B,C66,'日次売上記録'!$E:$E,D66)))</f>
      </c>
      <c r="M66" s="33">
        <f>IF(OR(H66="",H66=0,J66=""),"",(J66-H66)/H66)</f>
      </c>
      <c r="N66" s="28" t="n"/>
      <c r="O66" s="28" t="n"/>
      <c r="P66" s="28" t="n"/>
    </row>
    <row r="67">
      <c r="A67" s="28" t="n"/>
      <c r="B67" s="28" t="n"/>
      <c r="C67" s="28" t="n"/>
      <c r="D67" s="28" t="n"/>
      <c r="E67" s="28" t="n"/>
      <c r="F67" s="29" t="n"/>
      <c r="G67" s="29" t="n"/>
      <c r="H67" s="31" t="n"/>
      <c r="I67" s="31" t="n"/>
      <c r="J67" s="32">
        <f>IF(A67="","",IF(C67="全店舗",SUMIFS('日次売上記録'!$K:$K,'日次売上記録'!$A:$A,"&gt;="&amp;F67,'日次売上記録'!$A:$A,"&lt;="&amp;G67,'日次売上記録'!$G:$G,D67)+SUMIFS('日次売上記録'!$K:$K,'日次売上記録'!$A:$A,"&gt;="&amp;F67,'日次売上記録'!$A:$A,"&lt;="&amp;G67,'日次売上記録'!$E:$E,D67),SUMIFS('日次売上記録'!$K:$K,'日次売上記録'!$A:$A,"&gt;="&amp;F67,'日次売上記録'!$A:$A,"&lt;="&amp;G67,'日次売上記録'!$B:$B,C67,'日次売上記録'!$G:$G,D67)+SUMIFS('日次売上記録'!$K:$K,'日次売上記録'!$A:$A,"&gt;="&amp;F67,'日次売上記録'!$A:$A,"&lt;="&amp;G67,'日次売上記録'!$B:$B,C67,'日次売上記録'!$E:$E,D67)))</f>
      </c>
      <c r="K67" s="31" t="n"/>
      <c r="L67" s="32">
        <f>IF(A67="","",IF(C67="全店舗",SUMIFS('日次売上記録'!$M:$M,'日次売上記録'!$A:$A,"&gt;="&amp;F67,'日次売上記録'!$A:$A,"&lt;="&amp;G67,'日次売上記録'!$G:$G,D67)+SUMIFS('日次売上記録'!$M:$M,'日次売上記録'!$A:$A,"&gt;="&amp;F67,'日次売上記録'!$A:$A,"&lt;="&amp;G67,'日次売上記録'!$E:$E,D67),SUMIFS('日次売上記録'!$M:$M,'日次売上記録'!$A:$A,"&gt;="&amp;F67,'日次売上記録'!$A:$A,"&lt;="&amp;G67,'日次売上記録'!$B:$B,C67,'日次売上記録'!$G:$G,D67)+SUMIFS('日次売上記録'!$M:$M,'日次売上記録'!$A:$A,"&gt;="&amp;F67,'日次売上記録'!$A:$A,"&lt;="&amp;G67,'日次売上記録'!$B:$B,C67,'日次売上記録'!$E:$E,D67)))</f>
      </c>
      <c r="M67" s="33">
        <f>IF(OR(H67="",H67=0,J67=""),"",(J67-H67)/H67)</f>
      </c>
      <c r="N67" s="28" t="n"/>
      <c r="O67" s="28" t="n"/>
      <c r="P67" s="28" t="n"/>
    </row>
    <row r="68">
      <c r="A68" s="28" t="n"/>
      <c r="B68" s="28" t="n"/>
      <c r="C68" s="28" t="n"/>
      <c r="D68" s="28" t="n"/>
      <c r="E68" s="28" t="n"/>
      <c r="F68" s="29" t="n"/>
      <c r="G68" s="29" t="n"/>
      <c r="H68" s="31" t="n"/>
      <c r="I68" s="31" t="n"/>
      <c r="J68" s="32">
        <f>IF(A68="","",IF(C68="全店舗",SUMIFS('日次売上記録'!$K:$K,'日次売上記録'!$A:$A,"&gt;="&amp;F68,'日次売上記録'!$A:$A,"&lt;="&amp;G68,'日次売上記録'!$G:$G,D68)+SUMIFS('日次売上記録'!$K:$K,'日次売上記録'!$A:$A,"&gt;="&amp;F68,'日次売上記録'!$A:$A,"&lt;="&amp;G68,'日次売上記録'!$E:$E,D68),SUMIFS('日次売上記録'!$K:$K,'日次売上記録'!$A:$A,"&gt;="&amp;F68,'日次売上記録'!$A:$A,"&lt;="&amp;G68,'日次売上記録'!$B:$B,C68,'日次売上記録'!$G:$G,D68)+SUMIFS('日次売上記録'!$K:$K,'日次売上記録'!$A:$A,"&gt;="&amp;F68,'日次売上記録'!$A:$A,"&lt;="&amp;G68,'日次売上記録'!$B:$B,C68,'日次売上記録'!$E:$E,D68)))</f>
      </c>
      <c r="K68" s="31" t="n"/>
      <c r="L68" s="32">
        <f>IF(A68="","",IF(C68="全店舗",SUMIFS('日次売上記録'!$M:$M,'日次売上記録'!$A:$A,"&gt;="&amp;F68,'日次売上記録'!$A:$A,"&lt;="&amp;G68,'日次売上記録'!$G:$G,D68)+SUMIFS('日次売上記録'!$M:$M,'日次売上記録'!$A:$A,"&gt;="&amp;F68,'日次売上記録'!$A:$A,"&lt;="&amp;G68,'日次売上記録'!$E:$E,D68),SUMIFS('日次売上記録'!$M:$M,'日次売上記録'!$A:$A,"&gt;="&amp;F68,'日次売上記録'!$A:$A,"&lt;="&amp;G68,'日次売上記録'!$B:$B,C68,'日次売上記録'!$G:$G,D68)+SUMIFS('日次売上記録'!$M:$M,'日次売上記録'!$A:$A,"&gt;="&amp;F68,'日次売上記録'!$A:$A,"&lt;="&amp;G68,'日次売上記録'!$B:$B,C68,'日次売上記録'!$E:$E,D68)))</f>
      </c>
      <c r="M68" s="33">
        <f>IF(OR(H68="",H68=0,J68=""),"",(J68-H68)/H68)</f>
      </c>
      <c r="N68" s="28" t="n"/>
      <c r="O68" s="28" t="n"/>
      <c r="P68" s="28" t="n"/>
    </row>
    <row r="69">
      <c r="A69" s="28" t="n"/>
      <c r="B69" s="28" t="n"/>
      <c r="C69" s="28" t="n"/>
      <c r="D69" s="28" t="n"/>
      <c r="E69" s="28" t="n"/>
      <c r="F69" s="29" t="n"/>
      <c r="G69" s="29" t="n"/>
      <c r="H69" s="31" t="n"/>
      <c r="I69" s="31" t="n"/>
      <c r="J69" s="32">
        <f>IF(A69="","",IF(C69="全店舗",SUMIFS('日次売上記録'!$K:$K,'日次売上記録'!$A:$A,"&gt;="&amp;F69,'日次売上記録'!$A:$A,"&lt;="&amp;G69,'日次売上記録'!$G:$G,D69)+SUMIFS('日次売上記録'!$K:$K,'日次売上記録'!$A:$A,"&gt;="&amp;F69,'日次売上記録'!$A:$A,"&lt;="&amp;G69,'日次売上記録'!$E:$E,D69),SUMIFS('日次売上記録'!$K:$K,'日次売上記録'!$A:$A,"&gt;="&amp;F69,'日次売上記録'!$A:$A,"&lt;="&amp;G69,'日次売上記録'!$B:$B,C69,'日次売上記録'!$G:$G,D69)+SUMIFS('日次売上記録'!$K:$K,'日次売上記録'!$A:$A,"&gt;="&amp;F69,'日次売上記録'!$A:$A,"&lt;="&amp;G69,'日次売上記録'!$B:$B,C69,'日次売上記録'!$E:$E,D69)))</f>
      </c>
      <c r="K69" s="31" t="n"/>
      <c r="L69" s="32">
        <f>IF(A69="","",IF(C69="全店舗",SUMIFS('日次売上記録'!$M:$M,'日次売上記録'!$A:$A,"&gt;="&amp;F69,'日次売上記録'!$A:$A,"&lt;="&amp;G69,'日次売上記録'!$G:$G,D69)+SUMIFS('日次売上記録'!$M:$M,'日次売上記録'!$A:$A,"&gt;="&amp;F69,'日次売上記録'!$A:$A,"&lt;="&amp;G69,'日次売上記録'!$E:$E,D69),SUMIFS('日次売上記録'!$M:$M,'日次売上記録'!$A:$A,"&gt;="&amp;F69,'日次売上記録'!$A:$A,"&lt;="&amp;G69,'日次売上記録'!$B:$B,C69,'日次売上記録'!$G:$G,D69)+SUMIFS('日次売上記録'!$M:$M,'日次売上記録'!$A:$A,"&gt;="&amp;F69,'日次売上記録'!$A:$A,"&lt;="&amp;G69,'日次売上記録'!$B:$B,C69,'日次売上記録'!$E:$E,D69)))</f>
      </c>
      <c r="M69" s="33">
        <f>IF(OR(H69="",H69=0,J69=""),"",(J69-H69)/H69)</f>
      </c>
      <c r="N69" s="28" t="n"/>
      <c r="O69" s="28" t="n"/>
      <c r="P69" s="28" t="n"/>
    </row>
    <row r="70">
      <c r="A70" s="28" t="n"/>
      <c r="B70" s="28" t="n"/>
      <c r="C70" s="28" t="n"/>
      <c r="D70" s="28" t="n"/>
      <c r="E70" s="28" t="n"/>
      <c r="F70" s="29" t="n"/>
      <c r="G70" s="29" t="n"/>
      <c r="H70" s="31" t="n"/>
      <c r="I70" s="31" t="n"/>
      <c r="J70" s="32">
        <f>IF(A70="","",IF(C70="全店舗",SUMIFS('日次売上記録'!$K:$K,'日次売上記録'!$A:$A,"&gt;="&amp;F70,'日次売上記録'!$A:$A,"&lt;="&amp;G70,'日次売上記録'!$G:$G,D70)+SUMIFS('日次売上記録'!$K:$K,'日次売上記録'!$A:$A,"&gt;="&amp;F70,'日次売上記録'!$A:$A,"&lt;="&amp;G70,'日次売上記録'!$E:$E,D70),SUMIFS('日次売上記録'!$K:$K,'日次売上記録'!$A:$A,"&gt;="&amp;F70,'日次売上記録'!$A:$A,"&lt;="&amp;G70,'日次売上記録'!$B:$B,C70,'日次売上記録'!$G:$G,D70)+SUMIFS('日次売上記録'!$K:$K,'日次売上記録'!$A:$A,"&gt;="&amp;F70,'日次売上記録'!$A:$A,"&lt;="&amp;G70,'日次売上記録'!$B:$B,C70,'日次売上記録'!$E:$E,D70)))</f>
      </c>
      <c r="K70" s="31" t="n"/>
      <c r="L70" s="32">
        <f>IF(A70="","",IF(C70="全店舗",SUMIFS('日次売上記録'!$M:$M,'日次売上記録'!$A:$A,"&gt;="&amp;F70,'日次売上記録'!$A:$A,"&lt;="&amp;G70,'日次売上記録'!$G:$G,D70)+SUMIFS('日次売上記録'!$M:$M,'日次売上記録'!$A:$A,"&gt;="&amp;F70,'日次売上記録'!$A:$A,"&lt;="&amp;G70,'日次売上記録'!$E:$E,D70),SUMIFS('日次売上記録'!$M:$M,'日次売上記録'!$A:$A,"&gt;="&amp;F70,'日次売上記録'!$A:$A,"&lt;="&amp;G70,'日次売上記録'!$B:$B,C70,'日次売上記録'!$G:$G,D70)+SUMIFS('日次売上記録'!$M:$M,'日次売上記録'!$A:$A,"&gt;="&amp;F70,'日次売上記録'!$A:$A,"&lt;="&amp;G70,'日次売上記録'!$B:$B,C70,'日次売上記録'!$E:$E,D70)))</f>
      </c>
      <c r="M70" s="33">
        <f>IF(OR(H70="",H70=0,J70=""),"",(J70-H70)/H70)</f>
      </c>
      <c r="N70" s="28" t="n"/>
      <c r="O70" s="28" t="n"/>
      <c r="P70" s="28" t="n"/>
    </row>
    <row r="71">
      <c r="A71" s="28" t="n"/>
      <c r="B71" s="28" t="n"/>
      <c r="C71" s="28" t="n"/>
      <c r="D71" s="28" t="n"/>
      <c r="E71" s="28" t="n"/>
      <c r="F71" s="29" t="n"/>
      <c r="G71" s="29" t="n"/>
      <c r="H71" s="31" t="n"/>
      <c r="I71" s="31" t="n"/>
      <c r="J71" s="32">
        <f>IF(A71="","",IF(C71="全店舗",SUMIFS('日次売上記録'!$K:$K,'日次売上記録'!$A:$A,"&gt;="&amp;F71,'日次売上記録'!$A:$A,"&lt;="&amp;G71,'日次売上記録'!$G:$G,D71)+SUMIFS('日次売上記録'!$K:$K,'日次売上記録'!$A:$A,"&gt;="&amp;F71,'日次売上記録'!$A:$A,"&lt;="&amp;G71,'日次売上記録'!$E:$E,D71),SUMIFS('日次売上記録'!$K:$K,'日次売上記録'!$A:$A,"&gt;="&amp;F71,'日次売上記録'!$A:$A,"&lt;="&amp;G71,'日次売上記録'!$B:$B,C71,'日次売上記録'!$G:$G,D71)+SUMIFS('日次売上記録'!$K:$K,'日次売上記録'!$A:$A,"&gt;="&amp;F71,'日次売上記録'!$A:$A,"&lt;="&amp;G71,'日次売上記録'!$B:$B,C71,'日次売上記録'!$E:$E,D71)))</f>
      </c>
      <c r="K71" s="31" t="n"/>
      <c r="L71" s="32">
        <f>IF(A71="","",IF(C71="全店舗",SUMIFS('日次売上記録'!$M:$M,'日次売上記録'!$A:$A,"&gt;="&amp;F71,'日次売上記録'!$A:$A,"&lt;="&amp;G71,'日次売上記録'!$G:$G,D71)+SUMIFS('日次売上記録'!$M:$M,'日次売上記録'!$A:$A,"&gt;="&amp;F71,'日次売上記録'!$A:$A,"&lt;="&amp;G71,'日次売上記録'!$E:$E,D71),SUMIFS('日次売上記録'!$M:$M,'日次売上記録'!$A:$A,"&gt;="&amp;F71,'日次売上記録'!$A:$A,"&lt;="&amp;G71,'日次売上記録'!$B:$B,C71,'日次売上記録'!$G:$G,D71)+SUMIFS('日次売上記録'!$M:$M,'日次売上記録'!$A:$A,"&gt;="&amp;F71,'日次売上記録'!$A:$A,"&lt;="&amp;G71,'日次売上記録'!$B:$B,C71,'日次売上記録'!$E:$E,D71)))</f>
      </c>
      <c r="M71" s="33">
        <f>IF(OR(H71="",H71=0,J71=""),"",(J71-H71)/H71)</f>
      </c>
      <c r="N71" s="28" t="n"/>
      <c r="O71" s="28" t="n"/>
      <c r="P71" s="28" t="n"/>
    </row>
    <row r="72">
      <c r="A72" s="28" t="n"/>
      <c r="B72" s="28" t="n"/>
      <c r="C72" s="28" t="n"/>
      <c r="D72" s="28" t="n"/>
      <c r="E72" s="28" t="n"/>
      <c r="F72" s="29" t="n"/>
      <c r="G72" s="29" t="n"/>
      <c r="H72" s="31" t="n"/>
      <c r="I72" s="31" t="n"/>
      <c r="J72" s="32">
        <f>IF(A72="","",IF(C72="全店舗",SUMIFS('日次売上記録'!$K:$K,'日次売上記録'!$A:$A,"&gt;="&amp;F72,'日次売上記録'!$A:$A,"&lt;="&amp;G72,'日次売上記録'!$G:$G,D72)+SUMIFS('日次売上記録'!$K:$K,'日次売上記録'!$A:$A,"&gt;="&amp;F72,'日次売上記録'!$A:$A,"&lt;="&amp;G72,'日次売上記録'!$E:$E,D72),SUMIFS('日次売上記録'!$K:$K,'日次売上記録'!$A:$A,"&gt;="&amp;F72,'日次売上記録'!$A:$A,"&lt;="&amp;G72,'日次売上記録'!$B:$B,C72,'日次売上記録'!$G:$G,D72)+SUMIFS('日次売上記録'!$K:$K,'日次売上記録'!$A:$A,"&gt;="&amp;F72,'日次売上記録'!$A:$A,"&lt;="&amp;G72,'日次売上記録'!$B:$B,C72,'日次売上記録'!$E:$E,D72)))</f>
      </c>
      <c r="K72" s="31" t="n"/>
      <c r="L72" s="32">
        <f>IF(A72="","",IF(C72="全店舗",SUMIFS('日次売上記録'!$M:$M,'日次売上記録'!$A:$A,"&gt;="&amp;F72,'日次売上記録'!$A:$A,"&lt;="&amp;G72,'日次売上記録'!$G:$G,D72)+SUMIFS('日次売上記録'!$M:$M,'日次売上記録'!$A:$A,"&gt;="&amp;F72,'日次売上記録'!$A:$A,"&lt;="&amp;G72,'日次売上記録'!$E:$E,D72),SUMIFS('日次売上記録'!$M:$M,'日次売上記録'!$A:$A,"&gt;="&amp;F72,'日次売上記録'!$A:$A,"&lt;="&amp;G72,'日次売上記録'!$B:$B,C72,'日次売上記録'!$G:$G,D72)+SUMIFS('日次売上記録'!$M:$M,'日次売上記録'!$A:$A,"&gt;="&amp;F72,'日次売上記録'!$A:$A,"&lt;="&amp;G72,'日次売上記録'!$B:$B,C72,'日次売上記録'!$E:$E,D72)))</f>
      </c>
      <c r="M72" s="33">
        <f>IF(OR(H72="",H72=0,J72=""),"",(J72-H72)/H72)</f>
      </c>
      <c r="N72" s="28" t="n"/>
      <c r="O72" s="28" t="n"/>
      <c r="P72" s="28" t="n"/>
    </row>
    <row r="73">
      <c r="A73" s="28" t="n"/>
      <c r="B73" s="28" t="n"/>
      <c r="C73" s="28" t="n"/>
      <c r="D73" s="28" t="n"/>
      <c r="E73" s="28" t="n"/>
      <c r="F73" s="29" t="n"/>
      <c r="G73" s="29" t="n"/>
      <c r="H73" s="31" t="n"/>
      <c r="I73" s="31" t="n"/>
      <c r="J73" s="32">
        <f>IF(A73="","",IF(C73="全店舗",SUMIFS('日次売上記録'!$K:$K,'日次売上記録'!$A:$A,"&gt;="&amp;F73,'日次売上記録'!$A:$A,"&lt;="&amp;G73,'日次売上記録'!$G:$G,D73)+SUMIFS('日次売上記録'!$K:$K,'日次売上記録'!$A:$A,"&gt;="&amp;F73,'日次売上記録'!$A:$A,"&lt;="&amp;G73,'日次売上記録'!$E:$E,D73),SUMIFS('日次売上記録'!$K:$K,'日次売上記録'!$A:$A,"&gt;="&amp;F73,'日次売上記録'!$A:$A,"&lt;="&amp;G73,'日次売上記録'!$B:$B,C73,'日次売上記録'!$G:$G,D73)+SUMIFS('日次売上記録'!$K:$K,'日次売上記録'!$A:$A,"&gt;="&amp;F73,'日次売上記録'!$A:$A,"&lt;="&amp;G73,'日次売上記録'!$B:$B,C73,'日次売上記録'!$E:$E,D73)))</f>
      </c>
      <c r="K73" s="31" t="n"/>
      <c r="L73" s="32">
        <f>IF(A73="","",IF(C73="全店舗",SUMIFS('日次売上記録'!$M:$M,'日次売上記録'!$A:$A,"&gt;="&amp;F73,'日次売上記録'!$A:$A,"&lt;="&amp;G73,'日次売上記録'!$G:$G,D73)+SUMIFS('日次売上記録'!$M:$M,'日次売上記録'!$A:$A,"&gt;="&amp;F73,'日次売上記録'!$A:$A,"&lt;="&amp;G73,'日次売上記録'!$E:$E,D73),SUMIFS('日次売上記録'!$M:$M,'日次売上記録'!$A:$A,"&gt;="&amp;F73,'日次売上記録'!$A:$A,"&lt;="&amp;G73,'日次売上記録'!$B:$B,C73,'日次売上記録'!$G:$G,D73)+SUMIFS('日次売上記録'!$M:$M,'日次売上記録'!$A:$A,"&gt;="&amp;F73,'日次売上記録'!$A:$A,"&lt;="&amp;G73,'日次売上記録'!$B:$B,C73,'日次売上記録'!$E:$E,D73)))</f>
      </c>
      <c r="M73" s="33">
        <f>IF(OR(H73="",H73=0,J73=""),"",(J73-H73)/H73)</f>
      </c>
      <c r="N73" s="28" t="n"/>
      <c r="O73" s="28" t="n"/>
      <c r="P73" s="28" t="n"/>
    </row>
    <row r="74">
      <c r="A74" s="28" t="n"/>
      <c r="B74" s="28" t="n"/>
      <c r="C74" s="28" t="n"/>
      <c r="D74" s="28" t="n"/>
      <c r="E74" s="28" t="n"/>
      <c r="F74" s="29" t="n"/>
      <c r="G74" s="29" t="n"/>
      <c r="H74" s="31" t="n"/>
      <c r="I74" s="31" t="n"/>
      <c r="J74" s="32">
        <f>IF(A74="","",IF(C74="全店舗",SUMIFS('日次売上記録'!$K:$K,'日次売上記録'!$A:$A,"&gt;="&amp;F74,'日次売上記録'!$A:$A,"&lt;="&amp;G74,'日次売上記録'!$G:$G,D74)+SUMIFS('日次売上記録'!$K:$K,'日次売上記録'!$A:$A,"&gt;="&amp;F74,'日次売上記録'!$A:$A,"&lt;="&amp;G74,'日次売上記録'!$E:$E,D74),SUMIFS('日次売上記録'!$K:$K,'日次売上記録'!$A:$A,"&gt;="&amp;F74,'日次売上記録'!$A:$A,"&lt;="&amp;G74,'日次売上記録'!$B:$B,C74,'日次売上記録'!$G:$G,D74)+SUMIFS('日次売上記録'!$K:$K,'日次売上記録'!$A:$A,"&gt;="&amp;F74,'日次売上記録'!$A:$A,"&lt;="&amp;G74,'日次売上記録'!$B:$B,C74,'日次売上記録'!$E:$E,D74)))</f>
      </c>
      <c r="K74" s="31" t="n"/>
      <c r="L74" s="32">
        <f>IF(A74="","",IF(C74="全店舗",SUMIFS('日次売上記録'!$M:$M,'日次売上記録'!$A:$A,"&gt;="&amp;F74,'日次売上記録'!$A:$A,"&lt;="&amp;G74,'日次売上記録'!$G:$G,D74)+SUMIFS('日次売上記録'!$M:$M,'日次売上記録'!$A:$A,"&gt;="&amp;F74,'日次売上記録'!$A:$A,"&lt;="&amp;G74,'日次売上記録'!$E:$E,D74),SUMIFS('日次売上記録'!$M:$M,'日次売上記録'!$A:$A,"&gt;="&amp;F74,'日次売上記録'!$A:$A,"&lt;="&amp;G74,'日次売上記録'!$B:$B,C74,'日次売上記録'!$G:$G,D74)+SUMIFS('日次売上記録'!$M:$M,'日次売上記録'!$A:$A,"&gt;="&amp;F74,'日次売上記録'!$A:$A,"&lt;="&amp;G74,'日次売上記録'!$B:$B,C74,'日次売上記録'!$E:$E,D74)))</f>
      </c>
      <c r="M74" s="33">
        <f>IF(OR(H74="",H74=0,J74=""),"",(J74-H74)/H74)</f>
      </c>
      <c r="N74" s="28" t="n"/>
      <c r="O74" s="28" t="n"/>
      <c r="P74" s="28" t="n"/>
    </row>
    <row r="75">
      <c r="A75" s="28" t="n"/>
      <c r="B75" s="28" t="n"/>
      <c r="C75" s="28" t="n"/>
      <c r="D75" s="28" t="n"/>
      <c r="E75" s="28" t="n"/>
      <c r="F75" s="29" t="n"/>
      <c r="G75" s="29" t="n"/>
      <c r="H75" s="31" t="n"/>
      <c r="I75" s="31" t="n"/>
      <c r="J75" s="32">
        <f>IF(A75="","",IF(C75="全店舗",SUMIFS('日次売上記録'!$K:$K,'日次売上記録'!$A:$A,"&gt;="&amp;F75,'日次売上記録'!$A:$A,"&lt;="&amp;G75,'日次売上記録'!$G:$G,D75)+SUMIFS('日次売上記録'!$K:$K,'日次売上記録'!$A:$A,"&gt;="&amp;F75,'日次売上記録'!$A:$A,"&lt;="&amp;G75,'日次売上記録'!$E:$E,D75),SUMIFS('日次売上記録'!$K:$K,'日次売上記録'!$A:$A,"&gt;="&amp;F75,'日次売上記録'!$A:$A,"&lt;="&amp;G75,'日次売上記録'!$B:$B,C75,'日次売上記録'!$G:$G,D75)+SUMIFS('日次売上記録'!$K:$K,'日次売上記録'!$A:$A,"&gt;="&amp;F75,'日次売上記録'!$A:$A,"&lt;="&amp;G75,'日次売上記録'!$B:$B,C75,'日次売上記録'!$E:$E,D75)))</f>
      </c>
      <c r="K75" s="31" t="n"/>
      <c r="L75" s="32">
        <f>IF(A75="","",IF(C75="全店舗",SUMIFS('日次売上記録'!$M:$M,'日次売上記録'!$A:$A,"&gt;="&amp;F75,'日次売上記録'!$A:$A,"&lt;="&amp;G75,'日次売上記録'!$G:$G,D75)+SUMIFS('日次売上記録'!$M:$M,'日次売上記録'!$A:$A,"&gt;="&amp;F75,'日次売上記録'!$A:$A,"&lt;="&amp;G75,'日次売上記録'!$E:$E,D75),SUMIFS('日次売上記録'!$M:$M,'日次売上記録'!$A:$A,"&gt;="&amp;F75,'日次売上記録'!$A:$A,"&lt;="&amp;G75,'日次売上記録'!$B:$B,C75,'日次売上記録'!$G:$G,D75)+SUMIFS('日次売上記録'!$M:$M,'日次売上記録'!$A:$A,"&gt;="&amp;F75,'日次売上記録'!$A:$A,"&lt;="&amp;G75,'日次売上記録'!$B:$B,C75,'日次売上記録'!$E:$E,D75)))</f>
      </c>
      <c r="M75" s="33">
        <f>IF(OR(H75="",H75=0,J75=""),"",(J75-H75)/H75)</f>
      </c>
      <c r="N75" s="28" t="n"/>
      <c r="O75" s="28" t="n"/>
      <c r="P75" s="28" t="n"/>
    </row>
    <row r="76">
      <c r="A76" s="28" t="n"/>
      <c r="B76" s="28" t="n"/>
      <c r="C76" s="28" t="n"/>
      <c r="D76" s="28" t="n"/>
      <c r="E76" s="28" t="n"/>
      <c r="F76" s="29" t="n"/>
      <c r="G76" s="29" t="n"/>
      <c r="H76" s="31" t="n"/>
      <c r="I76" s="31" t="n"/>
      <c r="J76" s="32">
        <f>IF(A76="","",IF(C76="全店舗",SUMIFS('日次売上記録'!$K:$K,'日次売上記録'!$A:$A,"&gt;="&amp;F76,'日次売上記録'!$A:$A,"&lt;="&amp;G76,'日次売上記録'!$G:$G,D76)+SUMIFS('日次売上記録'!$K:$K,'日次売上記録'!$A:$A,"&gt;="&amp;F76,'日次売上記録'!$A:$A,"&lt;="&amp;G76,'日次売上記録'!$E:$E,D76),SUMIFS('日次売上記録'!$K:$K,'日次売上記録'!$A:$A,"&gt;="&amp;F76,'日次売上記録'!$A:$A,"&lt;="&amp;G76,'日次売上記録'!$B:$B,C76,'日次売上記録'!$G:$G,D76)+SUMIFS('日次売上記録'!$K:$K,'日次売上記録'!$A:$A,"&gt;="&amp;F76,'日次売上記録'!$A:$A,"&lt;="&amp;G76,'日次売上記録'!$B:$B,C76,'日次売上記録'!$E:$E,D76)))</f>
      </c>
      <c r="K76" s="31" t="n"/>
      <c r="L76" s="32">
        <f>IF(A76="","",IF(C76="全店舗",SUMIFS('日次売上記録'!$M:$M,'日次売上記録'!$A:$A,"&gt;="&amp;F76,'日次売上記録'!$A:$A,"&lt;="&amp;G76,'日次売上記録'!$G:$G,D76)+SUMIFS('日次売上記録'!$M:$M,'日次売上記録'!$A:$A,"&gt;="&amp;F76,'日次売上記録'!$A:$A,"&lt;="&amp;G76,'日次売上記録'!$E:$E,D76),SUMIFS('日次売上記録'!$M:$M,'日次売上記録'!$A:$A,"&gt;="&amp;F76,'日次売上記録'!$A:$A,"&lt;="&amp;G76,'日次売上記録'!$B:$B,C76,'日次売上記録'!$G:$G,D76)+SUMIFS('日次売上記録'!$M:$M,'日次売上記録'!$A:$A,"&gt;="&amp;F76,'日次売上記録'!$A:$A,"&lt;="&amp;G76,'日次売上記録'!$B:$B,C76,'日次売上記録'!$E:$E,D76)))</f>
      </c>
      <c r="M76" s="33">
        <f>IF(OR(H76="",H76=0,J76=""),"",(J76-H76)/H76)</f>
      </c>
      <c r="N76" s="28" t="n"/>
      <c r="O76" s="28" t="n"/>
      <c r="P76" s="28" t="n"/>
    </row>
    <row r="77">
      <c r="A77" s="28" t="n"/>
      <c r="B77" s="28" t="n"/>
      <c r="C77" s="28" t="n"/>
      <c r="D77" s="28" t="n"/>
      <c r="E77" s="28" t="n"/>
      <c r="F77" s="29" t="n"/>
      <c r="G77" s="29" t="n"/>
      <c r="H77" s="31" t="n"/>
      <c r="I77" s="31" t="n"/>
      <c r="J77" s="32">
        <f>IF(A77="","",IF(C77="全店舗",SUMIFS('日次売上記録'!$K:$K,'日次売上記録'!$A:$A,"&gt;="&amp;F77,'日次売上記録'!$A:$A,"&lt;="&amp;G77,'日次売上記録'!$G:$G,D77)+SUMIFS('日次売上記録'!$K:$K,'日次売上記録'!$A:$A,"&gt;="&amp;F77,'日次売上記録'!$A:$A,"&lt;="&amp;G77,'日次売上記録'!$E:$E,D77),SUMIFS('日次売上記録'!$K:$K,'日次売上記録'!$A:$A,"&gt;="&amp;F77,'日次売上記録'!$A:$A,"&lt;="&amp;G77,'日次売上記録'!$B:$B,C77,'日次売上記録'!$G:$G,D77)+SUMIFS('日次売上記録'!$K:$K,'日次売上記録'!$A:$A,"&gt;="&amp;F77,'日次売上記録'!$A:$A,"&lt;="&amp;G77,'日次売上記録'!$B:$B,C77,'日次売上記録'!$E:$E,D77)))</f>
      </c>
      <c r="K77" s="31" t="n"/>
      <c r="L77" s="32">
        <f>IF(A77="","",IF(C77="全店舗",SUMIFS('日次売上記録'!$M:$M,'日次売上記録'!$A:$A,"&gt;="&amp;F77,'日次売上記録'!$A:$A,"&lt;="&amp;G77,'日次売上記録'!$G:$G,D77)+SUMIFS('日次売上記録'!$M:$M,'日次売上記録'!$A:$A,"&gt;="&amp;F77,'日次売上記録'!$A:$A,"&lt;="&amp;G77,'日次売上記録'!$E:$E,D77),SUMIFS('日次売上記録'!$M:$M,'日次売上記録'!$A:$A,"&gt;="&amp;F77,'日次売上記録'!$A:$A,"&lt;="&amp;G77,'日次売上記録'!$B:$B,C77,'日次売上記録'!$G:$G,D77)+SUMIFS('日次売上記録'!$M:$M,'日次売上記録'!$A:$A,"&gt;="&amp;F77,'日次売上記録'!$A:$A,"&lt;="&amp;G77,'日次売上記録'!$B:$B,C77,'日次売上記録'!$E:$E,D77)))</f>
      </c>
      <c r="M77" s="33">
        <f>IF(OR(H77="",H77=0,J77=""),"",(J77-H77)/H77)</f>
      </c>
      <c r="N77" s="28" t="n"/>
      <c r="O77" s="28" t="n"/>
      <c r="P77" s="28" t="n"/>
    </row>
    <row r="78">
      <c r="A78" s="28" t="n"/>
      <c r="B78" s="28" t="n"/>
      <c r="C78" s="28" t="n"/>
      <c r="D78" s="28" t="n"/>
      <c r="E78" s="28" t="n"/>
      <c r="F78" s="29" t="n"/>
      <c r="G78" s="29" t="n"/>
      <c r="H78" s="31" t="n"/>
      <c r="I78" s="31" t="n"/>
      <c r="J78" s="32">
        <f>IF(A78="","",IF(C78="全店舗",SUMIFS('日次売上記録'!$K:$K,'日次売上記録'!$A:$A,"&gt;="&amp;F78,'日次売上記録'!$A:$A,"&lt;="&amp;G78,'日次売上記録'!$G:$G,D78)+SUMIFS('日次売上記録'!$K:$K,'日次売上記録'!$A:$A,"&gt;="&amp;F78,'日次売上記録'!$A:$A,"&lt;="&amp;G78,'日次売上記録'!$E:$E,D78),SUMIFS('日次売上記録'!$K:$K,'日次売上記録'!$A:$A,"&gt;="&amp;F78,'日次売上記録'!$A:$A,"&lt;="&amp;G78,'日次売上記録'!$B:$B,C78,'日次売上記録'!$G:$G,D78)+SUMIFS('日次売上記録'!$K:$K,'日次売上記録'!$A:$A,"&gt;="&amp;F78,'日次売上記録'!$A:$A,"&lt;="&amp;G78,'日次売上記録'!$B:$B,C78,'日次売上記録'!$E:$E,D78)))</f>
      </c>
      <c r="K78" s="31" t="n"/>
      <c r="L78" s="32">
        <f>IF(A78="","",IF(C78="全店舗",SUMIFS('日次売上記録'!$M:$M,'日次売上記録'!$A:$A,"&gt;="&amp;F78,'日次売上記録'!$A:$A,"&lt;="&amp;G78,'日次売上記録'!$G:$G,D78)+SUMIFS('日次売上記録'!$M:$M,'日次売上記録'!$A:$A,"&gt;="&amp;F78,'日次売上記録'!$A:$A,"&lt;="&amp;G78,'日次売上記録'!$E:$E,D78),SUMIFS('日次売上記録'!$M:$M,'日次売上記録'!$A:$A,"&gt;="&amp;F78,'日次売上記録'!$A:$A,"&lt;="&amp;G78,'日次売上記録'!$B:$B,C78,'日次売上記録'!$G:$G,D78)+SUMIFS('日次売上記録'!$M:$M,'日次売上記録'!$A:$A,"&gt;="&amp;F78,'日次売上記録'!$A:$A,"&lt;="&amp;G78,'日次売上記録'!$B:$B,C78,'日次売上記録'!$E:$E,D78)))</f>
      </c>
      <c r="M78" s="33">
        <f>IF(OR(H78="",H78=0,J78=""),"",(J78-H78)/H78)</f>
      </c>
      <c r="N78" s="28" t="n"/>
      <c r="O78" s="28" t="n"/>
      <c r="P78" s="28" t="n"/>
    </row>
    <row r="79">
      <c r="A79" s="28" t="n"/>
      <c r="B79" s="28" t="n"/>
      <c r="C79" s="28" t="n"/>
      <c r="D79" s="28" t="n"/>
      <c r="E79" s="28" t="n"/>
      <c r="F79" s="29" t="n"/>
      <c r="G79" s="29" t="n"/>
      <c r="H79" s="31" t="n"/>
      <c r="I79" s="31" t="n"/>
      <c r="J79" s="32">
        <f>IF(A79="","",IF(C79="全店舗",SUMIFS('日次売上記録'!$K:$K,'日次売上記録'!$A:$A,"&gt;="&amp;F79,'日次売上記録'!$A:$A,"&lt;="&amp;G79,'日次売上記録'!$G:$G,D79)+SUMIFS('日次売上記録'!$K:$K,'日次売上記録'!$A:$A,"&gt;="&amp;F79,'日次売上記録'!$A:$A,"&lt;="&amp;G79,'日次売上記録'!$E:$E,D79),SUMIFS('日次売上記録'!$K:$K,'日次売上記録'!$A:$A,"&gt;="&amp;F79,'日次売上記録'!$A:$A,"&lt;="&amp;G79,'日次売上記録'!$B:$B,C79,'日次売上記録'!$G:$G,D79)+SUMIFS('日次売上記録'!$K:$K,'日次売上記録'!$A:$A,"&gt;="&amp;F79,'日次売上記録'!$A:$A,"&lt;="&amp;G79,'日次売上記録'!$B:$B,C79,'日次売上記録'!$E:$E,D79)))</f>
      </c>
      <c r="K79" s="31" t="n"/>
      <c r="L79" s="32">
        <f>IF(A79="","",IF(C79="全店舗",SUMIFS('日次売上記録'!$M:$M,'日次売上記録'!$A:$A,"&gt;="&amp;F79,'日次売上記録'!$A:$A,"&lt;="&amp;G79,'日次売上記録'!$G:$G,D79)+SUMIFS('日次売上記録'!$M:$M,'日次売上記録'!$A:$A,"&gt;="&amp;F79,'日次売上記録'!$A:$A,"&lt;="&amp;G79,'日次売上記録'!$E:$E,D79),SUMIFS('日次売上記録'!$M:$M,'日次売上記録'!$A:$A,"&gt;="&amp;F79,'日次売上記録'!$A:$A,"&lt;="&amp;G79,'日次売上記録'!$B:$B,C79,'日次売上記録'!$G:$G,D79)+SUMIFS('日次売上記録'!$M:$M,'日次売上記録'!$A:$A,"&gt;="&amp;F79,'日次売上記録'!$A:$A,"&lt;="&amp;G79,'日次売上記録'!$B:$B,C79,'日次売上記録'!$E:$E,D79)))</f>
      </c>
      <c r="M79" s="33">
        <f>IF(OR(H79="",H79=0,J79=""),"",(J79-H79)/H79)</f>
      </c>
      <c r="N79" s="28" t="n"/>
      <c r="O79" s="28" t="n"/>
      <c r="P79" s="28" t="n"/>
    </row>
    <row r="80">
      <c r="A80" s="28" t="n"/>
      <c r="B80" s="28" t="n"/>
      <c r="C80" s="28" t="n"/>
      <c r="D80" s="28" t="n"/>
      <c r="E80" s="28" t="n"/>
      <c r="F80" s="29" t="n"/>
      <c r="G80" s="29" t="n"/>
      <c r="H80" s="31" t="n"/>
      <c r="I80" s="31" t="n"/>
      <c r="J80" s="32">
        <f>IF(A80="","",IF(C80="全店舗",SUMIFS('日次売上記録'!$K:$K,'日次売上記録'!$A:$A,"&gt;="&amp;F80,'日次売上記録'!$A:$A,"&lt;="&amp;G80,'日次売上記録'!$G:$G,D80)+SUMIFS('日次売上記録'!$K:$K,'日次売上記録'!$A:$A,"&gt;="&amp;F80,'日次売上記録'!$A:$A,"&lt;="&amp;G80,'日次売上記録'!$E:$E,D80),SUMIFS('日次売上記録'!$K:$K,'日次売上記録'!$A:$A,"&gt;="&amp;F80,'日次売上記録'!$A:$A,"&lt;="&amp;G80,'日次売上記録'!$B:$B,C80,'日次売上記録'!$G:$G,D80)+SUMIFS('日次売上記録'!$K:$K,'日次売上記録'!$A:$A,"&gt;="&amp;F80,'日次売上記録'!$A:$A,"&lt;="&amp;G80,'日次売上記録'!$B:$B,C80,'日次売上記録'!$E:$E,D80)))</f>
      </c>
      <c r="K80" s="31" t="n"/>
      <c r="L80" s="32">
        <f>IF(A80="","",IF(C80="全店舗",SUMIFS('日次売上記録'!$M:$M,'日次売上記録'!$A:$A,"&gt;="&amp;F80,'日次売上記録'!$A:$A,"&lt;="&amp;G80,'日次売上記録'!$G:$G,D80)+SUMIFS('日次売上記録'!$M:$M,'日次売上記録'!$A:$A,"&gt;="&amp;F80,'日次売上記録'!$A:$A,"&lt;="&amp;G80,'日次売上記録'!$E:$E,D80),SUMIFS('日次売上記録'!$M:$M,'日次売上記録'!$A:$A,"&gt;="&amp;F80,'日次売上記録'!$A:$A,"&lt;="&amp;G80,'日次売上記録'!$B:$B,C80,'日次売上記録'!$G:$G,D80)+SUMIFS('日次売上記録'!$M:$M,'日次売上記録'!$A:$A,"&gt;="&amp;F80,'日次売上記録'!$A:$A,"&lt;="&amp;G80,'日次売上記録'!$B:$B,C80,'日次売上記録'!$E:$E,D80)))</f>
      </c>
      <c r="M80" s="33">
        <f>IF(OR(H80="",H80=0,J80=""),"",(J80-H80)/H80)</f>
      </c>
      <c r="N80" s="28" t="n"/>
      <c r="O80" s="28" t="n"/>
      <c r="P80" s="28" t="n"/>
    </row>
    <row r="81">
      <c r="A81" s="28" t="n"/>
      <c r="B81" s="28" t="n"/>
      <c r="C81" s="28" t="n"/>
      <c r="D81" s="28" t="n"/>
      <c r="E81" s="28" t="n"/>
      <c r="F81" s="29" t="n"/>
      <c r="G81" s="29" t="n"/>
      <c r="H81" s="31" t="n"/>
      <c r="I81" s="31" t="n"/>
      <c r="J81" s="32">
        <f>IF(A81="","",IF(C81="全店舗",SUMIFS('日次売上記録'!$K:$K,'日次売上記録'!$A:$A,"&gt;="&amp;F81,'日次売上記録'!$A:$A,"&lt;="&amp;G81,'日次売上記録'!$G:$G,D81)+SUMIFS('日次売上記録'!$K:$K,'日次売上記録'!$A:$A,"&gt;="&amp;F81,'日次売上記録'!$A:$A,"&lt;="&amp;G81,'日次売上記録'!$E:$E,D81),SUMIFS('日次売上記録'!$K:$K,'日次売上記録'!$A:$A,"&gt;="&amp;F81,'日次売上記録'!$A:$A,"&lt;="&amp;G81,'日次売上記録'!$B:$B,C81,'日次売上記録'!$G:$G,D81)+SUMIFS('日次売上記録'!$K:$K,'日次売上記録'!$A:$A,"&gt;="&amp;F81,'日次売上記録'!$A:$A,"&lt;="&amp;G81,'日次売上記録'!$B:$B,C81,'日次売上記録'!$E:$E,D81)))</f>
      </c>
      <c r="K81" s="31" t="n"/>
      <c r="L81" s="32">
        <f>IF(A81="","",IF(C81="全店舗",SUMIFS('日次売上記録'!$M:$M,'日次売上記録'!$A:$A,"&gt;="&amp;F81,'日次売上記録'!$A:$A,"&lt;="&amp;G81,'日次売上記録'!$G:$G,D81)+SUMIFS('日次売上記録'!$M:$M,'日次売上記録'!$A:$A,"&gt;="&amp;F81,'日次売上記録'!$A:$A,"&lt;="&amp;G81,'日次売上記録'!$E:$E,D81),SUMIFS('日次売上記録'!$M:$M,'日次売上記録'!$A:$A,"&gt;="&amp;F81,'日次売上記録'!$A:$A,"&lt;="&amp;G81,'日次売上記録'!$B:$B,C81,'日次売上記録'!$G:$G,D81)+SUMIFS('日次売上記録'!$M:$M,'日次売上記録'!$A:$A,"&gt;="&amp;F81,'日次売上記録'!$A:$A,"&lt;="&amp;G81,'日次売上記録'!$B:$B,C81,'日次売上記録'!$E:$E,D81)))</f>
      </c>
      <c r="M81" s="33">
        <f>IF(OR(H81="",H81=0,J81=""),"",(J81-H81)/H81)</f>
      </c>
      <c r="N81" s="28" t="n"/>
      <c r="O81" s="28" t="n"/>
      <c r="P81" s="28" t="n"/>
    </row>
    <row r="82">
      <c r="A82" s="28" t="n"/>
      <c r="B82" s="28" t="n"/>
      <c r="C82" s="28" t="n"/>
      <c r="D82" s="28" t="n"/>
      <c r="E82" s="28" t="n"/>
      <c r="F82" s="29" t="n"/>
      <c r="G82" s="29" t="n"/>
      <c r="H82" s="31" t="n"/>
      <c r="I82" s="31" t="n"/>
      <c r="J82" s="32">
        <f>IF(A82="","",IF(C82="全店舗",SUMIFS('日次売上記録'!$K:$K,'日次売上記録'!$A:$A,"&gt;="&amp;F82,'日次売上記録'!$A:$A,"&lt;="&amp;G82,'日次売上記録'!$G:$G,D82)+SUMIFS('日次売上記録'!$K:$K,'日次売上記録'!$A:$A,"&gt;="&amp;F82,'日次売上記録'!$A:$A,"&lt;="&amp;G82,'日次売上記録'!$E:$E,D82),SUMIFS('日次売上記録'!$K:$K,'日次売上記録'!$A:$A,"&gt;="&amp;F82,'日次売上記録'!$A:$A,"&lt;="&amp;G82,'日次売上記録'!$B:$B,C82,'日次売上記録'!$G:$G,D82)+SUMIFS('日次売上記録'!$K:$K,'日次売上記録'!$A:$A,"&gt;="&amp;F82,'日次売上記録'!$A:$A,"&lt;="&amp;G82,'日次売上記録'!$B:$B,C82,'日次売上記録'!$E:$E,D82)))</f>
      </c>
      <c r="K82" s="31" t="n"/>
      <c r="L82" s="32">
        <f>IF(A82="","",IF(C82="全店舗",SUMIFS('日次売上記録'!$M:$M,'日次売上記録'!$A:$A,"&gt;="&amp;F82,'日次売上記録'!$A:$A,"&lt;="&amp;G82,'日次売上記録'!$G:$G,D82)+SUMIFS('日次売上記録'!$M:$M,'日次売上記録'!$A:$A,"&gt;="&amp;F82,'日次売上記録'!$A:$A,"&lt;="&amp;G82,'日次売上記録'!$E:$E,D82),SUMIFS('日次売上記録'!$M:$M,'日次売上記録'!$A:$A,"&gt;="&amp;F82,'日次売上記録'!$A:$A,"&lt;="&amp;G82,'日次売上記録'!$B:$B,C82,'日次売上記録'!$G:$G,D82)+SUMIFS('日次売上記録'!$M:$M,'日次売上記録'!$A:$A,"&gt;="&amp;F82,'日次売上記録'!$A:$A,"&lt;="&amp;G82,'日次売上記録'!$B:$B,C82,'日次売上記録'!$E:$E,D82)))</f>
      </c>
      <c r="M82" s="33">
        <f>IF(OR(H82="",H82=0,J82=""),"",(J82-H82)/H82)</f>
      </c>
      <c r="N82" s="28" t="n"/>
      <c r="O82" s="28" t="n"/>
      <c r="P82" s="28" t="n"/>
    </row>
    <row r="83">
      <c r="A83" s="28" t="n"/>
      <c r="B83" s="28" t="n"/>
      <c r="C83" s="28" t="n"/>
      <c r="D83" s="28" t="n"/>
      <c r="E83" s="28" t="n"/>
      <c r="F83" s="29" t="n"/>
      <c r="G83" s="29" t="n"/>
      <c r="H83" s="31" t="n"/>
      <c r="I83" s="31" t="n"/>
      <c r="J83" s="32">
        <f>IF(A83="","",IF(C83="全店舗",SUMIFS('日次売上記録'!$K:$K,'日次売上記録'!$A:$A,"&gt;="&amp;F83,'日次売上記録'!$A:$A,"&lt;="&amp;G83,'日次売上記録'!$G:$G,D83)+SUMIFS('日次売上記録'!$K:$K,'日次売上記録'!$A:$A,"&gt;="&amp;F83,'日次売上記録'!$A:$A,"&lt;="&amp;G83,'日次売上記録'!$E:$E,D83),SUMIFS('日次売上記録'!$K:$K,'日次売上記録'!$A:$A,"&gt;="&amp;F83,'日次売上記録'!$A:$A,"&lt;="&amp;G83,'日次売上記録'!$B:$B,C83,'日次売上記録'!$G:$G,D83)+SUMIFS('日次売上記録'!$K:$K,'日次売上記録'!$A:$A,"&gt;="&amp;F83,'日次売上記録'!$A:$A,"&lt;="&amp;G83,'日次売上記録'!$B:$B,C83,'日次売上記録'!$E:$E,D83)))</f>
      </c>
      <c r="K83" s="31" t="n"/>
      <c r="L83" s="32">
        <f>IF(A83="","",IF(C83="全店舗",SUMIFS('日次売上記録'!$M:$M,'日次売上記録'!$A:$A,"&gt;="&amp;F83,'日次売上記録'!$A:$A,"&lt;="&amp;G83,'日次売上記録'!$G:$G,D83)+SUMIFS('日次売上記録'!$M:$M,'日次売上記録'!$A:$A,"&gt;="&amp;F83,'日次売上記録'!$A:$A,"&lt;="&amp;G83,'日次売上記録'!$E:$E,D83),SUMIFS('日次売上記録'!$M:$M,'日次売上記録'!$A:$A,"&gt;="&amp;F83,'日次売上記録'!$A:$A,"&lt;="&amp;G83,'日次売上記録'!$B:$B,C83,'日次売上記録'!$G:$G,D83)+SUMIFS('日次売上記録'!$M:$M,'日次売上記録'!$A:$A,"&gt;="&amp;F83,'日次売上記録'!$A:$A,"&lt;="&amp;G83,'日次売上記録'!$B:$B,C83,'日次売上記録'!$E:$E,D83)))</f>
      </c>
      <c r="M83" s="33">
        <f>IF(OR(H83="",H83=0,J83=""),"",(J83-H83)/H83)</f>
      </c>
      <c r="N83" s="28" t="n"/>
      <c r="O83" s="28" t="n"/>
      <c r="P83" s="28" t="n"/>
    </row>
    <row r="84">
      <c r="A84" s="28" t="n"/>
      <c r="B84" s="28" t="n"/>
      <c r="C84" s="28" t="n"/>
      <c r="D84" s="28" t="n"/>
      <c r="E84" s="28" t="n"/>
      <c r="F84" s="29" t="n"/>
      <c r="G84" s="29" t="n"/>
      <c r="H84" s="31" t="n"/>
      <c r="I84" s="31" t="n"/>
      <c r="J84" s="32">
        <f>IF(A84="","",IF(C84="全店舗",SUMIFS('日次売上記録'!$K:$K,'日次売上記録'!$A:$A,"&gt;="&amp;F84,'日次売上記録'!$A:$A,"&lt;="&amp;G84,'日次売上記録'!$G:$G,D84)+SUMIFS('日次売上記録'!$K:$K,'日次売上記録'!$A:$A,"&gt;="&amp;F84,'日次売上記録'!$A:$A,"&lt;="&amp;G84,'日次売上記録'!$E:$E,D84),SUMIFS('日次売上記録'!$K:$K,'日次売上記録'!$A:$A,"&gt;="&amp;F84,'日次売上記録'!$A:$A,"&lt;="&amp;G84,'日次売上記録'!$B:$B,C84,'日次売上記録'!$G:$G,D84)+SUMIFS('日次売上記録'!$K:$K,'日次売上記録'!$A:$A,"&gt;="&amp;F84,'日次売上記録'!$A:$A,"&lt;="&amp;G84,'日次売上記録'!$B:$B,C84,'日次売上記録'!$E:$E,D84)))</f>
      </c>
      <c r="K84" s="31" t="n"/>
      <c r="L84" s="32">
        <f>IF(A84="","",IF(C84="全店舗",SUMIFS('日次売上記録'!$M:$M,'日次売上記録'!$A:$A,"&gt;="&amp;F84,'日次売上記録'!$A:$A,"&lt;="&amp;G84,'日次売上記録'!$G:$G,D84)+SUMIFS('日次売上記録'!$M:$M,'日次売上記録'!$A:$A,"&gt;="&amp;F84,'日次売上記録'!$A:$A,"&lt;="&amp;G84,'日次売上記録'!$E:$E,D84),SUMIFS('日次売上記録'!$M:$M,'日次売上記録'!$A:$A,"&gt;="&amp;F84,'日次売上記録'!$A:$A,"&lt;="&amp;G84,'日次売上記録'!$B:$B,C84,'日次売上記録'!$G:$G,D84)+SUMIFS('日次売上記録'!$M:$M,'日次売上記録'!$A:$A,"&gt;="&amp;F84,'日次売上記録'!$A:$A,"&lt;="&amp;G84,'日次売上記録'!$B:$B,C84,'日次売上記録'!$E:$E,D84)))</f>
      </c>
      <c r="M84" s="33">
        <f>IF(OR(H84="",H84=0,J84=""),"",(J84-H84)/H84)</f>
      </c>
      <c r="N84" s="28" t="n"/>
      <c r="O84" s="28" t="n"/>
      <c r="P84" s="28" t="n"/>
    </row>
    <row r="85">
      <c r="A85" s="28" t="n"/>
      <c r="B85" s="28" t="n"/>
      <c r="C85" s="28" t="n"/>
      <c r="D85" s="28" t="n"/>
      <c r="E85" s="28" t="n"/>
      <c r="F85" s="29" t="n"/>
      <c r="G85" s="29" t="n"/>
      <c r="H85" s="31" t="n"/>
      <c r="I85" s="31" t="n"/>
      <c r="J85" s="32">
        <f>IF(A85="","",IF(C85="全店舗",SUMIFS('日次売上記録'!$K:$K,'日次売上記録'!$A:$A,"&gt;="&amp;F85,'日次売上記録'!$A:$A,"&lt;="&amp;G85,'日次売上記録'!$G:$G,D85)+SUMIFS('日次売上記録'!$K:$K,'日次売上記録'!$A:$A,"&gt;="&amp;F85,'日次売上記録'!$A:$A,"&lt;="&amp;G85,'日次売上記録'!$E:$E,D85),SUMIFS('日次売上記録'!$K:$K,'日次売上記録'!$A:$A,"&gt;="&amp;F85,'日次売上記録'!$A:$A,"&lt;="&amp;G85,'日次売上記録'!$B:$B,C85,'日次売上記録'!$G:$G,D85)+SUMIFS('日次売上記録'!$K:$K,'日次売上記録'!$A:$A,"&gt;="&amp;F85,'日次売上記録'!$A:$A,"&lt;="&amp;G85,'日次売上記録'!$B:$B,C85,'日次売上記録'!$E:$E,D85)))</f>
      </c>
      <c r="K85" s="31" t="n"/>
      <c r="L85" s="32">
        <f>IF(A85="","",IF(C85="全店舗",SUMIFS('日次売上記録'!$M:$M,'日次売上記録'!$A:$A,"&gt;="&amp;F85,'日次売上記録'!$A:$A,"&lt;="&amp;G85,'日次売上記録'!$G:$G,D85)+SUMIFS('日次売上記録'!$M:$M,'日次売上記録'!$A:$A,"&gt;="&amp;F85,'日次売上記録'!$A:$A,"&lt;="&amp;G85,'日次売上記録'!$E:$E,D85),SUMIFS('日次売上記録'!$M:$M,'日次売上記録'!$A:$A,"&gt;="&amp;F85,'日次売上記録'!$A:$A,"&lt;="&amp;G85,'日次売上記録'!$B:$B,C85,'日次売上記録'!$G:$G,D85)+SUMIFS('日次売上記録'!$M:$M,'日次売上記録'!$A:$A,"&gt;="&amp;F85,'日次売上記録'!$A:$A,"&lt;="&amp;G85,'日次売上記録'!$B:$B,C85,'日次売上記録'!$E:$E,D85)))</f>
      </c>
      <c r="M85" s="33">
        <f>IF(OR(H85="",H85=0,J85=""),"",(J85-H85)/H85)</f>
      </c>
      <c r="N85" s="28" t="n"/>
      <c r="O85" s="28" t="n"/>
      <c r="P85" s="28" t="n"/>
    </row>
    <row r="86">
      <c r="A86" s="28" t="n"/>
      <c r="B86" s="28" t="n"/>
      <c r="C86" s="28" t="n"/>
      <c r="D86" s="28" t="n"/>
      <c r="E86" s="28" t="n"/>
      <c r="F86" s="29" t="n"/>
      <c r="G86" s="29" t="n"/>
      <c r="H86" s="31" t="n"/>
      <c r="I86" s="31" t="n"/>
      <c r="J86" s="32">
        <f>IF(A86="","",IF(C86="全店舗",SUMIFS('日次売上記録'!$K:$K,'日次売上記録'!$A:$A,"&gt;="&amp;F86,'日次売上記録'!$A:$A,"&lt;="&amp;G86,'日次売上記録'!$G:$G,D86)+SUMIFS('日次売上記録'!$K:$K,'日次売上記録'!$A:$A,"&gt;="&amp;F86,'日次売上記録'!$A:$A,"&lt;="&amp;G86,'日次売上記録'!$E:$E,D86),SUMIFS('日次売上記録'!$K:$K,'日次売上記録'!$A:$A,"&gt;="&amp;F86,'日次売上記録'!$A:$A,"&lt;="&amp;G86,'日次売上記録'!$B:$B,C86,'日次売上記録'!$G:$G,D86)+SUMIFS('日次売上記録'!$K:$K,'日次売上記録'!$A:$A,"&gt;="&amp;F86,'日次売上記録'!$A:$A,"&lt;="&amp;G86,'日次売上記録'!$B:$B,C86,'日次売上記録'!$E:$E,D86)))</f>
      </c>
      <c r="K86" s="31" t="n"/>
      <c r="L86" s="32">
        <f>IF(A86="","",IF(C86="全店舗",SUMIFS('日次売上記録'!$M:$M,'日次売上記録'!$A:$A,"&gt;="&amp;F86,'日次売上記録'!$A:$A,"&lt;="&amp;G86,'日次売上記録'!$G:$G,D86)+SUMIFS('日次売上記録'!$M:$M,'日次売上記録'!$A:$A,"&gt;="&amp;F86,'日次売上記録'!$A:$A,"&lt;="&amp;G86,'日次売上記録'!$E:$E,D86),SUMIFS('日次売上記録'!$M:$M,'日次売上記録'!$A:$A,"&gt;="&amp;F86,'日次売上記録'!$A:$A,"&lt;="&amp;G86,'日次売上記録'!$B:$B,C86,'日次売上記録'!$G:$G,D86)+SUMIFS('日次売上記録'!$M:$M,'日次売上記録'!$A:$A,"&gt;="&amp;F86,'日次売上記録'!$A:$A,"&lt;="&amp;G86,'日次売上記録'!$B:$B,C86,'日次売上記録'!$E:$E,D86)))</f>
      </c>
      <c r="M86" s="33">
        <f>IF(OR(H86="",H86=0,J86=""),"",(J86-H86)/H86)</f>
      </c>
      <c r="N86" s="28" t="n"/>
      <c r="O86" s="28" t="n"/>
      <c r="P86" s="28" t="n"/>
    </row>
    <row r="87">
      <c r="A87" s="28" t="n"/>
      <c r="B87" s="28" t="n"/>
      <c r="C87" s="28" t="n"/>
      <c r="D87" s="28" t="n"/>
      <c r="E87" s="28" t="n"/>
      <c r="F87" s="29" t="n"/>
      <c r="G87" s="29" t="n"/>
      <c r="H87" s="31" t="n"/>
      <c r="I87" s="31" t="n"/>
      <c r="J87" s="32">
        <f>IF(A87="","",IF(C87="全店舗",SUMIFS('日次売上記録'!$K:$K,'日次売上記録'!$A:$A,"&gt;="&amp;F87,'日次売上記録'!$A:$A,"&lt;="&amp;G87,'日次売上記録'!$G:$G,D87)+SUMIFS('日次売上記録'!$K:$K,'日次売上記録'!$A:$A,"&gt;="&amp;F87,'日次売上記録'!$A:$A,"&lt;="&amp;G87,'日次売上記録'!$E:$E,D87),SUMIFS('日次売上記録'!$K:$K,'日次売上記録'!$A:$A,"&gt;="&amp;F87,'日次売上記録'!$A:$A,"&lt;="&amp;G87,'日次売上記録'!$B:$B,C87,'日次売上記録'!$G:$G,D87)+SUMIFS('日次売上記録'!$K:$K,'日次売上記録'!$A:$A,"&gt;="&amp;F87,'日次売上記録'!$A:$A,"&lt;="&amp;G87,'日次売上記録'!$B:$B,C87,'日次売上記録'!$E:$E,D87)))</f>
      </c>
      <c r="K87" s="31" t="n"/>
      <c r="L87" s="32">
        <f>IF(A87="","",IF(C87="全店舗",SUMIFS('日次売上記録'!$M:$M,'日次売上記録'!$A:$A,"&gt;="&amp;F87,'日次売上記録'!$A:$A,"&lt;="&amp;G87,'日次売上記録'!$G:$G,D87)+SUMIFS('日次売上記録'!$M:$M,'日次売上記録'!$A:$A,"&gt;="&amp;F87,'日次売上記録'!$A:$A,"&lt;="&amp;G87,'日次売上記録'!$E:$E,D87),SUMIFS('日次売上記録'!$M:$M,'日次売上記録'!$A:$A,"&gt;="&amp;F87,'日次売上記録'!$A:$A,"&lt;="&amp;G87,'日次売上記録'!$B:$B,C87,'日次売上記録'!$G:$G,D87)+SUMIFS('日次売上記録'!$M:$M,'日次売上記録'!$A:$A,"&gt;="&amp;F87,'日次売上記録'!$A:$A,"&lt;="&amp;G87,'日次売上記録'!$B:$B,C87,'日次売上記録'!$E:$E,D87)))</f>
      </c>
      <c r="M87" s="33">
        <f>IF(OR(H87="",H87=0,J87=""),"",(J87-H87)/H87)</f>
      </c>
      <c r="N87" s="28" t="n"/>
      <c r="O87" s="28" t="n"/>
      <c r="P87" s="28" t="n"/>
    </row>
    <row r="88">
      <c r="A88" s="28" t="n"/>
      <c r="B88" s="28" t="n"/>
      <c r="C88" s="28" t="n"/>
      <c r="D88" s="28" t="n"/>
      <c r="E88" s="28" t="n"/>
      <c r="F88" s="29" t="n"/>
      <c r="G88" s="29" t="n"/>
      <c r="H88" s="31" t="n"/>
      <c r="I88" s="31" t="n"/>
      <c r="J88" s="32">
        <f>IF(A88="","",IF(C88="全店舗",SUMIFS('日次売上記録'!$K:$K,'日次売上記録'!$A:$A,"&gt;="&amp;F88,'日次売上記録'!$A:$A,"&lt;="&amp;G88,'日次売上記録'!$G:$G,D88)+SUMIFS('日次売上記録'!$K:$K,'日次売上記録'!$A:$A,"&gt;="&amp;F88,'日次売上記録'!$A:$A,"&lt;="&amp;G88,'日次売上記録'!$E:$E,D88),SUMIFS('日次売上記録'!$K:$K,'日次売上記録'!$A:$A,"&gt;="&amp;F88,'日次売上記録'!$A:$A,"&lt;="&amp;G88,'日次売上記録'!$B:$B,C88,'日次売上記録'!$G:$G,D88)+SUMIFS('日次売上記録'!$K:$K,'日次売上記録'!$A:$A,"&gt;="&amp;F88,'日次売上記録'!$A:$A,"&lt;="&amp;G88,'日次売上記録'!$B:$B,C88,'日次売上記録'!$E:$E,D88)))</f>
      </c>
      <c r="K88" s="31" t="n"/>
      <c r="L88" s="32">
        <f>IF(A88="","",IF(C88="全店舗",SUMIFS('日次売上記録'!$M:$M,'日次売上記録'!$A:$A,"&gt;="&amp;F88,'日次売上記録'!$A:$A,"&lt;="&amp;G88,'日次売上記録'!$G:$G,D88)+SUMIFS('日次売上記録'!$M:$M,'日次売上記録'!$A:$A,"&gt;="&amp;F88,'日次売上記録'!$A:$A,"&lt;="&amp;G88,'日次売上記録'!$E:$E,D88),SUMIFS('日次売上記録'!$M:$M,'日次売上記録'!$A:$A,"&gt;="&amp;F88,'日次売上記録'!$A:$A,"&lt;="&amp;G88,'日次売上記録'!$B:$B,C88,'日次売上記録'!$G:$G,D88)+SUMIFS('日次売上記録'!$M:$M,'日次売上記録'!$A:$A,"&gt;="&amp;F88,'日次売上記録'!$A:$A,"&lt;="&amp;G88,'日次売上記録'!$B:$B,C88,'日次売上記録'!$E:$E,D88)))</f>
      </c>
      <c r="M88" s="33">
        <f>IF(OR(H88="",H88=0,J88=""),"",(J88-H88)/H88)</f>
      </c>
      <c r="N88" s="28" t="n"/>
      <c r="O88" s="28" t="n"/>
      <c r="P88" s="28" t="n"/>
    </row>
    <row r="89">
      <c r="A89" s="28" t="n"/>
      <c r="B89" s="28" t="n"/>
      <c r="C89" s="28" t="n"/>
      <c r="D89" s="28" t="n"/>
      <c r="E89" s="28" t="n"/>
      <c r="F89" s="29" t="n"/>
      <c r="G89" s="29" t="n"/>
      <c r="H89" s="31" t="n"/>
      <c r="I89" s="31" t="n"/>
      <c r="J89" s="32">
        <f>IF(A89="","",IF(C89="全店舗",SUMIFS('日次売上記録'!$K:$K,'日次売上記録'!$A:$A,"&gt;="&amp;F89,'日次売上記録'!$A:$A,"&lt;="&amp;G89,'日次売上記録'!$G:$G,D89)+SUMIFS('日次売上記録'!$K:$K,'日次売上記録'!$A:$A,"&gt;="&amp;F89,'日次売上記録'!$A:$A,"&lt;="&amp;G89,'日次売上記録'!$E:$E,D89),SUMIFS('日次売上記録'!$K:$K,'日次売上記録'!$A:$A,"&gt;="&amp;F89,'日次売上記録'!$A:$A,"&lt;="&amp;G89,'日次売上記録'!$B:$B,C89,'日次売上記録'!$G:$G,D89)+SUMIFS('日次売上記録'!$K:$K,'日次売上記録'!$A:$A,"&gt;="&amp;F89,'日次売上記録'!$A:$A,"&lt;="&amp;G89,'日次売上記録'!$B:$B,C89,'日次売上記録'!$E:$E,D89)))</f>
      </c>
      <c r="K89" s="31" t="n"/>
      <c r="L89" s="32">
        <f>IF(A89="","",IF(C89="全店舗",SUMIFS('日次売上記録'!$M:$M,'日次売上記録'!$A:$A,"&gt;="&amp;F89,'日次売上記録'!$A:$A,"&lt;="&amp;G89,'日次売上記録'!$G:$G,D89)+SUMIFS('日次売上記録'!$M:$M,'日次売上記録'!$A:$A,"&gt;="&amp;F89,'日次売上記録'!$A:$A,"&lt;="&amp;G89,'日次売上記録'!$E:$E,D89),SUMIFS('日次売上記録'!$M:$M,'日次売上記録'!$A:$A,"&gt;="&amp;F89,'日次売上記録'!$A:$A,"&lt;="&amp;G89,'日次売上記録'!$B:$B,C89,'日次売上記録'!$G:$G,D89)+SUMIFS('日次売上記録'!$M:$M,'日次売上記録'!$A:$A,"&gt;="&amp;F89,'日次売上記録'!$A:$A,"&lt;="&amp;G89,'日次売上記録'!$B:$B,C89,'日次売上記録'!$E:$E,D89)))</f>
      </c>
      <c r="M89" s="33">
        <f>IF(OR(H89="",H89=0,J89=""),"",(J89-H89)/H89)</f>
      </c>
      <c r="N89" s="28" t="n"/>
      <c r="O89" s="28" t="n"/>
      <c r="P89" s="28" t="n"/>
    </row>
    <row r="90">
      <c r="A90" s="28" t="n"/>
      <c r="B90" s="28" t="n"/>
      <c r="C90" s="28" t="n"/>
      <c r="D90" s="28" t="n"/>
      <c r="E90" s="28" t="n"/>
      <c r="F90" s="29" t="n"/>
      <c r="G90" s="29" t="n"/>
      <c r="H90" s="31" t="n"/>
      <c r="I90" s="31" t="n"/>
      <c r="J90" s="32">
        <f>IF(A90="","",IF(C90="全店舗",SUMIFS('日次売上記録'!$K:$K,'日次売上記録'!$A:$A,"&gt;="&amp;F90,'日次売上記録'!$A:$A,"&lt;="&amp;G90,'日次売上記録'!$G:$G,D90)+SUMIFS('日次売上記録'!$K:$K,'日次売上記録'!$A:$A,"&gt;="&amp;F90,'日次売上記録'!$A:$A,"&lt;="&amp;G90,'日次売上記録'!$E:$E,D90),SUMIFS('日次売上記録'!$K:$K,'日次売上記録'!$A:$A,"&gt;="&amp;F90,'日次売上記録'!$A:$A,"&lt;="&amp;G90,'日次売上記録'!$B:$B,C90,'日次売上記録'!$G:$G,D90)+SUMIFS('日次売上記録'!$K:$K,'日次売上記録'!$A:$A,"&gt;="&amp;F90,'日次売上記録'!$A:$A,"&lt;="&amp;G90,'日次売上記録'!$B:$B,C90,'日次売上記録'!$E:$E,D90)))</f>
      </c>
      <c r="K90" s="31" t="n"/>
      <c r="L90" s="32">
        <f>IF(A90="","",IF(C90="全店舗",SUMIFS('日次売上記録'!$M:$M,'日次売上記録'!$A:$A,"&gt;="&amp;F90,'日次売上記録'!$A:$A,"&lt;="&amp;G90,'日次売上記録'!$G:$G,D90)+SUMIFS('日次売上記録'!$M:$M,'日次売上記録'!$A:$A,"&gt;="&amp;F90,'日次売上記録'!$A:$A,"&lt;="&amp;G90,'日次売上記録'!$E:$E,D90),SUMIFS('日次売上記録'!$M:$M,'日次売上記録'!$A:$A,"&gt;="&amp;F90,'日次売上記録'!$A:$A,"&lt;="&amp;G90,'日次売上記録'!$B:$B,C90,'日次売上記録'!$G:$G,D90)+SUMIFS('日次売上記録'!$M:$M,'日次売上記録'!$A:$A,"&gt;="&amp;F90,'日次売上記録'!$A:$A,"&lt;="&amp;G90,'日次売上記録'!$B:$B,C90,'日次売上記録'!$E:$E,D90)))</f>
      </c>
      <c r="M90" s="33">
        <f>IF(OR(H90="",H90=0,J90=""),"",(J90-H90)/H90)</f>
      </c>
      <c r="N90" s="28" t="n"/>
      <c r="O90" s="28" t="n"/>
      <c r="P90" s="28" t="n"/>
    </row>
    <row r="91">
      <c r="A91" s="28" t="n"/>
      <c r="B91" s="28" t="n"/>
      <c r="C91" s="28" t="n"/>
      <c r="D91" s="28" t="n"/>
      <c r="E91" s="28" t="n"/>
      <c r="F91" s="29" t="n"/>
      <c r="G91" s="29" t="n"/>
      <c r="H91" s="31" t="n"/>
      <c r="I91" s="31" t="n"/>
      <c r="J91" s="32">
        <f>IF(A91="","",IF(C91="全店舗",SUMIFS('日次売上記録'!$K:$K,'日次売上記録'!$A:$A,"&gt;="&amp;F91,'日次売上記録'!$A:$A,"&lt;="&amp;G91,'日次売上記録'!$G:$G,D91)+SUMIFS('日次売上記録'!$K:$K,'日次売上記録'!$A:$A,"&gt;="&amp;F91,'日次売上記録'!$A:$A,"&lt;="&amp;G91,'日次売上記録'!$E:$E,D91),SUMIFS('日次売上記録'!$K:$K,'日次売上記録'!$A:$A,"&gt;="&amp;F91,'日次売上記録'!$A:$A,"&lt;="&amp;G91,'日次売上記録'!$B:$B,C91,'日次売上記録'!$G:$G,D91)+SUMIFS('日次売上記録'!$K:$K,'日次売上記録'!$A:$A,"&gt;="&amp;F91,'日次売上記録'!$A:$A,"&lt;="&amp;G91,'日次売上記録'!$B:$B,C91,'日次売上記録'!$E:$E,D91)))</f>
      </c>
      <c r="K91" s="31" t="n"/>
      <c r="L91" s="32">
        <f>IF(A91="","",IF(C91="全店舗",SUMIFS('日次売上記録'!$M:$M,'日次売上記録'!$A:$A,"&gt;="&amp;F91,'日次売上記録'!$A:$A,"&lt;="&amp;G91,'日次売上記録'!$G:$G,D91)+SUMIFS('日次売上記録'!$M:$M,'日次売上記録'!$A:$A,"&gt;="&amp;F91,'日次売上記録'!$A:$A,"&lt;="&amp;G91,'日次売上記録'!$E:$E,D91),SUMIFS('日次売上記録'!$M:$M,'日次売上記録'!$A:$A,"&gt;="&amp;F91,'日次売上記録'!$A:$A,"&lt;="&amp;G91,'日次売上記録'!$B:$B,C91,'日次売上記録'!$G:$G,D91)+SUMIFS('日次売上記録'!$M:$M,'日次売上記録'!$A:$A,"&gt;="&amp;F91,'日次売上記録'!$A:$A,"&lt;="&amp;G91,'日次売上記録'!$B:$B,C91,'日次売上記録'!$E:$E,D91)))</f>
      </c>
      <c r="M91" s="33">
        <f>IF(OR(H91="",H91=0,J91=""),"",(J91-H91)/H91)</f>
      </c>
      <c r="N91" s="28" t="n"/>
      <c r="O91" s="28" t="n"/>
      <c r="P91" s="28" t="n"/>
    </row>
    <row r="92">
      <c r="A92" s="28" t="n"/>
      <c r="B92" s="28" t="n"/>
      <c r="C92" s="28" t="n"/>
      <c r="D92" s="28" t="n"/>
      <c r="E92" s="28" t="n"/>
      <c r="F92" s="29" t="n"/>
      <c r="G92" s="29" t="n"/>
      <c r="H92" s="31" t="n"/>
      <c r="I92" s="31" t="n"/>
      <c r="J92" s="32">
        <f>IF(A92="","",IF(C92="全店舗",SUMIFS('日次売上記録'!$K:$K,'日次売上記録'!$A:$A,"&gt;="&amp;F92,'日次売上記録'!$A:$A,"&lt;="&amp;G92,'日次売上記録'!$G:$G,D92)+SUMIFS('日次売上記録'!$K:$K,'日次売上記録'!$A:$A,"&gt;="&amp;F92,'日次売上記録'!$A:$A,"&lt;="&amp;G92,'日次売上記録'!$E:$E,D92),SUMIFS('日次売上記録'!$K:$K,'日次売上記録'!$A:$A,"&gt;="&amp;F92,'日次売上記録'!$A:$A,"&lt;="&amp;G92,'日次売上記録'!$B:$B,C92,'日次売上記録'!$G:$G,D92)+SUMIFS('日次売上記録'!$K:$K,'日次売上記録'!$A:$A,"&gt;="&amp;F92,'日次売上記録'!$A:$A,"&lt;="&amp;G92,'日次売上記録'!$B:$B,C92,'日次売上記録'!$E:$E,D92)))</f>
      </c>
      <c r="K92" s="31" t="n"/>
      <c r="L92" s="32">
        <f>IF(A92="","",IF(C92="全店舗",SUMIFS('日次売上記録'!$M:$M,'日次売上記録'!$A:$A,"&gt;="&amp;F92,'日次売上記録'!$A:$A,"&lt;="&amp;G92,'日次売上記録'!$G:$G,D92)+SUMIFS('日次売上記録'!$M:$M,'日次売上記録'!$A:$A,"&gt;="&amp;F92,'日次売上記録'!$A:$A,"&lt;="&amp;G92,'日次売上記録'!$E:$E,D92),SUMIFS('日次売上記録'!$M:$M,'日次売上記録'!$A:$A,"&gt;="&amp;F92,'日次売上記録'!$A:$A,"&lt;="&amp;G92,'日次売上記録'!$B:$B,C92,'日次売上記録'!$G:$G,D92)+SUMIFS('日次売上記録'!$M:$M,'日次売上記録'!$A:$A,"&gt;="&amp;F92,'日次売上記録'!$A:$A,"&lt;="&amp;G92,'日次売上記録'!$B:$B,C92,'日次売上記録'!$E:$E,D92)))</f>
      </c>
      <c r="M92" s="33">
        <f>IF(OR(H92="",H92=0,J92=""),"",(J92-H92)/H92)</f>
      </c>
      <c r="N92" s="28" t="n"/>
      <c r="O92" s="28" t="n"/>
      <c r="P92" s="28" t="n"/>
    </row>
    <row r="93">
      <c r="A93" s="28" t="n"/>
      <c r="B93" s="28" t="n"/>
      <c r="C93" s="28" t="n"/>
      <c r="D93" s="28" t="n"/>
      <c r="E93" s="28" t="n"/>
      <c r="F93" s="29" t="n"/>
      <c r="G93" s="29" t="n"/>
      <c r="H93" s="31" t="n"/>
      <c r="I93" s="31" t="n"/>
      <c r="J93" s="32">
        <f>IF(A93="","",IF(C93="全店舗",SUMIFS('日次売上記録'!$K:$K,'日次売上記録'!$A:$A,"&gt;="&amp;F93,'日次売上記録'!$A:$A,"&lt;="&amp;G93,'日次売上記録'!$G:$G,D93)+SUMIFS('日次売上記録'!$K:$K,'日次売上記録'!$A:$A,"&gt;="&amp;F93,'日次売上記録'!$A:$A,"&lt;="&amp;G93,'日次売上記録'!$E:$E,D93),SUMIFS('日次売上記録'!$K:$K,'日次売上記録'!$A:$A,"&gt;="&amp;F93,'日次売上記録'!$A:$A,"&lt;="&amp;G93,'日次売上記録'!$B:$B,C93,'日次売上記録'!$G:$G,D93)+SUMIFS('日次売上記録'!$K:$K,'日次売上記録'!$A:$A,"&gt;="&amp;F93,'日次売上記録'!$A:$A,"&lt;="&amp;G93,'日次売上記録'!$B:$B,C93,'日次売上記録'!$E:$E,D93)))</f>
      </c>
      <c r="K93" s="31" t="n"/>
      <c r="L93" s="32">
        <f>IF(A93="","",IF(C93="全店舗",SUMIFS('日次売上記録'!$M:$M,'日次売上記録'!$A:$A,"&gt;="&amp;F93,'日次売上記録'!$A:$A,"&lt;="&amp;G93,'日次売上記録'!$G:$G,D93)+SUMIFS('日次売上記録'!$M:$M,'日次売上記録'!$A:$A,"&gt;="&amp;F93,'日次売上記録'!$A:$A,"&lt;="&amp;G93,'日次売上記録'!$E:$E,D93),SUMIFS('日次売上記録'!$M:$M,'日次売上記録'!$A:$A,"&gt;="&amp;F93,'日次売上記録'!$A:$A,"&lt;="&amp;G93,'日次売上記録'!$B:$B,C93,'日次売上記録'!$G:$G,D93)+SUMIFS('日次売上記録'!$M:$M,'日次売上記録'!$A:$A,"&gt;="&amp;F93,'日次売上記録'!$A:$A,"&lt;="&amp;G93,'日次売上記録'!$B:$B,C93,'日次売上記録'!$E:$E,D93)))</f>
      </c>
      <c r="M93" s="33">
        <f>IF(OR(H93="",H93=0,J93=""),"",(J93-H93)/H93)</f>
      </c>
      <c r="N93" s="28" t="n"/>
      <c r="O93" s="28" t="n"/>
      <c r="P93" s="28" t="n"/>
    </row>
    <row r="94">
      <c r="A94" s="28" t="n"/>
      <c r="B94" s="28" t="n"/>
      <c r="C94" s="28" t="n"/>
      <c r="D94" s="28" t="n"/>
      <c r="E94" s="28" t="n"/>
      <c r="F94" s="29" t="n"/>
      <c r="G94" s="29" t="n"/>
      <c r="H94" s="31" t="n"/>
      <c r="I94" s="31" t="n"/>
      <c r="J94" s="32">
        <f>IF(A94="","",IF(C94="全店舗",SUMIFS('日次売上記録'!$K:$K,'日次売上記録'!$A:$A,"&gt;="&amp;F94,'日次売上記録'!$A:$A,"&lt;="&amp;G94,'日次売上記録'!$G:$G,D94)+SUMIFS('日次売上記録'!$K:$K,'日次売上記録'!$A:$A,"&gt;="&amp;F94,'日次売上記録'!$A:$A,"&lt;="&amp;G94,'日次売上記録'!$E:$E,D94),SUMIFS('日次売上記録'!$K:$K,'日次売上記録'!$A:$A,"&gt;="&amp;F94,'日次売上記録'!$A:$A,"&lt;="&amp;G94,'日次売上記録'!$B:$B,C94,'日次売上記録'!$G:$G,D94)+SUMIFS('日次売上記録'!$K:$K,'日次売上記録'!$A:$A,"&gt;="&amp;F94,'日次売上記録'!$A:$A,"&lt;="&amp;G94,'日次売上記録'!$B:$B,C94,'日次売上記録'!$E:$E,D94)))</f>
      </c>
      <c r="K94" s="31" t="n"/>
      <c r="L94" s="32">
        <f>IF(A94="","",IF(C94="全店舗",SUMIFS('日次売上記録'!$M:$M,'日次売上記録'!$A:$A,"&gt;="&amp;F94,'日次売上記録'!$A:$A,"&lt;="&amp;G94,'日次売上記録'!$G:$G,D94)+SUMIFS('日次売上記録'!$M:$M,'日次売上記録'!$A:$A,"&gt;="&amp;F94,'日次売上記録'!$A:$A,"&lt;="&amp;G94,'日次売上記録'!$E:$E,D94),SUMIFS('日次売上記録'!$M:$M,'日次売上記録'!$A:$A,"&gt;="&amp;F94,'日次売上記録'!$A:$A,"&lt;="&amp;G94,'日次売上記録'!$B:$B,C94,'日次売上記録'!$G:$G,D94)+SUMIFS('日次売上記録'!$M:$M,'日次売上記録'!$A:$A,"&gt;="&amp;F94,'日次売上記録'!$A:$A,"&lt;="&amp;G94,'日次売上記録'!$B:$B,C94,'日次売上記録'!$E:$E,D94)))</f>
      </c>
      <c r="M94" s="33">
        <f>IF(OR(H94="",H94=0,J94=""),"",(J94-H94)/H94)</f>
      </c>
      <c r="N94" s="28" t="n"/>
      <c r="O94" s="28" t="n"/>
      <c r="P94" s="28" t="n"/>
    </row>
    <row r="95">
      <c r="A95" s="28" t="n"/>
      <c r="B95" s="28" t="n"/>
      <c r="C95" s="28" t="n"/>
      <c r="D95" s="28" t="n"/>
      <c r="E95" s="28" t="n"/>
      <c r="F95" s="29" t="n"/>
      <c r="G95" s="29" t="n"/>
      <c r="H95" s="31" t="n"/>
      <c r="I95" s="31" t="n"/>
      <c r="J95" s="32">
        <f>IF(A95="","",IF(C95="全店舗",SUMIFS('日次売上記録'!$K:$K,'日次売上記録'!$A:$A,"&gt;="&amp;F95,'日次売上記録'!$A:$A,"&lt;="&amp;G95,'日次売上記録'!$G:$G,D95)+SUMIFS('日次売上記録'!$K:$K,'日次売上記録'!$A:$A,"&gt;="&amp;F95,'日次売上記録'!$A:$A,"&lt;="&amp;G95,'日次売上記録'!$E:$E,D95),SUMIFS('日次売上記録'!$K:$K,'日次売上記録'!$A:$A,"&gt;="&amp;F95,'日次売上記録'!$A:$A,"&lt;="&amp;G95,'日次売上記録'!$B:$B,C95,'日次売上記録'!$G:$G,D95)+SUMIFS('日次売上記録'!$K:$K,'日次売上記録'!$A:$A,"&gt;="&amp;F95,'日次売上記録'!$A:$A,"&lt;="&amp;G95,'日次売上記録'!$B:$B,C95,'日次売上記録'!$E:$E,D95)))</f>
      </c>
      <c r="K95" s="31" t="n"/>
      <c r="L95" s="32">
        <f>IF(A95="","",IF(C95="全店舗",SUMIFS('日次売上記録'!$M:$M,'日次売上記録'!$A:$A,"&gt;="&amp;F95,'日次売上記録'!$A:$A,"&lt;="&amp;G95,'日次売上記録'!$G:$G,D95)+SUMIFS('日次売上記録'!$M:$M,'日次売上記録'!$A:$A,"&gt;="&amp;F95,'日次売上記録'!$A:$A,"&lt;="&amp;G95,'日次売上記録'!$E:$E,D95),SUMIFS('日次売上記録'!$M:$M,'日次売上記録'!$A:$A,"&gt;="&amp;F95,'日次売上記録'!$A:$A,"&lt;="&amp;G95,'日次売上記録'!$B:$B,C95,'日次売上記録'!$G:$G,D95)+SUMIFS('日次売上記録'!$M:$M,'日次売上記録'!$A:$A,"&gt;="&amp;F95,'日次売上記録'!$A:$A,"&lt;="&amp;G95,'日次売上記録'!$B:$B,C95,'日次売上記録'!$E:$E,D95)))</f>
      </c>
      <c r="M95" s="33">
        <f>IF(OR(H95="",H95=0,J95=""),"",(J95-H95)/H95)</f>
      </c>
      <c r="N95" s="28" t="n"/>
      <c r="O95" s="28" t="n"/>
      <c r="P95" s="28" t="n"/>
    </row>
    <row r="96">
      <c r="A96" s="28" t="n"/>
      <c r="B96" s="28" t="n"/>
      <c r="C96" s="28" t="n"/>
      <c r="D96" s="28" t="n"/>
      <c r="E96" s="28" t="n"/>
      <c r="F96" s="29" t="n"/>
      <c r="G96" s="29" t="n"/>
      <c r="H96" s="31" t="n"/>
      <c r="I96" s="31" t="n"/>
      <c r="J96" s="32">
        <f>IF(A96="","",IF(C96="全店舗",SUMIFS('日次売上記録'!$K:$K,'日次売上記録'!$A:$A,"&gt;="&amp;F96,'日次売上記録'!$A:$A,"&lt;="&amp;G96,'日次売上記録'!$G:$G,D96)+SUMIFS('日次売上記録'!$K:$K,'日次売上記録'!$A:$A,"&gt;="&amp;F96,'日次売上記録'!$A:$A,"&lt;="&amp;G96,'日次売上記録'!$E:$E,D96),SUMIFS('日次売上記録'!$K:$K,'日次売上記録'!$A:$A,"&gt;="&amp;F96,'日次売上記録'!$A:$A,"&lt;="&amp;G96,'日次売上記録'!$B:$B,C96,'日次売上記録'!$G:$G,D96)+SUMIFS('日次売上記録'!$K:$K,'日次売上記録'!$A:$A,"&gt;="&amp;F96,'日次売上記録'!$A:$A,"&lt;="&amp;G96,'日次売上記録'!$B:$B,C96,'日次売上記録'!$E:$E,D96)))</f>
      </c>
      <c r="K96" s="31" t="n"/>
      <c r="L96" s="32">
        <f>IF(A96="","",IF(C96="全店舗",SUMIFS('日次売上記録'!$M:$M,'日次売上記録'!$A:$A,"&gt;="&amp;F96,'日次売上記録'!$A:$A,"&lt;="&amp;G96,'日次売上記録'!$G:$G,D96)+SUMIFS('日次売上記録'!$M:$M,'日次売上記録'!$A:$A,"&gt;="&amp;F96,'日次売上記録'!$A:$A,"&lt;="&amp;G96,'日次売上記録'!$E:$E,D96),SUMIFS('日次売上記録'!$M:$M,'日次売上記録'!$A:$A,"&gt;="&amp;F96,'日次売上記録'!$A:$A,"&lt;="&amp;G96,'日次売上記録'!$B:$B,C96,'日次売上記録'!$G:$G,D96)+SUMIFS('日次売上記録'!$M:$M,'日次売上記録'!$A:$A,"&gt;="&amp;F96,'日次売上記録'!$A:$A,"&lt;="&amp;G96,'日次売上記録'!$B:$B,C96,'日次売上記録'!$E:$E,D96)))</f>
      </c>
      <c r="M96" s="33">
        <f>IF(OR(H96="",H96=0,J96=""),"",(J96-H96)/H96)</f>
      </c>
      <c r="N96" s="28" t="n"/>
      <c r="O96" s="28" t="n"/>
      <c r="P96" s="28" t="n"/>
    </row>
    <row r="97">
      <c r="A97" s="28" t="n"/>
      <c r="B97" s="28" t="n"/>
      <c r="C97" s="28" t="n"/>
      <c r="D97" s="28" t="n"/>
      <c r="E97" s="28" t="n"/>
      <c r="F97" s="29" t="n"/>
      <c r="G97" s="29" t="n"/>
      <c r="H97" s="31" t="n"/>
      <c r="I97" s="31" t="n"/>
      <c r="J97" s="32">
        <f>IF(A97="","",IF(C97="全店舗",SUMIFS('日次売上記録'!$K:$K,'日次売上記録'!$A:$A,"&gt;="&amp;F97,'日次売上記録'!$A:$A,"&lt;="&amp;G97,'日次売上記録'!$G:$G,D97)+SUMIFS('日次売上記録'!$K:$K,'日次売上記録'!$A:$A,"&gt;="&amp;F97,'日次売上記録'!$A:$A,"&lt;="&amp;G97,'日次売上記録'!$E:$E,D97),SUMIFS('日次売上記録'!$K:$K,'日次売上記録'!$A:$A,"&gt;="&amp;F97,'日次売上記録'!$A:$A,"&lt;="&amp;G97,'日次売上記録'!$B:$B,C97,'日次売上記録'!$G:$G,D97)+SUMIFS('日次売上記録'!$K:$K,'日次売上記録'!$A:$A,"&gt;="&amp;F97,'日次売上記録'!$A:$A,"&lt;="&amp;G97,'日次売上記録'!$B:$B,C97,'日次売上記録'!$E:$E,D97)))</f>
      </c>
      <c r="K97" s="31" t="n"/>
      <c r="L97" s="32">
        <f>IF(A97="","",IF(C97="全店舗",SUMIFS('日次売上記録'!$M:$M,'日次売上記録'!$A:$A,"&gt;="&amp;F97,'日次売上記録'!$A:$A,"&lt;="&amp;G97,'日次売上記録'!$G:$G,D97)+SUMIFS('日次売上記録'!$M:$M,'日次売上記録'!$A:$A,"&gt;="&amp;F97,'日次売上記録'!$A:$A,"&lt;="&amp;G97,'日次売上記録'!$E:$E,D97),SUMIFS('日次売上記録'!$M:$M,'日次売上記録'!$A:$A,"&gt;="&amp;F97,'日次売上記録'!$A:$A,"&lt;="&amp;G97,'日次売上記録'!$B:$B,C97,'日次売上記録'!$G:$G,D97)+SUMIFS('日次売上記録'!$M:$M,'日次売上記録'!$A:$A,"&gt;="&amp;F97,'日次売上記録'!$A:$A,"&lt;="&amp;G97,'日次売上記録'!$B:$B,C97,'日次売上記録'!$E:$E,D97)))</f>
      </c>
      <c r="M97" s="33">
        <f>IF(OR(H97="",H97=0,J97=""),"",(J97-H97)/H97)</f>
      </c>
      <c r="N97" s="28" t="n"/>
      <c r="O97" s="28" t="n"/>
      <c r="P97" s="28" t="n"/>
    </row>
    <row r="98">
      <c r="A98" s="28" t="n"/>
      <c r="B98" s="28" t="n"/>
      <c r="C98" s="28" t="n"/>
      <c r="D98" s="28" t="n"/>
      <c r="E98" s="28" t="n"/>
      <c r="F98" s="29" t="n"/>
      <c r="G98" s="29" t="n"/>
      <c r="H98" s="31" t="n"/>
      <c r="I98" s="31" t="n"/>
      <c r="J98" s="32">
        <f>IF(A98="","",IF(C98="全店舗",SUMIFS('日次売上記録'!$K:$K,'日次売上記録'!$A:$A,"&gt;="&amp;F98,'日次売上記録'!$A:$A,"&lt;="&amp;G98,'日次売上記録'!$G:$G,D98)+SUMIFS('日次売上記録'!$K:$K,'日次売上記録'!$A:$A,"&gt;="&amp;F98,'日次売上記録'!$A:$A,"&lt;="&amp;G98,'日次売上記録'!$E:$E,D98),SUMIFS('日次売上記録'!$K:$K,'日次売上記録'!$A:$A,"&gt;="&amp;F98,'日次売上記録'!$A:$A,"&lt;="&amp;G98,'日次売上記録'!$B:$B,C98,'日次売上記録'!$G:$G,D98)+SUMIFS('日次売上記録'!$K:$K,'日次売上記録'!$A:$A,"&gt;="&amp;F98,'日次売上記録'!$A:$A,"&lt;="&amp;G98,'日次売上記録'!$B:$B,C98,'日次売上記録'!$E:$E,D98)))</f>
      </c>
      <c r="K98" s="31" t="n"/>
      <c r="L98" s="32">
        <f>IF(A98="","",IF(C98="全店舗",SUMIFS('日次売上記録'!$M:$M,'日次売上記録'!$A:$A,"&gt;="&amp;F98,'日次売上記録'!$A:$A,"&lt;="&amp;G98,'日次売上記録'!$G:$G,D98)+SUMIFS('日次売上記録'!$M:$M,'日次売上記録'!$A:$A,"&gt;="&amp;F98,'日次売上記録'!$A:$A,"&lt;="&amp;G98,'日次売上記録'!$E:$E,D98),SUMIFS('日次売上記録'!$M:$M,'日次売上記録'!$A:$A,"&gt;="&amp;F98,'日次売上記録'!$A:$A,"&lt;="&amp;G98,'日次売上記録'!$B:$B,C98,'日次売上記録'!$G:$G,D98)+SUMIFS('日次売上記録'!$M:$M,'日次売上記録'!$A:$A,"&gt;="&amp;F98,'日次売上記録'!$A:$A,"&lt;="&amp;G98,'日次売上記録'!$B:$B,C98,'日次売上記録'!$E:$E,D98)))</f>
      </c>
      <c r="M98" s="33">
        <f>IF(OR(H98="",H98=0,J98=""),"",(J98-H98)/H98)</f>
      </c>
      <c r="N98" s="28" t="n"/>
      <c r="O98" s="28" t="n"/>
      <c r="P98" s="28" t="n"/>
    </row>
    <row r="99">
      <c r="A99" s="28" t="n"/>
      <c r="B99" s="28" t="n"/>
      <c r="C99" s="28" t="n"/>
      <c r="D99" s="28" t="n"/>
      <c r="E99" s="28" t="n"/>
      <c r="F99" s="29" t="n"/>
      <c r="G99" s="29" t="n"/>
      <c r="H99" s="31" t="n"/>
      <c r="I99" s="31" t="n"/>
      <c r="J99" s="32">
        <f>IF(A99="","",IF(C99="全店舗",SUMIFS('日次売上記録'!$K:$K,'日次売上記録'!$A:$A,"&gt;="&amp;F99,'日次売上記録'!$A:$A,"&lt;="&amp;G99,'日次売上記録'!$G:$G,D99)+SUMIFS('日次売上記録'!$K:$K,'日次売上記録'!$A:$A,"&gt;="&amp;F99,'日次売上記録'!$A:$A,"&lt;="&amp;G99,'日次売上記録'!$E:$E,D99),SUMIFS('日次売上記録'!$K:$K,'日次売上記録'!$A:$A,"&gt;="&amp;F99,'日次売上記録'!$A:$A,"&lt;="&amp;G99,'日次売上記録'!$B:$B,C99,'日次売上記録'!$G:$G,D99)+SUMIFS('日次売上記録'!$K:$K,'日次売上記録'!$A:$A,"&gt;="&amp;F99,'日次売上記録'!$A:$A,"&lt;="&amp;G99,'日次売上記録'!$B:$B,C99,'日次売上記録'!$E:$E,D99)))</f>
      </c>
      <c r="K99" s="31" t="n"/>
      <c r="L99" s="32">
        <f>IF(A99="","",IF(C99="全店舗",SUMIFS('日次売上記録'!$M:$M,'日次売上記録'!$A:$A,"&gt;="&amp;F99,'日次売上記録'!$A:$A,"&lt;="&amp;G99,'日次売上記録'!$G:$G,D99)+SUMIFS('日次売上記録'!$M:$M,'日次売上記録'!$A:$A,"&gt;="&amp;F99,'日次売上記録'!$A:$A,"&lt;="&amp;G99,'日次売上記録'!$E:$E,D99),SUMIFS('日次売上記録'!$M:$M,'日次売上記録'!$A:$A,"&gt;="&amp;F99,'日次売上記録'!$A:$A,"&lt;="&amp;G99,'日次売上記録'!$B:$B,C99,'日次売上記録'!$G:$G,D99)+SUMIFS('日次売上記録'!$M:$M,'日次売上記録'!$A:$A,"&gt;="&amp;F99,'日次売上記録'!$A:$A,"&lt;="&amp;G99,'日次売上記録'!$B:$B,C99,'日次売上記録'!$E:$E,D99)))</f>
      </c>
      <c r="M99" s="33">
        <f>IF(OR(H99="",H99=0,J99=""),"",(J99-H99)/H99)</f>
      </c>
      <c r="N99" s="28" t="n"/>
      <c r="O99" s="28" t="n"/>
      <c r="P99" s="28" t="n"/>
    </row>
    <row r="100">
      <c r="A100" s="28" t="n"/>
      <c r="B100" s="28" t="n"/>
      <c r="C100" s="28" t="n"/>
      <c r="D100" s="28" t="n"/>
      <c r="E100" s="28" t="n"/>
      <c r="F100" s="29" t="n"/>
      <c r="G100" s="29" t="n"/>
      <c r="H100" s="31" t="n"/>
      <c r="I100" s="31" t="n"/>
      <c r="J100" s="32">
        <f>IF(A100="","",IF(C100="全店舗",SUMIFS('日次売上記録'!$K:$K,'日次売上記録'!$A:$A,"&gt;="&amp;F100,'日次売上記録'!$A:$A,"&lt;="&amp;G100,'日次売上記録'!$G:$G,D100)+SUMIFS('日次売上記録'!$K:$K,'日次売上記録'!$A:$A,"&gt;="&amp;F100,'日次売上記録'!$A:$A,"&lt;="&amp;G100,'日次売上記録'!$E:$E,D100),SUMIFS('日次売上記録'!$K:$K,'日次売上記録'!$A:$A,"&gt;="&amp;F100,'日次売上記録'!$A:$A,"&lt;="&amp;G100,'日次売上記録'!$B:$B,C100,'日次売上記録'!$G:$G,D100)+SUMIFS('日次売上記録'!$K:$K,'日次売上記録'!$A:$A,"&gt;="&amp;F100,'日次売上記録'!$A:$A,"&lt;="&amp;G100,'日次売上記録'!$B:$B,C100,'日次売上記録'!$E:$E,D100)))</f>
      </c>
      <c r="K100" s="31" t="n"/>
      <c r="L100" s="32">
        <f>IF(A100="","",IF(C100="全店舗",SUMIFS('日次売上記録'!$M:$M,'日次売上記録'!$A:$A,"&gt;="&amp;F100,'日次売上記録'!$A:$A,"&lt;="&amp;G100,'日次売上記録'!$G:$G,D100)+SUMIFS('日次売上記録'!$M:$M,'日次売上記録'!$A:$A,"&gt;="&amp;F100,'日次売上記録'!$A:$A,"&lt;="&amp;G100,'日次売上記録'!$E:$E,D100),SUMIFS('日次売上記録'!$M:$M,'日次売上記録'!$A:$A,"&gt;="&amp;F100,'日次売上記録'!$A:$A,"&lt;="&amp;G100,'日次売上記録'!$B:$B,C100,'日次売上記録'!$G:$G,D100)+SUMIFS('日次売上記録'!$M:$M,'日次売上記録'!$A:$A,"&gt;="&amp;F100,'日次売上記録'!$A:$A,"&lt;="&amp;G100,'日次売上記録'!$B:$B,C100,'日次売上記録'!$E:$E,D100)))</f>
      </c>
      <c r="M100" s="33">
        <f>IF(OR(H100="",H100=0,J100=""),"",(J100-H100)/H100)</f>
      </c>
      <c r="N100" s="28" t="n"/>
      <c r="O100" s="28" t="n"/>
      <c r="P100" s="28" t="n"/>
    </row>
    <row r="101">
      <c r="A101" s="28" t="n"/>
      <c r="B101" s="28" t="n"/>
      <c r="C101" s="28" t="n"/>
      <c r="D101" s="28" t="n"/>
      <c r="E101" s="28" t="n"/>
      <c r="F101" s="29" t="n"/>
      <c r="G101" s="29" t="n"/>
      <c r="H101" s="31" t="n"/>
      <c r="I101" s="31" t="n"/>
      <c r="J101" s="32">
        <f>IF(A101="","",IF(C101="全店舗",SUMIFS('日次売上記録'!$K:$K,'日次売上記録'!$A:$A,"&gt;="&amp;F101,'日次売上記録'!$A:$A,"&lt;="&amp;G101,'日次売上記録'!$G:$G,D101)+SUMIFS('日次売上記録'!$K:$K,'日次売上記録'!$A:$A,"&gt;="&amp;F101,'日次売上記録'!$A:$A,"&lt;="&amp;G101,'日次売上記録'!$E:$E,D101),SUMIFS('日次売上記録'!$K:$K,'日次売上記録'!$A:$A,"&gt;="&amp;F101,'日次売上記録'!$A:$A,"&lt;="&amp;G101,'日次売上記録'!$B:$B,C101,'日次売上記録'!$G:$G,D101)+SUMIFS('日次売上記録'!$K:$K,'日次売上記録'!$A:$A,"&gt;="&amp;F101,'日次売上記録'!$A:$A,"&lt;="&amp;G101,'日次売上記録'!$B:$B,C101,'日次売上記録'!$E:$E,D101)))</f>
      </c>
      <c r="K101" s="31" t="n"/>
      <c r="L101" s="32">
        <f>IF(A101="","",IF(C101="全店舗",SUMIFS('日次売上記録'!$M:$M,'日次売上記録'!$A:$A,"&gt;="&amp;F101,'日次売上記録'!$A:$A,"&lt;="&amp;G101,'日次売上記録'!$G:$G,D101)+SUMIFS('日次売上記録'!$M:$M,'日次売上記録'!$A:$A,"&gt;="&amp;F101,'日次売上記録'!$A:$A,"&lt;="&amp;G101,'日次売上記録'!$E:$E,D101),SUMIFS('日次売上記録'!$M:$M,'日次売上記録'!$A:$A,"&gt;="&amp;F101,'日次売上記録'!$A:$A,"&lt;="&amp;G101,'日次売上記録'!$B:$B,C101,'日次売上記録'!$G:$G,D101)+SUMIFS('日次売上記録'!$M:$M,'日次売上記録'!$A:$A,"&gt;="&amp;F101,'日次売上記録'!$A:$A,"&lt;="&amp;G101,'日次売上記録'!$B:$B,C101,'日次売上記録'!$E:$E,D101)))</f>
      </c>
      <c r="M101" s="33">
        <f>IF(OR(H101="",H101=0,J101=""),"",(J101-H101)/H101)</f>
      </c>
      <c r="N101" s="28" t="n"/>
      <c r="O101" s="28" t="n"/>
      <c r="P101" s="28" t="n"/>
    </row>
    <row r="102">
      <c r="A102" s="28" t="n"/>
      <c r="B102" s="28" t="n"/>
      <c r="C102" s="28" t="n"/>
      <c r="D102" s="28" t="n"/>
      <c r="E102" s="28" t="n"/>
      <c r="F102" s="29" t="n"/>
      <c r="G102" s="29" t="n"/>
      <c r="H102" s="31" t="n"/>
      <c r="I102" s="31" t="n"/>
      <c r="J102" s="32">
        <f>IF(A102="","",IF(C102="全店舗",SUMIFS('日次売上記録'!$K:$K,'日次売上記録'!$A:$A,"&gt;="&amp;F102,'日次売上記録'!$A:$A,"&lt;="&amp;G102,'日次売上記録'!$G:$G,D102)+SUMIFS('日次売上記録'!$K:$K,'日次売上記録'!$A:$A,"&gt;="&amp;F102,'日次売上記録'!$A:$A,"&lt;="&amp;G102,'日次売上記録'!$E:$E,D102),SUMIFS('日次売上記録'!$K:$K,'日次売上記録'!$A:$A,"&gt;="&amp;F102,'日次売上記録'!$A:$A,"&lt;="&amp;G102,'日次売上記録'!$B:$B,C102,'日次売上記録'!$G:$G,D102)+SUMIFS('日次売上記録'!$K:$K,'日次売上記録'!$A:$A,"&gt;="&amp;F102,'日次売上記録'!$A:$A,"&lt;="&amp;G102,'日次売上記録'!$B:$B,C102,'日次売上記録'!$E:$E,D102)))</f>
      </c>
      <c r="K102" s="31" t="n"/>
      <c r="L102" s="32">
        <f>IF(A102="","",IF(C102="全店舗",SUMIFS('日次売上記録'!$M:$M,'日次売上記録'!$A:$A,"&gt;="&amp;F102,'日次売上記録'!$A:$A,"&lt;="&amp;G102,'日次売上記録'!$G:$G,D102)+SUMIFS('日次売上記録'!$M:$M,'日次売上記録'!$A:$A,"&gt;="&amp;F102,'日次売上記録'!$A:$A,"&lt;="&amp;G102,'日次売上記録'!$E:$E,D102),SUMIFS('日次売上記録'!$M:$M,'日次売上記録'!$A:$A,"&gt;="&amp;F102,'日次売上記録'!$A:$A,"&lt;="&amp;G102,'日次売上記録'!$B:$B,C102,'日次売上記録'!$G:$G,D102)+SUMIFS('日次売上記録'!$M:$M,'日次売上記録'!$A:$A,"&gt;="&amp;F102,'日次売上記録'!$A:$A,"&lt;="&amp;G102,'日次売上記録'!$B:$B,C102,'日次売上記録'!$E:$E,D102)))</f>
      </c>
      <c r="M102" s="33">
        <f>IF(OR(H102="",H102=0,J102=""),"",(J102-H102)/H102)</f>
      </c>
      <c r="N102" s="28" t="n"/>
      <c r="O102" s="28" t="n"/>
      <c r="P102" s="28" t="n"/>
    </row>
    <row r="103">
      <c r="A103" s="28" t="n"/>
      <c r="B103" s="28" t="n"/>
      <c r="C103" s="28" t="n"/>
      <c r="D103" s="28" t="n"/>
      <c r="E103" s="28" t="n"/>
      <c r="F103" s="29" t="n"/>
      <c r="G103" s="29" t="n"/>
      <c r="H103" s="31" t="n"/>
      <c r="I103" s="31" t="n"/>
      <c r="J103" s="32">
        <f>IF(A103="","",IF(C103="全店舗",SUMIFS('日次売上記録'!$K:$K,'日次売上記録'!$A:$A,"&gt;="&amp;F103,'日次売上記録'!$A:$A,"&lt;="&amp;G103,'日次売上記録'!$G:$G,D103)+SUMIFS('日次売上記録'!$K:$K,'日次売上記録'!$A:$A,"&gt;="&amp;F103,'日次売上記録'!$A:$A,"&lt;="&amp;G103,'日次売上記録'!$E:$E,D103),SUMIFS('日次売上記録'!$K:$K,'日次売上記録'!$A:$A,"&gt;="&amp;F103,'日次売上記録'!$A:$A,"&lt;="&amp;G103,'日次売上記録'!$B:$B,C103,'日次売上記録'!$G:$G,D103)+SUMIFS('日次売上記録'!$K:$K,'日次売上記録'!$A:$A,"&gt;="&amp;F103,'日次売上記録'!$A:$A,"&lt;="&amp;G103,'日次売上記録'!$B:$B,C103,'日次売上記録'!$E:$E,D103)))</f>
      </c>
      <c r="K103" s="31" t="n"/>
      <c r="L103" s="32">
        <f>IF(A103="","",IF(C103="全店舗",SUMIFS('日次売上記録'!$M:$M,'日次売上記録'!$A:$A,"&gt;="&amp;F103,'日次売上記録'!$A:$A,"&lt;="&amp;G103,'日次売上記録'!$G:$G,D103)+SUMIFS('日次売上記録'!$M:$M,'日次売上記録'!$A:$A,"&gt;="&amp;F103,'日次売上記録'!$A:$A,"&lt;="&amp;G103,'日次売上記録'!$E:$E,D103),SUMIFS('日次売上記録'!$M:$M,'日次売上記録'!$A:$A,"&gt;="&amp;F103,'日次売上記録'!$A:$A,"&lt;="&amp;G103,'日次売上記録'!$B:$B,C103,'日次売上記録'!$G:$G,D103)+SUMIFS('日次売上記録'!$M:$M,'日次売上記録'!$A:$A,"&gt;="&amp;F103,'日次売上記録'!$A:$A,"&lt;="&amp;G103,'日次売上記録'!$B:$B,C103,'日次売上記録'!$E:$E,D103)))</f>
      </c>
      <c r="M103" s="33">
        <f>IF(OR(H103="",H103=0,J103=""),"",(J103-H103)/H103)</f>
      </c>
      <c r="N103" s="28" t="n"/>
      <c r="O103" s="28" t="n"/>
      <c r="P103" s="28" t="n"/>
    </row>
    <row r="104">
      <c r="A104" s="28" t="n"/>
      <c r="B104" s="28" t="n"/>
      <c r="C104" s="28" t="n"/>
      <c r="D104" s="28" t="n"/>
      <c r="E104" s="28" t="n"/>
      <c r="F104" s="29" t="n"/>
      <c r="G104" s="29" t="n"/>
      <c r="H104" s="31" t="n"/>
      <c r="I104" s="31" t="n"/>
      <c r="J104" s="32">
        <f>IF(A104="","",IF(C104="全店舗",SUMIFS('日次売上記録'!$K:$K,'日次売上記録'!$A:$A,"&gt;="&amp;F104,'日次売上記録'!$A:$A,"&lt;="&amp;G104,'日次売上記録'!$G:$G,D104)+SUMIFS('日次売上記録'!$K:$K,'日次売上記録'!$A:$A,"&gt;="&amp;F104,'日次売上記録'!$A:$A,"&lt;="&amp;G104,'日次売上記録'!$E:$E,D104),SUMIFS('日次売上記録'!$K:$K,'日次売上記録'!$A:$A,"&gt;="&amp;F104,'日次売上記録'!$A:$A,"&lt;="&amp;G104,'日次売上記録'!$B:$B,C104,'日次売上記録'!$G:$G,D104)+SUMIFS('日次売上記録'!$K:$K,'日次売上記録'!$A:$A,"&gt;="&amp;F104,'日次売上記録'!$A:$A,"&lt;="&amp;G104,'日次売上記録'!$B:$B,C104,'日次売上記録'!$E:$E,D104)))</f>
      </c>
      <c r="K104" s="31" t="n"/>
      <c r="L104" s="32">
        <f>IF(A104="","",IF(C104="全店舗",SUMIFS('日次売上記録'!$M:$M,'日次売上記録'!$A:$A,"&gt;="&amp;F104,'日次売上記録'!$A:$A,"&lt;="&amp;G104,'日次売上記録'!$G:$G,D104)+SUMIFS('日次売上記録'!$M:$M,'日次売上記録'!$A:$A,"&gt;="&amp;F104,'日次売上記録'!$A:$A,"&lt;="&amp;G104,'日次売上記録'!$E:$E,D104),SUMIFS('日次売上記録'!$M:$M,'日次売上記録'!$A:$A,"&gt;="&amp;F104,'日次売上記録'!$A:$A,"&lt;="&amp;G104,'日次売上記録'!$B:$B,C104,'日次売上記録'!$G:$G,D104)+SUMIFS('日次売上記録'!$M:$M,'日次売上記録'!$A:$A,"&gt;="&amp;F104,'日次売上記録'!$A:$A,"&lt;="&amp;G104,'日次売上記録'!$B:$B,C104,'日次売上記録'!$E:$E,D104)))</f>
      </c>
      <c r="M104" s="33">
        <f>IF(OR(H104="",H104=0,J104=""),"",(J104-H104)/H104)</f>
      </c>
      <c r="N104" s="28" t="n"/>
      <c r="O104" s="28" t="n"/>
      <c r="P104" s="28" t="n"/>
    </row>
    <row r="105">
      <c r="A105" s="28" t="n"/>
      <c r="B105" s="28" t="n"/>
      <c r="C105" s="28" t="n"/>
      <c r="D105" s="28" t="n"/>
      <c r="E105" s="28" t="n"/>
      <c r="F105" s="29" t="n"/>
      <c r="G105" s="29" t="n"/>
      <c r="H105" s="31" t="n"/>
      <c r="I105" s="31" t="n"/>
      <c r="J105" s="32">
        <f>IF(A105="","",IF(C105="全店舗",SUMIFS('日次売上記録'!$K:$K,'日次売上記録'!$A:$A,"&gt;="&amp;F105,'日次売上記録'!$A:$A,"&lt;="&amp;G105,'日次売上記録'!$G:$G,D105)+SUMIFS('日次売上記録'!$K:$K,'日次売上記録'!$A:$A,"&gt;="&amp;F105,'日次売上記録'!$A:$A,"&lt;="&amp;G105,'日次売上記録'!$E:$E,D105),SUMIFS('日次売上記録'!$K:$K,'日次売上記録'!$A:$A,"&gt;="&amp;F105,'日次売上記録'!$A:$A,"&lt;="&amp;G105,'日次売上記録'!$B:$B,C105,'日次売上記録'!$G:$G,D105)+SUMIFS('日次売上記録'!$K:$K,'日次売上記録'!$A:$A,"&gt;="&amp;F105,'日次売上記録'!$A:$A,"&lt;="&amp;G105,'日次売上記録'!$B:$B,C105,'日次売上記録'!$E:$E,D105)))</f>
      </c>
      <c r="K105" s="31" t="n"/>
      <c r="L105" s="32">
        <f>IF(A105="","",IF(C105="全店舗",SUMIFS('日次売上記録'!$M:$M,'日次売上記録'!$A:$A,"&gt;="&amp;F105,'日次売上記録'!$A:$A,"&lt;="&amp;G105,'日次売上記録'!$G:$G,D105)+SUMIFS('日次売上記録'!$M:$M,'日次売上記録'!$A:$A,"&gt;="&amp;F105,'日次売上記録'!$A:$A,"&lt;="&amp;G105,'日次売上記録'!$E:$E,D105),SUMIFS('日次売上記録'!$M:$M,'日次売上記録'!$A:$A,"&gt;="&amp;F105,'日次売上記録'!$A:$A,"&lt;="&amp;G105,'日次売上記録'!$B:$B,C105,'日次売上記録'!$G:$G,D105)+SUMIFS('日次売上記録'!$M:$M,'日次売上記録'!$A:$A,"&gt;="&amp;F105,'日次売上記録'!$A:$A,"&lt;="&amp;G105,'日次売上記録'!$B:$B,C105,'日次売上記録'!$E:$E,D105)))</f>
      </c>
      <c r="M105" s="33">
        <f>IF(OR(H105="",H105=0,J105=""),"",(J105-H105)/H105)</f>
      </c>
      <c r="N105" s="28" t="n"/>
      <c r="O105" s="28" t="n"/>
      <c r="P105" s="28" t="n"/>
    </row>
    <row r="106">
      <c r="A106" s="28" t="n"/>
      <c r="B106" s="28" t="n"/>
      <c r="C106" s="28" t="n"/>
      <c r="D106" s="28" t="n"/>
      <c r="E106" s="28" t="n"/>
      <c r="F106" s="29" t="n"/>
      <c r="G106" s="29" t="n"/>
      <c r="H106" s="31" t="n"/>
      <c r="I106" s="31" t="n"/>
      <c r="J106" s="32">
        <f>IF(A106="","",IF(C106="全店舗",SUMIFS('日次売上記録'!$K:$K,'日次売上記録'!$A:$A,"&gt;="&amp;F106,'日次売上記録'!$A:$A,"&lt;="&amp;G106,'日次売上記録'!$G:$G,D106)+SUMIFS('日次売上記録'!$K:$K,'日次売上記録'!$A:$A,"&gt;="&amp;F106,'日次売上記録'!$A:$A,"&lt;="&amp;G106,'日次売上記録'!$E:$E,D106),SUMIFS('日次売上記録'!$K:$K,'日次売上記録'!$A:$A,"&gt;="&amp;F106,'日次売上記録'!$A:$A,"&lt;="&amp;G106,'日次売上記録'!$B:$B,C106,'日次売上記録'!$G:$G,D106)+SUMIFS('日次売上記録'!$K:$K,'日次売上記録'!$A:$A,"&gt;="&amp;F106,'日次売上記録'!$A:$A,"&lt;="&amp;G106,'日次売上記録'!$B:$B,C106,'日次売上記録'!$E:$E,D106)))</f>
      </c>
      <c r="K106" s="31" t="n"/>
      <c r="L106" s="32">
        <f>IF(A106="","",IF(C106="全店舗",SUMIFS('日次売上記録'!$M:$M,'日次売上記録'!$A:$A,"&gt;="&amp;F106,'日次売上記録'!$A:$A,"&lt;="&amp;G106,'日次売上記録'!$G:$G,D106)+SUMIFS('日次売上記録'!$M:$M,'日次売上記録'!$A:$A,"&gt;="&amp;F106,'日次売上記録'!$A:$A,"&lt;="&amp;G106,'日次売上記録'!$E:$E,D106),SUMIFS('日次売上記録'!$M:$M,'日次売上記録'!$A:$A,"&gt;="&amp;F106,'日次売上記録'!$A:$A,"&lt;="&amp;G106,'日次売上記録'!$B:$B,C106,'日次売上記録'!$G:$G,D106)+SUMIFS('日次売上記録'!$M:$M,'日次売上記録'!$A:$A,"&gt;="&amp;F106,'日次売上記録'!$A:$A,"&lt;="&amp;G106,'日次売上記録'!$B:$B,C106,'日次売上記録'!$E:$E,D106)))</f>
      </c>
      <c r="M106" s="33">
        <f>IF(OR(H106="",H106=0,J106=""),"",(J106-H106)/H106)</f>
      </c>
      <c r="N106" s="28" t="n"/>
      <c r="O106" s="28" t="n"/>
      <c r="P106" s="28" t="n"/>
    </row>
    <row r="107">
      <c r="A107" s="28" t="n"/>
      <c r="B107" s="28" t="n"/>
      <c r="C107" s="28" t="n"/>
      <c r="D107" s="28" t="n"/>
      <c r="E107" s="28" t="n"/>
      <c r="F107" s="29" t="n"/>
      <c r="G107" s="29" t="n"/>
      <c r="H107" s="31" t="n"/>
      <c r="I107" s="31" t="n"/>
      <c r="J107" s="32">
        <f>IF(A107="","",IF(C107="全店舗",SUMIFS('日次売上記録'!$K:$K,'日次売上記録'!$A:$A,"&gt;="&amp;F107,'日次売上記録'!$A:$A,"&lt;="&amp;G107,'日次売上記録'!$G:$G,D107)+SUMIFS('日次売上記録'!$K:$K,'日次売上記録'!$A:$A,"&gt;="&amp;F107,'日次売上記録'!$A:$A,"&lt;="&amp;G107,'日次売上記録'!$E:$E,D107),SUMIFS('日次売上記録'!$K:$K,'日次売上記録'!$A:$A,"&gt;="&amp;F107,'日次売上記録'!$A:$A,"&lt;="&amp;G107,'日次売上記録'!$B:$B,C107,'日次売上記録'!$G:$G,D107)+SUMIFS('日次売上記録'!$K:$K,'日次売上記録'!$A:$A,"&gt;="&amp;F107,'日次売上記録'!$A:$A,"&lt;="&amp;G107,'日次売上記録'!$B:$B,C107,'日次売上記録'!$E:$E,D107)))</f>
      </c>
      <c r="K107" s="31" t="n"/>
      <c r="L107" s="32">
        <f>IF(A107="","",IF(C107="全店舗",SUMIFS('日次売上記録'!$M:$M,'日次売上記録'!$A:$A,"&gt;="&amp;F107,'日次売上記録'!$A:$A,"&lt;="&amp;G107,'日次売上記録'!$G:$G,D107)+SUMIFS('日次売上記録'!$M:$M,'日次売上記録'!$A:$A,"&gt;="&amp;F107,'日次売上記録'!$A:$A,"&lt;="&amp;G107,'日次売上記録'!$E:$E,D107),SUMIFS('日次売上記録'!$M:$M,'日次売上記録'!$A:$A,"&gt;="&amp;F107,'日次売上記録'!$A:$A,"&lt;="&amp;G107,'日次売上記録'!$B:$B,C107,'日次売上記録'!$G:$G,D107)+SUMIFS('日次売上記録'!$M:$M,'日次売上記録'!$A:$A,"&gt;="&amp;F107,'日次売上記録'!$A:$A,"&lt;="&amp;G107,'日次売上記録'!$B:$B,C107,'日次売上記録'!$E:$E,D107)))</f>
      </c>
      <c r="M107" s="33">
        <f>IF(OR(H107="",H107=0,J107=""),"",(J107-H107)/H107)</f>
      </c>
      <c r="N107" s="28" t="n"/>
      <c r="O107" s="28" t="n"/>
      <c r="P107" s="28" t="n"/>
    </row>
    <row r="108">
      <c r="A108" s="28" t="n"/>
      <c r="B108" s="28" t="n"/>
      <c r="C108" s="28" t="n"/>
      <c r="D108" s="28" t="n"/>
      <c r="E108" s="28" t="n"/>
      <c r="F108" s="29" t="n"/>
      <c r="G108" s="29" t="n"/>
      <c r="H108" s="31" t="n"/>
      <c r="I108" s="31" t="n"/>
      <c r="J108" s="32">
        <f>IF(A108="","",IF(C108="全店舗",SUMIFS('日次売上記録'!$K:$K,'日次売上記録'!$A:$A,"&gt;="&amp;F108,'日次売上記録'!$A:$A,"&lt;="&amp;G108,'日次売上記録'!$G:$G,D108)+SUMIFS('日次売上記録'!$K:$K,'日次売上記録'!$A:$A,"&gt;="&amp;F108,'日次売上記録'!$A:$A,"&lt;="&amp;G108,'日次売上記録'!$E:$E,D108),SUMIFS('日次売上記録'!$K:$K,'日次売上記録'!$A:$A,"&gt;="&amp;F108,'日次売上記録'!$A:$A,"&lt;="&amp;G108,'日次売上記録'!$B:$B,C108,'日次売上記録'!$G:$G,D108)+SUMIFS('日次売上記録'!$K:$K,'日次売上記録'!$A:$A,"&gt;="&amp;F108,'日次売上記録'!$A:$A,"&lt;="&amp;G108,'日次売上記録'!$B:$B,C108,'日次売上記録'!$E:$E,D108)))</f>
      </c>
      <c r="K108" s="31" t="n"/>
      <c r="L108" s="32">
        <f>IF(A108="","",IF(C108="全店舗",SUMIFS('日次売上記録'!$M:$M,'日次売上記録'!$A:$A,"&gt;="&amp;F108,'日次売上記録'!$A:$A,"&lt;="&amp;G108,'日次売上記録'!$G:$G,D108)+SUMIFS('日次売上記録'!$M:$M,'日次売上記録'!$A:$A,"&gt;="&amp;F108,'日次売上記録'!$A:$A,"&lt;="&amp;G108,'日次売上記録'!$E:$E,D108),SUMIFS('日次売上記録'!$M:$M,'日次売上記録'!$A:$A,"&gt;="&amp;F108,'日次売上記録'!$A:$A,"&lt;="&amp;G108,'日次売上記録'!$B:$B,C108,'日次売上記録'!$G:$G,D108)+SUMIFS('日次売上記録'!$M:$M,'日次売上記録'!$A:$A,"&gt;="&amp;F108,'日次売上記録'!$A:$A,"&lt;="&amp;G108,'日次売上記録'!$B:$B,C108,'日次売上記録'!$E:$E,D108)))</f>
      </c>
      <c r="M108" s="33">
        <f>IF(OR(H108="",H108=0,J108=""),"",(J108-H108)/H108)</f>
      </c>
      <c r="N108" s="28" t="n"/>
      <c r="O108" s="28" t="n"/>
      <c r="P108" s="28" t="n"/>
    </row>
    <row r="109">
      <c r="A109" s="28" t="n"/>
      <c r="B109" s="28" t="n"/>
      <c r="C109" s="28" t="n"/>
      <c r="D109" s="28" t="n"/>
      <c r="E109" s="28" t="n"/>
      <c r="F109" s="29" t="n"/>
      <c r="G109" s="29" t="n"/>
      <c r="H109" s="31" t="n"/>
      <c r="I109" s="31" t="n"/>
      <c r="J109" s="32">
        <f>IF(A109="","",IF(C109="全店舗",SUMIFS('日次売上記録'!$K:$K,'日次売上記録'!$A:$A,"&gt;="&amp;F109,'日次売上記録'!$A:$A,"&lt;="&amp;G109,'日次売上記録'!$G:$G,D109)+SUMIFS('日次売上記録'!$K:$K,'日次売上記録'!$A:$A,"&gt;="&amp;F109,'日次売上記録'!$A:$A,"&lt;="&amp;G109,'日次売上記録'!$E:$E,D109),SUMIFS('日次売上記録'!$K:$K,'日次売上記録'!$A:$A,"&gt;="&amp;F109,'日次売上記録'!$A:$A,"&lt;="&amp;G109,'日次売上記録'!$B:$B,C109,'日次売上記録'!$G:$G,D109)+SUMIFS('日次売上記録'!$K:$K,'日次売上記録'!$A:$A,"&gt;="&amp;F109,'日次売上記録'!$A:$A,"&lt;="&amp;G109,'日次売上記録'!$B:$B,C109,'日次売上記録'!$E:$E,D109)))</f>
      </c>
      <c r="K109" s="31" t="n"/>
      <c r="L109" s="32">
        <f>IF(A109="","",IF(C109="全店舗",SUMIFS('日次売上記録'!$M:$M,'日次売上記録'!$A:$A,"&gt;="&amp;F109,'日次売上記録'!$A:$A,"&lt;="&amp;G109,'日次売上記録'!$G:$G,D109)+SUMIFS('日次売上記録'!$M:$M,'日次売上記録'!$A:$A,"&gt;="&amp;F109,'日次売上記録'!$A:$A,"&lt;="&amp;G109,'日次売上記録'!$E:$E,D109),SUMIFS('日次売上記録'!$M:$M,'日次売上記録'!$A:$A,"&gt;="&amp;F109,'日次売上記録'!$A:$A,"&lt;="&amp;G109,'日次売上記録'!$B:$B,C109,'日次売上記録'!$G:$G,D109)+SUMIFS('日次売上記録'!$M:$M,'日次売上記録'!$A:$A,"&gt;="&amp;F109,'日次売上記録'!$A:$A,"&lt;="&amp;G109,'日次売上記録'!$B:$B,C109,'日次売上記録'!$E:$E,D109)))</f>
      </c>
      <c r="M109" s="33">
        <f>IF(OR(H109="",H109=0,J109=""),"",(J109-H109)/H109)</f>
      </c>
      <c r="N109" s="28" t="n"/>
      <c r="O109" s="28" t="n"/>
      <c r="P109" s="28" t="n"/>
    </row>
    <row r="110">
      <c r="A110" s="28" t="n"/>
      <c r="B110" s="28" t="n"/>
      <c r="C110" s="28" t="n"/>
      <c r="D110" s="28" t="n"/>
      <c r="E110" s="28" t="n"/>
      <c r="F110" s="29" t="n"/>
      <c r="G110" s="29" t="n"/>
      <c r="H110" s="31" t="n"/>
      <c r="I110" s="31" t="n"/>
      <c r="J110" s="32">
        <f>IF(A110="","",IF(C110="全店舗",SUMIFS('日次売上記録'!$K:$K,'日次売上記録'!$A:$A,"&gt;="&amp;F110,'日次売上記録'!$A:$A,"&lt;="&amp;G110,'日次売上記録'!$G:$G,D110)+SUMIFS('日次売上記録'!$K:$K,'日次売上記録'!$A:$A,"&gt;="&amp;F110,'日次売上記録'!$A:$A,"&lt;="&amp;G110,'日次売上記録'!$E:$E,D110),SUMIFS('日次売上記録'!$K:$K,'日次売上記録'!$A:$A,"&gt;="&amp;F110,'日次売上記録'!$A:$A,"&lt;="&amp;G110,'日次売上記録'!$B:$B,C110,'日次売上記録'!$G:$G,D110)+SUMIFS('日次売上記録'!$K:$K,'日次売上記録'!$A:$A,"&gt;="&amp;F110,'日次売上記録'!$A:$A,"&lt;="&amp;G110,'日次売上記録'!$B:$B,C110,'日次売上記録'!$E:$E,D110)))</f>
      </c>
      <c r="K110" s="31" t="n"/>
      <c r="L110" s="32">
        <f>IF(A110="","",IF(C110="全店舗",SUMIFS('日次売上記録'!$M:$M,'日次売上記録'!$A:$A,"&gt;="&amp;F110,'日次売上記録'!$A:$A,"&lt;="&amp;G110,'日次売上記録'!$G:$G,D110)+SUMIFS('日次売上記録'!$M:$M,'日次売上記録'!$A:$A,"&gt;="&amp;F110,'日次売上記録'!$A:$A,"&lt;="&amp;G110,'日次売上記録'!$E:$E,D110),SUMIFS('日次売上記録'!$M:$M,'日次売上記録'!$A:$A,"&gt;="&amp;F110,'日次売上記録'!$A:$A,"&lt;="&amp;G110,'日次売上記録'!$B:$B,C110,'日次売上記録'!$G:$G,D110)+SUMIFS('日次売上記録'!$M:$M,'日次売上記録'!$A:$A,"&gt;="&amp;F110,'日次売上記録'!$A:$A,"&lt;="&amp;G110,'日次売上記録'!$B:$B,C110,'日次売上記録'!$E:$E,D110)))</f>
      </c>
      <c r="M110" s="33">
        <f>IF(OR(H110="",H110=0,J110=""),"",(J110-H110)/H110)</f>
      </c>
      <c r="N110" s="28" t="n"/>
      <c r="O110" s="28" t="n"/>
      <c r="P110" s="28" t="n"/>
    </row>
    <row r="111">
      <c r="A111" s="28" t="n"/>
      <c r="B111" s="28" t="n"/>
      <c r="C111" s="28" t="n"/>
      <c r="D111" s="28" t="n"/>
      <c r="E111" s="28" t="n"/>
      <c r="F111" s="29" t="n"/>
      <c r="G111" s="29" t="n"/>
      <c r="H111" s="31" t="n"/>
      <c r="I111" s="31" t="n"/>
      <c r="J111" s="32">
        <f>IF(A111="","",IF(C111="全店舗",SUMIFS('日次売上記録'!$K:$K,'日次売上記録'!$A:$A,"&gt;="&amp;F111,'日次売上記録'!$A:$A,"&lt;="&amp;G111,'日次売上記録'!$G:$G,D111)+SUMIFS('日次売上記録'!$K:$K,'日次売上記録'!$A:$A,"&gt;="&amp;F111,'日次売上記録'!$A:$A,"&lt;="&amp;G111,'日次売上記録'!$E:$E,D111),SUMIFS('日次売上記録'!$K:$K,'日次売上記録'!$A:$A,"&gt;="&amp;F111,'日次売上記録'!$A:$A,"&lt;="&amp;G111,'日次売上記録'!$B:$B,C111,'日次売上記録'!$G:$G,D111)+SUMIFS('日次売上記録'!$K:$K,'日次売上記録'!$A:$A,"&gt;="&amp;F111,'日次売上記録'!$A:$A,"&lt;="&amp;G111,'日次売上記録'!$B:$B,C111,'日次売上記録'!$E:$E,D111)))</f>
      </c>
      <c r="K111" s="31" t="n"/>
      <c r="L111" s="32">
        <f>IF(A111="","",IF(C111="全店舗",SUMIFS('日次売上記録'!$M:$M,'日次売上記録'!$A:$A,"&gt;="&amp;F111,'日次売上記録'!$A:$A,"&lt;="&amp;G111,'日次売上記録'!$G:$G,D111)+SUMIFS('日次売上記録'!$M:$M,'日次売上記録'!$A:$A,"&gt;="&amp;F111,'日次売上記録'!$A:$A,"&lt;="&amp;G111,'日次売上記録'!$E:$E,D111),SUMIFS('日次売上記録'!$M:$M,'日次売上記録'!$A:$A,"&gt;="&amp;F111,'日次売上記録'!$A:$A,"&lt;="&amp;G111,'日次売上記録'!$B:$B,C111,'日次売上記録'!$G:$G,D111)+SUMIFS('日次売上記録'!$M:$M,'日次売上記録'!$A:$A,"&gt;="&amp;F111,'日次売上記録'!$A:$A,"&lt;="&amp;G111,'日次売上記録'!$B:$B,C111,'日次売上記録'!$E:$E,D111)))</f>
      </c>
      <c r="M111" s="33">
        <f>IF(OR(H111="",H111=0,J111=""),"",(J111-H111)/H111)</f>
      </c>
      <c r="N111" s="28" t="n"/>
      <c r="O111" s="28" t="n"/>
      <c r="P111" s="28" t="n"/>
    </row>
    <row r="112">
      <c r="A112" s="28" t="n"/>
      <c r="B112" s="28" t="n"/>
      <c r="C112" s="28" t="n"/>
      <c r="D112" s="28" t="n"/>
      <c r="E112" s="28" t="n"/>
      <c r="F112" s="29" t="n"/>
      <c r="G112" s="29" t="n"/>
      <c r="H112" s="31" t="n"/>
      <c r="I112" s="31" t="n"/>
      <c r="J112" s="32">
        <f>IF(A112="","",IF(C112="全店舗",SUMIFS('日次売上記録'!$K:$K,'日次売上記録'!$A:$A,"&gt;="&amp;F112,'日次売上記録'!$A:$A,"&lt;="&amp;G112,'日次売上記録'!$G:$G,D112)+SUMIFS('日次売上記録'!$K:$K,'日次売上記録'!$A:$A,"&gt;="&amp;F112,'日次売上記録'!$A:$A,"&lt;="&amp;G112,'日次売上記録'!$E:$E,D112),SUMIFS('日次売上記録'!$K:$K,'日次売上記録'!$A:$A,"&gt;="&amp;F112,'日次売上記録'!$A:$A,"&lt;="&amp;G112,'日次売上記録'!$B:$B,C112,'日次売上記録'!$G:$G,D112)+SUMIFS('日次売上記録'!$K:$K,'日次売上記録'!$A:$A,"&gt;="&amp;F112,'日次売上記録'!$A:$A,"&lt;="&amp;G112,'日次売上記録'!$B:$B,C112,'日次売上記録'!$E:$E,D112)))</f>
      </c>
      <c r="K112" s="31" t="n"/>
      <c r="L112" s="32">
        <f>IF(A112="","",IF(C112="全店舗",SUMIFS('日次売上記録'!$M:$M,'日次売上記録'!$A:$A,"&gt;="&amp;F112,'日次売上記録'!$A:$A,"&lt;="&amp;G112,'日次売上記録'!$G:$G,D112)+SUMIFS('日次売上記録'!$M:$M,'日次売上記録'!$A:$A,"&gt;="&amp;F112,'日次売上記録'!$A:$A,"&lt;="&amp;G112,'日次売上記録'!$E:$E,D112),SUMIFS('日次売上記録'!$M:$M,'日次売上記録'!$A:$A,"&gt;="&amp;F112,'日次売上記録'!$A:$A,"&lt;="&amp;G112,'日次売上記録'!$B:$B,C112,'日次売上記録'!$G:$G,D112)+SUMIFS('日次売上記録'!$M:$M,'日次売上記録'!$A:$A,"&gt;="&amp;F112,'日次売上記録'!$A:$A,"&lt;="&amp;G112,'日次売上記録'!$B:$B,C112,'日次売上記録'!$E:$E,D112)))</f>
      </c>
      <c r="M112" s="33">
        <f>IF(OR(H112="",H112=0,J112=""),"",(J112-H112)/H112)</f>
      </c>
      <c r="N112" s="28" t="n"/>
      <c r="O112" s="28" t="n"/>
      <c r="P112" s="28" t="n"/>
    </row>
    <row r="113">
      <c r="A113" s="28" t="n"/>
      <c r="B113" s="28" t="n"/>
      <c r="C113" s="28" t="n"/>
      <c r="D113" s="28" t="n"/>
      <c r="E113" s="28" t="n"/>
      <c r="F113" s="29" t="n"/>
      <c r="G113" s="29" t="n"/>
      <c r="H113" s="31" t="n"/>
      <c r="I113" s="31" t="n"/>
      <c r="J113" s="32">
        <f>IF(A113="","",IF(C113="全店舗",SUMIFS('日次売上記録'!$K:$K,'日次売上記録'!$A:$A,"&gt;="&amp;F113,'日次売上記録'!$A:$A,"&lt;="&amp;G113,'日次売上記録'!$G:$G,D113)+SUMIFS('日次売上記録'!$K:$K,'日次売上記録'!$A:$A,"&gt;="&amp;F113,'日次売上記録'!$A:$A,"&lt;="&amp;G113,'日次売上記録'!$E:$E,D113),SUMIFS('日次売上記録'!$K:$K,'日次売上記録'!$A:$A,"&gt;="&amp;F113,'日次売上記録'!$A:$A,"&lt;="&amp;G113,'日次売上記録'!$B:$B,C113,'日次売上記録'!$G:$G,D113)+SUMIFS('日次売上記録'!$K:$K,'日次売上記録'!$A:$A,"&gt;="&amp;F113,'日次売上記録'!$A:$A,"&lt;="&amp;G113,'日次売上記録'!$B:$B,C113,'日次売上記録'!$E:$E,D113)))</f>
      </c>
      <c r="K113" s="31" t="n"/>
      <c r="L113" s="32">
        <f>IF(A113="","",IF(C113="全店舗",SUMIFS('日次売上記録'!$M:$M,'日次売上記録'!$A:$A,"&gt;="&amp;F113,'日次売上記録'!$A:$A,"&lt;="&amp;G113,'日次売上記録'!$G:$G,D113)+SUMIFS('日次売上記録'!$M:$M,'日次売上記録'!$A:$A,"&gt;="&amp;F113,'日次売上記録'!$A:$A,"&lt;="&amp;G113,'日次売上記録'!$E:$E,D113),SUMIFS('日次売上記録'!$M:$M,'日次売上記録'!$A:$A,"&gt;="&amp;F113,'日次売上記録'!$A:$A,"&lt;="&amp;G113,'日次売上記録'!$B:$B,C113,'日次売上記録'!$G:$G,D113)+SUMIFS('日次売上記録'!$M:$M,'日次売上記録'!$A:$A,"&gt;="&amp;F113,'日次売上記録'!$A:$A,"&lt;="&amp;G113,'日次売上記録'!$B:$B,C113,'日次売上記録'!$E:$E,D113)))</f>
      </c>
      <c r="M113" s="33">
        <f>IF(OR(H113="",H113=0,J113=""),"",(J113-H113)/H113)</f>
      </c>
      <c r="N113" s="28" t="n"/>
      <c r="O113" s="28" t="n"/>
      <c r="P113" s="28" t="n"/>
    </row>
    <row r="114">
      <c r="A114" s="28" t="n"/>
      <c r="B114" s="28" t="n"/>
      <c r="C114" s="28" t="n"/>
      <c r="D114" s="28" t="n"/>
      <c r="E114" s="28" t="n"/>
      <c r="F114" s="29" t="n"/>
      <c r="G114" s="29" t="n"/>
      <c r="H114" s="31" t="n"/>
      <c r="I114" s="31" t="n"/>
      <c r="J114" s="32">
        <f>IF(A114="","",IF(C114="全店舗",SUMIFS('日次売上記録'!$K:$K,'日次売上記録'!$A:$A,"&gt;="&amp;F114,'日次売上記録'!$A:$A,"&lt;="&amp;G114,'日次売上記録'!$G:$G,D114)+SUMIFS('日次売上記録'!$K:$K,'日次売上記録'!$A:$A,"&gt;="&amp;F114,'日次売上記録'!$A:$A,"&lt;="&amp;G114,'日次売上記録'!$E:$E,D114),SUMIFS('日次売上記録'!$K:$K,'日次売上記録'!$A:$A,"&gt;="&amp;F114,'日次売上記録'!$A:$A,"&lt;="&amp;G114,'日次売上記録'!$B:$B,C114,'日次売上記録'!$G:$G,D114)+SUMIFS('日次売上記録'!$K:$K,'日次売上記録'!$A:$A,"&gt;="&amp;F114,'日次売上記録'!$A:$A,"&lt;="&amp;G114,'日次売上記録'!$B:$B,C114,'日次売上記録'!$E:$E,D114)))</f>
      </c>
      <c r="K114" s="31" t="n"/>
      <c r="L114" s="32">
        <f>IF(A114="","",IF(C114="全店舗",SUMIFS('日次売上記録'!$M:$M,'日次売上記録'!$A:$A,"&gt;="&amp;F114,'日次売上記録'!$A:$A,"&lt;="&amp;G114,'日次売上記録'!$G:$G,D114)+SUMIFS('日次売上記録'!$M:$M,'日次売上記録'!$A:$A,"&gt;="&amp;F114,'日次売上記録'!$A:$A,"&lt;="&amp;G114,'日次売上記録'!$E:$E,D114),SUMIFS('日次売上記録'!$M:$M,'日次売上記録'!$A:$A,"&gt;="&amp;F114,'日次売上記録'!$A:$A,"&lt;="&amp;G114,'日次売上記録'!$B:$B,C114,'日次売上記録'!$G:$G,D114)+SUMIFS('日次売上記録'!$M:$M,'日次売上記録'!$A:$A,"&gt;="&amp;F114,'日次売上記録'!$A:$A,"&lt;="&amp;G114,'日次売上記録'!$B:$B,C114,'日次売上記録'!$E:$E,D114)))</f>
      </c>
      <c r="M114" s="33">
        <f>IF(OR(H114="",H114=0,J114=""),"",(J114-H114)/H114)</f>
      </c>
      <c r="N114" s="28" t="n"/>
      <c r="O114" s="28" t="n"/>
      <c r="P114" s="28" t="n"/>
    </row>
    <row r="115">
      <c r="A115" s="28" t="n"/>
      <c r="B115" s="28" t="n"/>
      <c r="C115" s="28" t="n"/>
      <c r="D115" s="28" t="n"/>
      <c r="E115" s="28" t="n"/>
      <c r="F115" s="29" t="n"/>
      <c r="G115" s="29" t="n"/>
      <c r="H115" s="31" t="n"/>
      <c r="I115" s="31" t="n"/>
      <c r="J115" s="32">
        <f>IF(A115="","",IF(C115="全店舗",SUMIFS('日次売上記録'!$K:$K,'日次売上記録'!$A:$A,"&gt;="&amp;F115,'日次売上記録'!$A:$A,"&lt;="&amp;G115,'日次売上記録'!$G:$G,D115)+SUMIFS('日次売上記録'!$K:$K,'日次売上記録'!$A:$A,"&gt;="&amp;F115,'日次売上記録'!$A:$A,"&lt;="&amp;G115,'日次売上記録'!$E:$E,D115),SUMIFS('日次売上記録'!$K:$K,'日次売上記録'!$A:$A,"&gt;="&amp;F115,'日次売上記録'!$A:$A,"&lt;="&amp;G115,'日次売上記録'!$B:$B,C115,'日次売上記録'!$G:$G,D115)+SUMIFS('日次売上記録'!$K:$K,'日次売上記録'!$A:$A,"&gt;="&amp;F115,'日次売上記録'!$A:$A,"&lt;="&amp;G115,'日次売上記録'!$B:$B,C115,'日次売上記録'!$E:$E,D115)))</f>
      </c>
      <c r="K115" s="31" t="n"/>
      <c r="L115" s="32">
        <f>IF(A115="","",IF(C115="全店舗",SUMIFS('日次売上記録'!$M:$M,'日次売上記録'!$A:$A,"&gt;="&amp;F115,'日次売上記録'!$A:$A,"&lt;="&amp;G115,'日次売上記録'!$G:$G,D115)+SUMIFS('日次売上記録'!$M:$M,'日次売上記録'!$A:$A,"&gt;="&amp;F115,'日次売上記録'!$A:$A,"&lt;="&amp;G115,'日次売上記録'!$E:$E,D115),SUMIFS('日次売上記録'!$M:$M,'日次売上記録'!$A:$A,"&gt;="&amp;F115,'日次売上記録'!$A:$A,"&lt;="&amp;G115,'日次売上記録'!$B:$B,C115,'日次売上記録'!$G:$G,D115)+SUMIFS('日次売上記録'!$M:$M,'日次売上記録'!$A:$A,"&gt;="&amp;F115,'日次売上記録'!$A:$A,"&lt;="&amp;G115,'日次売上記録'!$B:$B,C115,'日次売上記録'!$E:$E,D115)))</f>
      </c>
      <c r="M115" s="33">
        <f>IF(OR(H115="",H115=0,J115=""),"",(J115-H115)/H115)</f>
      </c>
      <c r="N115" s="28" t="n"/>
      <c r="O115" s="28" t="n"/>
      <c r="P115" s="28" t="n"/>
    </row>
    <row r="116">
      <c r="A116" s="28" t="n"/>
      <c r="B116" s="28" t="n"/>
      <c r="C116" s="28" t="n"/>
      <c r="D116" s="28" t="n"/>
      <c r="E116" s="28" t="n"/>
      <c r="F116" s="29" t="n"/>
      <c r="G116" s="29" t="n"/>
      <c r="H116" s="31" t="n"/>
      <c r="I116" s="31" t="n"/>
      <c r="J116" s="32">
        <f>IF(A116="","",IF(C116="全店舗",SUMIFS('日次売上記録'!$K:$K,'日次売上記録'!$A:$A,"&gt;="&amp;F116,'日次売上記録'!$A:$A,"&lt;="&amp;G116,'日次売上記録'!$G:$G,D116)+SUMIFS('日次売上記録'!$K:$K,'日次売上記録'!$A:$A,"&gt;="&amp;F116,'日次売上記録'!$A:$A,"&lt;="&amp;G116,'日次売上記録'!$E:$E,D116),SUMIFS('日次売上記録'!$K:$K,'日次売上記録'!$A:$A,"&gt;="&amp;F116,'日次売上記録'!$A:$A,"&lt;="&amp;G116,'日次売上記録'!$B:$B,C116,'日次売上記録'!$G:$G,D116)+SUMIFS('日次売上記録'!$K:$K,'日次売上記録'!$A:$A,"&gt;="&amp;F116,'日次売上記録'!$A:$A,"&lt;="&amp;G116,'日次売上記録'!$B:$B,C116,'日次売上記録'!$E:$E,D116)))</f>
      </c>
      <c r="K116" s="31" t="n"/>
      <c r="L116" s="32">
        <f>IF(A116="","",IF(C116="全店舗",SUMIFS('日次売上記録'!$M:$M,'日次売上記録'!$A:$A,"&gt;="&amp;F116,'日次売上記録'!$A:$A,"&lt;="&amp;G116,'日次売上記録'!$G:$G,D116)+SUMIFS('日次売上記録'!$M:$M,'日次売上記録'!$A:$A,"&gt;="&amp;F116,'日次売上記録'!$A:$A,"&lt;="&amp;G116,'日次売上記録'!$E:$E,D116),SUMIFS('日次売上記録'!$M:$M,'日次売上記録'!$A:$A,"&gt;="&amp;F116,'日次売上記録'!$A:$A,"&lt;="&amp;G116,'日次売上記録'!$B:$B,C116,'日次売上記録'!$G:$G,D116)+SUMIFS('日次売上記録'!$M:$M,'日次売上記録'!$A:$A,"&gt;="&amp;F116,'日次売上記録'!$A:$A,"&lt;="&amp;G116,'日次売上記録'!$B:$B,C116,'日次売上記録'!$E:$E,D116)))</f>
      </c>
      <c r="M116" s="33">
        <f>IF(OR(H116="",H116=0,J116=""),"",(J116-H116)/H116)</f>
      </c>
      <c r="N116" s="28" t="n"/>
      <c r="O116" s="28" t="n"/>
      <c r="P116" s="28" t="n"/>
    </row>
    <row r="117">
      <c r="A117" s="28" t="n"/>
      <c r="B117" s="28" t="n"/>
      <c r="C117" s="28" t="n"/>
      <c r="D117" s="28" t="n"/>
      <c r="E117" s="28" t="n"/>
      <c r="F117" s="29" t="n"/>
      <c r="G117" s="29" t="n"/>
      <c r="H117" s="31" t="n"/>
      <c r="I117" s="31" t="n"/>
      <c r="J117" s="32">
        <f>IF(A117="","",IF(C117="全店舗",SUMIFS('日次売上記録'!$K:$K,'日次売上記録'!$A:$A,"&gt;="&amp;F117,'日次売上記録'!$A:$A,"&lt;="&amp;G117,'日次売上記録'!$G:$G,D117)+SUMIFS('日次売上記録'!$K:$K,'日次売上記録'!$A:$A,"&gt;="&amp;F117,'日次売上記録'!$A:$A,"&lt;="&amp;G117,'日次売上記録'!$E:$E,D117),SUMIFS('日次売上記録'!$K:$K,'日次売上記録'!$A:$A,"&gt;="&amp;F117,'日次売上記録'!$A:$A,"&lt;="&amp;G117,'日次売上記録'!$B:$B,C117,'日次売上記録'!$G:$G,D117)+SUMIFS('日次売上記録'!$K:$K,'日次売上記録'!$A:$A,"&gt;="&amp;F117,'日次売上記録'!$A:$A,"&lt;="&amp;G117,'日次売上記録'!$B:$B,C117,'日次売上記録'!$E:$E,D117)))</f>
      </c>
      <c r="K117" s="31" t="n"/>
      <c r="L117" s="32">
        <f>IF(A117="","",IF(C117="全店舗",SUMIFS('日次売上記録'!$M:$M,'日次売上記録'!$A:$A,"&gt;="&amp;F117,'日次売上記録'!$A:$A,"&lt;="&amp;G117,'日次売上記録'!$G:$G,D117)+SUMIFS('日次売上記録'!$M:$M,'日次売上記録'!$A:$A,"&gt;="&amp;F117,'日次売上記録'!$A:$A,"&lt;="&amp;G117,'日次売上記録'!$E:$E,D117),SUMIFS('日次売上記録'!$M:$M,'日次売上記録'!$A:$A,"&gt;="&amp;F117,'日次売上記録'!$A:$A,"&lt;="&amp;G117,'日次売上記録'!$B:$B,C117,'日次売上記録'!$G:$G,D117)+SUMIFS('日次売上記録'!$M:$M,'日次売上記録'!$A:$A,"&gt;="&amp;F117,'日次売上記録'!$A:$A,"&lt;="&amp;G117,'日次売上記録'!$B:$B,C117,'日次売上記録'!$E:$E,D117)))</f>
      </c>
      <c r="M117" s="33">
        <f>IF(OR(H117="",H117=0,J117=""),"",(J117-H117)/H117)</f>
      </c>
      <c r="N117" s="28" t="n"/>
      <c r="O117" s="28" t="n"/>
      <c r="P117" s="28" t="n"/>
    </row>
    <row r="118">
      <c r="A118" s="28" t="n"/>
      <c r="B118" s="28" t="n"/>
      <c r="C118" s="28" t="n"/>
      <c r="D118" s="28" t="n"/>
      <c r="E118" s="28" t="n"/>
      <c r="F118" s="29" t="n"/>
      <c r="G118" s="29" t="n"/>
      <c r="H118" s="31" t="n"/>
      <c r="I118" s="31" t="n"/>
      <c r="J118" s="32">
        <f>IF(A118="","",IF(C118="全店舗",SUMIFS('日次売上記録'!$K:$K,'日次売上記録'!$A:$A,"&gt;="&amp;F118,'日次売上記録'!$A:$A,"&lt;="&amp;G118,'日次売上記録'!$G:$G,D118)+SUMIFS('日次売上記録'!$K:$K,'日次売上記録'!$A:$A,"&gt;="&amp;F118,'日次売上記録'!$A:$A,"&lt;="&amp;G118,'日次売上記録'!$E:$E,D118),SUMIFS('日次売上記録'!$K:$K,'日次売上記録'!$A:$A,"&gt;="&amp;F118,'日次売上記録'!$A:$A,"&lt;="&amp;G118,'日次売上記録'!$B:$B,C118,'日次売上記録'!$G:$G,D118)+SUMIFS('日次売上記録'!$K:$K,'日次売上記録'!$A:$A,"&gt;="&amp;F118,'日次売上記録'!$A:$A,"&lt;="&amp;G118,'日次売上記録'!$B:$B,C118,'日次売上記録'!$E:$E,D118)))</f>
      </c>
      <c r="K118" s="31" t="n"/>
      <c r="L118" s="32">
        <f>IF(A118="","",IF(C118="全店舗",SUMIFS('日次売上記録'!$M:$M,'日次売上記録'!$A:$A,"&gt;="&amp;F118,'日次売上記録'!$A:$A,"&lt;="&amp;G118,'日次売上記録'!$G:$G,D118)+SUMIFS('日次売上記録'!$M:$M,'日次売上記録'!$A:$A,"&gt;="&amp;F118,'日次売上記録'!$A:$A,"&lt;="&amp;G118,'日次売上記録'!$E:$E,D118),SUMIFS('日次売上記録'!$M:$M,'日次売上記録'!$A:$A,"&gt;="&amp;F118,'日次売上記録'!$A:$A,"&lt;="&amp;G118,'日次売上記録'!$B:$B,C118,'日次売上記録'!$G:$G,D118)+SUMIFS('日次売上記録'!$M:$M,'日次売上記録'!$A:$A,"&gt;="&amp;F118,'日次売上記録'!$A:$A,"&lt;="&amp;G118,'日次売上記録'!$B:$B,C118,'日次売上記録'!$E:$E,D118)))</f>
      </c>
      <c r="M118" s="33">
        <f>IF(OR(H118="",H118=0,J118=""),"",(J118-H118)/H118)</f>
      </c>
      <c r="N118" s="28" t="n"/>
      <c r="O118" s="28" t="n"/>
      <c r="P118" s="28" t="n"/>
    </row>
    <row r="119">
      <c r="A119" s="28" t="n"/>
      <c r="B119" s="28" t="n"/>
      <c r="C119" s="28" t="n"/>
      <c r="D119" s="28" t="n"/>
      <c r="E119" s="28" t="n"/>
      <c r="F119" s="29" t="n"/>
      <c r="G119" s="29" t="n"/>
      <c r="H119" s="31" t="n"/>
      <c r="I119" s="31" t="n"/>
      <c r="J119" s="32">
        <f>IF(A119="","",IF(C119="全店舗",SUMIFS('日次売上記録'!$K:$K,'日次売上記録'!$A:$A,"&gt;="&amp;F119,'日次売上記録'!$A:$A,"&lt;="&amp;G119,'日次売上記録'!$G:$G,D119)+SUMIFS('日次売上記録'!$K:$K,'日次売上記録'!$A:$A,"&gt;="&amp;F119,'日次売上記録'!$A:$A,"&lt;="&amp;G119,'日次売上記録'!$E:$E,D119),SUMIFS('日次売上記録'!$K:$K,'日次売上記録'!$A:$A,"&gt;="&amp;F119,'日次売上記録'!$A:$A,"&lt;="&amp;G119,'日次売上記録'!$B:$B,C119,'日次売上記録'!$G:$G,D119)+SUMIFS('日次売上記録'!$K:$K,'日次売上記録'!$A:$A,"&gt;="&amp;F119,'日次売上記録'!$A:$A,"&lt;="&amp;G119,'日次売上記録'!$B:$B,C119,'日次売上記録'!$E:$E,D119)))</f>
      </c>
      <c r="K119" s="31" t="n"/>
      <c r="L119" s="32">
        <f>IF(A119="","",IF(C119="全店舗",SUMIFS('日次売上記録'!$M:$M,'日次売上記録'!$A:$A,"&gt;="&amp;F119,'日次売上記録'!$A:$A,"&lt;="&amp;G119,'日次売上記録'!$G:$G,D119)+SUMIFS('日次売上記録'!$M:$M,'日次売上記録'!$A:$A,"&gt;="&amp;F119,'日次売上記録'!$A:$A,"&lt;="&amp;G119,'日次売上記録'!$E:$E,D119),SUMIFS('日次売上記録'!$M:$M,'日次売上記録'!$A:$A,"&gt;="&amp;F119,'日次売上記録'!$A:$A,"&lt;="&amp;G119,'日次売上記録'!$B:$B,C119,'日次売上記録'!$G:$G,D119)+SUMIFS('日次売上記録'!$M:$M,'日次売上記録'!$A:$A,"&gt;="&amp;F119,'日次売上記録'!$A:$A,"&lt;="&amp;G119,'日次売上記録'!$B:$B,C119,'日次売上記録'!$E:$E,D119)))</f>
      </c>
      <c r="M119" s="33">
        <f>IF(OR(H119="",H119=0,J119=""),"",(J119-H119)/H119)</f>
      </c>
      <c r="N119" s="28" t="n"/>
      <c r="O119" s="28" t="n"/>
      <c r="P119" s="28" t="n"/>
    </row>
    <row r="120">
      <c r="A120" s="28" t="n"/>
      <c r="B120" s="28" t="n"/>
      <c r="C120" s="28" t="n"/>
      <c r="D120" s="28" t="n"/>
      <c r="E120" s="28" t="n"/>
      <c r="F120" s="29" t="n"/>
      <c r="G120" s="29" t="n"/>
      <c r="H120" s="31" t="n"/>
      <c r="I120" s="31" t="n"/>
      <c r="J120" s="32">
        <f>IF(A120="","",IF(C120="全店舗",SUMIFS('日次売上記録'!$K:$K,'日次売上記録'!$A:$A,"&gt;="&amp;F120,'日次売上記録'!$A:$A,"&lt;="&amp;G120,'日次売上記録'!$G:$G,D120)+SUMIFS('日次売上記録'!$K:$K,'日次売上記録'!$A:$A,"&gt;="&amp;F120,'日次売上記録'!$A:$A,"&lt;="&amp;G120,'日次売上記録'!$E:$E,D120),SUMIFS('日次売上記録'!$K:$K,'日次売上記録'!$A:$A,"&gt;="&amp;F120,'日次売上記録'!$A:$A,"&lt;="&amp;G120,'日次売上記録'!$B:$B,C120,'日次売上記録'!$G:$G,D120)+SUMIFS('日次売上記録'!$K:$K,'日次売上記録'!$A:$A,"&gt;="&amp;F120,'日次売上記録'!$A:$A,"&lt;="&amp;G120,'日次売上記録'!$B:$B,C120,'日次売上記録'!$E:$E,D120)))</f>
      </c>
      <c r="K120" s="31" t="n"/>
      <c r="L120" s="32">
        <f>IF(A120="","",IF(C120="全店舗",SUMIFS('日次売上記録'!$M:$M,'日次売上記録'!$A:$A,"&gt;="&amp;F120,'日次売上記録'!$A:$A,"&lt;="&amp;G120,'日次売上記録'!$G:$G,D120)+SUMIFS('日次売上記録'!$M:$M,'日次売上記録'!$A:$A,"&gt;="&amp;F120,'日次売上記録'!$A:$A,"&lt;="&amp;G120,'日次売上記録'!$E:$E,D120),SUMIFS('日次売上記録'!$M:$M,'日次売上記録'!$A:$A,"&gt;="&amp;F120,'日次売上記録'!$A:$A,"&lt;="&amp;G120,'日次売上記録'!$B:$B,C120,'日次売上記録'!$G:$G,D120)+SUMIFS('日次売上記録'!$M:$M,'日次売上記録'!$A:$A,"&gt;="&amp;F120,'日次売上記録'!$A:$A,"&lt;="&amp;G120,'日次売上記録'!$B:$B,C120,'日次売上記録'!$E:$E,D120)))</f>
      </c>
      <c r="M120" s="33">
        <f>IF(OR(H120="",H120=0,J120=""),"",(J120-H120)/H120)</f>
      </c>
      <c r="N120" s="28" t="n"/>
      <c r="O120" s="28" t="n"/>
      <c r="P120" s="28" t="n"/>
    </row>
    <row r="121">
      <c r="A121" s="28" t="n"/>
      <c r="B121" s="28" t="n"/>
      <c r="C121" s="28" t="n"/>
      <c r="D121" s="28" t="n"/>
      <c r="E121" s="28" t="n"/>
      <c r="F121" s="29" t="n"/>
      <c r="G121" s="29" t="n"/>
      <c r="H121" s="31" t="n"/>
      <c r="I121" s="31" t="n"/>
      <c r="J121" s="32">
        <f>IF(A121="","",IF(C121="全店舗",SUMIFS('日次売上記録'!$K:$K,'日次売上記録'!$A:$A,"&gt;="&amp;F121,'日次売上記録'!$A:$A,"&lt;="&amp;G121,'日次売上記録'!$G:$G,D121)+SUMIFS('日次売上記録'!$K:$K,'日次売上記録'!$A:$A,"&gt;="&amp;F121,'日次売上記録'!$A:$A,"&lt;="&amp;G121,'日次売上記録'!$E:$E,D121),SUMIFS('日次売上記録'!$K:$K,'日次売上記録'!$A:$A,"&gt;="&amp;F121,'日次売上記録'!$A:$A,"&lt;="&amp;G121,'日次売上記録'!$B:$B,C121,'日次売上記録'!$G:$G,D121)+SUMIFS('日次売上記録'!$K:$K,'日次売上記録'!$A:$A,"&gt;="&amp;F121,'日次売上記録'!$A:$A,"&lt;="&amp;G121,'日次売上記録'!$B:$B,C121,'日次売上記録'!$E:$E,D121)))</f>
      </c>
      <c r="K121" s="31" t="n"/>
      <c r="L121" s="32">
        <f>IF(A121="","",IF(C121="全店舗",SUMIFS('日次売上記録'!$M:$M,'日次売上記録'!$A:$A,"&gt;="&amp;F121,'日次売上記録'!$A:$A,"&lt;="&amp;G121,'日次売上記録'!$G:$G,D121)+SUMIFS('日次売上記録'!$M:$M,'日次売上記録'!$A:$A,"&gt;="&amp;F121,'日次売上記録'!$A:$A,"&lt;="&amp;G121,'日次売上記録'!$E:$E,D121),SUMIFS('日次売上記録'!$M:$M,'日次売上記録'!$A:$A,"&gt;="&amp;F121,'日次売上記録'!$A:$A,"&lt;="&amp;G121,'日次売上記録'!$B:$B,C121,'日次売上記録'!$G:$G,D121)+SUMIFS('日次売上記録'!$M:$M,'日次売上記録'!$A:$A,"&gt;="&amp;F121,'日次売上記録'!$A:$A,"&lt;="&amp;G121,'日次売上記録'!$B:$B,C121,'日次売上記録'!$E:$E,D121)))</f>
      </c>
      <c r="M121" s="33">
        <f>IF(OR(H121="",H121=0,J121=""),"",(J121-H121)/H121)</f>
      </c>
      <c r="N121" s="28" t="n"/>
      <c r="O121" s="28" t="n"/>
      <c r="P121" s="28" t="n"/>
    </row>
    <row r="122">
      <c r="A122" s="28" t="n"/>
      <c r="B122" s="28" t="n"/>
      <c r="C122" s="28" t="n"/>
      <c r="D122" s="28" t="n"/>
      <c r="E122" s="28" t="n"/>
      <c r="F122" s="29" t="n"/>
      <c r="G122" s="29" t="n"/>
      <c r="H122" s="31" t="n"/>
      <c r="I122" s="31" t="n"/>
      <c r="J122" s="32">
        <f>IF(A122="","",IF(C122="全店舗",SUMIFS('日次売上記録'!$K:$K,'日次売上記録'!$A:$A,"&gt;="&amp;F122,'日次売上記録'!$A:$A,"&lt;="&amp;G122,'日次売上記録'!$G:$G,D122)+SUMIFS('日次売上記録'!$K:$K,'日次売上記録'!$A:$A,"&gt;="&amp;F122,'日次売上記録'!$A:$A,"&lt;="&amp;G122,'日次売上記録'!$E:$E,D122),SUMIFS('日次売上記録'!$K:$K,'日次売上記録'!$A:$A,"&gt;="&amp;F122,'日次売上記録'!$A:$A,"&lt;="&amp;G122,'日次売上記録'!$B:$B,C122,'日次売上記録'!$G:$G,D122)+SUMIFS('日次売上記録'!$K:$K,'日次売上記録'!$A:$A,"&gt;="&amp;F122,'日次売上記録'!$A:$A,"&lt;="&amp;G122,'日次売上記録'!$B:$B,C122,'日次売上記録'!$E:$E,D122)))</f>
      </c>
      <c r="K122" s="31" t="n"/>
      <c r="L122" s="32">
        <f>IF(A122="","",IF(C122="全店舗",SUMIFS('日次売上記録'!$M:$M,'日次売上記録'!$A:$A,"&gt;="&amp;F122,'日次売上記録'!$A:$A,"&lt;="&amp;G122,'日次売上記録'!$G:$G,D122)+SUMIFS('日次売上記録'!$M:$M,'日次売上記録'!$A:$A,"&gt;="&amp;F122,'日次売上記録'!$A:$A,"&lt;="&amp;G122,'日次売上記録'!$E:$E,D122),SUMIFS('日次売上記録'!$M:$M,'日次売上記録'!$A:$A,"&gt;="&amp;F122,'日次売上記録'!$A:$A,"&lt;="&amp;G122,'日次売上記録'!$B:$B,C122,'日次売上記録'!$G:$G,D122)+SUMIFS('日次売上記録'!$M:$M,'日次売上記録'!$A:$A,"&gt;="&amp;F122,'日次売上記録'!$A:$A,"&lt;="&amp;G122,'日次売上記録'!$B:$B,C122,'日次売上記録'!$E:$E,D122)))</f>
      </c>
      <c r="M122" s="33">
        <f>IF(OR(H122="",H122=0,J122=""),"",(J122-H122)/H122)</f>
      </c>
      <c r="N122" s="28" t="n"/>
      <c r="O122" s="28" t="n"/>
      <c r="P122" s="28" t="n"/>
    </row>
    <row r="123">
      <c r="A123" s="28" t="n"/>
      <c r="B123" s="28" t="n"/>
      <c r="C123" s="28" t="n"/>
      <c r="D123" s="28" t="n"/>
      <c r="E123" s="28" t="n"/>
      <c r="F123" s="29" t="n"/>
      <c r="G123" s="29" t="n"/>
      <c r="H123" s="31" t="n"/>
      <c r="I123" s="31" t="n"/>
      <c r="J123" s="32">
        <f>IF(A123="","",IF(C123="全店舗",SUMIFS('日次売上記録'!$K:$K,'日次売上記録'!$A:$A,"&gt;="&amp;F123,'日次売上記録'!$A:$A,"&lt;="&amp;G123,'日次売上記録'!$G:$G,D123)+SUMIFS('日次売上記録'!$K:$K,'日次売上記録'!$A:$A,"&gt;="&amp;F123,'日次売上記録'!$A:$A,"&lt;="&amp;G123,'日次売上記録'!$E:$E,D123),SUMIFS('日次売上記録'!$K:$K,'日次売上記録'!$A:$A,"&gt;="&amp;F123,'日次売上記録'!$A:$A,"&lt;="&amp;G123,'日次売上記録'!$B:$B,C123,'日次売上記録'!$G:$G,D123)+SUMIFS('日次売上記録'!$K:$K,'日次売上記録'!$A:$A,"&gt;="&amp;F123,'日次売上記録'!$A:$A,"&lt;="&amp;G123,'日次売上記録'!$B:$B,C123,'日次売上記録'!$E:$E,D123)))</f>
      </c>
      <c r="K123" s="31" t="n"/>
      <c r="L123" s="32">
        <f>IF(A123="","",IF(C123="全店舗",SUMIFS('日次売上記録'!$M:$M,'日次売上記録'!$A:$A,"&gt;="&amp;F123,'日次売上記録'!$A:$A,"&lt;="&amp;G123,'日次売上記録'!$G:$G,D123)+SUMIFS('日次売上記録'!$M:$M,'日次売上記録'!$A:$A,"&gt;="&amp;F123,'日次売上記録'!$A:$A,"&lt;="&amp;G123,'日次売上記録'!$E:$E,D123),SUMIFS('日次売上記録'!$M:$M,'日次売上記録'!$A:$A,"&gt;="&amp;F123,'日次売上記録'!$A:$A,"&lt;="&amp;G123,'日次売上記録'!$B:$B,C123,'日次売上記録'!$G:$G,D123)+SUMIFS('日次売上記録'!$M:$M,'日次売上記録'!$A:$A,"&gt;="&amp;F123,'日次売上記録'!$A:$A,"&lt;="&amp;G123,'日次売上記録'!$B:$B,C123,'日次売上記録'!$E:$E,D123)))</f>
      </c>
      <c r="M123" s="33">
        <f>IF(OR(H123="",H123=0,J123=""),"",(J123-H123)/H123)</f>
      </c>
      <c r="N123" s="28" t="n"/>
      <c r="O123" s="28" t="n"/>
      <c r="P123" s="28" t="n"/>
    </row>
    <row r="124">
      <c r="A124" s="28" t="n"/>
      <c r="B124" s="28" t="n"/>
      <c r="C124" s="28" t="n"/>
      <c r="D124" s="28" t="n"/>
      <c r="E124" s="28" t="n"/>
      <c r="F124" s="29" t="n"/>
      <c r="G124" s="29" t="n"/>
      <c r="H124" s="31" t="n"/>
      <c r="I124" s="31" t="n"/>
      <c r="J124" s="32">
        <f>IF(A124="","",IF(C124="全店舗",SUMIFS('日次売上記録'!$K:$K,'日次売上記録'!$A:$A,"&gt;="&amp;F124,'日次売上記録'!$A:$A,"&lt;="&amp;G124,'日次売上記録'!$G:$G,D124)+SUMIFS('日次売上記録'!$K:$K,'日次売上記録'!$A:$A,"&gt;="&amp;F124,'日次売上記録'!$A:$A,"&lt;="&amp;G124,'日次売上記録'!$E:$E,D124),SUMIFS('日次売上記録'!$K:$K,'日次売上記録'!$A:$A,"&gt;="&amp;F124,'日次売上記録'!$A:$A,"&lt;="&amp;G124,'日次売上記録'!$B:$B,C124,'日次売上記録'!$G:$G,D124)+SUMIFS('日次売上記録'!$K:$K,'日次売上記録'!$A:$A,"&gt;="&amp;F124,'日次売上記録'!$A:$A,"&lt;="&amp;G124,'日次売上記録'!$B:$B,C124,'日次売上記録'!$E:$E,D124)))</f>
      </c>
      <c r="K124" s="31" t="n"/>
      <c r="L124" s="32">
        <f>IF(A124="","",IF(C124="全店舗",SUMIFS('日次売上記録'!$M:$M,'日次売上記録'!$A:$A,"&gt;="&amp;F124,'日次売上記録'!$A:$A,"&lt;="&amp;G124,'日次売上記録'!$G:$G,D124)+SUMIFS('日次売上記録'!$M:$M,'日次売上記録'!$A:$A,"&gt;="&amp;F124,'日次売上記録'!$A:$A,"&lt;="&amp;G124,'日次売上記録'!$E:$E,D124),SUMIFS('日次売上記録'!$M:$M,'日次売上記録'!$A:$A,"&gt;="&amp;F124,'日次売上記録'!$A:$A,"&lt;="&amp;G124,'日次売上記録'!$B:$B,C124,'日次売上記録'!$G:$G,D124)+SUMIFS('日次売上記録'!$M:$M,'日次売上記録'!$A:$A,"&gt;="&amp;F124,'日次売上記録'!$A:$A,"&lt;="&amp;G124,'日次売上記録'!$B:$B,C124,'日次売上記録'!$E:$E,D124)))</f>
      </c>
      <c r="M124" s="33">
        <f>IF(OR(H124="",H124=0,J124=""),"",(J124-H124)/H124)</f>
      </c>
      <c r="N124" s="28" t="n"/>
      <c r="O124" s="28" t="n"/>
      <c r="P124" s="28" t="n"/>
    </row>
    <row r="125">
      <c r="A125" s="28" t="n"/>
      <c r="B125" s="28" t="n"/>
      <c r="C125" s="28" t="n"/>
      <c r="D125" s="28" t="n"/>
      <c r="E125" s="28" t="n"/>
      <c r="F125" s="29" t="n"/>
      <c r="G125" s="29" t="n"/>
      <c r="H125" s="31" t="n"/>
      <c r="I125" s="31" t="n"/>
      <c r="J125" s="32">
        <f>IF(A125="","",IF(C125="全店舗",SUMIFS('日次売上記録'!$K:$K,'日次売上記録'!$A:$A,"&gt;="&amp;F125,'日次売上記録'!$A:$A,"&lt;="&amp;G125,'日次売上記録'!$G:$G,D125)+SUMIFS('日次売上記録'!$K:$K,'日次売上記録'!$A:$A,"&gt;="&amp;F125,'日次売上記録'!$A:$A,"&lt;="&amp;G125,'日次売上記録'!$E:$E,D125),SUMIFS('日次売上記録'!$K:$K,'日次売上記録'!$A:$A,"&gt;="&amp;F125,'日次売上記録'!$A:$A,"&lt;="&amp;G125,'日次売上記録'!$B:$B,C125,'日次売上記録'!$G:$G,D125)+SUMIFS('日次売上記録'!$K:$K,'日次売上記録'!$A:$A,"&gt;="&amp;F125,'日次売上記録'!$A:$A,"&lt;="&amp;G125,'日次売上記録'!$B:$B,C125,'日次売上記録'!$E:$E,D125)))</f>
      </c>
      <c r="K125" s="31" t="n"/>
      <c r="L125" s="32">
        <f>IF(A125="","",IF(C125="全店舗",SUMIFS('日次売上記録'!$M:$M,'日次売上記録'!$A:$A,"&gt;="&amp;F125,'日次売上記録'!$A:$A,"&lt;="&amp;G125,'日次売上記録'!$G:$G,D125)+SUMIFS('日次売上記録'!$M:$M,'日次売上記録'!$A:$A,"&gt;="&amp;F125,'日次売上記録'!$A:$A,"&lt;="&amp;G125,'日次売上記録'!$E:$E,D125),SUMIFS('日次売上記録'!$M:$M,'日次売上記録'!$A:$A,"&gt;="&amp;F125,'日次売上記録'!$A:$A,"&lt;="&amp;G125,'日次売上記録'!$B:$B,C125,'日次売上記録'!$G:$G,D125)+SUMIFS('日次売上記録'!$M:$M,'日次売上記録'!$A:$A,"&gt;="&amp;F125,'日次売上記録'!$A:$A,"&lt;="&amp;G125,'日次売上記録'!$B:$B,C125,'日次売上記録'!$E:$E,D125)))</f>
      </c>
      <c r="M125" s="33">
        <f>IF(OR(H125="",H125=0,J125=""),"",(J125-H125)/H125)</f>
      </c>
      <c r="N125" s="28" t="n"/>
      <c r="O125" s="28" t="n"/>
      <c r="P125" s="28" t="n"/>
    </row>
    <row r="126">
      <c r="A126" s="28" t="n"/>
      <c r="B126" s="28" t="n"/>
      <c r="C126" s="28" t="n"/>
      <c r="D126" s="28" t="n"/>
      <c r="E126" s="28" t="n"/>
      <c r="F126" s="29" t="n"/>
      <c r="G126" s="29" t="n"/>
      <c r="H126" s="31" t="n"/>
      <c r="I126" s="31" t="n"/>
      <c r="J126" s="32">
        <f>IF(A126="","",IF(C126="全店舗",SUMIFS('日次売上記録'!$K:$K,'日次売上記録'!$A:$A,"&gt;="&amp;F126,'日次売上記録'!$A:$A,"&lt;="&amp;G126,'日次売上記録'!$G:$G,D126)+SUMIFS('日次売上記録'!$K:$K,'日次売上記録'!$A:$A,"&gt;="&amp;F126,'日次売上記録'!$A:$A,"&lt;="&amp;G126,'日次売上記録'!$E:$E,D126),SUMIFS('日次売上記録'!$K:$K,'日次売上記録'!$A:$A,"&gt;="&amp;F126,'日次売上記録'!$A:$A,"&lt;="&amp;G126,'日次売上記録'!$B:$B,C126,'日次売上記録'!$G:$G,D126)+SUMIFS('日次売上記録'!$K:$K,'日次売上記録'!$A:$A,"&gt;="&amp;F126,'日次売上記録'!$A:$A,"&lt;="&amp;G126,'日次売上記録'!$B:$B,C126,'日次売上記録'!$E:$E,D126)))</f>
      </c>
      <c r="K126" s="31" t="n"/>
      <c r="L126" s="32">
        <f>IF(A126="","",IF(C126="全店舗",SUMIFS('日次売上記録'!$M:$M,'日次売上記録'!$A:$A,"&gt;="&amp;F126,'日次売上記録'!$A:$A,"&lt;="&amp;G126,'日次売上記録'!$G:$G,D126)+SUMIFS('日次売上記録'!$M:$M,'日次売上記録'!$A:$A,"&gt;="&amp;F126,'日次売上記録'!$A:$A,"&lt;="&amp;G126,'日次売上記録'!$E:$E,D126),SUMIFS('日次売上記録'!$M:$M,'日次売上記録'!$A:$A,"&gt;="&amp;F126,'日次売上記録'!$A:$A,"&lt;="&amp;G126,'日次売上記録'!$B:$B,C126,'日次売上記録'!$G:$G,D126)+SUMIFS('日次売上記録'!$M:$M,'日次売上記録'!$A:$A,"&gt;="&amp;F126,'日次売上記録'!$A:$A,"&lt;="&amp;G126,'日次売上記録'!$B:$B,C126,'日次売上記録'!$E:$E,D126)))</f>
      </c>
      <c r="M126" s="33">
        <f>IF(OR(H126="",H126=0,J126=""),"",(J126-H126)/H126)</f>
      </c>
      <c r="N126" s="28" t="n"/>
      <c r="O126" s="28" t="n"/>
      <c r="P126" s="28" t="n"/>
    </row>
    <row r="127">
      <c r="A127" s="28" t="n"/>
      <c r="B127" s="28" t="n"/>
      <c r="C127" s="28" t="n"/>
      <c r="D127" s="28" t="n"/>
      <c r="E127" s="28" t="n"/>
      <c r="F127" s="29" t="n"/>
      <c r="G127" s="29" t="n"/>
      <c r="H127" s="31" t="n"/>
      <c r="I127" s="31" t="n"/>
      <c r="J127" s="32">
        <f>IF(A127="","",IF(C127="全店舗",SUMIFS('日次売上記録'!$K:$K,'日次売上記録'!$A:$A,"&gt;="&amp;F127,'日次売上記録'!$A:$A,"&lt;="&amp;G127,'日次売上記録'!$G:$G,D127)+SUMIFS('日次売上記録'!$K:$K,'日次売上記録'!$A:$A,"&gt;="&amp;F127,'日次売上記録'!$A:$A,"&lt;="&amp;G127,'日次売上記録'!$E:$E,D127),SUMIFS('日次売上記録'!$K:$K,'日次売上記録'!$A:$A,"&gt;="&amp;F127,'日次売上記録'!$A:$A,"&lt;="&amp;G127,'日次売上記録'!$B:$B,C127,'日次売上記録'!$G:$G,D127)+SUMIFS('日次売上記録'!$K:$K,'日次売上記録'!$A:$A,"&gt;="&amp;F127,'日次売上記録'!$A:$A,"&lt;="&amp;G127,'日次売上記録'!$B:$B,C127,'日次売上記録'!$E:$E,D127)))</f>
      </c>
      <c r="K127" s="31" t="n"/>
      <c r="L127" s="32">
        <f>IF(A127="","",IF(C127="全店舗",SUMIFS('日次売上記録'!$M:$M,'日次売上記録'!$A:$A,"&gt;="&amp;F127,'日次売上記録'!$A:$A,"&lt;="&amp;G127,'日次売上記録'!$G:$G,D127)+SUMIFS('日次売上記録'!$M:$M,'日次売上記録'!$A:$A,"&gt;="&amp;F127,'日次売上記録'!$A:$A,"&lt;="&amp;G127,'日次売上記録'!$E:$E,D127),SUMIFS('日次売上記録'!$M:$M,'日次売上記録'!$A:$A,"&gt;="&amp;F127,'日次売上記録'!$A:$A,"&lt;="&amp;G127,'日次売上記録'!$B:$B,C127,'日次売上記録'!$G:$G,D127)+SUMIFS('日次売上記録'!$M:$M,'日次売上記録'!$A:$A,"&gt;="&amp;F127,'日次売上記録'!$A:$A,"&lt;="&amp;G127,'日次売上記録'!$B:$B,C127,'日次売上記録'!$E:$E,D127)))</f>
      </c>
      <c r="M127" s="33">
        <f>IF(OR(H127="",H127=0,J127=""),"",(J127-H127)/H127)</f>
      </c>
      <c r="N127" s="28" t="n"/>
      <c r="O127" s="28" t="n"/>
      <c r="P127" s="28" t="n"/>
    </row>
    <row r="128">
      <c r="A128" s="28" t="n"/>
      <c r="B128" s="28" t="n"/>
      <c r="C128" s="28" t="n"/>
      <c r="D128" s="28" t="n"/>
      <c r="E128" s="28" t="n"/>
      <c r="F128" s="29" t="n"/>
      <c r="G128" s="29" t="n"/>
      <c r="H128" s="31" t="n"/>
      <c r="I128" s="31" t="n"/>
      <c r="J128" s="32">
        <f>IF(A128="","",IF(C128="全店舗",SUMIFS('日次売上記録'!$K:$K,'日次売上記録'!$A:$A,"&gt;="&amp;F128,'日次売上記録'!$A:$A,"&lt;="&amp;G128,'日次売上記録'!$G:$G,D128)+SUMIFS('日次売上記録'!$K:$K,'日次売上記録'!$A:$A,"&gt;="&amp;F128,'日次売上記録'!$A:$A,"&lt;="&amp;G128,'日次売上記録'!$E:$E,D128),SUMIFS('日次売上記録'!$K:$K,'日次売上記録'!$A:$A,"&gt;="&amp;F128,'日次売上記録'!$A:$A,"&lt;="&amp;G128,'日次売上記録'!$B:$B,C128,'日次売上記録'!$G:$G,D128)+SUMIFS('日次売上記録'!$K:$K,'日次売上記録'!$A:$A,"&gt;="&amp;F128,'日次売上記録'!$A:$A,"&lt;="&amp;G128,'日次売上記録'!$B:$B,C128,'日次売上記録'!$E:$E,D128)))</f>
      </c>
      <c r="K128" s="31" t="n"/>
      <c r="L128" s="32">
        <f>IF(A128="","",IF(C128="全店舗",SUMIFS('日次売上記録'!$M:$M,'日次売上記録'!$A:$A,"&gt;="&amp;F128,'日次売上記録'!$A:$A,"&lt;="&amp;G128,'日次売上記録'!$G:$G,D128)+SUMIFS('日次売上記録'!$M:$M,'日次売上記録'!$A:$A,"&gt;="&amp;F128,'日次売上記録'!$A:$A,"&lt;="&amp;G128,'日次売上記録'!$E:$E,D128),SUMIFS('日次売上記録'!$M:$M,'日次売上記録'!$A:$A,"&gt;="&amp;F128,'日次売上記録'!$A:$A,"&lt;="&amp;G128,'日次売上記録'!$B:$B,C128,'日次売上記録'!$G:$G,D128)+SUMIFS('日次売上記録'!$M:$M,'日次売上記録'!$A:$A,"&gt;="&amp;F128,'日次売上記録'!$A:$A,"&lt;="&amp;G128,'日次売上記録'!$B:$B,C128,'日次売上記録'!$E:$E,D128)))</f>
      </c>
      <c r="M128" s="33">
        <f>IF(OR(H128="",H128=0,J128=""),"",(J128-H128)/H128)</f>
      </c>
      <c r="N128" s="28" t="n"/>
      <c r="O128" s="28" t="n"/>
      <c r="P128" s="28" t="n"/>
    </row>
    <row r="129">
      <c r="A129" s="28" t="n"/>
      <c r="B129" s="28" t="n"/>
      <c r="C129" s="28" t="n"/>
      <c r="D129" s="28" t="n"/>
      <c r="E129" s="28" t="n"/>
      <c r="F129" s="29" t="n"/>
      <c r="G129" s="29" t="n"/>
      <c r="H129" s="31" t="n"/>
      <c r="I129" s="31" t="n"/>
      <c r="J129" s="32">
        <f>IF(A129="","",IF(C129="全店舗",SUMIFS('日次売上記録'!$K:$K,'日次売上記録'!$A:$A,"&gt;="&amp;F129,'日次売上記録'!$A:$A,"&lt;="&amp;G129,'日次売上記録'!$G:$G,D129)+SUMIFS('日次売上記録'!$K:$K,'日次売上記録'!$A:$A,"&gt;="&amp;F129,'日次売上記録'!$A:$A,"&lt;="&amp;G129,'日次売上記録'!$E:$E,D129),SUMIFS('日次売上記録'!$K:$K,'日次売上記録'!$A:$A,"&gt;="&amp;F129,'日次売上記録'!$A:$A,"&lt;="&amp;G129,'日次売上記録'!$B:$B,C129,'日次売上記録'!$G:$G,D129)+SUMIFS('日次売上記録'!$K:$K,'日次売上記録'!$A:$A,"&gt;="&amp;F129,'日次売上記録'!$A:$A,"&lt;="&amp;G129,'日次売上記録'!$B:$B,C129,'日次売上記録'!$E:$E,D129)))</f>
      </c>
      <c r="K129" s="31" t="n"/>
      <c r="L129" s="32">
        <f>IF(A129="","",IF(C129="全店舗",SUMIFS('日次売上記録'!$M:$M,'日次売上記録'!$A:$A,"&gt;="&amp;F129,'日次売上記録'!$A:$A,"&lt;="&amp;G129,'日次売上記録'!$G:$G,D129)+SUMIFS('日次売上記録'!$M:$M,'日次売上記録'!$A:$A,"&gt;="&amp;F129,'日次売上記録'!$A:$A,"&lt;="&amp;G129,'日次売上記録'!$E:$E,D129),SUMIFS('日次売上記録'!$M:$M,'日次売上記録'!$A:$A,"&gt;="&amp;F129,'日次売上記録'!$A:$A,"&lt;="&amp;G129,'日次売上記録'!$B:$B,C129,'日次売上記録'!$G:$G,D129)+SUMIFS('日次売上記録'!$M:$M,'日次売上記録'!$A:$A,"&gt;="&amp;F129,'日次売上記録'!$A:$A,"&lt;="&amp;G129,'日次売上記録'!$B:$B,C129,'日次売上記録'!$E:$E,D129)))</f>
      </c>
      <c r="M129" s="33">
        <f>IF(OR(H129="",H129=0,J129=""),"",(J129-H129)/H129)</f>
      </c>
      <c r="N129" s="28" t="n"/>
      <c r="O129" s="28" t="n"/>
      <c r="P129" s="28" t="n"/>
    </row>
    <row r="130">
      <c r="A130" s="28" t="n"/>
      <c r="B130" s="28" t="n"/>
      <c r="C130" s="28" t="n"/>
      <c r="D130" s="28" t="n"/>
      <c r="E130" s="28" t="n"/>
      <c r="F130" s="29" t="n"/>
      <c r="G130" s="29" t="n"/>
      <c r="H130" s="31" t="n"/>
      <c r="I130" s="31" t="n"/>
      <c r="J130" s="32">
        <f>IF(A130="","",IF(C130="全店舗",SUMIFS('日次売上記録'!$K:$K,'日次売上記録'!$A:$A,"&gt;="&amp;F130,'日次売上記録'!$A:$A,"&lt;="&amp;G130,'日次売上記録'!$G:$G,D130)+SUMIFS('日次売上記録'!$K:$K,'日次売上記録'!$A:$A,"&gt;="&amp;F130,'日次売上記録'!$A:$A,"&lt;="&amp;G130,'日次売上記録'!$E:$E,D130),SUMIFS('日次売上記録'!$K:$K,'日次売上記録'!$A:$A,"&gt;="&amp;F130,'日次売上記録'!$A:$A,"&lt;="&amp;G130,'日次売上記録'!$B:$B,C130,'日次売上記録'!$G:$G,D130)+SUMIFS('日次売上記録'!$K:$K,'日次売上記録'!$A:$A,"&gt;="&amp;F130,'日次売上記録'!$A:$A,"&lt;="&amp;G130,'日次売上記録'!$B:$B,C130,'日次売上記録'!$E:$E,D130)))</f>
      </c>
      <c r="K130" s="31" t="n"/>
      <c r="L130" s="32">
        <f>IF(A130="","",IF(C130="全店舗",SUMIFS('日次売上記録'!$M:$M,'日次売上記録'!$A:$A,"&gt;="&amp;F130,'日次売上記録'!$A:$A,"&lt;="&amp;G130,'日次売上記録'!$G:$G,D130)+SUMIFS('日次売上記録'!$M:$M,'日次売上記録'!$A:$A,"&gt;="&amp;F130,'日次売上記録'!$A:$A,"&lt;="&amp;G130,'日次売上記録'!$E:$E,D130),SUMIFS('日次売上記録'!$M:$M,'日次売上記録'!$A:$A,"&gt;="&amp;F130,'日次売上記録'!$A:$A,"&lt;="&amp;G130,'日次売上記録'!$B:$B,C130,'日次売上記録'!$G:$G,D130)+SUMIFS('日次売上記録'!$M:$M,'日次売上記録'!$A:$A,"&gt;="&amp;F130,'日次売上記録'!$A:$A,"&lt;="&amp;G130,'日次売上記録'!$B:$B,C130,'日次売上記録'!$E:$E,D130)))</f>
      </c>
      <c r="M130" s="33">
        <f>IF(OR(H130="",H130=0,J130=""),"",(J130-H130)/H130)</f>
      </c>
      <c r="N130" s="28" t="n"/>
      <c r="O130" s="28" t="n"/>
      <c r="P130" s="28" t="n"/>
    </row>
    <row r="131">
      <c r="A131" s="28" t="n"/>
      <c r="B131" s="28" t="n"/>
      <c r="C131" s="28" t="n"/>
      <c r="D131" s="28" t="n"/>
      <c r="E131" s="28" t="n"/>
      <c r="F131" s="29" t="n"/>
      <c r="G131" s="29" t="n"/>
      <c r="H131" s="31" t="n"/>
      <c r="I131" s="31" t="n"/>
      <c r="J131" s="32">
        <f>IF(A131="","",IF(C131="全店舗",SUMIFS('日次売上記録'!$K:$K,'日次売上記録'!$A:$A,"&gt;="&amp;F131,'日次売上記録'!$A:$A,"&lt;="&amp;G131,'日次売上記録'!$G:$G,D131)+SUMIFS('日次売上記録'!$K:$K,'日次売上記録'!$A:$A,"&gt;="&amp;F131,'日次売上記録'!$A:$A,"&lt;="&amp;G131,'日次売上記録'!$E:$E,D131),SUMIFS('日次売上記録'!$K:$K,'日次売上記録'!$A:$A,"&gt;="&amp;F131,'日次売上記録'!$A:$A,"&lt;="&amp;G131,'日次売上記録'!$B:$B,C131,'日次売上記録'!$G:$G,D131)+SUMIFS('日次売上記録'!$K:$K,'日次売上記録'!$A:$A,"&gt;="&amp;F131,'日次売上記録'!$A:$A,"&lt;="&amp;G131,'日次売上記録'!$B:$B,C131,'日次売上記録'!$E:$E,D131)))</f>
      </c>
      <c r="K131" s="31" t="n"/>
      <c r="L131" s="32">
        <f>IF(A131="","",IF(C131="全店舗",SUMIFS('日次売上記録'!$M:$M,'日次売上記録'!$A:$A,"&gt;="&amp;F131,'日次売上記録'!$A:$A,"&lt;="&amp;G131,'日次売上記録'!$G:$G,D131)+SUMIFS('日次売上記録'!$M:$M,'日次売上記録'!$A:$A,"&gt;="&amp;F131,'日次売上記録'!$A:$A,"&lt;="&amp;G131,'日次売上記録'!$E:$E,D131),SUMIFS('日次売上記録'!$M:$M,'日次売上記録'!$A:$A,"&gt;="&amp;F131,'日次売上記録'!$A:$A,"&lt;="&amp;G131,'日次売上記録'!$B:$B,C131,'日次売上記録'!$G:$G,D131)+SUMIFS('日次売上記録'!$M:$M,'日次売上記録'!$A:$A,"&gt;="&amp;F131,'日次売上記録'!$A:$A,"&lt;="&amp;G131,'日次売上記録'!$B:$B,C131,'日次売上記録'!$E:$E,D131)))</f>
      </c>
      <c r="M131" s="33">
        <f>IF(OR(H131="",H131=0,J131=""),"",(J131-H131)/H131)</f>
      </c>
      <c r="N131" s="28" t="n"/>
      <c r="O131" s="28" t="n"/>
      <c r="P131" s="28" t="n"/>
    </row>
    <row r="132">
      <c r="A132" s="28" t="n"/>
      <c r="B132" s="28" t="n"/>
      <c r="C132" s="28" t="n"/>
      <c r="D132" s="28" t="n"/>
      <c r="E132" s="28" t="n"/>
      <c r="F132" s="29" t="n"/>
      <c r="G132" s="29" t="n"/>
      <c r="H132" s="31" t="n"/>
      <c r="I132" s="31" t="n"/>
      <c r="J132" s="32">
        <f>IF(A132="","",IF(C132="全店舗",SUMIFS('日次売上記録'!$K:$K,'日次売上記録'!$A:$A,"&gt;="&amp;F132,'日次売上記録'!$A:$A,"&lt;="&amp;G132,'日次売上記録'!$G:$G,D132)+SUMIFS('日次売上記録'!$K:$K,'日次売上記録'!$A:$A,"&gt;="&amp;F132,'日次売上記録'!$A:$A,"&lt;="&amp;G132,'日次売上記録'!$E:$E,D132),SUMIFS('日次売上記録'!$K:$K,'日次売上記録'!$A:$A,"&gt;="&amp;F132,'日次売上記録'!$A:$A,"&lt;="&amp;G132,'日次売上記録'!$B:$B,C132,'日次売上記録'!$G:$G,D132)+SUMIFS('日次売上記録'!$K:$K,'日次売上記録'!$A:$A,"&gt;="&amp;F132,'日次売上記録'!$A:$A,"&lt;="&amp;G132,'日次売上記録'!$B:$B,C132,'日次売上記録'!$E:$E,D132)))</f>
      </c>
      <c r="K132" s="31" t="n"/>
      <c r="L132" s="32">
        <f>IF(A132="","",IF(C132="全店舗",SUMIFS('日次売上記録'!$M:$M,'日次売上記録'!$A:$A,"&gt;="&amp;F132,'日次売上記録'!$A:$A,"&lt;="&amp;G132,'日次売上記録'!$G:$G,D132)+SUMIFS('日次売上記録'!$M:$M,'日次売上記録'!$A:$A,"&gt;="&amp;F132,'日次売上記録'!$A:$A,"&lt;="&amp;G132,'日次売上記録'!$E:$E,D132),SUMIFS('日次売上記録'!$M:$M,'日次売上記録'!$A:$A,"&gt;="&amp;F132,'日次売上記録'!$A:$A,"&lt;="&amp;G132,'日次売上記録'!$B:$B,C132,'日次売上記録'!$G:$G,D132)+SUMIFS('日次売上記録'!$M:$M,'日次売上記録'!$A:$A,"&gt;="&amp;F132,'日次売上記録'!$A:$A,"&lt;="&amp;G132,'日次売上記録'!$B:$B,C132,'日次売上記録'!$E:$E,D132)))</f>
      </c>
      <c r="M132" s="33">
        <f>IF(OR(H132="",H132=0,J132=""),"",(J132-H132)/H132)</f>
      </c>
      <c r="N132" s="28" t="n"/>
      <c r="O132" s="28" t="n"/>
      <c r="P132" s="28" t="n"/>
    </row>
    <row r="133">
      <c r="A133" s="28" t="n"/>
      <c r="B133" s="28" t="n"/>
      <c r="C133" s="28" t="n"/>
      <c r="D133" s="28" t="n"/>
      <c r="E133" s="28" t="n"/>
      <c r="F133" s="29" t="n"/>
      <c r="G133" s="29" t="n"/>
      <c r="H133" s="31" t="n"/>
      <c r="I133" s="31" t="n"/>
      <c r="J133" s="32">
        <f>IF(A133="","",IF(C133="全店舗",SUMIFS('日次売上記録'!$K:$K,'日次売上記録'!$A:$A,"&gt;="&amp;F133,'日次売上記録'!$A:$A,"&lt;="&amp;G133,'日次売上記録'!$G:$G,D133)+SUMIFS('日次売上記録'!$K:$K,'日次売上記録'!$A:$A,"&gt;="&amp;F133,'日次売上記録'!$A:$A,"&lt;="&amp;G133,'日次売上記録'!$E:$E,D133),SUMIFS('日次売上記録'!$K:$K,'日次売上記録'!$A:$A,"&gt;="&amp;F133,'日次売上記録'!$A:$A,"&lt;="&amp;G133,'日次売上記録'!$B:$B,C133,'日次売上記録'!$G:$G,D133)+SUMIFS('日次売上記録'!$K:$K,'日次売上記録'!$A:$A,"&gt;="&amp;F133,'日次売上記録'!$A:$A,"&lt;="&amp;G133,'日次売上記録'!$B:$B,C133,'日次売上記録'!$E:$E,D133)))</f>
      </c>
      <c r="K133" s="31" t="n"/>
      <c r="L133" s="32">
        <f>IF(A133="","",IF(C133="全店舗",SUMIFS('日次売上記録'!$M:$M,'日次売上記録'!$A:$A,"&gt;="&amp;F133,'日次売上記録'!$A:$A,"&lt;="&amp;G133,'日次売上記録'!$G:$G,D133)+SUMIFS('日次売上記録'!$M:$M,'日次売上記録'!$A:$A,"&gt;="&amp;F133,'日次売上記録'!$A:$A,"&lt;="&amp;G133,'日次売上記録'!$E:$E,D133),SUMIFS('日次売上記録'!$M:$M,'日次売上記録'!$A:$A,"&gt;="&amp;F133,'日次売上記録'!$A:$A,"&lt;="&amp;G133,'日次売上記録'!$B:$B,C133,'日次売上記録'!$G:$G,D133)+SUMIFS('日次売上記録'!$M:$M,'日次売上記録'!$A:$A,"&gt;="&amp;F133,'日次売上記録'!$A:$A,"&lt;="&amp;G133,'日次売上記録'!$B:$B,C133,'日次売上記録'!$E:$E,D133)))</f>
      </c>
      <c r="M133" s="33">
        <f>IF(OR(H133="",H133=0,J133=""),"",(J133-H133)/H133)</f>
      </c>
      <c r="N133" s="28" t="n"/>
      <c r="O133" s="28" t="n"/>
      <c r="P133" s="28" t="n"/>
    </row>
    <row r="134">
      <c r="A134" s="28" t="n"/>
      <c r="B134" s="28" t="n"/>
      <c r="C134" s="28" t="n"/>
      <c r="D134" s="28" t="n"/>
      <c r="E134" s="28" t="n"/>
      <c r="F134" s="29" t="n"/>
      <c r="G134" s="29" t="n"/>
      <c r="H134" s="31" t="n"/>
      <c r="I134" s="31" t="n"/>
      <c r="J134" s="32">
        <f>IF(A134="","",IF(C134="全店舗",SUMIFS('日次売上記録'!$K:$K,'日次売上記録'!$A:$A,"&gt;="&amp;F134,'日次売上記録'!$A:$A,"&lt;="&amp;G134,'日次売上記録'!$G:$G,D134)+SUMIFS('日次売上記録'!$K:$K,'日次売上記録'!$A:$A,"&gt;="&amp;F134,'日次売上記録'!$A:$A,"&lt;="&amp;G134,'日次売上記録'!$E:$E,D134),SUMIFS('日次売上記録'!$K:$K,'日次売上記録'!$A:$A,"&gt;="&amp;F134,'日次売上記録'!$A:$A,"&lt;="&amp;G134,'日次売上記録'!$B:$B,C134,'日次売上記録'!$G:$G,D134)+SUMIFS('日次売上記録'!$K:$K,'日次売上記録'!$A:$A,"&gt;="&amp;F134,'日次売上記録'!$A:$A,"&lt;="&amp;G134,'日次売上記録'!$B:$B,C134,'日次売上記録'!$E:$E,D134)))</f>
      </c>
      <c r="K134" s="31" t="n"/>
      <c r="L134" s="32">
        <f>IF(A134="","",IF(C134="全店舗",SUMIFS('日次売上記録'!$M:$M,'日次売上記録'!$A:$A,"&gt;="&amp;F134,'日次売上記録'!$A:$A,"&lt;="&amp;G134,'日次売上記録'!$G:$G,D134)+SUMIFS('日次売上記録'!$M:$M,'日次売上記録'!$A:$A,"&gt;="&amp;F134,'日次売上記録'!$A:$A,"&lt;="&amp;G134,'日次売上記録'!$E:$E,D134),SUMIFS('日次売上記録'!$M:$M,'日次売上記録'!$A:$A,"&gt;="&amp;F134,'日次売上記録'!$A:$A,"&lt;="&amp;G134,'日次売上記録'!$B:$B,C134,'日次売上記録'!$G:$G,D134)+SUMIFS('日次売上記録'!$M:$M,'日次売上記録'!$A:$A,"&gt;="&amp;F134,'日次売上記録'!$A:$A,"&lt;="&amp;G134,'日次売上記録'!$B:$B,C134,'日次売上記録'!$E:$E,D134)))</f>
      </c>
      <c r="M134" s="33">
        <f>IF(OR(H134="",H134=0,J134=""),"",(J134-H134)/H134)</f>
      </c>
      <c r="N134" s="28" t="n"/>
      <c r="O134" s="28" t="n"/>
      <c r="P134" s="28" t="n"/>
    </row>
    <row r="135">
      <c r="A135" s="28" t="n"/>
      <c r="B135" s="28" t="n"/>
      <c r="C135" s="28" t="n"/>
      <c r="D135" s="28" t="n"/>
      <c r="E135" s="28" t="n"/>
      <c r="F135" s="29" t="n"/>
      <c r="G135" s="29" t="n"/>
      <c r="H135" s="31" t="n"/>
      <c r="I135" s="31" t="n"/>
      <c r="J135" s="32">
        <f>IF(A135="","",IF(C135="全店舗",SUMIFS('日次売上記録'!$K:$K,'日次売上記録'!$A:$A,"&gt;="&amp;F135,'日次売上記録'!$A:$A,"&lt;="&amp;G135,'日次売上記録'!$G:$G,D135)+SUMIFS('日次売上記録'!$K:$K,'日次売上記録'!$A:$A,"&gt;="&amp;F135,'日次売上記録'!$A:$A,"&lt;="&amp;G135,'日次売上記録'!$E:$E,D135),SUMIFS('日次売上記録'!$K:$K,'日次売上記録'!$A:$A,"&gt;="&amp;F135,'日次売上記録'!$A:$A,"&lt;="&amp;G135,'日次売上記録'!$B:$B,C135,'日次売上記録'!$G:$G,D135)+SUMIFS('日次売上記録'!$K:$K,'日次売上記録'!$A:$A,"&gt;="&amp;F135,'日次売上記録'!$A:$A,"&lt;="&amp;G135,'日次売上記録'!$B:$B,C135,'日次売上記録'!$E:$E,D135)))</f>
      </c>
      <c r="K135" s="31" t="n"/>
      <c r="L135" s="32">
        <f>IF(A135="","",IF(C135="全店舗",SUMIFS('日次売上記録'!$M:$M,'日次売上記録'!$A:$A,"&gt;="&amp;F135,'日次売上記録'!$A:$A,"&lt;="&amp;G135,'日次売上記録'!$G:$G,D135)+SUMIFS('日次売上記録'!$M:$M,'日次売上記録'!$A:$A,"&gt;="&amp;F135,'日次売上記録'!$A:$A,"&lt;="&amp;G135,'日次売上記録'!$E:$E,D135),SUMIFS('日次売上記録'!$M:$M,'日次売上記録'!$A:$A,"&gt;="&amp;F135,'日次売上記録'!$A:$A,"&lt;="&amp;G135,'日次売上記録'!$B:$B,C135,'日次売上記録'!$G:$G,D135)+SUMIFS('日次売上記録'!$M:$M,'日次売上記録'!$A:$A,"&gt;="&amp;F135,'日次売上記録'!$A:$A,"&lt;="&amp;G135,'日次売上記録'!$B:$B,C135,'日次売上記録'!$E:$E,D135)))</f>
      </c>
      <c r="M135" s="33">
        <f>IF(OR(H135="",H135=0,J135=""),"",(J135-H135)/H135)</f>
      </c>
      <c r="N135" s="28" t="n"/>
      <c r="O135" s="28" t="n"/>
      <c r="P135" s="28" t="n"/>
    </row>
    <row r="136">
      <c r="A136" s="28" t="n"/>
      <c r="B136" s="28" t="n"/>
      <c r="C136" s="28" t="n"/>
      <c r="D136" s="28" t="n"/>
      <c r="E136" s="28" t="n"/>
      <c r="F136" s="29" t="n"/>
      <c r="G136" s="29" t="n"/>
      <c r="H136" s="31" t="n"/>
      <c r="I136" s="31" t="n"/>
      <c r="J136" s="32">
        <f>IF(A136="","",IF(C136="全店舗",SUMIFS('日次売上記録'!$K:$K,'日次売上記録'!$A:$A,"&gt;="&amp;F136,'日次売上記録'!$A:$A,"&lt;="&amp;G136,'日次売上記録'!$G:$G,D136)+SUMIFS('日次売上記録'!$K:$K,'日次売上記録'!$A:$A,"&gt;="&amp;F136,'日次売上記録'!$A:$A,"&lt;="&amp;G136,'日次売上記録'!$E:$E,D136),SUMIFS('日次売上記録'!$K:$K,'日次売上記録'!$A:$A,"&gt;="&amp;F136,'日次売上記録'!$A:$A,"&lt;="&amp;G136,'日次売上記録'!$B:$B,C136,'日次売上記録'!$G:$G,D136)+SUMIFS('日次売上記録'!$K:$K,'日次売上記録'!$A:$A,"&gt;="&amp;F136,'日次売上記録'!$A:$A,"&lt;="&amp;G136,'日次売上記録'!$B:$B,C136,'日次売上記録'!$E:$E,D136)))</f>
      </c>
      <c r="K136" s="31" t="n"/>
      <c r="L136" s="32">
        <f>IF(A136="","",IF(C136="全店舗",SUMIFS('日次売上記録'!$M:$M,'日次売上記録'!$A:$A,"&gt;="&amp;F136,'日次売上記録'!$A:$A,"&lt;="&amp;G136,'日次売上記録'!$G:$G,D136)+SUMIFS('日次売上記録'!$M:$M,'日次売上記録'!$A:$A,"&gt;="&amp;F136,'日次売上記録'!$A:$A,"&lt;="&amp;G136,'日次売上記録'!$E:$E,D136),SUMIFS('日次売上記録'!$M:$M,'日次売上記録'!$A:$A,"&gt;="&amp;F136,'日次売上記録'!$A:$A,"&lt;="&amp;G136,'日次売上記録'!$B:$B,C136,'日次売上記録'!$G:$G,D136)+SUMIFS('日次売上記録'!$M:$M,'日次売上記録'!$A:$A,"&gt;="&amp;F136,'日次売上記録'!$A:$A,"&lt;="&amp;G136,'日次売上記録'!$B:$B,C136,'日次売上記録'!$E:$E,D136)))</f>
      </c>
      <c r="M136" s="33">
        <f>IF(OR(H136="",H136=0,J136=""),"",(J136-H136)/H136)</f>
      </c>
      <c r="N136" s="28" t="n"/>
      <c r="O136" s="28" t="n"/>
      <c r="P136" s="28" t="n"/>
    </row>
    <row r="137">
      <c r="A137" s="28" t="n"/>
      <c r="B137" s="28" t="n"/>
      <c r="C137" s="28" t="n"/>
      <c r="D137" s="28" t="n"/>
      <c r="E137" s="28" t="n"/>
      <c r="F137" s="29" t="n"/>
      <c r="G137" s="29" t="n"/>
      <c r="H137" s="31" t="n"/>
      <c r="I137" s="31" t="n"/>
      <c r="J137" s="32">
        <f>IF(A137="","",IF(C137="全店舗",SUMIFS('日次売上記録'!$K:$K,'日次売上記録'!$A:$A,"&gt;="&amp;F137,'日次売上記録'!$A:$A,"&lt;="&amp;G137,'日次売上記録'!$G:$G,D137)+SUMIFS('日次売上記録'!$K:$K,'日次売上記録'!$A:$A,"&gt;="&amp;F137,'日次売上記録'!$A:$A,"&lt;="&amp;G137,'日次売上記録'!$E:$E,D137),SUMIFS('日次売上記録'!$K:$K,'日次売上記録'!$A:$A,"&gt;="&amp;F137,'日次売上記録'!$A:$A,"&lt;="&amp;G137,'日次売上記録'!$B:$B,C137,'日次売上記録'!$G:$G,D137)+SUMIFS('日次売上記録'!$K:$K,'日次売上記録'!$A:$A,"&gt;="&amp;F137,'日次売上記録'!$A:$A,"&lt;="&amp;G137,'日次売上記録'!$B:$B,C137,'日次売上記録'!$E:$E,D137)))</f>
      </c>
      <c r="K137" s="31" t="n"/>
      <c r="L137" s="32">
        <f>IF(A137="","",IF(C137="全店舗",SUMIFS('日次売上記録'!$M:$M,'日次売上記録'!$A:$A,"&gt;="&amp;F137,'日次売上記録'!$A:$A,"&lt;="&amp;G137,'日次売上記録'!$G:$G,D137)+SUMIFS('日次売上記録'!$M:$M,'日次売上記録'!$A:$A,"&gt;="&amp;F137,'日次売上記録'!$A:$A,"&lt;="&amp;G137,'日次売上記録'!$E:$E,D137),SUMIFS('日次売上記録'!$M:$M,'日次売上記録'!$A:$A,"&gt;="&amp;F137,'日次売上記録'!$A:$A,"&lt;="&amp;G137,'日次売上記録'!$B:$B,C137,'日次売上記録'!$G:$G,D137)+SUMIFS('日次売上記録'!$M:$M,'日次売上記録'!$A:$A,"&gt;="&amp;F137,'日次売上記録'!$A:$A,"&lt;="&amp;G137,'日次売上記録'!$B:$B,C137,'日次売上記録'!$E:$E,D137)))</f>
      </c>
      <c r="M137" s="33">
        <f>IF(OR(H137="",H137=0,J137=""),"",(J137-H137)/H137)</f>
      </c>
      <c r="N137" s="28" t="n"/>
      <c r="O137" s="28" t="n"/>
      <c r="P137" s="28" t="n"/>
    </row>
    <row r="138">
      <c r="A138" s="28" t="n"/>
      <c r="B138" s="28" t="n"/>
      <c r="C138" s="28" t="n"/>
      <c r="D138" s="28" t="n"/>
      <c r="E138" s="28" t="n"/>
      <c r="F138" s="29" t="n"/>
      <c r="G138" s="29" t="n"/>
      <c r="H138" s="31" t="n"/>
      <c r="I138" s="31" t="n"/>
      <c r="J138" s="32">
        <f>IF(A138="","",IF(C138="全店舗",SUMIFS('日次売上記録'!$K:$K,'日次売上記録'!$A:$A,"&gt;="&amp;F138,'日次売上記録'!$A:$A,"&lt;="&amp;G138,'日次売上記録'!$G:$G,D138)+SUMIFS('日次売上記録'!$K:$K,'日次売上記録'!$A:$A,"&gt;="&amp;F138,'日次売上記録'!$A:$A,"&lt;="&amp;G138,'日次売上記録'!$E:$E,D138),SUMIFS('日次売上記録'!$K:$K,'日次売上記録'!$A:$A,"&gt;="&amp;F138,'日次売上記録'!$A:$A,"&lt;="&amp;G138,'日次売上記録'!$B:$B,C138,'日次売上記録'!$G:$G,D138)+SUMIFS('日次売上記録'!$K:$K,'日次売上記録'!$A:$A,"&gt;="&amp;F138,'日次売上記録'!$A:$A,"&lt;="&amp;G138,'日次売上記録'!$B:$B,C138,'日次売上記録'!$E:$E,D138)))</f>
      </c>
      <c r="K138" s="31" t="n"/>
      <c r="L138" s="32">
        <f>IF(A138="","",IF(C138="全店舗",SUMIFS('日次売上記録'!$M:$M,'日次売上記録'!$A:$A,"&gt;="&amp;F138,'日次売上記録'!$A:$A,"&lt;="&amp;G138,'日次売上記録'!$G:$G,D138)+SUMIFS('日次売上記録'!$M:$M,'日次売上記録'!$A:$A,"&gt;="&amp;F138,'日次売上記録'!$A:$A,"&lt;="&amp;G138,'日次売上記録'!$E:$E,D138),SUMIFS('日次売上記録'!$M:$M,'日次売上記録'!$A:$A,"&gt;="&amp;F138,'日次売上記録'!$A:$A,"&lt;="&amp;G138,'日次売上記録'!$B:$B,C138,'日次売上記録'!$G:$G,D138)+SUMIFS('日次売上記録'!$M:$M,'日次売上記録'!$A:$A,"&gt;="&amp;F138,'日次売上記録'!$A:$A,"&lt;="&amp;G138,'日次売上記録'!$B:$B,C138,'日次売上記録'!$E:$E,D138)))</f>
      </c>
      <c r="M138" s="33">
        <f>IF(OR(H138="",H138=0,J138=""),"",(J138-H138)/H138)</f>
      </c>
      <c r="N138" s="28" t="n"/>
      <c r="O138" s="28" t="n"/>
      <c r="P138" s="28" t="n"/>
    </row>
    <row r="139">
      <c r="A139" s="28" t="n"/>
      <c r="B139" s="28" t="n"/>
      <c r="C139" s="28" t="n"/>
      <c r="D139" s="28" t="n"/>
      <c r="E139" s="28" t="n"/>
      <c r="F139" s="29" t="n"/>
      <c r="G139" s="29" t="n"/>
      <c r="H139" s="31" t="n"/>
      <c r="I139" s="31" t="n"/>
      <c r="J139" s="32">
        <f>IF(A139="","",IF(C139="全店舗",SUMIFS('日次売上記録'!$K:$K,'日次売上記録'!$A:$A,"&gt;="&amp;F139,'日次売上記録'!$A:$A,"&lt;="&amp;G139,'日次売上記録'!$G:$G,D139)+SUMIFS('日次売上記録'!$K:$K,'日次売上記録'!$A:$A,"&gt;="&amp;F139,'日次売上記録'!$A:$A,"&lt;="&amp;G139,'日次売上記録'!$E:$E,D139),SUMIFS('日次売上記録'!$K:$K,'日次売上記録'!$A:$A,"&gt;="&amp;F139,'日次売上記録'!$A:$A,"&lt;="&amp;G139,'日次売上記録'!$B:$B,C139,'日次売上記録'!$G:$G,D139)+SUMIFS('日次売上記録'!$K:$K,'日次売上記録'!$A:$A,"&gt;="&amp;F139,'日次売上記録'!$A:$A,"&lt;="&amp;G139,'日次売上記録'!$B:$B,C139,'日次売上記録'!$E:$E,D139)))</f>
      </c>
      <c r="K139" s="31" t="n"/>
      <c r="L139" s="32">
        <f>IF(A139="","",IF(C139="全店舗",SUMIFS('日次売上記録'!$M:$M,'日次売上記録'!$A:$A,"&gt;="&amp;F139,'日次売上記録'!$A:$A,"&lt;="&amp;G139,'日次売上記録'!$G:$G,D139)+SUMIFS('日次売上記録'!$M:$M,'日次売上記録'!$A:$A,"&gt;="&amp;F139,'日次売上記録'!$A:$A,"&lt;="&amp;G139,'日次売上記録'!$E:$E,D139),SUMIFS('日次売上記録'!$M:$M,'日次売上記録'!$A:$A,"&gt;="&amp;F139,'日次売上記録'!$A:$A,"&lt;="&amp;G139,'日次売上記録'!$B:$B,C139,'日次売上記録'!$G:$G,D139)+SUMIFS('日次売上記録'!$M:$M,'日次売上記録'!$A:$A,"&gt;="&amp;F139,'日次売上記録'!$A:$A,"&lt;="&amp;G139,'日次売上記録'!$B:$B,C139,'日次売上記録'!$E:$E,D139)))</f>
      </c>
      <c r="M139" s="33">
        <f>IF(OR(H139="",H139=0,J139=""),"",(J139-H139)/H139)</f>
      </c>
      <c r="N139" s="28" t="n"/>
      <c r="O139" s="28" t="n"/>
      <c r="P139" s="28" t="n"/>
    </row>
    <row r="140">
      <c r="A140" s="28" t="n"/>
      <c r="B140" s="28" t="n"/>
      <c r="C140" s="28" t="n"/>
      <c r="D140" s="28" t="n"/>
      <c r="E140" s="28" t="n"/>
      <c r="F140" s="29" t="n"/>
      <c r="G140" s="29" t="n"/>
      <c r="H140" s="31" t="n"/>
      <c r="I140" s="31" t="n"/>
      <c r="J140" s="32">
        <f>IF(A140="","",IF(C140="全店舗",SUMIFS('日次売上記録'!$K:$K,'日次売上記録'!$A:$A,"&gt;="&amp;F140,'日次売上記録'!$A:$A,"&lt;="&amp;G140,'日次売上記録'!$G:$G,D140)+SUMIFS('日次売上記録'!$K:$K,'日次売上記録'!$A:$A,"&gt;="&amp;F140,'日次売上記録'!$A:$A,"&lt;="&amp;G140,'日次売上記録'!$E:$E,D140),SUMIFS('日次売上記録'!$K:$K,'日次売上記録'!$A:$A,"&gt;="&amp;F140,'日次売上記録'!$A:$A,"&lt;="&amp;G140,'日次売上記録'!$B:$B,C140,'日次売上記録'!$G:$G,D140)+SUMIFS('日次売上記録'!$K:$K,'日次売上記録'!$A:$A,"&gt;="&amp;F140,'日次売上記録'!$A:$A,"&lt;="&amp;G140,'日次売上記録'!$B:$B,C140,'日次売上記録'!$E:$E,D140)))</f>
      </c>
      <c r="K140" s="31" t="n"/>
      <c r="L140" s="32">
        <f>IF(A140="","",IF(C140="全店舗",SUMIFS('日次売上記録'!$M:$M,'日次売上記録'!$A:$A,"&gt;="&amp;F140,'日次売上記録'!$A:$A,"&lt;="&amp;G140,'日次売上記録'!$G:$G,D140)+SUMIFS('日次売上記録'!$M:$M,'日次売上記録'!$A:$A,"&gt;="&amp;F140,'日次売上記録'!$A:$A,"&lt;="&amp;G140,'日次売上記録'!$E:$E,D140),SUMIFS('日次売上記録'!$M:$M,'日次売上記録'!$A:$A,"&gt;="&amp;F140,'日次売上記録'!$A:$A,"&lt;="&amp;G140,'日次売上記録'!$B:$B,C140,'日次売上記録'!$G:$G,D140)+SUMIFS('日次売上記録'!$M:$M,'日次売上記録'!$A:$A,"&gt;="&amp;F140,'日次売上記録'!$A:$A,"&lt;="&amp;G140,'日次売上記録'!$B:$B,C140,'日次売上記録'!$E:$E,D140)))</f>
      </c>
      <c r="M140" s="33">
        <f>IF(OR(H140="",H140=0,J140=""),"",(J140-H140)/H140)</f>
      </c>
      <c r="N140" s="28" t="n"/>
      <c r="O140" s="28" t="n"/>
      <c r="P140" s="28" t="n"/>
    </row>
    <row r="141">
      <c r="A141" s="28" t="n"/>
      <c r="B141" s="28" t="n"/>
      <c r="C141" s="28" t="n"/>
      <c r="D141" s="28" t="n"/>
      <c r="E141" s="28" t="n"/>
      <c r="F141" s="29" t="n"/>
      <c r="G141" s="29" t="n"/>
      <c r="H141" s="31" t="n"/>
      <c r="I141" s="31" t="n"/>
      <c r="J141" s="32">
        <f>IF(A141="","",IF(C141="全店舗",SUMIFS('日次売上記録'!$K:$K,'日次売上記録'!$A:$A,"&gt;="&amp;F141,'日次売上記録'!$A:$A,"&lt;="&amp;G141,'日次売上記録'!$G:$G,D141)+SUMIFS('日次売上記録'!$K:$K,'日次売上記録'!$A:$A,"&gt;="&amp;F141,'日次売上記録'!$A:$A,"&lt;="&amp;G141,'日次売上記録'!$E:$E,D141),SUMIFS('日次売上記録'!$K:$K,'日次売上記録'!$A:$A,"&gt;="&amp;F141,'日次売上記録'!$A:$A,"&lt;="&amp;G141,'日次売上記録'!$B:$B,C141,'日次売上記録'!$G:$G,D141)+SUMIFS('日次売上記録'!$K:$K,'日次売上記録'!$A:$A,"&gt;="&amp;F141,'日次売上記録'!$A:$A,"&lt;="&amp;G141,'日次売上記録'!$B:$B,C141,'日次売上記録'!$E:$E,D141)))</f>
      </c>
      <c r="K141" s="31" t="n"/>
      <c r="L141" s="32">
        <f>IF(A141="","",IF(C141="全店舗",SUMIFS('日次売上記録'!$M:$M,'日次売上記録'!$A:$A,"&gt;="&amp;F141,'日次売上記録'!$A:$A,"&lt;="&amp;G141,'日次売上記録'!$G:$G,D141)+SUMIFS('日次売上記録'!$M:$M,'日次売上記録'!$A:$A,"&gt;="&amp;F141,'日次売上記録'!$A:$A,"&lt;="&amp;G141,'日次売上記録'!$E:$E,D141),SUMIFS('日次売上記録'!$M:$M,'日次売上記録'!$A:$A,"&gt;="&amp;F141,'日次売上記録'!$A:$A,"&lt;="&amp;G141,'日次売上記録'!$B:$B,C141,'日次売上記録'!$G:$G,D141)+SUMIFS('日次売上記録'!$M:$M,'日次売上記録'!$A:$A,"&gt;="&amp;F141,'日次売上記録'!$A:$A,"&lt;="&amp;G141,'日次売上記録'!$B:$B,C141,'日次売上記録'!$E:$E,D141)))</f>
      </c>
      <c r="M141" s="33">
        <f>IF(OR(H141="",H141=0,J141=""),"",(J141-H141)/H141)</f>
      </c>
      <c r="N141" s="28" t="n"/>
      <c r="O141" s="28" t="n"/>
      <c r="P141" s="28" t="n"/>
    </row>
    <row r="142">
      <c r="A142" s="28" t="n"/>
      <c r="B142" s="28" t="n"/>
      <c r="C142" s="28" t="n"/>
      <c r="D142" s="28" t="n"/>
      <c r="E142" s="28" t="n"/>
      <c r="F142" s="29" t="n"/>
      <c r="G142" s="29" t="n"/>
      <c r="H142" s="31" t="n"/>
      <c r="I142" s="31" t="n"/>
      <c r="J142" s="32">
        <f>IF(A142="","",IF(C142="全店舗",SUMIFS('日次売上記録'!$K:$K,'日次売上記録'!$A:$A,"&gt;="&amp;F142,'日次売上記録'!$A:$A,"&lt;="&amp;G142,'日次売上記録'!$G:$G,D142)+SUMIFS('日次売上記録'!$K:$K,'日次売上記録'!$A:$A,"&gt;="&amp;F142,'日次売上記録'!$A:$A,"&lt;="&amp;G142,'日次売上記録'!$E:$E,D142),SUMIFS('日次売上記録'!$K:$K,'日次売上記録'!$A:$A,"&gt;="&amp;F142,'日次売上記録'!$A:$A,"&lt;="&amp;G142,'日次売上記録'!$B:$B,C142,'日次売上記録'!$G:$G,D142)+SUMIFS('日次売上記録'!$K:$K,'日次売上記録'!$A:$A,"&gt;="&amp;F142,'日次売上記録'!$A:$A,"&lt;="&amp;G142,'日次売上記録'!$B:$B,C142,'日次売上記録'!$E:$E,D142)))</f>
      </c>
      <c r="K142" s="31" t="n"/>
      <c r="L142" s="32">
        <f>IF(A142="","",IF(C142="全店舗",SUMIFS('日次売上記録'!$M:$M,'日次売上記録'!$A:$A,"&gt;="&amp;F142,'日次売上記録'!$A:$A,"&lt;="&amp;G142,'日次売上記録'!$G:$G,D142)+SUMIFS('日次売上記録'!$M:$M,'日次売上記録'!$A:$A,"&gt;="&amp;F142,'日次売上記録'!$A:$A,"&lt;="&amp;G142,'日次売上記録'!$E:$E,D142),SUMIFS('日次売上記録'!$M:$M,'日次売上記録'!$A:$A,"&gt;="&amp;F142,'日次売上記録'!$A:$A,"&lt;="&amp;G142,'日次売上記録'!$B:$B,C142,'日次売上記録'!$G:$G,D142)+SUMIFS('日次売上記録'!$M:$M,'日次売上記録'!$A:$A,"&gt;="&amp;F142,'日次売上記録'!$A:$A,"&lt;="&amp;G142,'日次売上記録'!$B:$B,C142,'日次売上記録'!$E:$E,D142)))</f>
      </c>
      <c r="M142" s="33">
        <f>IF(OR(H142="",H142=0,J142=""),"",(J142-H142)/H142)</f>
      </c>
      <c r="N142" s="28" t="n"/>
      <c r="O142" s="28" t="n"/>
      <c r="P142" s="28" t="n"/>
    </row>
    <row r="143">
      <c r="A143" s="28" t="n"/>
      <c r="B143" s="28" t="n"/>
      <c r="C143" s="28" t="n"/>
      <c r="D143" s="28" t="n"/>
      <c r="E143" s="28" t="n"/>
      <c r="F143" s="29" t="n"/>
      <c r="G143" s="29" t="n"/>
      <c r="H143" s="31" t="n"/>
      <c r="I143" s="31" t="n"/>
      <c r="J143" s="32">
        <f>IF(A143="","",IF(C143="全店舗",SUMIFS('日次売上記録'!$K:$K,'日次売上記録'!$A:$A,"&gt;="&amp;F143,'日次売上記録'!$A:$A,"&lt;="&amp;G143,'日次売上記録'!$G:$G,D143)+SUMIFS('日次売上記録'!$K:$K,'日次売上記録'!$A:$A,"&gt;="&amp;F143,'日次売上記録'!$A:$A,"&lt;="&amp;G143,'日次売上記録'!$E:$E,D143),SUMIFS('日次売上記録'!$K:$K,'日次売上記録'!$A:$A,"&gt;="&amp;F143,'日次売上記録'!$A:$A,"&lt;="&amp;G143,'日次売上記録'!$B:$B,C143,'日次売上記録'!$G:$G,D143)+SUMIFS('日次売上記録'!$K:$K,'日次売上記録'!$A:$A,"&gt;="&amp;F143,'日次売上記録'!$A:$A,"&lt;="&amp;G143,'日次売上記録'!$B:$B,C143,'日次売上記録'!$E:$E,D143)))</f>
      </c>
      <c r="K143" s="31" t="n"/>
      <c r="L143" s="32">
        <f>IF(A143="","",IF(C143="全店舗",SUMIFS('日次売上記録'!$M:$M,'日次売上記録'!$A:$A,"&gt;="&amp;F143,'日次売上記録'!$A:$A,"&lt;="&amp;G143,'日次売上記録'!$G:$G,D143)+SUMIFS('日次売上記録'!$M:$M,'日次売上記録'!$A:$A,"&gt;="&amp;F143,'日次売上記録'!$A:$A,"&lt;="&amp;G143,'日次売上記録'!$E:$E,D143),SUMIFS('日次売上記録'!$M:$M,'日次売上記録'!$A:$A,"&gt;="&amp;F143,'日次売上記録'!$A:$A,"&lt;="&amp;G143,'日次売上記録'!$B:$B,C143,'日次売上記録'!$G:$G,D143)+SUMIFS('日次売上記録'!$M:$M,'日次売上記録'!$A:$A,"&gt;="&amp;F143,'日次売上記録'!$A:$A,"&lt;="&amp;G143,'日次売上記録'!$B:$B,C143,'日次売上記録'!$E:$E,D143)))</f>
      </c>
      <c r="M143" s="33">
        <f>IF(OR(H143="",H143=0,J143=""),"",(J143-H143)/H143)</f>
      </c>
      <c r="N143" s="28" t="n"/>
      <c r="O143" s="28" t="n"/>
      <c r="P143" s="28" t="n"/>
    </row>
    <row r="144">
      <c r="A144" s="28" t="n"/>
      <c r="B144" s="28" t="n"/>
      <c r="C144" s="28" t="n"/>
      <c r="D144" s="28" t="n"/>
      <c r="E144" s="28" t="n"/>
      <c r="F144" s="29" t="n"/>
      <c r="G144" s="29" t="n"/>
      <c r="H144" s="31" t="n"/>
      <c r="I144" s="31" t="n"/>
      <c r="J144" s="32">
        <f>IF(A144="","",IF(C144="全店舗",SUMIFS('日次売上記録'!$K:$K,'日次売上記録'!$A:$A,"&gt;="&amp;F144,'日次売上記録'!$A:$A,"&lt;="&amp;G144,'日次売上記録'!$G:$G,D144)+SUMIFS('日次売上記録'!$K:$K,'日次売上記録'!$A:$A,"&gt;="&amp;F144,'日次売上記録'!$A:$A,"&lt;="&amp;G144,'日次売上記録'!$E:$E,D144),SUMIFS('日次売上記録'!$K:$K,'日次売上記録'!$A:$A,"&gt;="&amp;F144,'日次売上記録'!$A:$A,"&lt;="&amp;G144,'日次売上記録'!$B:$B,C144,'日次売上記録'!$G:$G,D144)+SUMIFS('日次売上記録'!$K:$K,'日次売上記録'!$A:$A,"&gt;="&amp;F144,'日次売上記録'!$A:$A,"&lt;="&amp;G144,'日次売上記録'!$B:$B,C144,'日次売上記録'!$E:$E,D144)))</f>
      </c>
      <c r="K144" s="31" t="n"/>
      <c r="L144" s="32">
        <f>IF(A144="","",IF(C144="全店舗",SUMIFS('日次売上記録'!$M:$M,'日次売上記録'!$A:$A,"&gt;="&amp;F144,'日次売上記録'!$A:$A,"&lt;="&amp;G144,'日次売上記録'!$G:$G,D144)+SUMIFS('日次売上記録'!$M:$M,'日次売上記録'!$A:$A,"&gt;="&amp;F144,'日次売上記録'!$A:$A,"&lt;="&amp;G144,'日次売上記録'!$E:$E,D144),SUMIFS('日次売上記録'!$M:$M,'日次売上記録'!$A:$A,"&gt;="&amp;F144,'日次売上記録'!$A:$A,"&lt;="&amp;G144,'日次売上記録'!$B:$B,C144,'日次売上記録'!$G:$G,D144)+SUMIFS('日次売上記録'!$M:$M,'日次売上記録'!$A:$A,"&gt;="&amp;F144,'日次売上記録'!$A:$A,"&lt;="&amp;G144,'日次売上記録'!$B:$B,C144,'日次売上記録'!$E:$E,D144)))</f>
      </c>
      <c r="M144" s="33">
        <f>IF(OR(H144="",H144=0,J144=""),"",(J144-H144)/H144)</f>
      </c>
      <c r="N144" s="28" t="n"/>
      <c r="O144" s="28" t="n"/>
      <c r="P144" s="28" t="n"/>
    </row>
    <row r="145">
      <c r="A145" s="28" t="n"/>
      <c r="B145" s="28" t="n"/>
      <c r="C145" s="28" t="n"/>
      <c r="D145" s="28" t="n"/>
      <c r="E145" s="28" t="n"/>
      <c r="F145" s="29" t="n"/>
      <c r="G145" s="29" t="n"/>
      <c r="H145" s="31" t="n"/>
      <c r="I145" s="31" t="n"/>
      <c r="J145" s="32">
        <f>IF(A145="","",IF(C145="全店舗",SUMIFS('日次売上記録'!$K:$K,'日次売上記録'!$A:$A,"&gt;="&amp;F145,'日次売上記録'!$A:$A,"&lt;="&amp;G145,'日次売上記録'!$G:$G,D145)+SUMIFS('日次売上記録'!$K:$K,'日次売上記録'!$A:$A,"&gt;="&amp;F145,'日次売上記録'!$A:$A,"&lt;="&amp;G145,'日次売上記録'!$E:$E,D145),SUMIFS('日次売上記録'!$K:$K,'日次売上記録'!$A:$A,"&gt;="&amp;F145,'日次売上記録'!$A:$A,"&lt;="&amp;G145,'日次売上記録'!$B:$B,C145,'日次売上記録'!$G:$G,D145)+SUMIFS('日次売上記録'!$K:$K,'日次売上記録'!$A:$A,"&gt;="&amp;F145,'日次売上記録'!$A:$A,"&lt;="&amp;G145,'日次売上記録'!$B:$B,C145,'日次売上記録'!$E:$E,D145)))</f>
      </c>
      <c r="K145" s="31" t="n"/>
      <c r="L145" s="32">
        <f>IF(A145="","",IF(C145="全店舗",SUMIFS('日次売上記録'!$M:$M,'日次売上記録'!$A:$A,"&gt;="&amp;F145,'日次売上記録'!$A:$A,"&lt;="&amp;G145,'日次売上記録'!$G:$G,D145)+SUMIFS('日次売上記録'!$M:$M,'日次売上記録'!$A:$A,"&gt;="&amp;F145,'日次売上記録'!$A:$A,"&lt;="&amp;G145,'日次売上記録'!$E:$E,D145),SUMIFS('日次売上記録'!$M:$M,'日次売上記録'!$A:$A,"&gt;="&amp;F145,'日次売上記録'!$A:$A,"&lt;="&amp;G145,'日次売上記録'!$B:$B,C145,'日次売上記録'!$G:$G,D145)+SUMIFS('日次売上記録'!$M:$M,'日次売上記録'!$A:$A,"&gt;="&amp;F145,'日次売上記録'!$A:$A,"&lt;="&amp;G145,'日次売上記録'!$B:$B,C145,'日次売上記録'!$E:$E,D145)))</f>
      </c>
      <c r="M145" s="33">
        <f>IF(OR(H145="",H145=0,J145=""),"",(J145-H145)/H145)</f>
      </c>
      <c r="N145" s="28" t="n"/>
      <c r="O145" s="28" t="n"/>
      <c r="P145" s="28" t="n"/>
    </row>
    <row r="146">
      <c r="A146" s="28" t="n"/>
      <c r="B146" s="28" t="n"/>
      <c r="C146" s="28" t="n"/>
      <c r="D146" s="28" t="n"/>
      <c r="E146" s="28" t="n"/>
      <c r="F146" s="29" t="n"/>
      <c r="G146" s="29" t="n"/>
      <c r="H146" s="31" t="n"/>
      <c r="I146" s="31" t="n"/>
      <c r="J146" s="32">
        <f>IF(A146="","",IF(C146="全店舗",SUMIFS('日次売上記録'!$K:$K,'日次売上記録'!$A:$A,"&gt;="&amp;F146,'日次売上記録'!$A:$A,"&lt;="&amp;G146,'日次売上記録'!$G:$G,D146)+SUMIFS('日次売上記録'!$K:$K,'日次売上記録'!$A:$A,"&gt;="&amp;F146,'日次売上記録'!$A:$A,"&lt;="&amp;G146,'日次売上記録'!$E:$E,D146),SUMIFS('日次売上記録'!$K:$K,'日次売上記録'!$A:$A,"&gt;="&amp;F146,'日次売上記録'!$A:$A,"&lt;="&amp;G146,'日次売上記録'!$B:$B,C146,'日次売上記録'!$G:$G,D146)+SUMIFS('日次売上記録'!$K:$K,'日次売上記録'!$A:$A,"&gt;="&amp;F146,'日次売上記録'!$A:$A,"&lt;="&amp;G146,'日次売上記録'!$B:$B,C146,'日次売上記録'!$E:$E,D146)))</f>
      </c>
      <c r="K146" s="31" t="n"/>
      <c r="L146" s="32">
        <f>IF(A146="","",IF(C146="全店舗",SUMIFS('日次売上記録'!$M:$M,'日次売上記録'!$A:$A,"&gt;="&amp;F146,'日次売上記録'!$A:$A,"&lt;="&amp;G146,'日次売上記録'!$G:$G,D146)+SUMIFS('日次売上記録'!$M:$M,'日次売上記録'!$A:$A,"&gt;="&amp;F146,'日次売上記録'!$A:$A,"&lt;="&amp;G146,'日次売上記録'!$E:$E,D146),SUMIFS('日次売上記録'!$M:$M,'日次売上記録'!$A:$A,"&gt;="&amp;F146,'日次売上記録'!$A:$A,"&lt;="&amp;G146,'日次売上記録'!$B:$B,C146,'日次売上記録'!$G:$G,D146)+SUMIFS('日次売上記録'!$M:$M,'日次売上記録'!$A:$A,"&gt;="&amp;F146,'日次売上記録'!$A:$A,"&lt;="&amp;G146,'日次売上記録'!$B:$B,C146,'日次売上記録'!$E:$E,D146)))</f>
      </c>
      <c r="M146" s="33">
        <f>IF(OR(H146="",H146=0,J146=""),"",(J146-H146)/H146)</f>
      </c>
      <c r="N146" s="28" t="n"/>
      <c r="O146" s="28" t="n"/>
      <c r="P146" s="28" t="n"/>
    </row>
    <row r="147">
      <c r="A147" s="28" t="n"/>
      <c r="B147" s="28" t="n"/>
      <c r="C147" s="28" t="n"/>
      <c r="D147" s="28" t="n"/>
      <c r="E147" s="28" t="n"/>
      <c r="F147" s="29" t="n"/>
      <c r="G147" s="29" t="n"/>
      <c r="H147" s="31" t="n"/>
      <c r="I147" s="31" t="n"/>
      <c r="J147" s="32">
        <f>IF(A147="","",IF(C147="全店舗",SUMIFS('日次売上記録'!$K:$K,'日次売上記録'!$A:$A,"&gt;="&amp;F147,'日次売上記録'!$A:$A,"&lt;="&amp;G147,'日次売上記録'!$G:$G,D147)+SUMIFS('日次売上記録'!$K:$K,'日次売上記録'!$A:$A,"&gt;="&amp;F147,'日次売上記録'!$A:$A,"&lt;="&amp;G147,'日次売上記録'!$E:$E,D147),SUMIFS('日次売上記録'!$K:$K,'日次売上記録'!$A:$A,"&gt;="&amp;F147,'日次売上記録'!$A:$A,"&lt;="&amp;G147,'日次売上記録'!$B:$B,C147,'日次売上記録'!$G:$G,D147)+SUMIFS('日次売上記録'!$K:$K,'日次売上記録'!$A:$A,"&gt;="&amp;F147,'日次売上記録'!$A:$A,"&lt;="&amp;G147,'日次売上記録'!$B:$B,C147,'日次売上記録'!$E:$E,D147)))</f>
      </c>
      <c r="K147" s="31" t="n"/>
      <c r="L147" s="32">
        <f>IF(A147="","",IF(C147="全店舗",SUMIFS('日次売上記録'!$M:$M,'日次売上記録'!$A:$A,"&gt;="&amp;F147,'日次売上記録'!$A:$A,"&lt;="&amp;G147,'日次売上記録'!$G:$G,D147)+SUMIFS('日次売上記録'!$M:$M,'日次売上記録'!$A:$A,"&gt;="&amp;F147,'日次売上記録'!$A:$A,"&lt;="&amp;G147,'日次売上記録'!$E:$E,D147),SUMIFS('日次売上記録'!$M:$M,'日次売上記録'!$A:$A,"&gt;="&amp;F147,'日次売上記録'!$A:$A,"&lt;="&amp;G147,'日次売上記録'!$B:$B,C147,'日次売上記録'!$G:$G,D147)+SUMIFS('日次売上記録'!$M:$M,'日次売上記録'!$A:$A,"&gt;="&amp;F147,'日次売上記録'!$A:$A,"&lt;="&amp;G147,'日次売上記録'!$B:$B,C147,'日次売上記録'!$E:$E,D147)))</f>
      </c>
      <c r="M147" s="33">
        <f>IF(OR(H147="",H147=0,J147=""),"",(J147-H147)/H147)</f>
      </c>
      <c r="N147" s="28" t="n"/>
      <c r="O147" s="28" t="n"/>
      <c r="P147" s="28" t="n"/>
    </row>
    <row r="148">
      <c r="A148" s="28" t="n"/>
      <c r="B148" s="28" t="n"/>
      <c r="C148" s="28" t="n"/>
      <c r="D148" s="28" t="n"/>
      <c r="E148" s="28" t="n"/>
      <c r="F148" s="29" t="n"/>
      <c r="G148" s="29" t="n"/>
      <c r="H148" s="31" t="n"/>
      <c r="I148" s="31" t="n"/>
      <c r="J148" s="32">
        <f>IF(A148="","",IF(C148="全店舗",SUMIFS('日次売上記録'!$K:$K,'日次売上記録'!$A:$A,"&gt;="&amp;F148,'日次売上記録'!$A:$A,"&lt;="&amp;G148,'日次売上記録'!$G:$G,D148)+SUMIFS('日次売上記録'!$K:$K,'日次売上記録'!$A:$A,"&gt;="&amp;F148,'日次売上記録'!$A:$A,"&lt;="&amp;G148,'日次売上記録'!$E:$E,D148),SUMIFS('日次売上記録'!$K:$K,'日次売上記録'!$A:$A,"&gt;="&amp;F148,'日次売上記録'!$A:$A,"&lt;="&amp;G148,'日次売上記録'!$B:$B,C148,'日次売上記録'!$G:$G,D148)+SUMIFS('日次売上記録'!$K:$K,'日次売上記録'!$A:$A,"&gt;="&amp;F148,'日次売上記録'!$A:$A,"&lt;="&amp;G148,'日次売上記録'!$B:$B,C148,'日次売上記録'!$E:$E,D148)))</f>
      </c>
      <c r="K148" s="31" t="n"/>
      <c r="L148" s="32">
        <f>IF(A148="","",IF(C148="全店舗",SUMIFS('日次売上記録'!$M:$M,'日次売上記録'!$A:$A,"&gt;="&amp;F148,'日次売上記録'!$A:$A,"&lt;="&amp;G148,'日次売上記録'!$G:$G,D148)+SUMIFS('日次売上記録'!$M:$M,'日次売上記録'!$A:$A,"&gt;="&amp;F148,'日次売上記録'!$A:$A,"&lt;="&amp;G148,'日次売上記録'!$E:$E,D148),SUMIFS('日次売上記録'!$M:$M,'日次売上記録'!$A:$A,"&gt;="&amp;F148,'日次売上記録'!$A:$A,"&lt;="&amp;G148,'日次売上記録'!$B:$B,C148,'日次売上記録'!$G:$G,D148)+SUMIFS('日次売上記録'!$M:$M,'日次売上記録'!$A:$A,"&gt;="&amp;F148,'日次売上記録'!$A:$A,"&lt;="&amp;G148,'日次売上記録'!$B:$B,C148,'日次売上記録'!$E:$E,D148)))</f>
      </c>
      <c r="M148" s="33">
        <f>IF(OR(H148="",H148=0,J148=""),"",(J148-H148)/H148)</f>
      </c>
      <c r="N148" s="28" t="n"/>
      <c r="O148" s="28" t="n"/>
      <c r="P148" s="28" t="n"/>
    </row>
    <row r="149">
      <c r="A149" s="28" t="n"/>
      <c r="B149" s="28" t="n"/>
      <c r="C149" s="28" t="n"/>
      <c r="D149" s="28" t="n"/>
      <c r="E149" s="28" t="n"/>
      <c r="F149" s="29" t="n"/>
      <c r="G149" s="29" t="n"/>
      <c r="H149" s="31" t="n"/>
      <c r="I149" s="31" t="n"/>
      <c r="J149" s="32">
        <f>IF(A149="","",IF(C149="全店舗",SUMIFS('日次売上記録'!$K:$K,'日次売上記録'!$A:$A,"&gt;="&amp;F149,'日次売上記録'!$A:$A,"&lt;="&amp;G149,'日次売上記録'!$G:$G,D149)+SUMIFS('日次売上記録'!$K:$K,'日次売上記録'!$A:$A,"&gt;="&amp;F149,'日次売上記録'!$A:$A,"&lt;="&amp;G149,'日次売上記録'!$E:$E,D149),SUMIFS('日次売上記録'!$K:$K,'日次売上記録'!$A:$A,"&gt;="&amp;F149,'日次売上記録'!$A:$A,"&lt;="&amp;G149,'日次売上記録'!$B:$B,C149,'日次売上記録'!$G:$G,D149)+SUMIFS('日次売上記録'!$K:$K,'日次売上記録'!$A:$A,"&gt;="&amp;F149,'日次売上記録'!$A:$A,"&lt;="&amp;G149,'日次売上記録'!$B:$B,C149,'日次売上記録'!$E:$E,D149)))</f>
      </c>
      <c r="K149" s="31" t="n"/>
      <c r="L149" s="32">
        <f>IF(A149="","",IF(C149="全店舗",SUMIFS('日次売上記録'!$M:$M,'日次売上記録'!$A:$A,"&gt;="&amp;F149,'日次売上記録'!$A:$A,"&lt;="&amp;G149,'日次売上記録'!$G:$G,D149)+SUMIFS('日次売上記録'!$M:$M,'日次売上記録'!$A:$A,"&gt;="&amp;F149,'日次売上記録'!$A:$A,"&lt;="&amp;G149,'日次売上記録'!$E:$E,D149),SUMIFS('日次売上記録'!$M:$M,'日次売上記録'!$A:$A,"&gt;="&amp;F149,'日次売上記録'!$A:$A,"&lt;="&amp;G149,'日次売上記録'!$B:$B,C149,'日次売上記録'!$G:$G,D149)+SUMIFS('日次売上記録'!$M:$M,'日次売上記録'!$A:$A,"&gt;="&amp;F149,'日次売上記録'!$A:$A,"&lt;="&amp;G149,'日次売上記録'!$B:$B,C149,'日次売上記録'!$E:$E,D149)))</f>
      </c>
      <c r="M149" s="33">
        <f>IF(OR(H149="",H149=0,J149=""),"",(J149-H149)/H149)</f>
      </c>
      <c r="N149" s="28" t="n"/>
      <c r="O149" s="28" t="n"/>
      <c r="P149" s="28" t="n"/>
    </row>
    <row r="150">
      <c r="A150" s="28" t="n"/>
      <c r="B150" s="28" t="n"/>
      <c r="C150" s="28" t="n"/>
      <c r="D150" s="28" t="n"/>
      <c r="E150" s="28" t="n"/>
      <c r="F150" s="29" t="n"/>
      <c r="G150" s="29" t="n"/>
      <c r="H150" s="31" t="n"/>
      <c r="I150" s="31" t="n"/>
      <c r="J150" s="32">
        <f>IF(A150="","",IF(C150="全店舗",SUMIFS('日次売上記録'!$K:$K,'日次売上記録'!$A:$A,"&gt;="&amp;F150,'日次売上記録'!$A:$A,"&lt;="&amp;G150,'日次売上記録'!$G:$G,D150)+SUMIFS('日次売上記録'!$K:$K,'日次売上記録'!$A:$A,"&gt;="&amp;F150,'日次売上記録'!$A:$A,"&lt;="&amp;G150,'日次売上記録'!$E:$E,D150),SUMIFS('日次売上記録'!$K:$K,'日次売上記録'!$A:$A,"&gt;="&amp;F150,'日次売上記録'!$A:$A,"&lt;="&amp;G150,'日次売上記録'!$B:$B,C150,'日次売上記録'!$G:$G,D150)+SUMIFS('日次売上記録'!$K:$K,'日次売上記録'!$A:$A,"&gt;="&amp;F150,'日次売上記録'!$A:$A,"&lt;="&amp;G150,'日次売上記録'!$B:$B,C150,'日次売上記録'!$E:$E,D150)))</f>
      </c>
      <c r="K150" s="31" t="n"/>
      <c r="L150" s="32">
        <f>IF(A150="","",IF(C150="全店舗",SUMIFS('日次売上記録'!$M:$M,'日次売上記録'!$A:$A,"&gt;="&amp;F150,'日次売上記録'!$A:$A,"&lt;="&amp;G150,'日次売上記録'!$G:$G,D150)+SUMIFS('日次売上記録'!$M:$M,'日次売上記録'!$A:$A,"&gt;="&amp;F150,'日次売上記録'!$A:$A,"&lt;="&amp;G150,'日次売上記録'!$E:$E,D150),SUMIFS('日次売上記録'!$M:$M,'日次売上記録'!$A:$A,"&gt;="&amp;F150,'日次売上記録'!$A:$A,"&lt;="&amp;G150,'日次売上記録'!$B:$B,C150,'日次売上記録'!$G:$G,D150)+SUMIFS('日次売上記録'!$M:$M,'日次売上記録'!$A:$A,"&gt;="&amp;F150,'日次売上記録'!$A:$A,"&lt;="&amp;G150,'日次売上記録'!$B:$B,C150,'日次売上記録'!$E:$E,D150)))</f>
      </c>
      <c r="M150" s="33">
        <f>IF(OR(H150="",H150=0,J150=""),"",(J150-H150)/H150)</f>
      </c>
      <c r="N150" s="28" t="n"/>
      <c r="O150" s="28" t="n"/>
      <c r="P150" s="28" t="n"/>
    </row>
    <row r="151">
      <c r="A151" s="28" t="n"/>
      <c r="B151" s="28" t="n"/>
      <c r="C151" s="28" t="n"/>
      <c r="D151" s="28" t="n"/>
      <c r="E151" s="28" t="n"/>
      <c r="F151" s="29" t="n"/>
      <c r="G151" s="29" t="n"/>
      <c r="H151" s="31" t="n"/>
      <c r="I151" s="31" t="n"/>
      <c r="J151" s="32">
        <f>IF(A151="","",IF(C151="全店舗",SUMIFS('日次売上記録'!$K:$K,'日次売上記録'!$A:$A,"&gt;="&amp;F151,'日次売上記録'!$A:$A,"&lt;="&amp;G151,'日次売上記録'!$G:$G,D151)+SUMIFS('日次売上記録'!$K:$K,'日次売上記録'!$A:$A,"&gt;="&amp;F151,'日次売上記録'!$A:$A,"&lt;="&amp;G151,'日次売上記録'!$E:$E,D151),SUMIFS('日次売上記録'!$K:$K,'日次売上記録'!$A:$A,"&gt;="&amp;F151,'日次売上記録'!$A:$A,"&lt;="&amp;G151,'日次売上記録'!$B:$B,C151,'日次売上記録'!$G:$G,D151)+SUMIFS('日次売上記録'!$K:$K,'日次売上記録'!$A:$A,"&gt;="&amp;F151,'日次売上記録'!$A:$A,"&lt;="&amp;G151,'日次売上記録'!$B:$B,C151,'日次売上記録'!$E:$E,D151)))</f>
      </c>
      <c r="K151" s="31" t="n"/>
      <c r="L151" s="32">
        <f>IF(A151="","",IF(C151="全店舗",SUMIFS('日次売上記録'!$M:$M,'日次売上記録'!$A:$A,"&gt;="&amp;F151,'日次売上記録'!$A:$A,"&lt;="&amp;G151,'日次売上記録'!$G:$G,D151)+SUMIFS('日次売上記録'!$M:$M,'日次売上記録'!$A:$A,"&gt;="&amp;F151,'日次売上記録'!$A:$A,"&lt;="&amp;G151,'日次売上記録'!$E:$E,D151),SUMIFS('日次売上記録'!$M:$M,'日次売上記録'!$A:$A,"&gt;="&amp;F151,'日次売上記録'!$A:$A,"&lt;="&amp;G151,'日次売上記録'!$B:$B,C151,'日次売上記録'!$G:$G,D151)+SUMIFS('日次売上記録'!$M:$M,'日次売上記録'!$A:$A,"&gt;="&amp;F151,'日次売上記録'!$A:$A,"&lt;="&amp;G151,'日次売上記録'!$B:$B,C151,'日次売上記録'!$E:$E,D151)))</f>
      </c>
      <c r="M151" s="33">
        <f>IF(OR(H151="",H151=0,J151=""),"",(J151-H151)/H151)</f>
      </c>
      <c r="N151" s="28" t="n"/>
      <c r="O151" s="28" t="n"/>
      <c r="P151" s="28" t="n"/>
    </row>
    <row r="152">
      <c r="A152" s="28" t="n"/>
      <c r="B152" s="28" t="n"/>
      <c r="C152" s="28" t="n"/>
      <c r="D152" s="28" t="n"/>
      <c r="E152" s="28" t="n"/>
      <c r="F152" s="29" t="n"/>
      <c r="G152" s="29" t="n"/>
      <c r="H152" s="31" t="n"/>
      <c r="I152" s="31" t="n"/>
      <c r="J152" s="32">
        <f>IF(A152="","",IF(C152="全店舗",SUMIFS('日次売上記録'!$K:$K,'日次売上記録'!$A:$A,"&gt;="&amp;F152,'日次売上記録'!$A:$A,"&lt;="&amp;G152,'日次売上記録'!$G:$G,D152)+SUMIFS('日次売上記録'!$K:$K,'日次売上記録'!$A:$A,"&gt;="&amp;F152,'日次売上記録'!$A:$A,"&lt;="&amp;G152,'日次売上記録'!$E:$E,D152),SUMIFS('日次売上記録'!$K:$K,'日次売上記録'!$A:$A,"&gt;="&amp;F152,'日次売上記録'!$A:$A,"&lt;="&amp;G152,'日次売上記録'!$B:$B,C152,'日次売上記録'!$G:$G,D152)+SUMIFS('日次売上記録'!$K:$K,'日次売上記録'!$A:$A,"&gt;="&amp;F152,'日次売上記録'!$A:$A,"&lt;="&amp;G152,'日次売上記録'!$B:$B,C152,'日次売上記録'!$E:$E,D152)))</f>
      </c>
      <c r="K152" s="31" t="n"/>
      <c r="L152" s="32">
        <f>IF(A152="","",IF(C152="全店舗",SUMIFS('日次売上記録'!$M:$M,'日次売上記録'!$A:$A,"&gt;="&amp;F152,'日次売上記録'!$A:$A,"&lt;="&amp;G152,'日次売上記録'!$G:$G,D152)+SUMIFS('日次売上記録'!$M:$M,'日次売上記録'!$A:$A,"&gt;="&amp;F152,'日次売上記録'!$A:$A,"&lt;="&amp;G152,'日次売上記録'!$E:$E,D152),SUMIFS('日次売上記録'!$M:$M,'日次売上記録'!$A:$A,"&gt;="&amp;F152,'日次売上記録'!$A:$A,"&lt;="&amp;G152,'日次売上記録'!$B:$B,C152,'日次売上記録'!$G:$G,D152)+SUMIFS('日次売上記録'!$M:$M,'日次売上記録'!$A:$A,"&gt;="&amp;F152,'日次売上記録'!$A:$A,"&lt;="&amp;G152,'日次売上記録'!$B:$B,C152,'日次売上記録'!$E:$E,D152)))</f>
      </c>
      <c r="M152" s="33">
        <f>IF(OR(H152="",H152=0,J152=""),"",(J152-H152)/H152)</f>
      </c>
      <c r="N152" s="28" t="n"/>
      <c r="O152" s="28" t="n"/>
      <c r="P152" s="28" t="n"/>
    </row>
    <row r="153">
      <c r="A153" s="28" t="n"/>
      <c r="B153" s="28" t="n"/>
      <c r="C153" s="28" t="n"/>
      <c r="D153" s="28" t="n"/>
      <c r="E153" s="28" t="n"/>
      <c r="F153" s="29" t="n"/>
      <c r="G153" s="29" t="n"/>
      <c r="H153" s="31" t="n"/>
      <c r="I153" s="31" t="n"/>
      <c r="J153" s="32">
        <f>IF(A153="","",IF(C153="全店舗",SUMIFS('日次売上記録'!$K:$K,'日次売上記録'!$A:$A,"&gt;="&amp;F153,'日次売上記録'!$A:$A,"&lt;="&amp;G153,'日次売上記録'!$G:$G,D153)+SUMIFS('日次売上記録'!$K:$K,'日次売上記録'!$A:$A,"&gt;="&amp;F153,'日次売上記録'!$A:$A,"&lt;="&amp;G153,'日次売上記録'!$E:$E,D153),SUMIFS('日次売上記録'!$K:$K,'日次売上記録'!$A:$A,"&gt;="&amp;F153,'日次売上記録'!$A:$A,"&lt;="&amp;G153,'日次売上記録'!$B:$B,C153,'日次売上記録'!$G:$G,D153)+SUMIFS('日次売上記録'!$K:$K,'日次売上記録'!$A:$A,"&gt;="&amp;F153,'日次売上記録'!$A:$A,"&lt;="&amp;G153,'日次売上記録'!$B:$B,C153,'日次売上記録'!$E:$E,D153)))</f>
      </c>
      <c r="K153" s="31" t="n"/>
      <c r="L153" s="32">
        <f>IF(A153="","",IF(C153="全店舗",SUMIFS('日次売上記録'!$M:$M,'日次売上記録'!$A:$A,"&gt;="&amp;F153,'日次売上記録'!$A:$A,"&lt;="&amp;G153,'日次売上記録'!$G:$G,D153)+SUMIFS('日次売上記録'!$M:$M,'日次売上記録'!$A:$A,"&gt;="&amp;F153,'日次売上記録'!$A:$A,"&lt;="&amp;G153,'日次売上記録'!$E:$E,D153),SUMIFS('日次売上記録'!$M:$M,'日次売上記録'!$A:$A,"&gt;="&amp;F153,'日次売上記録'!$A:$A,"&lt;="&amp;G153,'日次売上記録'!$B:$B,C153,'日次売上記録'!$G:$G,D153)+SUMIFS('日次売上記録'!$M:$M,'日次売上記録'!$A:$A,"&gt;="&amp;F153,'日次売上記録'!$A:$A,"&lt;="&amp;G153,'日次売上記録'!$B:$B,C153,'日次売上記録'!$E:$E,D153)))</f>
      </c>
      <c r="M153" s="33">
        <f>IF(OR(H153="",H153=0,J153=""),"",(J153-H153)/H153)</f>
      </c>
      <c r="N153" s="28" t="n"/>
      <c r="O153" s="28" t="n"/>
      <c r="P153" s="28" t="n"/>
    </row>
  </sheetData>
  <autoFilter ref="A3:P153"/>
  <mergeCells count="2">
    <mergeCell ref="A1:P1"/>
    <mergeCell ref="A2:P2"/>
  </mergeCells>
  <conditionalFormatting sqref="M4:M153">
    <cfRule type="cellIs" dxfId="0" priority="1" operator="lessThan">
      <formula>0</formula>
    </cfRule>
  </conditionalFormatting>
  <dataValidations count="3">
    <dataValidation allowBlank="true" error="请从プルダウン一覧选择；如需新規，请先在主数据或基本設定中维护。" errorTitle="なし效入力" prompt="请选择一个有效选项。" promptTitle="プルダウン选择" showErrorMessage="true" showInputMessage="true" sqref="C4:C153" type="list">
      <formula1>=AllStoreList</formula1>
    </dataValidation>
    <dataValidation allowBlank="true" error="请从プルダウン一覧选择；如需新規，请先在主数据或基本設定中维护。" errorTitle="なし效入力" prompt="请选择一个有效选项。" promptTitle="プルダウン选择" showErrorMessage="true" showInputMessage="true" sqref="E4:E153" type="list">
      <formula1>=PromotionTypeList</formula1>
    </dataValidation>
    <dataValidation allowBlank="true" error="请从プルダウン一覧选择；如需新規，请先在主数据或基本設定中维护。" errorTitle="なし效入力" prompt="请选择一个有效选项。" promptTitle="プルダウン选择" showErrorMessage="true" showInputMessage="true" sqref="N4:N153" type="list">
      <formula1>=ActivityStatusList</formula1>
    </dataValidation>
  </dataValidations>
  <pageMargins left="0.75" right="0.75" top="1" bottom="1" header="0.5" footer="0.5"/>
  <pageSetup fitToHeight="0" fitToWidth="1"/>
</worksheet>
</file>

<file path=xl/worksheets/sheet13.xml><?xml version="1.0" encoding="utf-8"?>
<worksheet xmlns="http://schemas.openxmlformats.org/spreadsheetml/2006/main" xmlns:r="http://schemas.openxmlformats.org/officeDocument/2006/relationships" xmlns:mc="http://schemas.openxmlformats.org/markup-compatibility/2006">
  <sheetPr>
    <tabColor rgb="005B9BD5"/>
    <outlinePr summaryBelow="true" summaryRight="true"/>
    <pageSetUpPr fitToPage="true"/>
  </sheetPr>
  <dimension ref="A1:O203"/>
  <sheetViews>
    <sheetView showGridLines="false" zoomScale="90" workbookViewId="0">
      <pane activePane="bottomLeft" state="frozen" topLeftCell="A4" ySplit="3"/>
      <selection activeCell="A1" pane="bottomLeft" sqref="A1"/>
    </sheetView>
  </sheetViews>
  <sheetFormatPr baseColWidth="8" defaultRowHeight="15"/>
  <cols>
    <col customWidth="true" max="2" min="1" width="12"/>
    <col customWidth="true" max="3" min="3" width="18"/>
    <col customWidth="true" max="4" min="4" width="14"/>
    <col customWidth="true" max="7" min="5" width="12"/>
    <col customWidth="true" max="8" min="8" width="10"/>
    <col customWidth="true" max="9" min="9" width="12"/>
    <col customWidth="true" max="10" min="10" width="14"/>
    <col customWidth="true" max="11" min="11" width="12"/>
    <col customWidth="true" max="12" min="12" width="10"/>
    <col customWidth="true" max="14" min="13" width="12"/>
    <col customWidth="true" max="15" min="15" width="24"/>
  </cols>
  <sheetData>
    <row r="1" ht="30" customHeight="true">
      <c r="A1" s="1" t="s">
        <v>336</v>
      </c>
    </row>
    <row r="2" ht="24" customHeight="true">
      <c r="A2" s="2" t="s">
        <v>337</v>
      </c>
    </row>
    <row r="3" ht="28" customHeight="true">
      <c r="A3" s="27" t="s">
        <v>279</v>
      </c>
      <c r="B3" s="27" t="s">
        <v>60</v>
      </c>
      <c r="C3" s="27" t="s">
        <v>61</v>
      </c>
      <c r="D3" s="27" t="s">
        <v>338</v>
      </c>
      <c r="E3" s="27" t="s">
        <v>165</v>
      </c>
      <c r="F3" s="27" t="s">
        <v>166</v>
      </c>
      <c r="G3" s="27" t="inlineStr">
        <is>
          <t>利用金額</t>
        </is>
      </c>
      <c r="H3" s="27" t="s">
        <v>339</v>
      </c>
      <c r="I3" s="27" t="s">
        <v>167</v>
      </c>
      <c r="J3" s="27" t="s">
        <v>340</v>
      </c>
      <c r="K3" s="27" t="s">
        <v>133</v>
      </c>
      <c r="L3" s="27" t="s">
        <v>341</v>
      </c>
      <c r="M3" s="27" t="s">
        <v>342</v>
      </c>
      <c r="N3" s="27" t="s">
        <v>249</v>
      </c>
      <c r="O3" s="27" t="s">
        <v>203</v>
      </c>
    </row>
    <row r="4">
      <c r="A4" s="29" t="n">
        <v>46129</v>
      </c>
      <c r="B4" s="28" t="inlineStr">
        <is>
          <t>S003</t>
        </is>
      </c>
      <c r="C4" s="34">
        <f>IFERROR(VLOOKUP(B4,'店舗マスタ'!$A$4:$B$103,2,FALSE),"")</f>
      </c>
      <c r="D4" s="28" t="inlineStr">
        <is>
          <t>M10000</t>
        </is>
      </c>
      <c r="E4" s="28" t="s">
        <v>175</v>
      </c>
      <c r="F4" s="28" t="s">
        <v>176</v>
      </c>
      <c r="G4" s="31" t="n">
        <v>636</v>
      </c>
      <c r="H4" s="30" t="n">
        <v>4</v>
      </c>
      <c r="I4" s="28" t="s">
        <v>187</v>
      </c>
      <c r="J4" s="28" t="s">
        <v>184</v>
      </c>
      <c r="K4" s="28" t="s">
        <v>145</v>
      </c>
      <c r="L4" s="38" t="n">
        <v>4</v>
      </c>
      <c r="M4" s="28" t="n">
        <v>4</v>
      </c>
      <c r="N4" s="28" t="s">
        <v>205</v>
      </c>
      <c r="O4" s="28" t="s">
        <v>343</v>
      </c>
    </row>
    <row r="5">
      <c r="A5" s="29" t="n">
        <v>46118</v>
      </c>
      <c r="B5" s="28" t="inlineStr">
        <is>
          <t>S002</t>
        </is>
      </c>
      <c r="C5" s="34">
        <f>IFERROR(VLOOKUP(B5,'店舗マスタ'!$A$4:$B$103,2,FALSE),"")</f>
      </c>
      <c r="D5" s="28" t="inlineStr">
        <is>
          <t>M10001</t>
        </is>
      </c>
      <c r="E5" s="28" t="s">
        <v>175</v>
      </c>
      <c r="F5" s="28" t="s">
        <v>176</v>
      </c>
      <c r="G5" s="31" t="n">
        <v>681</v>
      </c>
      <c r="H5" s="30" t="n">
        <v>4</v>
      </c>
      <c r="I5" s="28" t="s">
        <v>189</v>
      </c>
      <c r="J5" s="28" t="s">
        <v>344</v>
      </c>
      <c r="K5" s="28" t="s">
        <v>159</v>
      </c>
      <c r="L5" s="38" t="n">
        <v>2</v>
      </c>
      <c r="M5" s="28" t="n">
        <v>4</v>
      </c>
      <c r="N5" s="28" t="s">
        <v>205</v>
      </c>
      <c r="O5" s="28" t="s">
        <v>343</v>
      </c>
    </row>
    <row r="6">
      <c r="A6" s="29" t="n">
        <v>46133</v>
      </c>
      <c r="B6" s="28" t="inlineStr">
        <is>
          <t>S001</t>
        </is>
      </c>
      <c r="C6" s="34">
        <f>IFERROR(VLOOKUP(B6,'店舗マスタ'!$A$4:$B$103,2,FALSE),"")</f>
      </c>
      <c r="D6" s="28" t="inlineStr">
        <is>
          <t>M10002</t>
        </is>
      </c>
      <c r="E6" s="28" t="s">
        <v>175</v>
      </c>
      <c r="F6" s="28" t="s">
        <v>183</v>
      </c>
      <c r="G6" s="31" t="n">
        <v>598</v>
      </c>
      <c r="H6" s="30" t="n">
        <v>8</v>
      </c>
      <c r="I6" s="28" t="s">
        <v>187</v>
      </c>
      <c r="J6" s="28" t="inlineStr">
        <is>
          <t>配送</t>
        </is>
      </c>
      <c r="K6" s="28" t="s">
        <v>345</v>
      </c>
      <c r="L6" s="38" t="n">
        <v>4</v>
      </c>
      <c r="M6" s="28" t="n">
        <v>5</v>
      </c>
      <c r="N6" s="28" t="s">
        <v>211</v>
      </c>
      <c r="O6" s="28" t="s">
        <v>343</v>
      </c>
    </row>
    <row r="7">
      <c r="A7" s="29" t="n">
        <v>46121</v>
      </c>
      <c r="B7" s="28" t="inlineStr">
        <is>
          <t>S003</t>
        </is>
      </c>
      <c r="C7" s="34">
        <f>IFERROR(VLOOKUP(B7,'店舗マスタ'!$A$4:$B$103,2,FALSE),"")</f>
      </c>
      <c r="D7" s="28" t="inlineStr">
        <is>
          <t>M10003</t>
        </is>
      </c>
      <c r="E7" s="28" t="s">
        <v>175</v>
      </c>
      <c r="F7" s="28" t="s">
        <v>180</v>
      </c>
      <c r="G7" s="31" t="n">
        <v>621</v>
      </c>
      <c r="H7" s="30" t="n">
        <v>2</v>
      </c>
      <c r="I7" s="28" t="s">
        <v>181</v>
      </c>
      <c r="J7" s="28" t="s">
        <v>344</v>
      </c>
      <c r="K7" s="28" t="s">
        <v>345</v>
      </c>
      <c r="L7" s="38" t="n">
        <v>8</v>
      </c>
      <c r="M7" s="28" t="n">
        <v>3</v>
      </c>
      <c r="N7" s="28" t="s">
        <v>207</v>
      </c>
      <c r="O7" s="28" t="s">
        <v>343</v>
      </c>
    </row>
    <row r="8">
      <c r="A8" s="29" t="n">
        <v>46122</v>
      </c>
      <c r="B8" s="28" t="inlineStr">
        <is>
          <t>S001</t>
        </is>
      </c>
      <c r="C8" s="34">
        <f>IFERROR(VLOOKUP(B8,'店舗マスタ'!$A$4:$B$103,2,FALSE),"")</f>
      </c>
      <c r="D8" s="28" t="inlineStr">
        <is>
          <t>M10004</t>
        </is>
      </c>
      <c r="E8" s="28" t="s">
        <v>175</v>
      </c>
      <c r="F8" s="28" t="s">
        <v>180</v>
      </c>
      <c r="G8" s="31" t="n">
        <v>684</v>
      </c>
      <c r="H8" s="30" t="n">
        <v>5</v>
      </c>
      <c r="I8" s="28" t="s">
        <v>189</v>
      </c>
      <c r="J8" s="28" t="s">
        <v>346</v>
      </c>
      <c r="K8" s="28" t="s">
        <v>345</v>
      </c>
      <c r="L8" s="38" t="n">
        <v>2</v>
      </c>
      <c r="M8" s="28" t="n">
        <v>3</v>
      </c>
      <c r="N8" s="28" t="s">
        <v>209</v>
      </c>
      <c r="O8" s="28" t="s">
        <v>343</v>
      </c>
    </row>
    <row r="9">
      <c r="A9" s="29" t="n">
        <v>46126</v>
      </c>
      <c r="B9" s="28" t="inlineStr">
        <is>
          <t>S004</t>
        </is>
      </c>
      <c r="C9" s="34">
        <f>IFERROR(VLOOKUP(B9,'店舗マスタ'!$A$4:$B$103,2,FALSE),"")</f>
      </c>
      <c r="D9" s="28" t="inlineStr">
        <is>
          <t>M10005</t>
        </is>
      </c>
      <c r="E9" s="28" t="s">
        <v>175</v>
      </c>
      <c r="F9" s="28" t="s">
        <v>172</v>
      </c>
      <c r="G9" s="31" t="n">
        <v>165</v>
      </c>
      <c r="H9" s="30" t="n">
        <v>7</v>
      </c>
      <c r="I9" s="28" t="s">
        <v>177</v>
      </c>
      <c r="J9" s="28" t="s">
        <v>184</v>
      </c>
      <c r="K9" s="28" t="s">
        <v>345</v>
      </c>
      <c r="L9" s="38" t="n">
        <v>1</v>
      </c>
      <c r="M9" s="28" t="n">
        <v>3</v>
      </c>
      <c r="N9" s="28" t="s">
        <v>205</v>
      </c>
      <c r="O9" s="28" t="s">
        <v>343</v>
      </c>
    </row>
    <row r="10">
      <c r="A10" s="29" t="n">
        <v>46122</v>
      </c>
      <c r="B10" s="28" t="inlineStr">
        <is>
          <t>S003</t>
        </is>
      </c>
      <c r="C10" s="34">
        <f>IFERROR(VLOOKUP(B10,'店舗マスタ'!$A$4:$B$103,2,FALSE),"")</f>
      </c>
      <c r="D10" s="28" t="inlineStr">
        <is>
          <t>M10006</t>
        </is>
      </c>
      <c r="E10" s="28" t="s">
        <v>171</v>
      </c>
      <c r="F10" s="28" t="s">
        <v>186</v>
      </c>
      <c r="G10" s="31" t="n">
        <v>395</v>
      </c>
      <c r="H10" s="30" t="n">
        <v>8</v>
      </c>
      <c r="I10" s="28" t="s">
        <v>177</v>
      </c>
      <c r="J10" s="28" t="s">
        <v>347</v>
      </c>
      <c r="K10" s="28" t="s">
        <v>348</v>
      </c>
      <c r="L10" s="38" t="n">
        <v>24</v>
      </c>
      <c r="M10" s="28" t="n">
        <v>3</v>
      </c>
      <c r="N10" s="28" t="s">
        <v>207</v>
      </c>
      <c r="O10" s="28" t="s">
        <v>343</v>
      </c>
    </row>
    <row r="11">
      <c r="A11" s="29" t="n">
        <v>46132</v>
      </c>
      <c r="B11" s="28" t="inlineStr">
        <is>
          <t>S003</t>
        </is>
      </c>
      <c r="C11" s="34">
        <f>IFERROR(VLOOKUP(B11,'店舗マスタ'!$A$4:$B$103,2,FALSE),"")</f>
      </c>
      <c r="D11" s="28" t="inlineStr">
        <is>
          <t>M10007</t>
        </is>
      </c>
      <c r="E11" s="28" t="s">
        <v>175</v>
      </c>
      <c r="F11" s="28" t="s">
        <v>176</v>
      </c>
      <c r="G11" s="31" t="n">
        <v>167</v>
      </c>
      <c r="H11" s="30" t="n">
        <v>0</v>
      </c>
      <c r="I11" s="28" t="s">
        <v>177</v>
      </c>
      <c r="J11" s="28" t="inlineStr">
        <is>
          <t>配送</t>
        </is>
      </c>
      <c r="K11" s="28" t="s">
        <v>145</v>
      </c>
      <c r="L11" s="38" t="n">
        <v>8</v>
      </c>
      <c r="M11" s="28" t="n">
        <v>3</v>
      </c>
      <c r="N11" s="28" t="s">
        <v>205</v>
      </c>
      <c r="O11" s="28" t="s">
        <v>343</v>
      </c>
    </row>
    <row r="12">
      <c r="A12" s="29" t="n">
        <v>46121</v>
      </c>
      <c r="B12" s="28" t="inlineStr">
        <is>
          <t>S002</t>
        </is>
      </c>
      <c r="C12" s="34">
        <f>IFERROR(VLOOKUP(B12,'店舗マスタ'!$A$4:$B$103,2,FALSE),"")</f>
      </c>
      <c r="D12" s="28" t="inlineStr">
        <is>
          <t>M10008</t>
        </is>
      </c>
      <c r="E12" s="28" t="s">
        <v>175</v>
      </c>
      <c r="F12" s="28" t="s">
        <v>180</v>
      </c>
      <c r="G12" s="31" t="n">
        <v>41</v>
      </c>
      <c r="H12" s="30" t="n">
        <v>0</v>
      </c>
      <c r="I12" s="28" t="s">
        <v>189</v>
      </c>
      <c r="J12" s="28" t="s">
        <v>184</v>
      </c>
      <c r="K12" s="28" t="s">
        <v>348</v>
      </c>
      <c r="L12" s="38" t="n">
        <v>24</v>
      </c>
      <c r="M12" s="28" t="n">
        <v>5</v>
      </c>
      <c r="N12" s="28" t="s">
        <v>211</v>
      </c>
      <c r="O12" s="28" t="s">
        <v>343</v>
      </c>
    </row>
    <row r="13">
      <c r="A13" s="29" t="n">
        <v>46120</v>
      </c>
      <c r="B13" s="28" t="inlineStr">
        <is>
          <t>S004</t>
        </is>
      </c>
      <c r="C13" s="34">
        <f>IFERROR(VLOOKUP(B13,'店舗マスタ'!$A$4:$B$103,2,FALSE),"")</f>
      </c>
      <c r="D13" s="28" t="inlineStr">
        <is>
          <t>M10009</t>
        </is>
      </c>
      <c r="E13" s="28" t="s">
        <v>171</v>
      </c>
      <c r="F13" s="28" t="s">
        <v>172</v>
      </c>
      <c r="G13" s="31" t="n">
        <v>75</v>
      </c>
      <c r="H13" s="30" t="n">
        <v>0</v>
      </c>
      <c r="I13" s="28" t="s">
        <v>187</v>
      </c>
      <c r="J13" s="28" t="s">
        <v>346</v>
      </c>
      <c r="K13" s="28" t="s">
        <v>159</v>
      </c>
      <c r="L13" s="38" t="n">
        <v>2</v>
      </c>
      <c r="M13" s="28" t="n">
        <v>3</v>
      </c>
      <c r="N13" s="28" t="s">
        <v>207</v>
      </c>
      <c r="O13" s="28" t="s">
        <v>343</v>
      </c>
    </row>
    <row r="14">
      <c r="A14" s="29" t="n">
        <v>46116</v>
      </c>
      <c r="B14" s="28" t="inlineStr">
        <is>
          <t>S001</t>
        </is>
      </c>
      <c r="C14" s="34">
        <f>IFERROR(VLOOKUP(B14,'店舗マスタ'!$A$4:$B$103,2,FALSE),"")</f>
      </c>
      <c r="D14" s="28" t="inlineStr">
        <is>
          <t>M10010</t>
        </is>
      </c>
      <c r="E14" s="28" t="s">
        <v>171</v>
      </c>
      <c r="F14" s="28" t="s">
        <v>186</v>
      </c>
      <c r="G14" s="31" t="n">
        <v>594</v>
      </c>
      <c r="H14" s="30" t="n">
        <v>3</v>
      </c>
      <c r="I14" s="28" t="s">
        <v>177</v>
      </c>
      <c r="J14" s="28" t="s">
        <v>347</v>
      </c>
      <c r="K14" s="28" t="s">
        <v>145</v>
      </c>
      <c r="L14" s="38" t="n">
        <v>24</v>
      </c>
      <c r="M14" s="28" t="n">
        <v>5</v>
      </c>
      <c r="N14" s="28" t="s">
        <v>211</v>
      </c>
      <c r="O14" s="28" t="s">
        <v>343</v>
      </c>
    </row>
    <row r="15">
      <c r="A15" s="29" t="n">
        <v>46129</v>
      </c>
      <c r="B15" s="28" t="inlineStr">
        <is>
          <t>S002</t>
        </is>
      </c>
      <c r="C15" s="34">
        <f>IFERROR(VLOOKUP(B15,'店舗マスタ'!$A$4:$B$103,2,FALSE),"")</f>
      </c>
      <c r="D15" s="28" t="inlineStr">
        <is>
          <t>M10011</t>
        </is>
      </c>
      <c r="E15" s="28" t="s">
        <v>175</v>
      </c>
      <c r="F15" s="28" t="s">
        <v>172</v>
      </c>
      <c r="G15" s="31" t="n">
        <v>337</v>
      </c>
      <c r="H15" s="30" t="n">
        <v>0</v>
      </c>
      <c r="I15" s="28" t="s">
        <v>189</v>
      </c>
      <c r="J15" s="28" t="s">
        <v>347</v>
      </c>
      <c r="K15" s="28" t="s">
        <v>345</v>
      </c>
      <c r="L15" s="38" t="n">
        <v>8</v>
      </c>
      <c r="M15" s="28" t="n">
        <v>4</v>
      </c>
      <c r="N15" s="28" t="s">
        <v>211</v>
      </c>
      <c r="O15" s="28" t="s">
        <v>343</v>
      </c>
    </row>
    <row r="16">
      <c r="A16" s="29" t="n">
        <v>46133</v>
      </c>
      <c r="B16" s="28" t="inlineStr">
        <is>
          <t>S001</t>
        </is>
      </c>
      <c r="C16" s="34">
        <f>IFERROR(VLOOKUP(B16,'店舗マスタ'!$A$4:$B$103,2,FALSE),"")</f>
      </c>
      <c r="D16" s="28" t="inlineStr">
        <is>
          <t>M10012</t>
        </is>
      </c>
      <c r="E16" s="28" t="s">
        <v>175</v>
      </c>
      <c r="F16" s="28" t="s">
        <v>176</v>
      </c>
      <c r="G16" s="31" t="n">
        <v>261</v>
      </c>
      <c r="H16" s="30" t="n">
        <v>1</v>
      </c>
      <c r="I16" s="28" t="s">
        <v>181</v>
      </c>
      <c r="J16" s="28" t="inlineStr">
        <is>
          <t>价格</t>
        </is>
      </c>
      <c r="K16" s="28" t="s">
        <v>345</v>
      </c>
      <c r="L16" s="38" t="n">
        <v>1</v>
      </c>
      <c r="M16" s="28" t="n">
        <v>4</v>
      </c>
      <c r="N16" s="28" t="s">
        <v>209</v>
      </c>
      <c r="O16" s="28" t="s">
        <v>343</v>
      </c>
    </row>
    <row r="17">
      <c r="A17" s="29" t="n">
        <v>46121</v>
      </c>
      <c r="B17" s="28" t="inlineStr">
        <is>
          <t>S001</t>
        </is>
      </c>
      <c r="C17" s="34">
        <f>IFERROR(VLOOKUP(B17,'店舗マスタ'!$A$4:$B$103,2,FALSE),"")</f>
      </c>
      <c r="D17" s="28" t="inlineStr">
        <is>
          <t>M10013</t>
        </is>
      </c>
      <c r="E17" s="28" t="s">
        <v>175</v>
      </c>
      <c r="F17" s="28" t="s">
        <v>186</v>
      </c>
      <c r="G17" s="31" t="n">
        <v>301</v>
      </c>
      <c r="H17" s="30" t="n">
        <v>4</v>
      </c>
      <c r="I17" s="28" t="s">
        <v>189</v>
      </c>
      <c r="J17" s="28" t="inlineStr">
        <is>
          <t>价格</t>
        </is>
      </c>
      <c r="K17" s="28" t="s">
        <v>345</v>
      </c>
      <c r="L17" s="38" t="n">
        <v>24</v>
      </c>
      <c r="M17" s="28" t="n">
        <v>3</v>
      </c>
      <c r="N17" s="28" t="s">
        <v>207</v>
      </c>
      <c r="O17" s="28" t="s">
        <v>343</v>
      </c>
    </row>
    <row r="18">
      <c r="A18" s="29" t="n">
        <v>46120</v>
      </c>
      <c r="B18" s="28" t="inlineStr">
        <is>
          <t>S003</t>
        </is>
      </c>
      <c r="C18" s="34">
        <f>IFERROR(VLOOKUP(B18,'店舗マスタ'!$A$4:$B$103,2,FALSE),"")</f>
      </c>
      <c r="D18" s="28" t="inlineStr">
        <is>
          <t>M10014</t>
        </is>
      </c>
      <c r="E18" s="28" t="s">
        <v>171</v>
      </c>
      <c r="F18" s="28" t="s">
        <v>176</v>
      </c>
      <c r="G18" s="31" t="n">
        <v>794</v>
      </c>
      <c r="H18" s="30" t="n">
        <v>5</v>
      </c>
      <c r="I18" s="28" t="s">
        <v>177</v>
      </c>
      <c r="J18" s="28" t="s">
        <v>347</v>
      </c>
      <c r="K18" s="28" t="s">
        <v>348</v>
      </c>
      <c r="L18" s="38" t="n">
        <v>24</v>
      </c>
      <c r="M18" s="28" t="n">
        <v>3</v>
      </c>
      <c r="N18" s="28" t="s">
        <v>211</v>
      </c>
      <c r="O18" s="28" t="s">
        <v>343</v>
      </c>
    </row>
    <row r="19">
      <c r="A19" s="29" t="n">
        <v>46128</v>
      </c>
      <c r="B19" s="28" t="inlineStr">
        <is>
          <t>S004</t>
        </is>
      </c>
      <c r="C19" s="34">
        <f>IFERROR(VLOOKUP(B19,'店舗マスタ'!$A$4:$B$103,2,FALSE),"")</f>
      </c>
      <c r="D19" s="28" t="inlineStr">
        <is>
          <t>M10015</t>
        </is>
      </c>
      <c r="E19" s="28" t="s">
        <v>171</v>
      </c>
      <c r="F19" s="28" t="s">
        <v>172</v>
      </c>
      <c r="G19" s="31" t="n">
        <v>477</v>
      </c>
      <c r="H19" s="30" t="n">
        <v>3</v>
      </c>
      <c r="I19" s="28" t="s">
        <v>187</v>
      </c>
      <c r="J19" s="28" t="s">
        <v>344</v>
      </c>
      <c r="K19" s="28" t="s">
        <v>145</v>
      </c>
      <c r="L19" s="38" t="n">
        <v>8</v>
      </c>
      <c r="M19" s="28" t="n">
        <v>5</v>
      </c>
      <c r="N19" s="28" t="s">
        <v>205</v>
      </c>
      <c r="O19" s="28" t="s">
        <v>343</v>
      </c>
    </row>
    <row r="20">
      <c r="A20" s="29" t="n">
        <v>46117</v>
      </c>
      <c r="B20" s="28" t="inlineStr">
        <is>
          <t>S002</t>
        </is>
      </c>
      <c r="C20" s="34">
        <f>IFERROR(VLOOKUP(B20,'店舗マスタ'!$A$4:$B$103,2,FALSE),"")</f>
      </c>
      <c r="D20" s="28" t="inlineStr">
        <is>
          <t>M10016</t>
        </is>
      </c>
      <c r="E20" s="28" t="s">
        <v>171</v>
      </c>
      <c r="F20" s="28" t="s">
        <v>172</v>
      </c>
      <c r="G20" s="31" t="n">
        <v>144</v>
      </c>
      <c r="H20" s="30" t="n">
        <v>1</v>
      </c>
      <c r="I20" s="28" t="s">
        <v>187</v>
      </c>
      <c r="J20" s="28" t="inlineStr">
        <is>
          <t>价格</t>
        </is>
      </c>
      <c r="K20" s="28" t="s">
        <v>348</v>
      </c>
      <c r="L20" s="38" t="n">
        <v>2</v>
      </c>
      <c r="M20" s="28" t="n">
        <v>5</v>
      </c>
      <c r="N20" s="28" t="s">
        <v>205</v>
      </c>
      <c r="O20" s="28" t="s">
        <v>343</v>
      </c>
    </row>
    <row r="21">
      <c r="A21" s="29" t="n">
        <v>46114</v>
      </c>
      <c r="B21" s="28" t="inlineStr">
        <is>
          <t>S001</t>
        </is>
      </c>
      <c r="C21" s="34">
        <f>IFERROR(VLOOKUP(B21,'店舗マスタ'!$A$4:$B$103,2,FALSE),"")</f>
      </c>
      <c r="D21" s="28" t="inlineStr">
        <is>
          <t>M10017</t>
        </is>
      </c>
      <c r="E21" s="28" t="s">
        <v>171</v>
      </c>
      <c r="F21" s="28" t="s">
        <v>172</v>
      </c>
      <c r="G21" s="31" t="n">
        <v>743</v>
      </c>
      <c r="H21" s="30" t="n">
        <v>1</v>
      </c>
      <c r="I21" s="28" t="s">
        <v>189</v>
      </c>
      <c r="J21" s="28" t="s">
        <v>346</v>
      </c>
      <c r="K21" s="28" t="s">
        <v>345</v>
      </c>
      <c r="L21" s="38" t="n">
        <v>24</v>
      </c>
      <c r="M21" s="28" t="n">
        <v>4</v>
      </c>
      <c r="N21" s="28" t="s">
        <v>207</v>
      </c>
      <c r="O21" s="28" t="s">
        <v>343</v>
      </c>
    </row>
    <row r="22">
      <c r="A22" s="29" t="n">
        <v>46125</v>
      </c>
      <c r="B22" s="28" t="inlineStr">
        <is>
          <t>S001</t>
        </is>
      </c>
      <c r="C22" s="34">
        <f>IFERROR(VLOOKUP(B22,'店舗マスタ'!$A$4:$B$103,2,FALSE),"")</f>
      </c>
      <c r="D22" s="28" t="inlineStr">
        <is>
          <t>M10018</t>
        </is>
      </c>
      <c r="E22" s="28" t="s">
        <v>171</v>
      </c>
      <c r="F22" s="28" t="s">
        <v>176</v>
      </c>
      <c r="G22" s="31" t="n">
        <v>240</v>
      </c>
      <c r="H22" s="30" t="n">
        <v>3</v>
      </c>
      <c r="I22" s="28" t="inlineStr">
        <is>
          <t>購入相談</t>
        </is>
      </c>
      <c r="J22" s="28" t="s">
        <v>346</v>
      </c>
      <c r="K22" s="28" t="s">
        <v>345</v>
      </c>
      <c r="L22" s="38" t="n">
        <v>1</v>
      </c>
      <c r="M22" s="28" t="n">
        <v>5</v>
      </c>
      <c r="N22" s="28" t="s">
        <v>209</v>
      </c>
      <c r="O22" s="28" t="s">
        <v>343</v>
      </c>
    </row>
    <row r="23">
      <c r="A23" s="29" t="n">
        <v>46116</v>
      </c>
      <c r="B23" s="28" t="inlineStr">
        <is>
          <t>S004</t>
        </is>
      </c>
      <c r="C23" s="34">
        <f>IFERROR(VLOOKUP(B23,'店舗マスタ'!$A$4:$B$103,2,FALSE),"")</f>
      </c>
      <c r="D23" s="28" t="inlineStr">
        <is>
          <t>M10019</t>
        </is>
      </c>
      <c r="E23" s="28" t="s">
        <v>171</v>
      </c>
      <c r="F23" s="28" t="s">
        <v>172</v>
      </c>
      <c r="G23" s="31" t="n">
        <v>691</v>
      </c>
      <c r="H23" s="30" t="n">
        <v>3</v>
      </c>
      <c r="I23" s="28" t="s">
        <v>181</v>
      </c>
      <c r="J23" s="28" t="s">
        <v>344</v>
      </c>
      <c r="K23" s="28" t="s">
        <v>348</v>
      </c>
      <c r="L23" s="38" t="n">
        <v>8</v>
      </c>
      <c r="M23" s="28" t="n">
        <v>4</v>
      </c>
      <c r="N23" s="28" t="s">
        <v>205</v>
      </c>
      <c r="O23" s="28" t="s">
        <v>343</v>
      </c>
    </row>
    <row r="24">
      <c r="A24" s="29" t="n">
        <v>46121</v>
      </c>
      <c r="B24" s="28" t="inlineStr">
        <is>
          <t>S003</t>
        </is>
      </c>
      <c r="C24" s="34">
        <f>IFERROR(VLOOKUP(B24,'店舗マスタ'!$A$4:$B$103,2,FALSE),"")</f>
      </c>
      <c r="D24" s="28" t="inlineStr">
        <is>
          <t>M10020</t>
        </is>
      </c>
      <c r="E24" s="28" t="s">
        <v>175</v>
      </c>
      <c r="F24" s="28" t="s">
        <v>172</v>
      </c>
      <c r="G24" s="31" t="n">
        <v>762</v>
      </c>
      <c r="H24" s="30" t="n">
        <v>5</v>
      </c>
      <c r="I24" s="28" t="s">
        <v>181</v>
      </c>
      <c r="J24" s="28" t="s">
        <v>184</v>
      </c>
      <c r="K24" s="28" t="s">
        <v>159</v>
      </c>
      <c r="L24" s="38" t="n">
        <v>4</v>
      </c>
      <c r="M24" s="28" t="n">
        <v>5</v>
      </c>
      <c r="N24" s="28" t="s">
        <v>205</v>
      </c>
      <c r="O24" s="28" t="s">
        <v>343</v>
      </c>
    </row>
    <row r="25">
      <c r="A25" s="29" t="n">
        <v>46113</v>
      </c>
      <c r="B25" s="28" t="inlineStr">
        <is>
          <t>S004</t>
        </is>
      </c>
      <c r="C25" s="34">
        <f>IFERROR(VLOOKUP(B25,'店舗マスタ'!$A$4:$B$103,2,FALSE),"")</f>
      </c>
      <c r="D25" s="28" t="inlineStr">
        <is>
          <t>M10021</t>
        </is>
      </c>
      <c r="E25" s="28" t="s">
        <v>175</v>
      </c>
      <c r="F25" s="28" t="s">
        <v>186</v>
      </c>
      <c r="G25" s="31" t="n">
        <v>130</v>
      </c>
      <c r="H25" s="30" t="n">
        <v>5</v>
      </c>
      <c r="I25" s="28" t="s">
        <v>184</v>
      </c>
      <c r="J25" s="28" t="inlineStr">
        <is>
          <t>配送</t>
        </is>
      </c>
      <c r="K25" s="28" t="s">
        <v>345</v>
      </c>
      <c r="L25" s="38" t="n">
        <v>24</v>
      </c>
      <c r="M25" s="28" t="n">
        <v>5</v>
      </c>
      <c r="N25" s="28" t="s">
        <v>207</v>
      </c>
      <c r="O25" s="28" t="s">
        <v>343</v>
      </c>
    </row>
    <row r="26">
      <c r="A26" s="29" t="n">
        <v>46131</v>
      </c>
      <c r="B26" s="28" t="inlineStr">
        <is>
          <t>S001</t>
        </is>
      </c>
      <c r="C26" s="34">
        <f>IFERROR(VLOOKUP(B26,'店舗マスタ'!$A$4:$B$103,2,FALSE),"")</f>
      </c>
      <c r="D26" s="28" t="inlineStr">
        <is>
          <t>M10022</t>
        </is>
      </c>
      <c r="E26" s="28" t="s">
        <v>175</v>
      </c>
      <c r="F26" s="28" t="s">
        <v>176</v>
      </c>
      <c r="G26" s="31" t="n">
        <v>476</v>
      </c>
      <c r="H26" s="30" t="n">
        <v>0</v>
      </c>
      <c r="I26" s="28" t="s">
        <v>187</v>
      </c>
      <c r="J26" s="28" t="inlineStr">
        <is>
          <t>价格</t>
        </is>
      </c>
      <c r="K26" s="28" t="s">
        <v>348</v>
      </c>
      <c r="L26" s="38" t="n">
        <v>1</v>
      </c>
      <c r="M26" s="28" t="n">
        <v>3</v>
      </c>
      <c r="N26" s="28" t="s">
        <v>209</v>
      </c>
      <c r="O26" s="28" t="s">
        <v>343</v>
      </c>
    </row>
    <row r="27">
      <c r="A27" s="29" t="n">
        <v>46116</v>
      </c>
      <c r="B27" s="28" t="inlineStr">
        <is>
          <t>S004</t>
        </is>
      </c>
      <c r="C27" s="34">
        <f>IFERROR(VLOOKUP(B27,'店舗マスタ'!$A$4:$B$103,2,FALSE),"")</f>
      </c>
      <c r="D27" s="28" t="inlineStr">
        <is>
          <t>M10023</t>
        </is>
      </c>
      <c r="E27" s="28" t="s">
        <v>175</v>
      </c>
      <c r="F27" s="28" t="s">
        <v>176</v>
      </c>
      <c r="G27" s="31" t="n">
        <v>536</v>
      </c>
      <c r="H27" s="30" t="n">
        <v>5</v>
      </c>
      <c r="I27" s="28" t="s">
        <v>187</v>
      </c>
      <c r="J27" s="28" t="s">
        <v>344</v>
      </c>
      <c r="K27" s="28" t="s">
        <v>145</v>
      </c>
      <c r="L27" s="38" t="n">
        <v>4</v>
      </c>
      <c r="M27" s="28" t="n">
        <v>3</v>
      </c>
      <c r="N27" s="28" t="s">
        <v>207</v>
      </c>
      <c r="O27" s="28" t="s">
        <v>343</v>
      </c>
    </row>
    <row r="28">
      <c r="A28" s="29" t="n">
        <v>46118</v>
      </c>
      <c r="B28" s="28" t="inlineStr">
        <is>
          <t>S004</t>
        </is>
      </c>
      <c r="C28" s="34">
        <f>IFERROR(VLOOKUP(B28,'店舗マスタ'!$A$4:$B$103,2,FALSE),"")</f>
      </c>
      <c r="D28" s="28" t="inlineStr">
        <is>
          <t>M10024</t>
        </is>
      </c>
      <c r="E28" s="28" t="s">
        <v>171</v>
      </c>
      <c r="F28" s="28" t="s">
        <v>172</v>
      </c>
      <c r="G28" s="31" t="n">
        <v>532</v>
      </c>
      <c r="H28" s="30" t="n">
        <v>8</v>
      </c>
      <c r="I28" s="28" t="inlineStr">
        <is>
          <t>購入相談</t>
        </is>
      </c>
      <c r="J28" s="28" t="inlineStr">
        <is>
          <t>配送</t>
        </is>
      </c>
      <c r="K28" s="28" t="s">
        <v>348</v>
      </c>
      <c r="L28" s="38" t="n">
        <v>4</v>
      </c>
      <c r="M28" s="28" t="n">
        <v>3</v>
      </c>
      <c r="N28" s="28" t="s">
        <v>211</v>
      </c>
      <c r="O28" s="28" t="s">
        <v>343</v>
      </c>
    </row>
    <row r="29">
      <c r="A29" s="29" t="n">
        <v>46115</v>
      </c>
      <c r="B29" s="28" t="inlineStr">
        <is>
          <t>S004</t>
        </is>
      </c>
      <c r="C29" s="34">
        <f>IFERROR(VLOOKUP(B29,'店舗マスタ'!$A$4:$B$103,2,FALSE),"")</f>
      </c>
      <c r="D29" s="28" t="inlineStr">
        <is>
          <t>M10025</t>
        </is>
      </c>
      <c r="E29" s="28" t="s">
        <v>175</v>
      </c>
      <c r="F29" s="28" t="s">
        <v>172</v>
      </c>
      <c r="G29" s="31" t="n">
        <v>410</v>
      </c>
      <c r="H29" s="30" t="n">
        <v>3</v>
      </c>
      <c r="I29" s="28" t="s">
        <v>181</v>
      </c>
      <c r="J29" s="28" t="s">
        <v>344</v>
      </c>
      <c r="K29" s="28" t="s">
        <v>159</v>
      </c>
      <c r="L29" s="38" t="n">
        <v>24</v>
      </c>
      <c r="M29" s="28" t="n">
        <v>5</v>
      </c>
      <c r="N29" s="28" t="s">
        <v>207</v>
      </c>
      <c r="O29" s="28" t="s">
        <v>343</v>
      </c>
    </row>
    <row r="30">
      <c r="A30" s="29" t="n">
        <v>46133</v>
      </c>
      <c r="B30" s="28" t="inlineStr">
        <is>
          <t>S004</t>
        </is>
      </c>
      <c r="C30" s="34">
        <f>IFERROR(VLOOKUP(B30,'店舗マスタ'!$A$4:$B$103,2,FALSE),"")</f>
      </c>
      <c r="D30" s="28" t="inlineStr">
        <is>
          <t>M10026</t>
        </is>
      </c>
      <c r="E30" s="28" t="s">
        <v>171</v>
      </c>
      <c r="F30" s="28" t="s">
        <v>183</v>
      </c>
      <c r="G30" s="31" t="n">
        <v>159</v>
      </c>
      <c r="H30" s="30" t="n">
        <v>8</v>
      </c>
      <c r="I30" s="28" t="s">
        <v>187</v>
      </c>
      <c r="J30" s="28" t="inlineStr">
        <is>
          <t>配送</t>
        </is>
      </c>
      <c r="K30" s="28" t="s">
        <v>345</v>
      </c>
      <c r="L30" s="38" t="n">
        <v>4</v>
      </c>
      <c r="M30" s="28" t="n">
        <v>5</v>
      </c>
      <c r="N30" s="28" t="s">
        <v>209</v>
      </c>
      <c r="O30" s="28" t="s">
        <v>343</v>
      </c>
    </row>
    <row r="31">
      <c r="A31" s="29" t="n">
        <v>46127</v>
      </c>
      <c r="B31" s="28" t="inlineStr">
        <is>
          <t>S002</t>
        </is>
      </c>
      <c r="C31" s="34">
        <f>IFERROR(VLOOKUP(B31,'店舗マスタ'!$A$4:$B$103,2,FALSE),"")</f>
      </c>
      <c r="D31" s="28" t="inlineStr">
        <is>
          <t>M10027</t>
        </is>
      </c>
      <c r="E31" s="28" t="s">
        <v>175</v>
      </c>
      <c r="F31" s="28" t="s">
        <v>176</v>
      </c>
      <c r="G31" s="31" t="n">
        <v>504</v>
      </c>
      <c r="H31" s="30" t="n">
        <v>7</v>
      </c>
      <c r="I31" s="28" t="s">
        <v>189</v>
      </c>
      <c r="J31" s="28" t="s">
        <v>344</v>
      </c>
      <c r="K31" s="28" t="s">
        <v>145</v>
      </c>
      <c r="L31" s="38" t="n">
        <v>2</v>
      </c>
      <c r="M31" s="28" t="n">
        <v>4</v>
      </c>
      <c r="N31" s="28" t="s">
        <v>211</v>
      </c>
      <c r="O31" s="28" t="s">
        <v>343</v>
      </c>
    </row>
    <row r="32">
      <c r="A32" s="29" t="n">
        <v>46129</v>
      </c>
      <c r="B32" s="28" t="inlineStr">
        <is>
          <t>S002</t>
        </is>
      </c>
      <c r="C32" s="34">
        <f>IFERROR(VLOOKUP(B32,'店舗マスタ'!$A$4:$B$103,2,FALSE),"")</f>
      </c>
      <c r="D32" s="28" t="inlineStr">
        <is>
          <t>M10028</t>
        </is>
      </c>
      <c r="E32" s="28" t="s">
        <v>171</v>
      </c>
      <c r="F32" s="28" t="s">
        <v>180</v>
      </c>
      <c r="G32" s="31" t="n">
        <v>338</v>
      </c>
      <c r="H32" s="30" t="n">
        <v>2</v>
      </c>
      <c r="I32" s="28" t="s">
        <v>189</v>
      </c>
      <c r="J32" s="28" t="inlineStr">
        <is>
          <t>价格</t>
        </is>
      </c>
      <c r="K32" s="28" t="s">
        <v>145</v>
      </c>
      <c r="L32" s="38" t="n">
        <v>4</v>
      </c>
      <c r="M32" s="28" t="n">
        <v>5</v>
      </c>
      <c r="N32" s="28" t="s">
        <v>209</v>
      </c>
      <c r="O32" s="28" t="s">
        <v>343</v>
      </c>
    </row>
    <row r="33">
      <c r="A33" s="29" t="n">
        <v>46120</v>
      </c>
      <c r="B33" s="28" t="inlineStr">
        <is>
          <t>S002</t>
        </is>
      </c>
      <c r="C33" s="34">
        <f>IFERROR(VLOOKUP(B33,'店舗マスタ'!$A$4:$B$103,2,FALSE),"")</f>
      </c>
      <c r="D33" s="28" t="inlineStr">
        <is>
          <t>M10029</t>
        </is>
      </c>
      <c r="E33" s="28" t="s">
        <v>175</v>
      </c>
      <c r="F33" s="28" t="s">
        <v>176</v>
      </c>
      <c r="G33" s="31" t="n">
        <v>294</v>
      </c>
      <c r="H33" s="30" t="n">
        <v>1</v>
      </c>
      <c r="I33" s="28" t="s">
        <v>177</v>
      </c>
      <c r="J33" s="28" t="inlineStr">
        <is>
          <t>配送</t>
        </is>
      </c>
      <c r="K33" s="28" t="s">
        <v>345</v>
      </c>
      <c r="L33" s="38" t="n">
        <v>2</v>
      </c>
      <c r="M33" s="28" t="n">
        <v>4</v>
      </c>
      <c r="N33" s="28" t="s">
        <v>207</v>
      </c>
      <c r="O33" s="28" t="s">
        <v>343</v>
      </c>
    </row>
    <row r="34">
      <c r="A34" s="29" t="n"/>
      <c r="B34" s="28" t="n"/>
      <c r="C34" s="34">
        <f>IFERROR(VLOOKUP(B34,'店舗マスタ'!$A$4:$B$103,2,FALSE),"")</f>
      </c>
      <c r="D34" s="28" t="n"/>
      <c r="E34" s="28" t="n"/>
      <c r="F34" s="28" t="n"/>
      <c r="G34" s="31" t="n"/>
      <c r="H34" s="30" t="n"/>
      <c r="I34" s="28" t="n"/>
      <c r="J34" s="28" t="n"/>
      <c r="K34" s="28" t="n"/>
      <c r="L34" s="38" t="n"/>
      <c r="M34" s="28" t="n"/>
      <c r="N34" s="28" t="n"/>
      <c r="O34" s="28" t="n"/>
    </row>
    <row r="35">
      <c r="A35" s="29" t="n"/>
      <c r="B35" s="28" t="n"/>
      <c r="C35" s="34">
        <f>IFERROR(VLOOKUP(B35,'店舗マスタ'!$A$4:$B$103,2,FALSE),"")</f>
      </c>
      <c r="D35" s="28" t="n"/>
      <c r="E35" s="28" t="n"/>
      <c r="F35" s="28" t="n"/>
      <c r="G35" s="31" t="n"/>
      <c r="H35" s="30" t="n"/>
      <c r="I35" s="28" t="n"/>
      <c r="J35" s="28" t="n"/>
      <c r="K35" s="28" t="n"/>
      <c r="L35" s="38" t="n"/>
      <c r="M35" s="28" t="n"/>
      <c r="N35" s="28" t="n"/>
      <c r="O35" s="28" t="n"/>
    </row>
    <row r="36">
      <c r="A36" s="29" t="n"/>
      <c r="B36" s="28" t="n"/>
      <c r="C36" s="34">
        <f>IFERROR(VLOOKUP(B36,'店舗マスタ'!$A$4:$B$103,2,FALSE),"")</f>
      </c>
      <c r="D36" s="28" t="n"/>
      <c r="E36" s="28" t="n"/>
      <c r="F36" s="28" t="n"/>
      <c r="G36" s="31" t="n"/>
      <c r="H36" s="30" t="n"/>
      <c r="I36" s="28" t="n"/>
      <c r="J36" s="28" t="n"/>
      <c r="K36" s="28" t="n"/>
      <c r="L36" s="38" t="n"/>
      <c r="M36" s="28" t="n"/>
      <c r="N36" s="28" t="n"/>
      <c r="O36" s="28" t="n"/>
    </row>
    <row r="37">
      <c r="A37" s="29" t="n"/>
      <c r="B37" s="28" t="n"/>
      <c r="C37" s="34">
        <f>IFERROR(VLOOKUP(B37,'店舗マスタ'!$A$4:$B$103,2,FALSE),"")</f>
      </c>
      <c r="D37" s="28" t="n"/>
      <c r="E37" s="28" t="n"/>
      <c r="F37" s="28" t="n"/>
      <c r="G37" s="31" t="n"/>
      <c r="H37" s="30" t="n"/>
      <c r="I37" s="28" t="n"/>
      <c r="J37" s="28" t="n"/>
      <c r="K37" s="28" t="n"/>
      <c r="L37" s="38" t="n"/>
      <c r="M37" s="28" t="n"/>
      <c r="N37" s="28" t="n"/>
      <c r="O37" s="28" t="n"/>
    </row>
    <row r="38">
      <c r="A38" s="29" t="n"/>
      <c r="B38" s="28" t="n"/>
      <c r="C38" s="34">
        <f>IFERROR(VLOOKUP(B38,'店舗マスタ'!$A$4:$B$103,2,FALSE),"")</f>
      </c>
      <c r="D38" s="28" t="n"/>
      <c r="E38" s="28" t="n"/>
      <c r="F38" s="28" t="n"/>
      <c r="G38" s="31" t="n"/>
      <c r="H38" s="30" t="n"/>
      <c r="I38" s="28" t="n"/>
      <c r="J38" s="28" t="n"/>
      <c r="K38" s="28" t="n"/>
      <c r="L38" s="38" t="n"/>
      <c r="M38" s="28" t="n"/>
      <c r="N38" s="28" t="n"/>
      <c r="O38" s="28" t="n"/>
    </row>
    <row r="39">
      <c r="A39" s="29" t="n"/>
      <c r="B39" s="28" t="n"/>
      <c r="C39" s="34">
        <f>IFERROR(VLOOKUP(B39,'店舗マスタ'!$A$4:$B$103,2,FALSE),"")</f>
      </c>
      <c r="D39" s="28" t="n"/>
      <c r="E39" s="28" t="n"/>
      <c r="F39" s="28" t="n"/>
      <c r="G39" s="31" t="n"/>
      <c r="H39" s="30" t="n"/>
      <c r="I39" s="28" t="n"/>
      <c r="J39" s="28" t="n"/>
      <c r="K39" s="28" t="n"/>
      <c r="L39" s="38" t="n"/>
      <c r="M39" s="28" t="n"/>
      <c r="N39" s="28" t="n"/>
      <c r="O39" s="28" t="n"/>
    </row>
    <row r="40">
      <c r="A40" s="29" t="n"/>
      <c r="B40" s="28" t="n"/>
      <c r="C40" s="34">
        <f>IFERROR(VLOOKUP(B40,'店舗マスタ'!$A$4:$B$103,2,FALSE),"")</f>
      </c>
      <c r="D40" s="28" t="n"/>
      <c r="E40" s="28" t="n"/>
      <c r="F40" s="28" t="n"/>
      <c r="G40" s="31" t="n"/>
      <c r="H40" s="30" t="n"/>
      <c r="I40" s="28" t="n"/>
      <c r="J40" s="28" t="n"/>
      <c r="K40" s="28" t="n"/>
      <c r="L40" s="38" t="n"/>
      <c r="M40" s="28" t="n"/>
      <c r="N40" s="28" t="n"/>
      <c r="O40" s="28" t="n"/>
    </row>
    <row r="41">
      <c r="A41" s="29" t="n"/>
      <c r="B41" s="28" t="n"/>
      <c r="C41" s="34">
        <f>IFERROR(VLOOKUP(B41,'店舗マスタ'!$A$4:$B$103,2,FALSE),"")</f>
      </c>
      <c r="D41" s="28" t="n"/>
      <c r="E41" s="28" t="n"/>
      <c r="F41" s="28" t="n"/>
      <c r="G41" s="31" t="n"/>
      <c r="H41" s="30" t="n"/>
      <c r="I41" s="28" t="n"/>
      <c r="J41" s="28" t="n"/>
      <c r="K41" s="28" t="n"/>
      <c r="L41" s="38" t="n"/>
      <c r="M41" s="28" t="n"/>
      <c r="N41" s="28" t="n"/>
      <c r="O41" s="28" t="n"/>
    </row>
    <row r="42">
      <c r="A42" s="29" t="n"/>
      <c r="B42" s="28" t="n"/>
      <c r="C42" s="34">
        <f>IFERROR(VLOOKUP(B42,'店舗マスタ'!$A$4:$B$103,2,FALSE),"")</f>
      </c>
      <c r="D42" s="28" t="n"/>
      <c r="E42" s="28" t="n"/>
      <c r="F42" s="28" t="n"/>
      <c r="G42" s="31" t="n"/>
      <c r="H42" s="30" t="n"/>
      <c r="I42" s="28" t="n"/>
      <c r="J42" s="28" t="n"/>
      <c r="K42" s="28" t="n"/>
      <c r="L42" s="38" t="n"/>
      <c r="M42" s="28" t="n"/>
      <c r="N42" s="28" t="n"/>
      <c r="O42" s="28" t="n"/>
    </row>
    <row r="43">
      <c r="A43" s="29" t="n"/>
      <c r="B43" s="28" t="n"/>
      <c r="C43" s="34">
        <f>IFERROR(VLOOKUP(B43,'店舗マスタ'!$A$4:$B$103,2,FALSE),"")</f>
      </c>
      <c r="D43" s="28" t="n"/>
      <c r="E43" s="28" t="n"/>
      <c r="F43" s="28" t="n"/>
      <c r="G43" s="31" t="n"/>
      <c r="H43" s="30" t="n"/>
      <c r="I43" s="28" t="n"/>
      <c r="J43" s="28" t="n"/>
      <c r="K43" s="28" t="n"/>
      <c r="L43" s="38" t="n"/>
      <c r="M43" s="28" t="n"/>
      <c r="N43" s="28" t="n"/>
      <c r="O43" s="28" t="n"/>
    </row>
    <row r="44">
      <c r="A44" s="29" t="n"/>
      <c r="B44" s="28" t="n"/>
      <c r="C44" s="34">
        <f>IFERROR(VLOOKUP(B44,'店舗マスタ'!$A$4:$B$103,2,FALSE),"")</f>
      </c>
      <c r="D44" s="28" t="n"/>
      <c r="E44" s="28" t="n"/>
      <c r="F44" s="28" t="n"/>
      <c r="G44" s="31" t="n"/>
      <c r="H44" s="30" t="n"/>
      <c r="I44" s="28" t="n"/>
      <c r="J44" s="28" t="n"/>
      <c r="K44" s="28" t="n"/>
      <c r="L44" s="38" t="n"/>
      <c r="M44" s="28" t="n"/>
      <c r="N44" s="28" t="n"/>
      <c r="O44" s="28" t="n"/>
    </row>
    <row r="45">
      <c r="A45" s="29" t="n"/>
      <c r="B45" s="28" t="n"/>
      <c r="C45" s="34">
        <f>IFERROR(VLOOKUP(B45,'店舗マスタ'!$A$4:$B$103,2,FALSE),"")</f>
      </c>
      <c r="D45" s="28" t="n"/>
      <c r="E45" s="28" t="n"/>
      <c r="F45" s="28" t="n"/>
      <c r="G45" s="31" t="n"/>
      <c r="H45" s="30" t="n"/>
      <c r="I45" s="28" t="n"/>
      <c r="J45" s="28" t="n"/>
      <c r="K45" s="28" t="n"/>
      <c r="L45" s="38" t="n"/>
      <c r="M45" s="28" t="n"/>
      <c r="N45" s="28" t="n"/>
      <c r="O45" s="28" t="n"/>
    </row>
    <row r="46">
      <c r="A46" s="29" t="n"/>
      <c r="B46" s="28" t="n"/>
      <c r="C46" s="34">
        <f>IFERROR(VLOOKUP(B46,'店舗マスタ'!$A$4:$B$103,2,FALSE),"")</f>
      </c>
      <c r="D46" s="28" t="n"/>
      <c r="E46" s="28" t="n"/>
      <c r="F46" s="28" t="n"/>
      <c r="G46" s="31" t="n"/>
      <c r="H46" s="30" t="n"/>
      <c r="I46" s="28" t="n"/>
      <c r="J46" s="28" t="n"/>
      <c r="K46" s="28" t="n"/>
      <c r="L46" s="38" t="n"/>
      <c r="M46" s="28" t="n"/>
      <c r="N46" s="28" t="n"/>
      <c r="O46" s="28" t="n"/>
    </row>
    <row r="47">
      <c r="A47" s="29" t="n"/>
      <c r="B47" s="28" t="n"/>
      <c r="C47" s="34">
        <f>IFERROR(VLOOKUP(B47,'店舗マスタ'!$A$4:$B$103,2,FALSE),"")</f>
      </c>
      <c r="D47" s="28" t="n"/>
      <c r="E47" s="28" t="n"/>
      <c r="F47" s="28" t="n"/>
      <c r="G47" s="31" t="n"/>
      <c r="H47" s="30" t="n"/>
      <c r="I47" s="28" t="n"/>
      <c r="J47" s="28" t="n"/>
      <c r="K47" s="28" t="n"/>
      <c r="L47" s="38" t="n"/>
      <c r="M47" s="28" t="n"/>
      <c r="N47" s="28" t="n"/>
      <c r="O47" s="28" t="n"/>
    </row>
    <row r="48">
      <c r="A48" s="29" t="n"/>
      <c r="B48" s="28" t="n"/>
      <c r="C48" s="34">
        <f>IFERROR(VLOOKUP(B48,'店舗マスタ'!$A$4:$B$103,2,FALSE),"")</f>
      </c>
      <c r="D48" s="28" t="n"/>
      <c r="E48" s="28" t="n"/>
      <c r="F48" s="28" t="n"/>
      <c r="G48" s="31" t="n"/>
      <c r="H48" s="30" t="n"/>
      <c r="I48" s="28" t="n"/>
      <c r="J48" s="28" t="n"/>
      <c r="K48" s="28" t="n"/>
      <c r="L48" s="38" t="n"/>
      <c r="M48" s="28" t="n"/>
      <c r="N48" s="28" t="n"/>
      <c r="O48" s="28" t="n"/>
    </row>
    <row r="49">
      <c r="A49" s="29" t="n"/>
      <c r="B49" s="28" t="n"/>
      <c r="C49" s="34">
        <f>IFERROR(VLOOKUP(B49,'店舗マスタ'!$A$4:$B$103,2,FALSE),"")</f>
      </c>
      <c r="D49" s="28" t="n"/>
      <c r="E49" s="28" t="n"/>
      <c r="F49" s="28" t="n"/>
      <c r="G49" s="31" t="n"/>
      <c r="H49" s="30" t="n"/>
      <c r="I49" s="28" t="n"/>
      <c r="J49" s="28" t="n"/>
      <c r="K49" s="28" t="n"/>
      <c r="L49" s="38" t="n"/>
      <c r="M49" s="28" t="n"/>
      <c r="N49" s="28" t="n"/>
      <c r="O49" s="28" t="n"/>
    </row>
    <row r="50">
      <c r="A50" s="29" t="n"/>
      <c r="B50" s="28" t="n"/>
      <c r="C50" s="34">
        <f>IFERROR(VLOOKUP(B50,'店舗マスタ'!$A$4:$B$103,2,FALSE),"")</f>
      </c>
      <c r="D50" s="28" t="n"/>
      <c r="E50" s="28" t="n"/>
      <c r="F50" s="28" t="n"/>
      <c r="G50" s="31" t="n"/>
      <c r="H50" s="30" t="n"/>
      <c r="I50" s="28" t="n"/>
      <c r="J50" s="28" t="n"/>
      <c r="K50" s="28" t="n"/>
      <c r="L50" s="38" t="n"/>
      <c r="M50" s="28" t="n"/>
      <c r="N50" s="28" t="n"/>
      <c r="O50" s="28" t="n"/>
    </row>
    <row r="51">
      <c r="A51" s="29" t="n"/>
      <c r="B51" s="28" t="n"/>
      <c r="C51" s="34">
        <f>IFERROR(VLOOKUP(B51,'店舗マスタ'!$A$4:$B$103,2,FALSE),"")</f>
      </c>
      <c r="D51" s="28" t="n"/>
      <c r="E51" s="28" t="n"/>
      <c r="F51" s="28" t="n"/>
      <c r="G51" s="31" t="n"/>
      <c r="H51" s="30" t="n"/>
      <c r="I51" s="28" t="n"/>
      <c r="J51" s="28" t="n"/>
      <c r="K51" s="28" t="n"/>
      <c r="L51" s="38" t="n"/>
      <c r="M51" s="28" t="n"/>
      <c r="N51" s="28" t="n"/>
      <c r="O51" s="28" t="n"/>
    </row>
    <row r="52">
      <c r="A52" s="29" t="n"/>
      <c r="B52" s="28" t="n"/>
      <c r="C52" s="34">
        <f>IFERROR(VLOOKUP(B52,'店舗マスタ'!$A$4:$B$103,2,FALSE),"")</f>
      </c>
      <c r="D52" s="28" t="n"/>
      <c r="E52" s="28" t="n"/>
      <c r="F52" s="28" t="n"/>
      <c r="G52" s="31" t="n"/>
      <c r="H52" s="30" t="n"/>
      <c r="I52" s="28" t="n"/>
      <c r="J52" s="28" t="n"/>
      <c r="K52" s="28" t="n"/>
      <c r="L52" s="38" t="n"/>
      <c r="M52" s="28" t="n"/>
      <c r="N52" s="28" t="n"/>
      <c r="O52" s="28" t="n"/>
    </row>
    <row r="53">
      <c r="A53" s="29" t="n"/>
      <c r="B53" s="28" t="n"/>
      <c r="C53" s="34">
        <f>IFERROR(VLOOKUP(B53,'店舗マスタ'!$A$4:$B$103,2,FALSE),"")</f>
      </c>
      <c r="D53" s="28" t="n"/>
      <c r="E53" s="28" t="n"/>
      <c r="F53" s="28" t="n"/>
      <c r="G53" s="31" t="n"/>
      <c r="H53" s="30" t="n"/>
      <c r="I53" s="28" t="n"/>
      <c r="J53" s="28" t="n"/>
      <c r="K53" s="28" t="n"/>
      <c r="L53" s="38" t="n"/>
      <c r="M53" s="28" t="n"/>
      <c r="N53" s="28" t="n"/>
      <c r="O53" s="28" t="n"/>
    </row>
    <row r="54">
      <c r="A54" s="29" t="n"/>
      <c r="B54" s="28" t="n"/>
      <c r="C54" s="34">
        <f>IFERROR(VLOOKUP(B54,'店舗マスタ'!$A$4:$B$103,2,FALSE),"")</f>
      </c>
      <c r="D54" s="28" t="n"/>
      <c r="E54" s="28" t="n"/>
      <c r="F54" s="28" t="n"/>
      <c r="G54" s="31" t="n"/>
      <c r="H54" s="30" t="n"/>
      <c r="I54" s="28" t="n"/>
      <c r="J54" s="28" t="n"/>
      <c r="K54" s="28" t="n"/>
      <c r="L54" s="38" t="n"/>
      <c r="M54" s="28" t="n"/>
      <c r="N54" s="28" t="n"/>
      <c r="O54" s="28" t="n"/>
    </row>
    <row r="55">
      <c r="A55" s="29" t="n"/>
      <c r="B55" s="28" t="n"/>
      <c r="C55" s="34">
        <f>IFERROR(VLOOKUP(B55,'店舗マスタ'!$A$4:$B$103,2,FALSE),"")</f>
      </c>
      <c r="D55" s="28" t="n"/>
      <c r="E55" s="28" t="n"/>
      <c r="F55" s="28" t="n"/>
      <c r="G55" s="31" t="n"/>
      <c r="H55" s="30" t="n"/>
      <c r="I55" s="28" t="n"/>
      <c r="J55" s="28" t="n"/>
      <c r="K55" s="28" t="n"/>
      <c r="L55" s="38" t="n"/>
      <c r="M55" s="28" t="n"/>
      <c r="N55" s="28" t="n"/>
      <c r="O55" s="28" t="n"/>
    </row>
    <row r="56">
      <c r="A56" s="29" t="n"/>
      <c r="B56" s="28" t="n"/>
      <c r="C56" s="34">
        <f>IFERROR(VLOOKUP(B56,'店舗マスタ'!$A$4:$B$103,2,FALSE),"")</f>
      </c>
      <c r="D56" s="28" t="n"/>
      <c r="E56" s="28" t="n"/>
      <c r="F56" s="28" t="n"/>
      <c r="G56" s="31" t="n"/>
      <c r="H56" s="30" t="n"/>
      <c r="I56" s="28" t="n"/>
      <c r="J56" s="28" t="n"/>
      <c r="K56" s="28" t="n"/>
      <c r="L56" s="38" t="n"/>
      <c r="M56" s="28" t="n"/>
      <c r="N56" s="28" t="n"/>
      <c r="O56" s="28" t="n"/>
    </row>
    <row r="57">
      <c r="A57" s="29" t="n"/>
      <c r="B57" s="28" t="n"/>
      <c r="C57" s="34">
        <f>IFERROR(VLOOKUP(B57,'店舗マスタ'!$A$4:$B$103,2,FALSE),"")</f>
      </c>
      <c r="D57" s="28" t="n"/>
      <c r="E57" s="28" t="n"/>
      <c r="F57" s="28" t="n"/>
      <c r="G57" s="31" t="n"/>
      <c r="H57" s="30" t="n"/>
      <c r="I57" s="28" t="n"/>
      <c r="J57" s="28" t="n"/>
      <c r="K57" s="28" t="n"/>
      <c r="L57" s="38" t="n"/>
      <c r="M57" s="28" t="n"/>
      <c r="N57" s="28" t="n"/>
      <c r="O57" s="28" t="n"/>
    </row>
    <row r="58">
      <c r="A58" s="29" t="n"/>
      <c r="B58" s="28" t="n"/>
      <c r="C58" s="34">
        <f>IFERROR(VLOOKUP(B58,'店舗マスタ'!$A$4:$B$103,2,FALSE),"")</f>
      </c>
      <c r="D58" s="28" t="n"/>
      <c r="E58" s="28" t="n"/>
      <c r="F58" s="28" t="n"/>
      <c r="G58" s="31" t="n"/>
      <c r="H58" s="30" t="n"/>
      <c r="I58" s="28" t="n"/>
      <c r="J58" s="28" t="n"/>
      <c r="K58" s="28" t="n"/>
      <c r="L58" s="38" t="n"/>
      <c r="M58" s="28" t="n"/>
      <c r="N58" s="28" t="n"/>
      <c r="O58" s="28" t="n"/>
    </row>
    <row r="59">
      <c r="A59" s="29" t="n"/>
      <c r="B59" s="28" t="n"/>
      <c r="C59" s="34">
        <f>IFERROR(VLOOKUP(B59,'店舗マスタ'!$A$4:$B$103,2,FALSE),"")</f>
      </c>
      <c r="D59" s="28" t="n"/>
      <c r="E59" s="28" t="n"/>
      <c r="F59" s="28" t="n"/>
      <c r="G59" s="31" t="n"/>
      <c r="H59" s="30" t="n"/>
      <c r="I59" s="28" t="n"/>
      <c r="J59" s="28" t="n"/>
      <c r="K59" s="28" t="n"/>
      <c r="L59" s="38" t="n"/>
      <c r="M59" s="28" t="n"/>
      <c r="N59" s="28" t="n"/>
      <c r="O59" s="28" t="n"/>
    </row>
    <row r="60">
      <c r="A60" s="29" t="n"/>
      <c r="B60" s="28" t="n"/>
      <c r="C60" s="34">
        <f>IFERROR(VLOOKUP(B60,'店舗マスタ'!$A$4:$B$103,2,FALSE),"")</f>
      </c>
      <c r="D60" s="28" t="n"/>
      <c r="E60" s="28" t="n"/>
      <c r="F60" s="28" t="n"/>
      <c r="G60" s="31" t="n"/>
      <c r="H60" s="30" t="n"/>
      <c r="I60" s="28" t="n"/>
      <c r="J60" s="28" t="n"/>
      <c r="K60" s="28" t="n"/>
      <c r="L60" s="38" t="n"/>
      <c r="M60" s="28" t="n"/>
      <c r="N60" s="28" t="n"/>
      <c r="O60" s="28" t="n"/>
    </row>
    <row r="61">
      <c r="A61" s="29" t="n"/>
      <c r="B61" s="28" t="n"/>
      <c r="C61" s="34">
        <f>IFERROR(VLOOKUP(B61,'店舗マスタ'!$A$4:$B$103,2,FALSE),"")</f>
      </c>
      <c r="D61" s="28" t="n"/>
      <c r="E61" s="28" t="n"/>
      <c r="F61" s="28" t="n"/>
      <c r="G61" s="31" t="n"/>
      <c r="H61" s="30" t="n"/>
      <c r="I61" s="28" t="n"/>
      <c r="J61" s="28" t="n"/>
      <c r="K61" s="28" t="n"/>
      <c r="L61" s="38" t="n"/>
      <c r="M61" s="28" t="n"/>
      <c r="N61" s="28" t="n"/>
      <c r="O61" s="28" t="n"/>
    </row>
    <row r="62">
      <c r="A62" s="29" t="n"/>
      <c r="B62" s="28" t="n"/>
      <c r="C62" s="34">
        <f>IFERROR(VLOOKUP(B62,'店舗マスタ'!$A$4:$B$103,2,FALSE),"")</f>
      </c>
      <c r="D62" s="28" t="n"/>
      <c r="E62" s="28" t="n"/>
      <c r="F62" s="28" t="n"/>
      <c r="G62" s="31" t="n"/>
      <c r="H62" s="30" t="n"/>
      <c r="I62" s="28" t="n"/>
      <c r="J62" s="28" t="n"/>
      <c r="K62" s="28" t="n"/>
      <c r="L62" s="38" t="n"/>
      <c r="M62" s="28" t="n"/>
      <c r="N62" s="28" t="n"/>
      <c r="O62" s="28" t="n"/>
    </row>
    <row r="63">
      <c r="A63" s="29" t="n"/>
      <c r="B63" s="28" t="n"/>
      <c r="C63" s="34">
        <f>IFERROR(VLOOKUP(B63,'店舗マスタ'!$A$4:$B$103,2,FALSE),"")</f>
      </c>
      <c r="D63" s="28" t="n"/>
      <c r="E63" s="28" t="n"/>
      <c r="F63" s="28" t="n"/>
      <c r="G63" s="31" t="n"/>
      <c r="H63" s="30" t="n"/>
      <c r="I63" s="28" t="n"/>
      <c r="J63" s="28" t="n"/>
      <c r="K63" s="28" t="n"/>
      <c r="L63" s="38" t="n"/>
      <c r="M63" s="28" t="n"/>
      <c r="N63" s="28" t="n"/>
      <c r="O63" s="28" t="n"/>
    </row>
    <row r="64">
      <c r="A64" s="29" t="n"/>
      <c r="B64" s="28" t="n"/>
      <c r="C64" s="34">
        <f>IFERROR(VLOOKUP(B64,'店舗マスタ'!$A$4:$B$103,2,FALSE),"")</f>
      </c>
      <c r="D64" s="28" t="n"/>
      <c r="E64" s="28" t="n"/>
      <c r="F64" s="28" t="n"/>
      <c r="G64" s="31" t="n"/>
      <c r="H64" s="30" t="n"/>
      <c r="I64" s="28" t="n"/>
      <c r="J64" s="28" t="n"/>
      <c r="K64" s="28" t="n"/>
      <c r="L64" s="38" t="n"/>
      <c r="M64" s="28" t="n"/>
      <c r="N64" s="28" t="n"/>
      <c r="O64" s="28" t="n"/>
    </row>
    <row r="65">
      <c r="A65" s="29" t="n"/>
      <c r="B65" s="28" t="n"/>
      <c r="C65" s="34">
        <f>IFERROR(VLOOKUP(B65,'店舗マスタ'!$A$4:$B$103,2,FALSE),"")</f>
      </c>
      <c r="D65" s="28" t="n"/>
      <c r="E65" s="28" t="n"/>
      <c r="F65" s="28" t="n"/>
      <c r="G65" s="31" t="n"/>
      <c r="H65" s="30" t="n"/>
      <c r="I65" s="28" t="n"/>
      <c r="J65" s="28" t="n"/>
      <c r="K65" s="28" t="n"/>
      <c r="L65" s="38" t="n"/>
      <c r="M65" s="28" t="n"/>
      <c r="N65" s="28" t="n"/>
      <c r="O65" s="28" t="n"/>
    </row>
    <row r="66">
      <c r="A66" s="29" t="n"/>
      <c r="B66" s="28" t="n"/>
      <c r="C66" s="34">
        <f>IFERROR(VLOOKUP(B66,'店舗マスタ'!$A$4:$B$103,2,FALSE),"")</f>
      </c>
      <c r="D66" s="28" t="n"/>
      <c r="E66" s="28" t="n"/>
      <c r="F66" s="28" t="n"/>
      <c r="G66" s="31" t="n"/>
      <c r="H66" s="30" t="n"/>
      <c r="I66" s="28" t="n"/>
      <c r="J66" s="28" t="n"/>
      <c r="K66" s="28" t="n"/>
      <c r="L66" s="38" t="n"/>
      <c r="M66" s="28" t="n"/>
      <c r="N66" s="28" t="n"/>
      <c r="O66" s="28" t="n"/>
    </row>
    <row r="67">
      <c r="A67" s="29" t="n"/>
      <c r="B67" s="28" t="n"/>
      <c r="C67" s="34">
        <f>IFERROR(VLOOKUP(B67,'店舗マスタ'!$A$4:$B$103,2,FALSE),"")</f>
      </c>
      <c r="D67" s="28" t="n"/>
      <c r="E67" s="28" t="n"/>
      <c r="F67" s="28" t="n"/>
      <c r="G67" s="31" t="n"/>
      <c r="H67" s="30" t="n"/>
      <c r="I67" s="28" t="n"/>
      <c r="J67" s="28" t="n"/>
      <c r="K67" s="28" t="n"/>
      <c r="L67" s="38" t="n"/>
      <c r="M67" s="28" t="n"/>
      <c r="N67" s="28" t="n"/>
      <c r="O67" s="28" t="n"/>
    </row>
    <row r="68">
      <c r="A68" s="29" t="n"/>
      <c r="B68" s="28" t="n"/>
      <c r="C68" s="34">
        <f>IFERROR(VLOOKUP(B68,'店舗マスタ'!$A$4:$B$103,2,FALSE),"")</f>
      </c>
      <c r="D68" s="28" t="n"/>
      <c r="E68" s="28" t="n"/>
      <c r="F68" s="28" t="n"/>
      <c r="G68" s="31" t="n"/>
      <c r="H68" s="30" t="n"/>
      <c r="I68" s="28" t="n"/>
      <c r="J68" s="28" t="n"/>
      <c r="K68" s="28" t="n"/>
      <c r="L68" s="38" t="n"/>
      <c r="M68" s="28" t="n"/>
      <c r="N68" s="28" t="n"/>
      <c r="O68" s="28" t="n"/>
    </row>
    <row r="69">
      <c r="A69" s="29" t="n"/>
      <c r="B69" s="28" t="n"/>
      <c r="C69" s="34">
        <f>IFERROR(VLOOKUP(B69,'店舗マスタ'!$A$4:$B$103,2,FALSE),"")</f>
      </c>
      <c r="D69" s="28" t="n"/>
      <c r="E69" s="28" t="n"/>
      <c r="F69" s="28" t="n"/>
      <c r="G69" s="31" t="n"/>
      <c r="H69" s="30" t="n"/>
      <c r="I69" s="28" t="n"/>
      <c r="J69" s="28" t="n"/>
      <c r="K69" s="28" t="n"/>
      <c r="L69" s="38" t="n"/>
      <c r="M69" s="28" t="n"/>
      <c r="N69" s="28" t="n"/>
      <c r="O69" s="28" t="n"/>
    </row>
    <row r="70">
      <c r="A70" s="29" t="n"/>
      <c r="B70" s="28" t="n"/>
      <c r="C70" s="34">
        <f>IFERROR(VLOOKUP(B70,'店舗マスタ'!$A$4:$B$103,2,FALSE),"")</f>
      </c>
      <c r="D70" s="28" t="n"/>
      <c r="E70" s="28" t="n"/>
      <c r="F70" s="28" t="n"/>
      <c r="G70" s="31" t="n"/>
      <c r="H70" s="30" t="n"/>
      <c r="I70" s="28" t="n"/>
      <c r="J70" s="28" t="n"/>
      <c r="K70" s="28" t="n"/>
      <c r="L70" s="38" t="n"/>
      <c r="M70" s="28" t="n"/>
      <c r="N70" s="28" t="n"/>
      <c r="O70" s="28" t="n"/>
    </row>
    <row r="71">
      <c r="A71" s="29" t="n"/>
      <c r="B71" s="28" t="n"/>
      <c r="C71" s="34">
        <f>IFERROR(VLOOKUP(B71,'店舗マスタ'!$A$4:$B$103,2,FALSE),"")</f>
      </c>
      <c r="D71" s="28" t="n"/>
      <c r="E71" s="28" t="n"/>
      <c r="F71" s="28" t="n"/>
      <c r="G71" s="31" t="n"/>
      <c r="H71" s="30" t="n"/>
      <c r="I71" s="28" t="n"/>
      <c r="J71" s="28" t="n"/>
      <c r="K71" s="28" t="n"/>
      <c r="L71" s="38" t="n"/>
      <c r="M71" s="28" t="n"/>
      <c r="N71" s="28" t="n"/>
      <c r="O71" s="28" t="n"/>
    </row>
    <row r="72">
      <c r="A72" s="29" t="n"/>
      <c r="B72" s="28" t="n"/>
      <c r="C72" s="34">
        <f>IFERROR(VLOOKUP(B72,'店舗マスタ'!$A$4:$B$103,2,FALSE),"")</f>
      </c>
      <c r="D72" s="28" t="n"/>
      <c r="E72" s="28" t="n"/>
      <c r="F72" s="28" t="n"/>
      <c r="G72" s="31" t="n"/>
      <c r="H72" s="30" t="n"/>
      <c r="I72" s="28" t="n"/>
      <c r="J72" s="28" t="n"/>
      <c r="K72" s="28" t="n"/>
      <c r="L72" s="38" t="n"/>
      <c r="M72" s="28" t="n"/>
      <c r="N72" s="28" t="n"/>
      <c r="O72" s="28" t="n"/>
    </row>
    <row r="73">
      <c r="A73" s="29" t="n"/>
      <c r="B73" s="28" t="n"/>
      <c r="C73" s="34">
        <f>IFERROR(VLOOKUP(B73,'店舗マスタ'!$A$4:$B$103,2,FALSE),"")</f>
      </c>
      <c r="D73" s="28" t="n"/>
      <c r="E73" s="28" t="n"/>
      <c r="F73" s="28" t="n"/>
      <c r="G73" s="31" t="n"/>
      <c r="H73" s="30" t="n"/>
      <c r="I73" s="28" t="n"/>
      <c r="J73" s="28" t="n"/>
      <c r="K73" s="28" t="n"/>
      <c r="L73" s="38" t="n"/>
      <c r="M73" s="28" t="n"/>
      <c r="N73" s="28" t="n"/>
      <c r="O73" s="28" t="n"/>
    </row>
    <row r="74">
      <c r="A74" s="29" t="n"/>
      <c r="B74" s="28" t="n"/>
      <c r="C74" s="34">
        <f>IFERROR(VLOOKUP(B74,'店舗マスタ'!$A$4:$B$103,2,FALSE),"")</f>
      </c>
      <c r="D74" s="28" t="n"/>
      <c r="E74" s="28" t="n"/>
      <c r="F74" s="28" t="n"/>
      <c r="G74" s="31" t="n"/>
      <c r="H74" s="30" t="n"/>
      <c r="I74" s="28" t="n"/>
      <c r="J74" s="28" t="n"/>
      <c r="K74" s="28" t="n"/>
      <c r="L74" s="38" t="n"/>
      <c r="M74" s="28" t="n"/>
      <c r="N74" s="28" t="n"/>
      <c r="O74" s="28" t="n"/>
    </row>
    <row r="75">
      <c r="A75" s="29" t="n"/>
      <c r="B75" s="28" t="n"/>
      <c r="C75" s="34">
        <f>IFERROR(VLOOKUP(B75,'店舗マスタ'!$A$4:$B$103,2,FALSE),"")</f>
      </c>
      <c r="D75" s="28" t="n"/>
      <c r="E75" s="28" t="n"/>
      <c r="F75" s="28" t="n"/>
      <c r="G75" s="31" t="n"/>
      <c r="H75" s="30" t="n"/>
      <c r="I75" s="28" t="n"/>
      <c r="J75" s="28" t="n"/>
      <c r="K75" s="28" t="n"/>
      <c r="L75" s="38" t="n"/>
      <c r="M75" s="28" t="n"/>
      <c r="N75" s="28" t="n"/>
      <c r="O75" s="28" t="n"/>
    </row>
    <row r="76">
      <c r="A76" s="29" t="n"/>
      <c r="B76" s="28" t="n"/>
      <c r="C76" s="34">
        <f>IFERROR(VLOOKUP(B76,'店舗マスタ'!$A$4:$B$103,2,FALSE),"")</f>
      </c>
      <c r="D76" s="28" t="n"/>
      <c r="E76" s="28" t="n"/>
      <c r="F76" s="28" t="n"/>
      <c r="G76" s="31" t="n"/>
      <c r="H76" s="30" t="n"/>
      <c r="I76" s="28" t="n"/>
      <c r="J76" s="28" t="n"/>
      <c r="K76" s="28" t="n"/>
      <c r="L76" s="38" t="n"/>
      <c r="M76" s="28" t="n"/>
      <c r="N76" s="28" t="n"/>
      <c r="O76" s="28" t="n"/>
    </row>
    <row r="77">
      <c r="A77" s="29" t="n"/>
      <c r="B77" s="28" t="n"/>
      <c r="C77" s="34">
        <f>IFERROR(VLOOKUP(B77,'店舗マスタ'!$A$4:$B$103,2,FALSE),"")</f>
      </c>
      <c r="D77" s="28" t="n"/>
      <c r="E77" s="28" t="n"/>
      <c r="F77" s="28" t="n"/>
      <c r="G77" s="31" t="n"/>
      <c r="H77" s="30" t="n"/>
      <c r="I77" s="28" t="n"/>
      <c r="J77" s="28" t="n"/>
      <c r="K77" s="28" t="n"/>
      <c r="L77" s="38" t="n"/>
      <c r="M77" s="28" t="n"/>
      <c r="N77" s="28" t="n"/>
      <c r="O77" s="28" t="n"/>
    </row>
    <row r="78">
      <c r="A78" s="29" t="n"/>
      <c r="B78" s="28" t="n"/>
      <c r="C78" s="34">
        <f>IFERROR(VLOOKUP(B78,'店舗マスタ'!$A$4:$B$103,2,FALSE),"")</f>
      </c>
      <c r="D78" s="28" t="n"/>
      <c r="E78" s="28" t="n"/>
      <c r="F78" s="28" t="n"/>
      <c r="G78" s="31" t="n"/>
      <c r="H78" s="30" t="n"/>
      <c r="I78" s="28" t="n"/>
      <c r="J78" s="28" t="n"/>
      <c r="K78" s="28" t="n"/>
      <c r="L78" s="38" t="n"/>
      <c r="M78" s="28" t="n"/>
      <c r="N78" s="28" t="n"/>
      <c r="O78" s="28" t="n"/>
    </row>
    <row r="79">
      <c r="A79" s="29" t="n"/>
      <c r="B79" s="28" t="n"/>
      <c r="C79" s="34">
        <f>IFERROR(VLOOKUP(B79,'店舗マスタ'!$A$4:$B$103,2,FALSE),"")</f>
      </c>
      <c r="D79" s="28" t="n"/>
      <c r="E79" s="28" t="n"/>
      <c r="F79" s="28" t="n"/>
      <c r="G79" s="31" t="n"/>
      <c r="H79" s="30" t="n"/>
      <c r="I79" s="28" t="n"/>
      <c r="J79" s="28" t="n"/>
      <c r="K79" s="28" t="n"/>
      <c r="L79" s="38" t="n"/>
      <c r="M79" s="28" t="n"/>
      <c r="N79" s="28" t="n"/>
      <c r="O79" s="28" t="n"/>
    </row>
    <row r="80">
      <c r="A80" s="29" t="n"/>
      <c r="B80" s="28" t="n"/>
      <c r="C80" s="34">
        <f>IFERROR(VLOOKUP(B80,'店舗マスタ'!$A$4:$B$103,2,FALSE),"")</f>
      </c>
      <c r="D80" s="28" t="n"/>
      <c r="E80" s="28" t="n"/>
      <c r="F80" s="28" t="n"/>
      <c r="G80" s="31" t="n"/>
      <c r="H80" s="30" t="n"/>
      <c r="I80" s="28" t="n"/>
      <c r="J80" s="28" t="n"/>
      <c r="K80" s="28" t="n"/>
      <c r="L80" s="38" t="n"/>
      <c r="M80" s="28" t="n"/>
      <c r="N80" s="28" t="n"/>
      <c r="O80" s="28" t="n"/>
    </row>
    <row r="81">
      <c r="A81" s="29" t="n"/>
      <c r="B81" s="28" t="n"/>
      <c r="C81" s="34">
        <f>IFERROR(VLOOKUP(B81,'店舗マスタ'!$A$4:$B$103,2,FALSE),"")</f>
      </c>
      <c r="D81" s="28" t="n"/>
      <c r="E81" s="28" t="n"/>
      <c r="F81" s="28" t="n"/>
      <c r="G81" s="31" t="n"/>
      <c r="H81" s="30" t="n"/>
      <c r="I81" s="28" t="n"/>
      <c r="J81" s="28" t="n"/>
      <c r="K81" s="28" t="n"/>
      <c r="L81" s="38" t="n"/>
      <c r="M81" s="28" t="n"/>
      <c r="N81" s="28" t="n"/>
      <c r="O81" s="28" t="n"/>
    </row>
    <row r="82">
      <c r="A82" s="29" t="n"/>
      <c r="B82" s="28" t="n"/>
      <c r="C82" s="34">
        <f>IFERROR(VLOOKUP(B82,'店舗マスタ'!$A$4:$B$103,2,FALSE),"")</f>
      </c>
      <c r="D82" s="28" t="n"/>
      <c r="E82" s="28" t="n"/>
      <c r="F82" s="28" t="n"/>
      <c r="G82" s="31" t="n"/>
      <c r="H82" s="30" t="n"/>
      <c r="I82" s="28" t="n"/>
      <c r="J82" s="28" t="n"/>
      <c r="K82" s="28" t="n"/>
      <c r="L82" s="38" t="n"/>
      <c r="M82" s="28" t="n"/>
      <c r="N82" s="28" t="n"/>
      <c r="O82" s="28" t="n"/>
    </row>
    <row r="83">
      <c r="A83" s="29" t="n"/>
      <c r="B83" s="28" t="n"/>
      <c r="C83" s="34">
        <f>IFERROR(VLOOKUP(B83,'店舗マスタ'!$A$4:$B$103,2,FALSE),"")</f>
      </c>
      <c r="D83" s="28" t="n"/>
      <c r="E83" s="28" t="n"/>
      <c r="F83" s="28" t="n"/>
      <c r="G83" s="31" t="n"/>
      <c r="H83" s="30" t="n"/>
      <c r="I83" s="28" t="n"/>
      <c r="J83" s="28" t="n"/>
      <c r="K83" s="28" t="n"/>
      <c r="L83" s="38" t="n"/>
      <c r="M83" s="28" t="n"/>
      <c r="N83" s="28" t="n"/>
      <c r="O83" s="28" t="n"/>
    </row>
    <row r="84">
      <c r="A84" s="29" t="n"/>
      <c r="B84" s="28" t="n"/>
      <c r="C84" s="34">
        <f>IFERROR(VLOOKUP(B84,'店舗マスタ'!$A$4:$B$103,2,FALSE),"")</f>
      </c>
      <c r="D84" s="28" t="n"/>
      <c r="E84" s="28" t="n"/>
      <c r="F84" s="28" t="n"/>
      <c r="G84" s="31" t="n"/>
      <c r="H84" s="30" t="n"/>
      <c r="I84" s="28" t="n"/>
      <c r="J84" s="28" t="n"/>
      <c r="K84" s="28" t="n"/>
      <c r="L84" s="38" t="n"/>
      <c r="M84" s="28" t="n"/>
      <c r="N84" s="28" t="n"/>
      <c r="O84" s="28" t="n"/>
    </row>
    <row r="85">
      <c r="A85" s="29" t="n"/>
      <c r="B85" s="28" t="n"/>
      <c r="C85" s="34">
        <f>IFERROR(VLOOKUP(B85,'店舗マスタ'!$A$4:$B$103,2,FALSE),"")</f>
      </c>
      <c r="D85" s="28" t="n"/>
      <c r="E85" s="28" t="n"/>
      <c r="F85" s="28" t="n"/>
      <c r="G85" s="31" t="n"/>
      <c r="H85" s="30" t="n"/>
      <c r="I85" s="28" t="n"/>
      <c r="J85" s="28" t="n"/>
      <c r="K85" s="28" t="n"/>
      <c r="L85" s="38" t="n"/>
      <c r="M85" s="28" t="n"/>
      <c r="N85" s="28" t="n"/>
      <c r="O85" s="28" t="n"/>
    </row>
    <row r="86">
      <c r="A86" s="29" t="n"/>
      <c r="B86" s="28" t="n"/>
      <c r="C86" s="34">
        <f>IFERROR(VLOOKUP(B86,'店舗マスタ'!$A$4:$B$103,2,FALSE),"")</f>
      </c>
      <c r="D86" s="28" t="n"/>
      <c r="E86" s="28" t="n"/>
      <c r="F86" s="28" t="n"/>
      <c r="G86" s="31" t="n"/>
      <c r="H86" s="30" t="n"/>
      <c r="I86" s="28" t="n"/>
      <c r="J86" s="28" t="n"/>
      <c r="K86" s="28" t="n"/>
      <c r="L86" s="38" t="n"/>
      <c r="M86" s="28" t="n"/>
      <c r="N86" s="28" t="n"/>
      <c r="O86" s="28" t="n"/>
    </row>
    <row r="87">
      <c r="A87" s="29" t="n"/>
      <c r="B87" s="28" t="n"/>
      <c r="C87" s="34">
        <f>IFERROR(VLOOKUP(B87,'店舗マスタ'!$A$4:$B$103,2,FALSE),"")</f>
      </c>
      <c r="D87" s="28" t="n"/>
      <c r="E87" s="28" t="n"/>
      <c r="F87" s="28" t="n"/>
      <c r="G87" s="31" t="n"/>
      <c r="H87" s="30" t="n"/>
      <c r="I87" s="28" t="n"/>
      <c r="J87" s="28" t="n"/>
      <c r="K87" s="28" t="n"/>
      <c r="L87" s="38" t="n"/>
      <c r="M87" s="28" t="n"/>
      <c r="N87" s="28" t="n"/>
      <c r="O87" s="28" t="n"/>
    </row>
    <row r="88">
      <c r="A88" s="29" t="n"/>
      <c r="B88" s="28" t="n"/>
      <c r="C88" s="34">
        <f>IFERROR(VLOOKUP(B88,'店舗マスタ'!$A$4:$B$103,2,FALSE),"")</f>
      </c>
      <c r="D88" s="28" t="n"/>
      <c r="E88" s="28" t="n"/>
      <c r="F88" s="28" t="n"/>
      <c r="G88" s="31" t="n"/>
      <c r="H88" s="30" t="n"/>
      <c r="I88" s="28" t="n"/>
      <c r="J88" s="28" t="n"/>
      <c r="K88" s="28" t="n"/>
      <c r="L88" s="38" t="n"/>
      <c r="M88" s="28" t="n"/>
      <c r="N88" s="28" t="n"/>
      <c r="O88" s="28" t="n"/>
    </row>
    <row r="89">
      <c r="A89" s="29" t="n"/>
      <c r="B89" s="28" t="n"/>
      <c r="C89" s="34">
        <f>IFERROR(VLOOKUP(B89,'店舗マスタ'!$A$4:$B$103,2,FALSE),"")</f>
      </c>
      <c r="D89" s="28" t="n"/>
      <c r="E89" s="28" t="n"/>
      <c r="F89" s="28" t="n"/>
      <c r="G89" s="31" t="n"/>
      <c r="H89" s="30" t="n"/>
      <c r="I89" s="28" t="n"/>
      <c r="J89" s="28" t="n"/>
      <c r="K89" s="28" t="n"/>
      <c r="L89" s="38" t="n"/>
      <c r="M89" s="28" t="n"/>
      <c r="N89" s="28" t="n"/>
      <c r="O89" s="28" t="n"/>
    </row>
    <row r="90">
      <c r="A90" s="29" t="n"/>
      <c r="B90" s="28" t="n"/>
      <c r="C90" s="34">
        <f>IFERROR(VLOOKUP(B90,'店舗マスタ'!$A$4:$B$103,2,FALSE),"")</f>
      </c>
      <c r="D90" s="28" t="n"/>
      <c r="E90" s="28" t="n"/>
      <c r="F90" s="28" t="n"/>
      <c r="G90" s="31" t="n"/>
      <c r="H90" s="30" t="n"/>
      <c r="I90" s="28" t="n"/>
      <c r="J90" s="28" t="n"/>
      <c r="K90" s="28" t="n"/>
      <c r="L90" s="38" t="n"/>
      <c r="M90" s="28" t="n"/>
      <c r="N90" s="28" t="n"/>
      <c r="O90" s="28" t="n"/>
    </row>
    <row r="91">
      <c r="A91" s="29" t="n"/>
      <c r="B91" s="28" t="n"/>
      <c r="C91" s="34">
        <f>IFERROR(VLOOKUP(B91,'店舗マスタ'!$A$4:$B$103,2,FALSE),"")</f>
      </c>
      <c r="D91" s="28" t="n"/>
      <c r="E91" s="28" t="n"/>
      <c r="F91" s="28" t="n"/>
      <c r="G91" s="31" t="n"/>
      <c r="H91" s="30" t="n"/>
      <c r="I91" s="28" t="n"/>
      <c r="J91" s="28" t="n"/>
      <c r="K91" s="28" t="n"/>
      <c r="L91" s="38" t="n"/>
      <c r="M91" s="28" t="n"/>
      <c r="N91" s="28" t="n"/>
      <c r="O91" s="28" t="n"/>
    </row>
    <row r="92">
      <c r="A92" s="29" t="n"/>
      <c r="B92" s="28" t="n"/>
      <c r="C92" s="34">
        <f>IFERROR(VLOOKUP(B92,'店舗マスタ'!$A$4:$B$103,2,FALSE),"")</f>
      </c>
      <c r="D92" s="28" t="n"/>
      <c r="E92" s="28" t="n"/>
      <c r="F92" s="28" t="n"/>
      <c r="G92" s="31" t="n"/>
      <c r="H92" s="30" t="n"/>
      <c r="I92" s="28" t="n"/>
      <c r="J92" s="28" t="n"/>
      <c r="K92" s="28" t="n"/>
      <c r="L92" s="38" t="n"/>
      <c r="M92" s="28" t="n"/>
      <c r="N92" s="28" t="n"/>
      <c r="O92" s="28" t="n"/>
    </row>
    <row r="93">
      <c r="A93" s="29" t="n"/>
      <c r="B93" s="28" t="n"/>
      <c r="C93" s="34">
        <f>IFERROR(VLOOKUP(B93,'店舗マスタ'!$A$4:$B$103,2,FALSE),"")</f>
      </c>
      <c r="D93" s="28" t="n"/>
      <c r="E93" s="28" t="n"/>
      <c r="F93" s="28" t="n"/>
      <c r="G93" s="31" t="n"/>
      <c r="H93" s="30" t="n"/>
      <c r="I93" s="28" t="n"/>
      <c r="J93" s="28" t="n"/>
      <c r="K93" s="28" t="n"/>
      <c r="L93" s="38" t="n"/>
      <c r="M93" s="28" t="n"/>
      <c r="N93" s="28" t="n"/>
      <c r="O93" s="28" t="n"/>
    </row>
    <row r="94">
      <c r="A94" s="29" t="n"/>
      <c r="B94" s="28" t="n"/>
      <c r="C94" s="34">
        <f>IFERROR(VLOOKUP(B94,'店舗マスタ'!$A$4:$B$103,2,FALSE),"")</f>
      </c>
      <c r="D94" s="28" t="n"/>
      <c r="E94" s="28" t="n"/>
      <c r="F94" s="28" t="n"/>
      <c r="G94" s="31" t="n"/>
      <c r="H94" s="30" t="n"/>
      <c r="I94" s="28" t="n"/>
      <c r="J94" s="28" t="n"/>
      <c r="K94" s="28" t="n"/>
      <c r="L94" s="38" t="n"/>
      <c r="M94" s="28" t="n"/>
      <c r="N94" s="28" t="n"/>
      <c r="O94" s="28" t="n"/>
    </row>
    <row r="95">
      <c r="A95" s="29" t="n"/>
      <c r="B95" s="28" t="n"/>
      <c r="C95" s="34">
        <f>IFERROR(VLOOKUP(B95,'店舗マスタ'!$A$4:$B$103,2,FALSE),"")</f>
      </c>
      <c r="D95" s="28" t="n"/>
      <c r="E95" s="28" t="n"/>
      <c r="F95" s="28" t="n"/>
      <c r="G95" s="31" t="n"/>
      <c r="H95" s="30" t="n"/>
      <c r="I95" s="28" t="n"/>
      <c r="J95" s="28" t="n"/>
      <c r="K95" s="28" t="n"/>
      <c r="L95" s="38" t="n"/>
      <c r="M95" s="28" t="n"/>
      <c r="N95" s="28" t="n"/>
      <c r="O95" s="28" t="n"/>
    </row>
    <row r="96">
      <c r="A96" s="29" t="n"/>
      <c r="B96" s="28" t="n"/>
      <c r="C96" s="34">
        <f>IFERROR(VLOOKUP(B96,'店舗マスタ'!$A$4:$B$103,2,FALSE),"")</f>
      </c>
      <c r="D96" s="28" t="n"/>
      <c r="E96" s="28" t="n"/>
      <c r="F96" s="28" t="n"/>
      <c r="G96" s="31" t="n"/>
      <c r="H96" s="30" t="n"/>
      <c r="I96" s="28" t="n"/>
      <c r="J96" s="28" t="n"/>
      <c r="K96" s="28" t="n"/>
      <c r="L96" s="38" t="n"/>
      <c r="M96" s="28" t="n"/>
      <c r="N96" s="28" t="n"/>
      <c r="O96" s="28" t="n"/>
    </row>
    <row r="97">
      <c r="A97" s="29" t="n"/>
      <c r="B97" s="28" t="n"/>
      <c r="C97" s="34">
        <f>IFERROR(VLOOKUP(B97,'店舗マスタ'!$A$4:$B$103,2,FALSE),"")</f>
      </c>
      <c r="D97" s="28" t="n"/>
      <c r="E97" s="28" t="n"/>
      <c r="F97" s="28" t="n"/>
      <c r="G97" s="31" t="n"/>
      <c r="H97" s="30" t="n"/>
      <c r="I97" s="28" t="n"/>
      <c r="J97" s="28" t="n"/>
      <c r="K97" s="28" t="n"/>
      <c r="L97" s="38" t="n"/>
      <c r="M97" s="28" t="n"/>
      <c r="N97" s="28" t="n"/>
      <c r="O97" s="28" t="n"/>
    </row>
    <row r="98">
      <c r="A98" s="29" t="n"/>
      <c r="B98" s="28" t="n"/>
      <c r="C98" s="34">
        <f>IFERROR(VLOOKUP(B98,'店舗マスタ'!$A$4:$B$103,2,FALSE),"")</f>
      </c>
      <c r="D98" s="28" t="n"/>
      <c r="E98" s="28" t="n"/>
      <c r="F98" s="28" t="n"/>
      <c r="G98" s="31" t="n"/>
      <c r="H98" s="30" t="n"/>
      <c r="I98" s="28" t="n"/>
      <c r="J98" s="28" t="n"/>
      <c r="K98" s="28" t="n"/>
      <c r="L98" s="38" t="n"/>
      <c r="M98" s="28" t="n"/>
      <c r="N98" s="28" t="n"/>
      <c r="O98" s="28" t="n"/>
    </row>
    <row r="99">
      <c r="A99" s="29" t="n"/>
      <c r="B99" s="28" t="n"/>
      <c r="C99" s="34">
        <f>IFERROR(VLOOKUP(B99,'店舗マスタ'!$A$4:$B$103,2,FALSE),"")</f>
      </c>
      <c r="D99" s="28" t="n"/>
      <c r="E99" s="28" t="n"/>
      <c r="F99" s="28" t="n"/>
      <c r="G99" s="31" t="n"/>
      <c r="H99" s="30" t="n"/>
      <c r="I99" s="28" t="n"/>
      <c r="J99" s="28" t="n"/>
      <c r="K99" s="28" t="n"/>
      <c r="L99" s="38" t="n"/>
      <c r="M99" s="28" t="n"/>
      <c r="N99" s="28" t="n"/>
      <c r="O99" s="28" t="n"/>
    </row>
    <row r="100">
      <c r="A100" s="29" t="n"/>
      <c r="B100" s="28" t="n"/>
      <c r="C100" s="34">
        <f>IFERROR(VLOOKUP(B100,'店舗マスタ'!$A$4:$B$103,2,FALSE),"")</f>
      </c>
      <c r="D100" s="28" t="n"/>
      <c r="E100" s="28" t="n"/>
      <c r="F100" s="28" t="n"/>
      <c r="G100" s="31" t="n"/>
      <c r="H100" s="30" t="n"/>
      <c r="I100" s="28" t="n"/>
      <c r="J100" s="28" t="n"/>
      <c r="K100" s="28" t="n"/>
      <c r="L100" s="38" t="n"/>
      <c r="M100" s="28" t="n"/>
      <c r="N100" s="28" t="n"/>
      <c r="O100" s="28" t="n"/>
    </row>
    <row r="101">
      <c r="A101" s="29" t="n"/>
      <c r="B101" s="28" t="n"/>
      <c r="C101" s="34">
        <f>IFERROR(VLOOKUP(B101,'店舗マスタ'!$A$4:$B$103,2,FALSE),"")</f>
      </c>
      <c r="D101" s="28" t="n"/>
      <c r="E101" s="28" t="n"/>
      <c r="F101" s="28" t="n"/>
      <c r="G101" s="31" t="n"/>
      <c r="H101" s="30" t="n"/>
      <c r="I101" s="28" t="n"/>
      <c r="J101" s="28" t="n"/>
      <c r="K101" s="28" t="n"/>
      <c r="L101" s="38" t="n"/>
      <c r="M101" s="28" t="n"/>
      <c r="N101" s="28" t="n"/>
      <c r="O101" s="28" t="n"/>
    </row>
    <row r="102">
      <c r="A102" s="29" t="n"/>
      <c r="B102" s="28" t="n"/>
      <c r="C102" s="34">
        <f>IFERROR(VLOOKUP(B102,'店舗マスタ'!$A$4:$B$103,2,FALSE),"")</f>
      </c>
      <c r="D102" s="28" t="n"/>
      <c r="E102" s="28" t="n"/>
      <c r="F102" s="28" t="n"/>
      <c r="G102" s="31" t="n"/>
      <c r="H102" s="30" t="n"/>
      <c r="I102" s="28" t="n"/>
      <c r="J102" s="28" t="n"/>
      <c r="K102" s="28" t="n"/>
      <c r="L102" s="38" t="n"/>
      <c r="M102" s="28" t="n"/>
      <c r="N102" s="28" t="n"/>
      <c r="O102" s="28" t="n"/>
    </row>
    <row r="103">
      <c r="A103" s="29" t="n"/>
      <c r="B103" s="28" t="n"/>
      <c r="C103" s="34">
        <f>IFERROR(VLOOKUP(B103,'店舗マスタ'!$A$4:$B$103,2,FALSE),"")</f>
      </c>
      <c r="D103" s="28" t="n"/>
      <c r="E103" s="28" t="n"/>
      <c r="F103" s="28" t="n"/>
      <c r="G103" s="31" t="n"/>
      <c r="H103" s="30" t="n"/>
      <c r="I103" s="28" t="n"/>
      <c r="J103" s="28" t="n"/>
      <c r="K103" s="28" t="n"/>
      <c r="L103" s="38" t="n"/>
      <c r="M103" s="28" t="n"/>
      <c r="N103" s="28" t="n"/>
      <c r="O103" s="28" t="n"/>
    </row>
    <row r="104">
      <c r="A104" s="29" t="n"/>
      <c r="B104" s="28" t="n"/>
      <c r="C104" s="34">
        <f>IFERROR(VLOOKUP(B104,'店舗マスタ'!$A$4:$B$103,2,FALSE),"")</f>
      </c>
      <c r="D104" s="28" t="n"/>
      <c r="E104" s="28" t="n"/>
      <c r="F104" s="28" t="n"/>
      <c r="G104" s="31" t="n"/>
      <c r="H104" s="30" t="n"/>
      <c r="I104" s="28" t="n"/>
      <c r="J104" s="28" t="n"/>
      <c r="K104" s="28" t="n"/>
      <c r="L104" s="38" t="n"/>
      <c r="M104" s="28" t="n"/>
      <c r="N104" s="28" t="n"/>
      <c r="O104" s="28" t="n"/>
    </row>
    <row r="105">
      <c r="A105" s="29" t="n"/>
      <c r="B105" s="28" t="n"/>
      <c r="C105" s="34">
        <f>IFERROR(VLOOKUP(B105,'店舗マスタ'!$A$4:$B$103,2,FALSE),"")</f>
      </c>
      <c r="D105" s="28" t="n"/>
      <c r="E105" s="28" t="n"/>
      <c r="F105" s="28" t="n"/>
      <c r="G105" s="31" t="n"/>
      <c r="H105" s="30" t="n"/>
      <c r="I105" s="28" t="n"/>
      <c r="J105" s="28" t="n"/>
      <c r="K105" s="28" t="n"/>
      <c r="L105" s="38" t="n"/>
      <c r="M105" s="28" t="n"/>
      <c r="N105" s="28" t="n"/>
      <c r="O105" s="28" t="n"/>
    </row>
    <row r="106">
      <c r="A106" s="29" t="n"/>
      <c r="B106" s="28" t="n"/>
      <c r="C106" s="34">
        <f>IFERROR(VLOOKUP(B106,'店舗マスタ'!$A$4:$B$103,2,FALSE),"")</f>
      </c>
      <c r="D106" s="28" t="n"/>
      <c r="E106" s="28" t="n"/>
      <c r="F106" s="28" t="n"/>
      <c r="G106" s="31" t="n"/>
      <c r="H106" s="30" t="n"/>
      <c r="I106" s="28" t="n"/>
      <c r="J106" s="28" t="n"/>
      <c r="K106" s="28" t="n"/>
      <c r="L106" s="38" t="n"/>
      <c r="M106" s="28" t="n"/>
      <c r="N106" s="28" t="n"/>
      <c r="O106" s="28" t="n"/>
    </row>
    <row r="107">
      <c r="A107" s="29" t="n"/>
      <c r="B107" s="28" t="n"/>
      <c r="C107" s="34">
        <f>IFERROR(VLOOKUP(B107,'店舗マスタ'!$A$4:$B$103,2,FALSE),"")</f>
      </c>
      <c r="D107" s="28" t="n"/>
      <c r="E107" s="28" t="n"/>
      <c r="F107" s="28" t="n"/>
      <c r="G107" s="31" t="n"/>
      <c r="H107" s="30" t="n"/>
      <c r="I107" s="28" t="n"/>
      <c r="J107" s="28" t="n"/>
      <c r="K107" s="28" t="n"/>
      <c r="L107" s="38" t="n"/>
      <c r="M107" s="28" t="n"/>
      <c r="N107" s="28" t="n"/>
      <c r="O107" s="28" t="n"/>
    </row>
    <row r="108">
      <c r="A108" s="29" t="n"/>
      <c r="B108" s="28" t="n"/>
      <c r="C108" s="34">
        <f>IFERROR(VLOOKUP(B108,'店舗マスタ'!$A$4:$B$103,2,FALSE),"")</f>
      </c>
      <c r="D108" s="28" t="n"/>
      <c r="E108" s="28" t="n"/>
      <c r="F108" s="28" t="n"/>
      <c r="G108" s="31" t="n"/>
      <c r="H108" s="30" t="n"/>
      <c r="I108" s="28" t="n"/>
      <c r="J108" s="28" t="n"/>
      <c r="K108" s="28" t="n"/>
      <c r="L108" s="38" t="n"/>
      <c r="M108" s="28" t="n"/>
      <c r="N108" s="28" t="n"/>
      <c r="O108" s="28" t="n"/>
    </row>
    <row r="109">
      <c r="A109" s="29" t="n"/>
      <c r="B109" s="28" t="n"/>
      <c r="C109" s="34">
        <f>IFERROR(VLOOKUP(B109,'店舗マスタ'!$A$4:$B$103,2,FALSE),"")</f>
      </c>
      <c r="D109" s="28" t="n"/>
      <c r="E109" s="28" t="n"/>
      <c r="F109" s="28" t="n"/>
      <c r="G109" s="31" t="n"/>
      <c r="H109" s="30" t="n"/>
      <c r="I109" s="28" t="n"/>
      <c r="J109" s="28" t="n"/>
      <c r="K109" s="28" t="n"/>
      <c r="L109" s="38" t="n"/>
      <c r="M109" s="28" t="n"/>
      <c r="N109" s="28" t="n"/>
      <c r="O109" s="28" t="n"/>
    </row>
    <row r="110">
      <c r="A110" s="29" t="n"/>
      <c r="B110" s="28" t="n"/>
      <c r="C110" s="34">
        <f>IFERROR(VLOOKUP(B110,'店舗マスタ'!$A$4:$B$103,2,FALSE),"")</f>
      </c>
      <c r="D110" s="28" t="n"/>
      <c r="E110" s="28" t="n"/>
      <c r="F110" s="28" t="n"/>
      <c r="G110" s="31" t="n"/>
      <c r="H110" s="30" t="n"/>
      <c r="I110" s="28" t="n"/>
      <c r="J110" s="28" t="n"/>
      <c r="K110" s="28" t="n"/>
      <c r="L110" s="38" t="n"/>
      <c r="M110" s="28" t="n"/>
      <c r="N110" s="28" t="n"/>
      <c r="O110" s="28" t="n"/>
    </row>
    <row r="111">
      <c r="A111" s="29" t="n"/>
      <c r="B111" s="28" t="n"/>
      <c r="C111" s="34">
        <f>IFERROR(VLOOKUP(B111,'店舗マスタ'!$A$4:$B$103,2,FALSE),"")</f>
      </c>
      <c r="D111" s="28" t="n"/>
      <c r="E111" s="28" t="n"/>
      <c r="F111" s="28" t="n"/>
      <c r="G111" s="31" t="n"/>
      <c r="H111" s="30" t="n"/>
      <c r="I111" s="28" t="n"/>
      <c r="J111" s="28" t="n"/>
      <c r="K111" s="28" t="n"/>
      <c r="L111" s="38" t="n"/>
      <c r="M111" s="28" t="n"/>
      <c r="N111" s="28" t="n"/>
      <c r="O111" s="28" t="n"/>
    </row>
    <row r="112">
      <c r="A112" s="29" t="n"/>
      <c r="B112" s="28" t="n"/>
      <c r="C112" s="34">
        <f>IFERROR(VLOOKUP(B112,'店舗マスタ'!$A$4:$B$103,2,FALSE),"")</f>
      </c>
      <c r="D112" s="28" t="n"/>
      <c r="E112" s="28" t="n"/>
      <c r="F112" s="28" t="n"/>
      <c r="G112" s="31" t="n"/>
      <c r="H112" s="30" t="n"/>
      <c r="I112" s="28" t="n"/>
      <c r="J112" s="28" t="n"/>
      <c r="K112" s="28" t="n"/>
      <c r="L112" s="38" t="n"/>
      <c r="M112" s="28" t="n"/>
      <c r="N112" s="28" t="n"/>
      <c r="O112" s="28" t="n"/>
    </row>
    <row r="113">
      <c r="A113" s="29" t="n"/>
      <c r="B113" s="28" t="n"/>
      <c r="C113" s="34">
        <f>IFERROR(VLOOKUP(B113,'店舗マスタ'!$A$4:$B$103,2,FALSE),"")</f>
      </c>
      <c r="D113" s="28" t="n"/>
      <c r="E113" s="28" t="n"/>
      <c r="F113" s="28" t="n"/>
      <c r="G113" s="31" t="n"/>
      <c r="H113" s="30" t="n"/>
      <c r="I113" s="28" t="n"/>
      <c r="J113" s="28" t="n"/>
      <c r="K113" s="28" t="n"/>
      <c r="L113" s="38" t="n"/>
      <c r="M113" s="28" t="n"/>
      <c r="N113" s="28" t="n"/>
      <c r="O113" s="28" t="n"/>
    </row>
    <row r="114">
      <c r="A114" s="29" t="n"/>
      <c r="B114" s="28" t="n"/>
      <c r="C114" s="34">
        <f>IFERROR(VLOOKUP(B114,'店舗マスタ'!$A$4:$B$103,2,FALSE),"")</f>
      </c>
      <c r="D114" s="28" t="n"/>
      <c r="E114" s="28" t="n"/>
      <c r="F114" s="28" t="n"/>
      <c r="G114" s="31" t="n"/>
      <c r="H114" s="30" t="n"/>
      <c r="I114" s="28" t="n"/>
      <c r="J114" s="28" t="n"/>
      <c r="K114" s="28" t="n"/>
      <c r="L114" s="38" t="n"/>
      <c r="M114" s="28" t="n"/>
      <c r="N114" s="28" t="n"/>
      <c r="O114" s="28" t="n"/>
    </row>
    <row r="115">
      <c r="A115" s="29" t="n"/>
      <c r="B115" s="28" t="n"/>
      <c r="C115" s="34">
        <f>IFERROR(VLOOKUP(B115,'店舗マスタ'!$A$4:$B$103,2,FALSE),"")</f>
      </c>
      <c r="D115" s="28" t="n"/>
      <c r="E115" s="28" t="n"/>
      <c r="F115" s="28" t="n"/>
      <c r="G115" s="31" t="n"/>
      <c r="H115" s="30" t="n"/>
      <c r="I115" s="28" t="n"/>
      <c r="J115" s="28" t="n"/>
      <c r="K115" s="28" t="n"/>
      <c r="L115" s="38" t="n"/>
      <c r="M115" s="28" t="n"/>
      <c r="N115" s="28" t="n"/>
      <c r="O115" s="28" t="n"/>
    </row>
    <row r="116">
      <c r="A116" s="29" t="n"/>
      <c r="B116" s="28" t="n"/>
      <c r="C116" s="34">
        <f>IFERROR(VLOOKUP(B116,'店舗マスタ'!$A$4:$B$103,2,FALSE),"")</f>
      </c>
      <c r="D116" s="28" t="n"/>
      <c r="E116" s="28" t="n"/>
      <c r="F116" s="28" t="n"/>
      <c r="G116" s="31" t="n"/>
      <c r="H116" s="30" t="n"/>
      <c r="I116" s="28" t="n"/>
      <c r="J116" s="28" t="n"/>
      <c r="K116" s="28" t="n"/>
      <c r="L116" s="38" t="n"/>
      <c r="M116" s="28" t="n"/>
      <c r="N116" s="28" t="n"/>
      <c r="O116" s="28" t="n"/>
    </row>
    <row r="117">
      <c r="A117" s="29" t="n"/>
      <c r="B117" s="28" t="n"/>
      <c r="C117" s="34">
        <f>IFERROR(VLOOKUP(B117,'店舗マスタ'!$A$4:$B$103,2,FALSE),"")</f>
      </c>
      <c r="D117" s="28" t="n"/>
      <c r="E117" s="28" t="n"/>
      <c r="F117" s="28" t="n"/>
      <c r="G117" s="31" t="n"/>
      <c r="H117" s="30" t="n"/>
      <c r="I117" s="28" t="n"/>
      <c r="J117" s="28" t="n"/>
      <c r="K117" s="28" t="n"/>
      <c r="L117" s="38" t="n"/>
      <c r="M117" s="28" t="n"/>
      <c r="N117" s="28" t="n"/>
      <c r="O117" s="28" t="n"/>
    </row>
    <row r="118">
      <c r="A118" s="29" t="n"/>
      <c r="B118" s="28" t="n"/>
      <c r="C118" s="34">
        <f>IFERROR(VLOOKUP(B118,'店舗マスタ'!$A$4:$B$103,2,FALSE),"")</f>
      </c>
      <c r="D118" s="28" t="n"/>
      <c r="E118" s="28" t="n"/>
      <c r="F118" s="28" t="n"/>
      <c r="G118" s="31" t="n"/>
      <c r="H118" s="30" t="n"/>
      <c r="I118" s="28" t="n"/>
      <c r="J118" s="28" t="n"/>
      <c r="K118" s="28" t="n"/>
      <c r="L118" s="38" t="n"/>
      <c r="M118" s="28" t="n"/>
      <c r="N118" s="28" t="n"/>
      <c r="O118" s="28" t="n"/>
    </row>
    <row r="119">
      <c r="A119" s="29" t="n"/>
      <c r="B119" s="28" t="n"/>
      <c r="C119" s="34">
        <f>IFERROR(VLOOKUP(B119,'店舗マスタ'!$A$4:$B$103,2,FALSE),"")</f>
      </c>
      <c r="D119" s="28" t="n"/>
      <c r="E119" s="28" t="n"/>
      <c r="F119" s="28" t="n"/>
      <c r="G119" s="31" t="n"/>
      <c r="H119" s="30" t="n"/>
      <c r="I119" s="28" t="n"/>
      <c r="J119" s="28" t="n"/>
      <c r="K119" s="28" t="n"/>
      <c r="L119" s="38" t="n"/>
      <c r="M119" s="28" t="n"/>
      <c r="N119" s="28" t="n"/>
      <c r="O119" s="28" t="n"/>
    </row>
    <row r="120">
      <c r="A120" s="29" t="n"/>
      <c r="B120" s="28" t="n"/>
      <c r="C120" s="34">
        <f>IFERROR(VLOOKUP(B120,'店舗マスタ'!$A$4:$B$103,2,FALSE),"")</f>
      </c>
      <c r="D120" s="28" t="n"/>
      <c r="E120" s="28" t="n"/>
      <c r="F120" s="28" t="n"/>
      <c r="G120" s="31" t="n"/>
      <c r="H120" s="30" t="n"/>
      <c r="I120" s="28" t="n"/>
      <c r="J120" s="28" t="n"/>
      <c r="K120" s="28" t="n"/>
      <c r="L120" s="38" t="n"/>
      <c r="M120" s="28" t="n"/>
      <c r="N120" s="28" t="n"/>
      <c r="O120" s="28" t="n"/>
    </row>
    <row r="121">
      <c r="A121" s="29" t="n"/>
      <c r="B121" s="28" t="n"/>
      <c r="C121" s="34">
        <f>IFERROR(VLOOKUP(B121,'店舗マスタ'!$A$4:$B$103,2,FALSE),"")</f>
      </c>
      <c r="D121" s="28" t="n"/>
      <c r="E121" s="28" t="n"/>
      <c r="F121" s="28" t="n"/>
      <c r="G121" s="31" t="n"/>
      <c r="H121" s="30" t="n"/>
      <c r="I121" s="28" t="n"/>
      <c r="J121" s="28" t="n"/>
      <c r="K121" s="28" t="n"/>
      <c r="L121" s="38" t="n"/>
      <c r="M121" s="28" t="n"/>
      <c r="N121" s="28" t="n"/>
      <c r="O121" s="28" t="n"/>
    </row>
    <row r="122">
      <c r="A122" s="29" t="n"/>
      <c r="B122" s="28" t="n"/>
      <c r="C122" s="34">
        <f>IFERROR(VLOOKUP(B122,'店舗マスタ'!$A$4:$B$103,2,FALSE),"")</f>
      </c>
      <c r="D122" s="28" t="n"/>
      <c r="E122" s="28" t="n"/>
      <c r="F122" s="28" t="n"/>
      <c r="G122" s="31" t="n"/>
      <c r="H122" s="30" t="n"/>
      <c r="I122" s="28" t="n"/>
      <c r="J122" s="28" t="n"/>
      <c r="K122" s="28" t="n"/>
      <c r="L122" s="38" t="n"/>
      <c r="M122" s="28" t="n"/>
      <c r="N122" s="28" t="n"/>
      <c r="O122" s="28" t="n"/>
    </row>
    <row r="123">
      <c r="A123" s="29" t="n"/>
      <c r="B123" s="28" t="n"/>
      <c r="C123" s="34">
        <f>IFERROR(VLOOKUP(B123,'店舗マスタ'!$A$4:$B$103,2,FALSE),"")</f>
      </c>
      <c r="D123" s="28" t="n"/>
      <c r="E123" s="28" t="n"/>
      <c r="F123" s="28" t="n"/>
      <c r="G123" s="31" t="n"/>
      <c r="H123" s="30" t="n"/>
      <c r="I123" s="28" t="n"/>
      <c r="J123" s="28" t="n"/>
      <c r="K123" s="28" t="n"/>
      <c r="L123" s="38" t="n"/>
      <c r="M123" s="28" t="n"/>
      <c r="N123" s="28" t="n"/>
      <c r="O123" s="28" t="n"/>
    </row>
    <row r="124">
      <c r="A124" s="29" t="n"/>
      <c r="B124" s="28" t="n"/>
      <c r="C124" s="34">
        <f>IFERROR(VLOOKUP(B124,'店舗マスタ'!$A$4:$B$103,2,FALSE),"")</f>
      </c>
      <c r="D124" s="28" t="n"/>
      <c r="E124" s="28" t="n"/>
      <c r="F124" s="28" t="n"/>
      <c r="G124" s="31" t="n"/>
      <c r="H124" s="30" t="n"/>
      <c r="I124" s="28" t="n"/>
      <c r="J124" s="28" t="n"/>
      <c r="K124" s="28" t="n"/>
      <c r="L124" s="38" t="n"/>
      <c r="M124" s="28" t="n"/>
      <c r="N124" s="28" t="n"/>
      <c r="O124" s="28" t="n"/>
    </row>
    <row r="125">
      <c r="A125" s="29" t="n"/>
      <c r="B125" s="28" t="n"/>
      <c r="C125" s="34">
        <f>IFERROR(VLOOKUP(B125,'店舗マスタ'!$A$4:$B$103,2,FALSE),"")</f>
      </c>
      <c r="D125" s="28" t="n"/>
      <c r="E125" s="28" t="n"/>
      <c r="F125" s="28" t="n"/>
      <c r="G125" s="31" t="n"/>
      <c r="H125" s="30" t="n"/>
      <c r="I125" s="28" t="n"/>
      <c r="J125" s="28" t="n"/>
      <c r="K125" s="28" t="n"/>
      <c r="L125" s="38" t="n"/>
      <c r="M125" s="28" t="n"/>
      <c r="N125" s="28" t="n"/>
      <c r="O125" s="28" t="n"/>
    </row>
    <row r="126">
      <c r="A126" s="29" t="n"/>
      <c r="B126" s="28" t="n"/>
      <c r="C126" s="34">
        <f>IFERROR(VLOOKUP(B126,'店舗マスタ'!$A$4:$B$103,2,FALSE),"")</f>
      </c>
      <c r="D126" s="28" t="n"/>
      <c r="E126" s="28" t="n"/>
      <c r="F126" s="28" t="n"/>
      <c r="G126" s="31" t="n"/>
      <c r="H126" s="30" t="n"/>
      <c r="I126" s="28" t="n"/>
      <c r="J126" s="28" t="n"/>
      <c r="K126" s="28" t="n"/>
      <c r="L126" s="38" t="n"/>
      <c r="M126" s="28" t="n"/>
      <c r="N126" s="28" t="n"/>
      <c r="O126" s="28" t="n"/>
    </row>
    <row r="127">
      <c r="A127" s="29" t="n"/>
      <c r="B127" s="28" t="n"/>
      <c r="C127" s="34">
        <f>IFERROR(VLOOKUP(B127,'店舗マスタ'!$A$4:$B$103,2,FALSE),"")</f>
      </c>
      <c r="D127" s="28" t="n"/>
      <c r="E127" s="28" t="n"/>
      <c r="F127" s="28" t="n"/>
      <c r="G127" s="31" t="n"/>
      <c r="H127" s="30" t="n"/>
      <c r="I127" s="28" t="n"/>
      <c r="J127" s="28" t="n"/>
      <c r="K127" s="28" t="n"/>
      <c r="L127" s="38" t="n"/>
      <c r="M127" s="28" t="n"/>
      <c r="N127" s="28" t="n"/>
      <c r="O127" s="28" t="n"/>
    </row>
    <row r="128">
      <c r="A128" s="29" t="n"/>
      <c r="B128" s="28" t="n"/>
      <c r="C128" s="34">
        <f>IFERROR(VLOOKUP(B128,'店舗マスタ'!$A$4:$B$103,2,FALSE),"")</f>
      </c>
      <c r="D128" s="28" t="n"/>
      <c r="E128" s="28" t="n"/>
      <c r="F128" s="28" t="n"/>
      <c r="G128" s="31" t="n"/>
      <c r="H128" s="30" t="n"/>
      <c r="I128" s="28" t="n"/>
      <c r="J128" s="28" t="n"/>
      <c r="K128" s="28" t="n"/>
      <c r="L128" s="38" t="n"/>
      <c r="M128" s="28" t="n"/>
      <c r="N128" s="28" t="n"/>
      <c r="O128" s="28" t="n"/>
    </row>
    <row r="129">
      <c r="A129" s="29" t="n"/>
      <c r="B129" s="28" t="n"/>
      <c r="C129" s="34">
        <f>IFERROR(VLOOKUP(B129,'店舗マスタ'!$A$4:$B$103,2,FALSE),"")</f>
      </c>
      <c r="D129" s="28" t="n"/>
      <c r="E129" s="28" t="n"/>
      <c r="F129" s="28" t="n"/>
      <c r="G129" s="31" t="n"/>
      <c r="H129" s="30" t="n"/>
      <c r="I129" s="28" t="n"/>
      <c r="J129" s="28" t="n"/>
      <c r="K129" s="28" t="n"/>
      <c r="L129" s="38" t="n"/>
      <c r="M129" s="28" t="n"/>
      <c r="N129" s="28" t="n"/>
      <c r="O129" s="28" t="n"/>
    </row>
    <row r="130">
      <c r="A130" s="29" t="n"/>
      <c r="B130" s="28" t="n"/>
      <c r="C130" s="34">
        <f>IFERROR(VLOOKUP(B130,'店舗マスタ'!$A$4:$B$103,2,FALSE),"")</f>
      </c>
      <c r="D130" s="28" t="n"/>
      <c r="E130" s="28" t="n"/>
      <c r="F130" s="28" t="n"/>
      <c r="G130" s="31" t="n"/>
      <c r="H130" s="30" t="n"/>
      <c r="I130" s="28" t="n"/>
      <c r="J130" s="28" t="n"/>
      <c r="K130" s="28" t="n"/>
      <c r="L130" s="38" t="n"/>
      <c r="M130" s="28" t="n"/>
      <c r="N130" s="28" t="n"/>
      <c r="O130" s="28" t="n"/>
    </row>
    <row r="131">
      <c r="A131" s="29" t="n"/>
      <c r="B131" s="28" t="n"/>
      <c r="C131" s="34">
        <f>IFERROR(VLOOKUP(B131,'店舗マスタ'!$A$4:$B$103,2,FALSE),"")</f>
      </c>
      <c r="D131" s="28" t="n"/>
      <c r="E131" s="28" t="n"/>
      <c r="F131" s="28" t="n"/>
      <c r="G131" s="31" t="n"/>
      <c r="H131" s="30" t="n"/>
      <c r="I131" s="28" t="n"/>
      <c r="J131" s="28" t="n"/>
      <c r="K131" s="28" t="n"/>
      <c r="L131" s="38" t="n"/>
      <c r="M131" s="28" t="n"/>
      <c r="N131" s="28" t="n"/>
      <c r="O131" s="28" t="n"/>
    </row>
    <row r="132">
      <c r="A132" s="29" t="n"/>
      <c r="B132" s="28" t="n"/>
      <c r="C132" s="34">
        <f>IFERROR(VLOOKUP(B132,'店舗マスタ'!$A$4:$B$103,2,FALSE),"")</f>
      </c>
      <c r="D132" s="28" t="n"/>
      <c r="E132" s="28" t="n"/>
      <c r="F132" s="28" t="n"/>
      <c r="G132" s="31" t="n"/>
      <c r="H132" s="30" t="n"/>
      <c r="I132" s="28" t="n"/>
      <c r="J132" s="28" t="n"/>
      <c r="K132" s="28" t="n"/>
      <c r="L132" s="38" t="n"/>
      <c r="M132" s="28" t="n"/>
      <c r="N132" s="28" t="n"/>
      <c r="O132" s="28" t="n"/>
    </row>
    <row r="133">
      <c r="A133" s="29" t="n"/>
      <c r="B133" s="28" t="n"/>
      <c r="C133" s="34">
        <f>IFERROR(VLOOKUP(B133,'店舗マスタ'!$A$4:$B$103,2,FALSE),"")</f>
      </c>
      <c r="D133" s="28" t="n"/>
      <c r="E133" s="28" t="n"/>
      <c r="F133" s="28" t="n"/>
      <c r="G133" s="31" t="n"/>
      <c r="H133" s="30" t="n"/>
      <c r="I133" s="28" t="n"/>
      <c r="J133" s="28" t="n"/>
      <c r="K133" s="28" t="n"/>
      <c r="L133" s="38" t="n"/>
      <c r="M133" s="28" t="n"/>
      <c r="N133" s="28" t="n"/>
      <c r="O133" s="28" t="n"/>
    </row>
    <row r="134">
      <c r="A134" s="29" t="n"/>
      <c r="B134" s="28" t="n"/>
      <c r="C134" s="34">
        <f>IFERROR(VLOOKUP(B134,'店舗マスタ'!$A$4:$B$103,2,FALSE),"")</f>
      </c>
      <c r="D134" s="28" t="n"/>
      <c r="E134" s="28" t="n"/>
      <c r="F134" s="28" t="n"/>
      <c r="G134" s="31" t="n"/>
      <c r="H134" s="30" t="n"/>
      <c r="I134" s="28" t="n"/>
      <c r="J134" s="28" t="n"/>
      <c r="K134" s="28" t="n"/>
      <c r="L134" s="38" t="n"/>
      <c r="M134" s="28" t="n"/>
      <c r="N134" s="28" t="n"/>
      <c r="O134" s="28" t="n"/>
    </row>
    <row r="135">
      <c r="A135" s="29" t="n"/>
      <c r="B135" s="28" t="n"/>
      <c r="C135" s="34">
        <f>IFERROR(VLOOKUP(B135,'店舗マスタ'!$A$4:$B$103,2,FALSE),"")</f>
      </c>
      <c r="D135" s="28" t="n"/>
      <c r="E135" s="28" t="n"/>
      <c r="F135" s="28" t="n"/>
      <c r="G135" s="31" t="n"/>
      <c r="H135" s="30" t="n"/>
      <c r="I135" s="28" t="n"/>
      <c r="J135" s="28" t="n"/>
      <c r="K135" s="28" t="n"/>
      <c r="L135" s="38" t="n"/>
      <c r="M135" s="28" t="n"/>
      <c r="N135" s="28" t="n"/>
      <c r="O135" s="28" t="n"/>
    </row>
    <row r="136">
      <c r="A136" s="29" t="n"/>
      <c r="B136" s="28" t="n"/>
      <c r="C136" s="34">
        <f>IFERROR(VLOOKUP(B136,'店舗マスタ'!$A$4:$B$103,2,FALSE),"")</f>
      </c>
      <c r="D136" s="28" t="n"/>
      <c r="E136" s="28" t="n"/>
      <c r="F136" s="28" t="n"/>
      <c r="G136" s="31" t="n"/>
      <c r="H136" s="30" t="n"/>
      <c r="I136" s="28" t="n"/>
      <c r="J136" s="28" t="n"/>
      <c r="K136" s="28" t="n"/>
      <c r="L136" s="38" t="n"/>
      <c r="M136" s="28" t="n"/>
      <c r="N136" s="28" t="n"/>
      <c r="O136" s="28" t="n"/>
    </row>
    <row r="137">
      <c r="A137" s="29" t="n"/>
      <c r="B137" s="28" t="n"/>
      <c r="C137" s="34">
        <f>IFERROR(VLOOKUP(B137,'店舗マスタ'!$A$4:$B$103,2,FALSE),"")</f>
      </c>
      <c r="D137" s="28" t="n"/>
      <c r="E137" s="28" t="n"/>
      <c r="F137" s="28" t="n"/>
      <c r="G137" s="31" t="n"/>
      <c r="H137" s="30" t="n"/>
      <c r="I137" s="28" t="n"/>
      <c r="J137" s="28" t="n"/>
      <c r="K137" s="28" t="n"/>
      <c r="L137" s="38" t="n"/>
      <c r="M137" s="28" t="n"/>
      <c r="N137" s="28" t="n"/>
      <c r="O137" s="28" t="n"/>
    </row>
    <row r="138">
      <c r="A138" s="29" t="n"/>
      <c r="B138" s="28" t="n"/>
      <c r="C138" s="34">
        <f>IFERROR(VLOOKUP(B138,'店舗マスタ'!$A$4:$B$103,2,FALSE),"")</f>
      </c>
      <c r="D138" s="28" t="n"/>
      <c r="E138" s="28" t="n"/>
      <c r="F138" s="28" t="n"/>
      <c r="G138" s="31" t="n"/>
      <c r="H138" s="30" t="n"/>
      <c r="I138" s="28" t="n"/>
      <c r="J138" s="28" t="n"/>
      <c r="K138" s="28" t="n"/>
      <c r="L138" s="38" t="n"/>
      <c r="M138" s="28" t="n"/>
      <c r="N138" s="28" t="n"/>
      <c r="O138" s="28" t="n"/>
    </row>
    <row r="139">
      <c r="A139" s="29" t="n"/>
      <c r="B139" s="28" t="n"/>
      <c r="C139" s="34">
        <f>IFERROR(VLOOKUP(B139,'店舗マスタ'!$A$4:$B$103,2,FALSE),"")</f>
      </c>
      <c r="D139" s="28" t="n"/>
      <c r="E139" s="28" t="n"/>
      <c r="F139" s="28" t="n"/>
      <c r="G139" s="31" t="n"/>
      <c r="H139" s="30" t="n"/>
      <c r="I139" s="28" t="n"/>
      <c r="J139" s="28" t="n"/>
      <c r="K139" s="28" t="n"/>
      <c r="L139" s="38" t="n"/>
      <c r="M139" s="28" t="n"/>
      <c r="N139" s="28" t="n"/>
      <c r="O139" s="28" t="n"/>
    </row>
    <row r="140">
      <c r="A140" s="29" t="n"/>
      <c r="B140" s="28" t="n"/>
      <c r="C140" s="34">
        <f>IFERROR(VLOOKUP(B140,'店舗マスタ'!$A$4:$B$103,2,FALSE),"")</f>
      </c>
      <c r="D140" s="28" t="n"/>
      <c r="E140" s="28" t="n"/>
      <c r="F140" s="28" t="n"/>
      <c r="G140" s="31" t="n"/>
      <c r="H140" s="30" t="n"/>
      <c r="I140" s="28" t="n"/>
      <c r="J140" s="28" t="n"/>
      <c r="K140" s="28" t="n"/>
      <c r="L140" s="38" t="n"/>
      <c r="M140" s="28" t="n"/>
      <c r="N140" s="28" t="n"/>
      <c r="O140" s="28" t="n"/>
    </row>
    <row r="141">
      <c r="A141" s="29" t="n"/>
      <c r="B141" s="28" t="n"/>
      <c r="C141" s="34">
        <f>IFERROR(VLOOKUP(B141,'店舗マスタ'!$A$4:$B$103,2,FALSE),"")</f>
      </c>
      <c r="D141" s="28" t="n"/>
      <c r="E141" s="28" t="n"/>
      <c r="F141" s="28" t="n"/>
      <c r="G141" s="31" t="n"/>
      <c r="H141" s="30" t="n"/>
      <c r="I141" s="28" t="n"/>
      <c r="J141" s="28" t="n"/>
      <c r="K141" s="28" t="n"/>
      <c r="L141" s="38" t="n"/>
      <c r="M141" s="28" t="n"/>
      <c r="N141" s="28" t="n"/>
      <c r="O141" s="28" t="n"/>
    </row>
    <row r="142">
      <c r="A142" s="29" t="n"/>
      <c r="B142" s="28" t="n"/>
      <c r="C142" s="34">
        <f>IFERROR(VLOOKUP(B142,'店舗マスタ'!$A$4:$B$103,2,FALSE),"")</f>
      </c>
      <c r="D142" s="28" t="n"/>
      <c r="E142" s="28" t="n"/>
      <c r="F142" s="28" t="n"/>
      <c r="G142" s="31" t="n"/>
      <c r="H142" s="30" t="n"/>
      <c r="I142" s="28" t="n"/>
      <c r="J142" s="28" t="n"/>
      <c r="K142" s="28" t="n"/>
      <c r="L142" s="38" t="n"/>
      <c r="M142" s="28" t="n"/>
      <c r="N142" s="28" t="n"/>
      <c r="O142" s="28" t="n"/>
    </row>
    <row r="143">
      <c r="A143" s="29" t="n"/>
      <c r="B143" s="28" t="n"/>
      <c r="C143" s="34">
        <f>IFERROR(VLOOKUP(B143,'店舗マスタ'!$A$4:$B$103,2,FALSE),"")</f>
      </c>
      <c r="D143" s="28" t="n"/>
      <c r="E143" s="28" t="n"/>
      <c r="F143" s="28" t="n"/>
      <c r="G143" s="31" t="n"/>
      <c r="H143" s="30" t="n"/>
      <c r="I143" s="28" t="n"/>
      <c r="J143" s="28" t="n"/>
      <c r="K143" s="28" t="n"/>
      <c r="L143" s="38" t="n"/>
      <c r="M143" s="28" t="n"/>
      <c r="N143" s="28" t="n"/>
      <c r="O143" s="28" t="n"/>
    </row>
    <row r="144">
      <c r="A144" s="29" t="n"/>
      <c r="B144" s="28" t="n"/>
      <c r="C144" s="34">
        <f>IFERROR(VLOOKUP(B144,'店舗マスタ'!$A$4:$B$103,2,FALSE),"")</f>
      </c>
      <c r="D144" s="28" t="n"/>
      <c r="E144" s="28" t="n"/>
      <c r="F144" s="28" t="n"/>
      <c r="G144" s="31" t="n"/>
      <c r="H144" s="30" t="n"/>
      <c r="I144" s="28" t="n"/>
      <c r="J144" s="28" t="n"/>
      <c r="K144" s="28" t="n"/>
      <c r="L144" s="38" t="n"/>
      <c r="M144" s="28" t="n"/>
      <c r="N144" s="28" t="n"/>
      <c r="O144" s="28" t="n"/>
    </row>
    <row r="145">
      <c r="A145" s="29" t="n"/>
      <c r="B145" s="28" t="n"/>
      <c r="C145" s="34">
        <f>IFERROR(VLOOKUP(B145,'店舗マスタ'!$A$4:$B$103,2,FALSE),"")</f>
      </c>
      <c r="D145" s="28" t="n"/>
      <c r="E145" s="28" t="n"/>
      <c r="F145" s="28" t="n"/>
      <c r="G145" s="31" t="n"/>
      <c r="H145" s="30" t="n"/>
      <c r="I145" s="28" t="n"/>
      <c r="J145" s="28" t="n"/>
      <c r="K145" s="28" t="n"/>
      <c r="L145" s="38" t="n"/>
      <c r="M145" s="28" t="n"/>
      <c r="N145" s="28" t="n"/>
      <c r="O145" s="28" t="n"/>
    </row>
    <row r="146">
      <c r="A146" s="29" t="n"/>
      <c r="B146" s="28" t="n"/>
      <c r="C146" s="34">
        <f>IFERROR(VLOOKUP(B146,'店舗マスタ'!$A$4:$B$103,2,FALSE),"")</f>
      </c>
      <c r="D146" s="28" t="n"/>
      <c r="E146" s="28" t="n"/>
      <c r="F146" s="28" t="n"/>
      <c r="G146" s="31" t="n"/>
      <c r="H146" s="30" t="n"/>
      <c r="I146" s="28" t="n"/>
      <c r="J146" s="28" t="n"/>
      <c r="K146" s="28" t="n"/>
      <c r="L146" s="38" t="n"/>
      <c r="M146" s="28" t="n"/>
      <c r="N146" s="28" t="n"/>
      <c r="O146" s="28" t="n"/>
    </row>
    <row r="147">
      <c r="A147" s="29" t="n"/>
      <c r="B147" s="28" t="n"/>
      <c r="C147" s="34">
        <f>IFERROR(VLOOKUP(B147,'店舗マスタ'!$A$4:$B$103,2,FALSE),"")</f>
      </c>
      <c r="D147" s="28" t="n"/>
      <c r="E147" s="28" t="n"/>
      <c r="F147" s="28" t="n"/>
      <c r="G147" s="31" t="n"/>
      <c r="H147" s="30" t="n"/>
      <c r="I147" s="28" t="n"/>
      <c r="J147" s="28" t="n"/>
      <c r="K147" s="28" t="n"/>
      <c r="L147" s="38" t="n"/>
      <c r="M147" s="28" t="n"/>
      <c r="N147" s="28" t="n"/>
      <c r="O147" s="28" t="n"/>
    </row>
    <row r="148">
      <c r="A148" s="29" t="n"/>
      <c r="B148" s="28" t="n"/>
      <c r="C148" s="34">
        <f>IFERROR(VLOOKUP(B148,'店舗マスタ'!$A$4:$B$103,2,FALSE),"")</f>
      </c>
      <c r="D148" s="28" t="n"/>
      <c r="E148" s="28" t="n"/>
      <c r="F148" s="28" t="n"/>
      <c r="G148" s="31" t="n"/>
      <c r="H148" s="30" t="n"/>
      <c r="I148" s="28" t="n"/>
      <c r="J148" s="28" t="n"/>
      <c r="K148" s="28" t="n"/>
      <c r="L148" s="38" t="n"/>
      <c r="M148" s="28" t="n"/>
      <c r="N148" s="28" t="n"/>
      <c r="O148" s="28" t="n"/>
    </row>
    <row r="149">
      <c r="A149" s="29" t="n"/>
      <c r="B149" s="28" t="n"/>
      <c r="C149" s="34">
        <f>IFERROR(VLOOKUP(B149,'店舗マスタ'!$A$4:$B$103,2,FALSE),"")</f>
      </c>
      <c r="D149" s="28" t="n"/>
      <c r="E149" s="28" t="n"/>
      <c r="F149" s="28" t="n"/>
      <c r="G149" s="31" t="n"/>
      <c r="H149" s="30" t="n"/>
      <c r="I149" s="28" t="n"/>
      <c r="J149" s="28" t="n"/>
      <c r="K149" s="28" t="n"/>
      <c r="L149" s="38" t="n"/>
      <c r="M149" s="28" t="n"/>
      <c r="N149" s="28" t="n"/>
      <c r="O149" s="28" t="n"/>
    </row>
    <row r="150">
      <c r="A150" s="29" t="n"/>
      <c r="B150" s="28" t="n"/>
      <c r="C150" s="34">
        <f>IFERROR(VLOOKUP(B150,'店舗マスタ'!$A$4:$B$103,2,FALSE),"")</f>
      </c>
      <c r="D150" s="28" t="n"/>
      <c r="E150" s="28" t="n"/>
      <c r="F150" s="28" t="n"/>
      <c r="G150" s="31" t="n"/>
      <c r="H150" s="30" t="n"/>
      <c r="I150" s="28" t="n"/>
      <c r="J150" s="28" t="n"/>
      <c r="K150" s="28" t="n"/>
      <c r="L150" s="38" t="n"/>
      <c r="M150" s="28" t="n"/>
      <c r="N150" s="28" t="n"/>
      <c r="O150" s="28" t="n"/>
    </row>
    <row r="151">
      <c r="A151" s="29" t="n"/>
      <c r="B151" s="28" t="n"/>
      <c r="C151" s="34">
        <f>IFERROR(VLOOKUP(B151,'店舗マスタ'!$A$4:$B$103,2,FALSE),"")</f>
      </c>
      <c r="D151" s="28" t="n"/>
      <c r="E151" s="28" t="n"/>
      <c r="F151" s="28" t="n"/>
      <c r="G151" s="31" t="n"/>
      <c r="H151" s="30" t="n"/>
      <c r="I151" s="28" t="n"/>
      <c r="J151" s="28" t="n"/>
      <c r="K151" s="28" t="n"/>
      <c r="L151" s="38" t="n"/>
      <c r="M151" s="28" t="n"/>
      <c r="N151" s="28" t="n"/>
      <c r="O151" s="28" t="n"/>
    </row>
    <row r="152">
      <c r="A152" s="29" t="n"/>
      <c r="B152" s="28" t="n"/>
      <c r="C152" s="34">
        <f>IFERROR(VLOOKUP(B152,'店舗マスタ'!$A$4:$B$103,2,FALSE),"")</f>
      </c>
      <c r="D152" s="28" t="n"/>
      <c r="E152" s="28" t="n"/>
      <c r="F152" s="28" t="n"/>
      <c r="G152" s="31" t="n"/>
      <c r="H152" s="30" t="n"/>
      <c r="I152" s="28" t="n"/>
      <c r="J152" s="28" t="n"/>
      <c r="K152" s="28" t="n"/>
      <c r="L152" s="38" t="n"/>
      <c r="M152" s="28" t="n"/>
      <c r="N152" s="28" t="n"/>
      <c r="O152" s="28" t="n"/>
    </row>
    <row r="153">
      <c r="A153" s="29" t="n"/>
      <c r="B153" s="28" t="n"/>
      <c r="C153" s="34">
        <f>IFERROR(VLOOKUP(B153,'店舗マスタ'!$A$4:$B$103,2,FALSE),"")</f>
      </c>
      <c r="D153" s="28" t="n"/>
      <c r="E153" s="28" t="n"/>
      <c r="F153" s="28" t="n"/>
      <c r="G153" s="31" t="n"/>
      <c r="H153" s="30" t="n"/>
      <c r="I153" s="28" t="n"/>
      <c r="J153" s="28" t="n"/>
      <c r="K153" s="28" t="n"/>
      <c r="L153" s="38" t="n"/>
      <c r="M153" s="28" t="n"/>
      <c r="N153" s="28" t="n"/>
      <c r="O153" s="28" t="n"/>
    </row>
    <row r="154">
      <c r="A154" s="29" t="n"/>
      <c r="B154" s="28" t="n"/>
      <c r="C154" s="34">
        <f>IFERROR(VLOOKUP(B154,'店舗マスタ'!$A$4:$B$103,2,FALSE),"")</f>
      </c>
      <c r="D154" s="28" t="n"/>
      <c r="E154" s="28" t="n"/>
      <c r="F154" s="28" t="n"/>
      <c r="G154" s="31" t="n"/>
      <c r="H154" s="30" t="n"/>
      <c r="I154" s="28" t="n"/>
      <c r="J154" s="28" t="n"/>
      <c r="K154" s="28" t="n"/>
      <c r="L154" s="38" t="n"/>
      <c r="M154" s="28" t="n"/>
      <c r="N154" s="28" t="n"/>
      <c r="O154" s="28" t="n"/>
    </row>
    <row r="155">
      <c r="A155" s="29" t="n"/>
      <c r="B155" s="28" t="n"/>
      <c r="C155" s="34">
        <f>IFERROR(VLOOKUP(B155,'店舗マスタ'!$A$4:$B$103,2,FALSE),"")</f>
      </c>
      <c r="D155" s="28" t="n"/>
      <c r="E155" s="28" t="n"/>
      <c r="F155" s="28" t="n"/>
      <c r="G155" s="31" t="n"/>
      <c r="H155" s="30" t="n"/>
      <c r="I155" s="28" t="n"/>
      <c r="J155" s="28" t="n"/>
      <c r="K155" s="28" t="n"/>
      <c r="L155" s="38" t="n"/>
      <c r="M155" s="28" t="n"/>
      <c r="N155" s="28" t="n"/>
      <c r="O155" s="28" t="n"/>
    </row>
    <row r="156">
      <c r="A156" s="29" t="n"/>
      <c r="B156" s="28" t="n"/>
      <c r="C156" s="34">
        <f>IFERROR(VLOOKUP(B156,'店舗マスタ'!$A$4:$B$103,2,FALSE),"")</f>
      </c>
      <c r="D156" s="28" t="n"/>
      <c r="E156" s="28" t="n"/>
      <c r="F156" s="28" t="n"/>
      <c r="G156" s="31" t="n"/>
      <c r="H156" s="30" t="n"/>
      <c r="I156" s="28" t="n"/>
      <c r="J156" s="28" t="n"/>
      <c r="K156" s="28" t="n"/>
      <c r="L156" s="38" t="n"/>
      <c r="M156" s="28" t="n"/>
      <c r="N156" s="28" t="n"/>
      <c r="O156" s="28" t="n"/>
    </row>
    <row r="157">
      <c r="A157" s="29" t="n"/>
      <c r="B157" s="28" t="n"/>
      <c r="C157" s="34">
        <f>IFERROR(VLOOKUP(B157,'店舗マスタ'!$A$4:$B$103,2,FALSE),"")</f>
      </c>
      <c r="D157" s="28" t="n"/>
      <c r="E157" s="28" t="n"/>
      <c r="F157" s="28" t="n"/>
      <c r="G157" s="31" t="n"/>
      <c r="H157" s="30" t="n"/>
      <c r="I157" s="28" t="n"/>
      <c r="J157" s="28" t="n"/>
      <c r="K157" s="28" t="n"/>
      <c r="L157" s="38" t="n"/>
      <c r="M157" s="28" t="n"/>
      <c r="N157" s="28" t="n"/>
      <c r="O157" s="28" t="n"/>
    </row>
    <row r="158">
      <c r="A158" s="29" t="n"/>
      <c r="B158" s="28" t="n"/>
      <c r="C158" s="34">
        <f>IFERROR(VLOOKUP(B158,'店舗マスタ'!$A$4:$B$103,2,FALSE),"")</f>
      </c>
      <c r="D158" s="28" t="n"/>
      <c r="E158" s="28" t="n"/>
      <c r="F158" s="28" t="n"/>
      <c r="G158" s="31" t="n"/>
      <c r="H158" s="30" t="n"/>
      <c r="I158" s="28" t="n"/>
      <c r="J158" s="28" t="n"/>
      <c r="K158" s="28" t="n"/>
      <c r="L158" s="38" t="n"/>
      <c r="M158" s="28" t="n"/>
      <c r="N158" s="28" t="n"/>
      <c r="O158" s="28" t="n"/>
    </row>
    <row r="159">
      <c r="A159" s="29" t="n"/>
      <c r="B159" s="28" t="n"/>
      <c r="C159" s="34">
        <f>IFERROR(VLOOKUP(B159,'店舗マスタ'!$A$4:$B$103,2,FALSE),"")</f>
      </c>
      <c r="D159" s="28" t="n"/>
      <c r="E159" s="28" t="n"/>
      <c r="F159" s="28" t="n"/>
      <c r="G159" s="31" t="n"/>
      <c r="H159" s="30" t="n"/>
      <c r="I159" s="28" t="n"/>
      <c r="J159" s="28" t="n"/>
      <c r="K159" s="28" t="n"/>
      <c r="L159" s="38" t="n"/>
      <c r="M159" s="28" t="n"/>
      <c r="N159" s="28" t="n"/>
      <c r="O159" s="28" t="n"/>
    </row>
    <row r="160">
      <c r="A160" s="29" t="n"/>
      <c r="B160" s="28" t="n"/>
      <c r="C160" s="34">
        <f>IFERROR(VLOOKUP(B160,'店舗マスタ'!$A$4:$B$103,2,FALSE),"")</f>
      </c>
      <c r="D160" s="28" t="n"/>
      <c r="E160" s="28" t="n"/>
      <c r="F160" s="28" t="n"/>
      <c r="G160" s="31" t="n"/>
      <c r="H160" s="30" t="n"/>
      <c r="I160" s="28" t="n"/>
      <c r="J160" s="28" t="n"/>
      <c r="K160" s="28" t="n"/>
      <c r="L160" s="38" t="n"/>
      <c r="M160" s="28" t="n"/>
      <c r="N160" s="28" t="n"/>
      <c r="O160" s="28" t="n"/>
    </row>
    <row r="161">
      <c r="A161" s="29" t="n"/>
      <c r="B161" s="28" t="n"/>
      <c r="C161" s="34">
        <f>IFERROR(VLOOKUP(B161,'店舗マスタ'!$A$4:$B$103,2,FALSE),"")</f>
      </c>
      <c r="D161" s="28" t="n"/>
      <c r="E161" s="28" t="n"/>
      <c r="F161" s="28" t="n"/>
      <c r="G161" s="31" t="n"/>
      <c r="H161" s="30" t="n"/>
      <c r="I161" s="28" t="n"/>
      <c r="J161" s="28" t="n"/>
      <c r="K161" s="28" t="n"/>
      <c r="L161" s="38" t="n"/>
      <c r="M161" s="28" t="n"/>
      <c r="N161" s="28" t="n"/>
      <c r="O161" s="28" t="n"/>
    </row>
    <row r="162">
      <c r="A162" s="29" t="n"/>
      <c r="B162" s="28" t="n"/>
      <c r="C162" s="34">
        <f>IFERROR(VLOOKUP(B162,'店舗マスタ'!$A$4:$B$103,2,FALSE),"")</f>
      </c>
      <c r="D162" s="28" t="n"/>
      <c r="E162" s="28" t="n"/>
      <c r="F162" s="28" t="n"/>
      <c r="G162" s="31" t="n"/>
      <c r="H162" s="30" t="n"/>
      <c r="I162" s="28" t="n"/>
      <c r="J162" s="28" t="n"/>
      <c r="K162" s="28" t="n"/>
      <c r="L162" s="38" t="n"/>
      <c r="M162" s="28" t="n"/>
      <c r="N162" s="28" t="n"/>
      <c r="O162" s="28" t="n"/>
    </row>
    <row r="163">
      <c r="A163" s="29" t="n"/>
      <c r="B163" s="28" t="n"/>
      <c r="C163" s="34">
        <f>IFERROR(VLOOKUP(B163,'店舗マスタ'!$A$4:$B$103,2,FALSE),"")</f>
      </c>
      <c r="D163" s="28" t="n"/>
      <c r="E163" s="28" t="n"/>
      <c r="F163" s="28" t="n"/>
      <c r="G163" s="31" t="n"/>
      <c r="H163" s="30" t="n"/>
      <c r="I163" s="28" t="n"/>
      <c r="J163" s="28" t="n"/>
      <c r="K163" s="28" t="n"/>
      <c r="L163" s="38" t="n"/>
      <c r="M163" s="28" t="n"/>
      <c r="N163" s="28" t="n"/>
      <c r="O163" s="28" t="n"/>
    </row>
    <row r="164">
      <c r="A164" s="29" t="n"/>
      <c r="B164" s="28" t="n"/>
      <c r="C164" s="34">
        <f>IFERROR(VLOOKUP(B164,'店舗マスタ'!$A$4:$B$103,2,FALSE),"")</f>
      </c>
      <c r="D164" s="28" t="n"/>
      <c r="E164" s="28" t="n"/>
      <c r="F164" s="28" t="n"/>
      <c r="G164" s="31" t="n"/>
      <c r="H164" s="30" t="n"/>
      <c r="I164" s="28" t="n"/>
      <c r="J164" s="28" t="n"/>
      <c r="K164" s="28" t="n"/>
      <c r="L164" s="38" t="n"/>
      <c r="M164" s="28" t="n"/>
      <c r="N164" s="28" t="n"/>
      <c r="O164" s="28" t="n"/>
    </row>
    <row r="165">
      <c r="A165" s="29" t="n"/>
      <c r="B165" s="28" t="n"/>
      <c r="C165" s="34">
        <f>IFERROR(VLOOKUP(B165,'店舗マスタ'!$A$4:$B$103,2,FALSE),"")</f>
      </c>
      <c r="D165" s="28" t="n"/>
      <c r="E165" s="28" t="n"/>
      <c r="F165" s="28" t="n"/>
      <c r="G165" s="31" t="n"/>
      <c r="H165" s="30" t="n"/>
      <c r="I165" s="28" t="n"/>
      <c r="J165" s="28" t="n"/>
      <c r="K165" s="28" t="n"/>
      <c r="L165" s="38" t="n"/>
      <c r="M165" s="28" t="n"/>
      <c r="N165" s="28" t="n"/>
      <c r="O165" s="28" t="n"/>
    </row>
    <row r="166">
      <c r="A166" s="29" t="n"/>
      <c r="B166" s="28" t="n"/>
      <c r="C166" s="34">
        <f>IFERROR(VLOOKUP(B166,'店舗マスタ'!$A$4:$B$103,2,FALSE),"")</f>
      </c>
      <c r="D166" s="28" t="n"/>
      <c r="E166" s="28" t="n"/>
      <c r="F166" s="28" t="n"/>
      <c r="G166" s="31" t="n"/>
      <c r="H166" s="30" t="n"/>
      <c r="I166" s="28" t="n"/>
      <c r="J166" s="28" t="n"/>
      <c r="K166" s="28" t="n"/>
      <c r="L166" s="38" t="n"/>
      <c r="M166" s="28" t="n"/>
      <c r="N166" s="28" t="n"/>
      <c r="O166" s="28" t="n"/>
    </row>
    <row r="167">
      <c r="A167" s="29" t="n"/>
      <c r="B167" s="28" t="n"/>
      <c r="C167" s="34">
        <f>IFERROR(VLOOKUP(B167,'店舗マスタ'!$A$4:$B$103,2,FALSE),"")</f>
      </c>
      <c r="D167" s="28" t="n"/>
      <c r="E167" s="28" t="n"/>
      <c r="F167" s="28" t="n"/>
      <c r="G167" s="31" t="n"/>
      <c r="H167" s="30" t="n"/>
      <c r="I167" s="28" t="n"/>
      <c r="J167" s="28" t="n"/>
      <c r="K167" s="28" t="n"/>
      <c r="L167" s="38" t="n"/>
      <c r="M167" s="28" t="n"/>
      <c r="N167" s="28" t="n"/>
      <c r="O167" s="28" t="n"/>
    </row>
    <row r="168">
      <c r="A168" s="29" t="n"/>
      <c r="B168" s="28" t="n"/>
      <c r="C168" s="34">
        <f>IFERROR(VLOOKUP(B168,'店舗マスタ'!$A$4:$B$103,2,FALSE),"")</f>
      </c>
      <c r="D168" s="28" t="n"/>
      <c r="E168" s="28" t="n"/>
      <c r="F168" s="28" t="n"/>
      <c r="G168" s="31" t="n"/>
      <c r="H168" s="30" t="n"/>
      <c r="I168" s="28" t="n"/>
      <c r="J168" s="28" t="n"/>
      <c r="K168" s="28" t="n"/>
      <c r="L168" s="38" t="n"/>
      <c r="M168" s="28" t="n"/>
      <c r="N168" s="28" t="n"/>
      <c r="O168" s="28" t="n"/>
    </row>
    <row r="169">
      <c r="A169" s="29" t="n"/>
      <c r="B169" s="28" t="n"/>
      <c r="C169" s="34">
        <f>IFERROR(VLOOKUP(B169,'店舗マスタ'!$A$4:$B$103,2,FALSE),"")</f>
      </c>
      <c r="D169" s="28" t="n"/>
      <c r="E169" s="28" t="n"/>
      <c r="F169" s="28" t="n"/>
      <c r="G169" s="31" t="n"/>
      <c r="H169" s="30" t="n"/>
      <c r="I169" s="28" t="n"/>
      <c r="J169" s="28" t="n"/>
      <c r="K169" s="28" t="n"/>
      <c r="L169" s="38" t="n"/>
      <c r="M169" s="28" t="n"/>
      <c r="N169" s="28" t="n"/>
      <c r="O169" s="28" t="n"/>
    </row>
    <row r="170">
      <c r="A170" s="29" t="n"/>
      <c r="B170" s="28" t="n"/>
      <c r="C170" s="34">
        <f>IFERROR(VLOOKUP(B170,'店舗マスタ'!$A$4:$B$103,2,FALSE),"")</f>
      </c>
      <c r="D170" s="28" t="n"/>
      <c r="E170" s="28" t="n"/>
      <c r="F170" s="28" t="n"/>
      <c r="G170" s="31" t="n"/>
      <c r="H170" s="30" t="n"/>
      <c r="I170" s="28" t="n"/>
      <c r="J170" s="28" t="n"/>
      <c r="K170" s="28" t="n"/>
      <c r="L170" s="38" t="n"/>
      <c r="M170" s="28" t="n"/>
      <c r="N170" s="28" t="n"/>
      <c r="O170" s="28" t="n"/>
    </row>
    <row r="171">
      <c r="A171" s="29" t="n"/>
      <c r="B171" s="28" t="n"/>
      <c r="C171" s="34">
        <f>IFERROR(VLOOKUP(B171,'店舗マスタ'!$A$4:$B$103,2,FALSE),"")</f>
      </c>
      <c r="D171" s="28" t="n"/>
      <c r="E171" s="28" t="n"/>
      <c r="F171" s="28" t="n"/>
      <c r="G171" s="31" t="n"/>
      <c r="H171" s="30" t="n"/>
      <c r="I171" s="28" t="n"/>
      <c r="J171" s="28" t="n"/>
      <c r="K171" s="28" t="n"/>
      <c r="L171" s="38" t="n"/>
      <c r="M171" s="28" t="n"/>
      <c r="N171" s="28" t="n"/>
      <c r="O171" s="28" t="n"/>
    </row>
    <row r="172">
      <c r="A172" s="29" t="n"/>
      <c r="B172" s="28" t="n"/>
      <c r="C172" s="34">
        <f>IFERROR(VLOOKUP(B172,'店舗マスタ'!$A$4:$B$103,2,FALSE),"")</f>
      </c>
      <c r="D172" s="28" t="n"/>
      <c r="E172" s="28" t="n"/>
      <c r="F172" s="28" t="n"/>
      <c r="G172" s="31" t="n"/>
      <c r="H172" s="30" t="n"/>
      <c r="I172" s="28" t="n"/>
      <c r="J172" s="28" t="n"/>
      <c r="K172" s="28" t="n"/>
      <c r="L172" s="38" t="n"/>
      <c r="M172" s="28" t="n"/>
      <c r="N172" s="28" t="n"/>
      <c r="O172" s="28" t="n"/>
    </row>
    <row r="173">
      <c r="A173" s="29" t="n"/>
      <c r="B173" s="28" t="n"/>
      <c r="C173" s="34">
        <f>IFERROR(VLOOKUP(B173,'店舗マスタ'!$A$4:$B$103,2,FALSE),"")</f>
      </c>
      <c r="D173" s="28" t="n"/>
      <c r="E173" s="28" t="n"/>
      <c r="F173" s="28" t="n"/>
      <c r="G173" s="31" t="n"/>
      <c r="H173" s="30" t="n"/>
      <c r="I173" s="28" t="n"/>
      <c r="J173" s="28" t="n"/>
      <c r="K173" s="28" t="n"/>
      <c r="L173" s="38" t="n"/>
      <c r="M173" s="28" t="n"/>
      <c r="N173" s="28" t="n"/>
      <c r="O173" s="28" t="n"/>
    </row>
    <row r="174">
      <c r="A174" s="29" t="n"/>
      <c r="B174" s="28" t="n"/>
      <c r="C174" s="34">
        <f>IFERROR(VLOOKUP(B174,'店舗マスタ'!$A$4:$B$103,2,FALSE),"")</f>
      </c>
      <c r="D174" s="28" t="n"/>
      <c r="E174" s="28" t="n"/>
      <c r="F174" s="28" t="n"/>
      <c r="G174" s="31" t="n"/>
      <c r="H174" s="30" t="n"/>
      <c r="I174" s="28" t="n"/>
      <c r="J174" s="28" t="n"/>
      <c r="K174" s="28" t="n"/>
      <c r="L174" s="38" t="n"/>
      <c r="M174" s="28" t="n"/>
      <c r="N174" s="28" t="n"/>
      <c r="O174" s="28" t="n"/>
    </row>
    <row r="175">
      <c r="A175" s="29" t="n"/>
      <c r="B175" s="28" t="n"/>
      <c r="C175" s="34">
        <f>IFERROR(VLOOKUP(B175,'店舗マスタ'!$A$4:$B$103,2,FALSE),"")</f>
      </c>
      <c r="D175" s="28" t="n"/>
      <c r="E175" s="28" t="n"/>
      <c r="F175" s="28" t="n"/>
      <c r="G175" s="31" t="n"/>
      <c r="H175" s="30" t="n"/>
      <c r="I175" s="28" t="n"/>
      <c r="J175" s="28" t="n"/>
      <c r="K175" s="28" t="n"/>
      <c r="L175" s="38" t="n"/>
      <c r="M175" s="28" t="n"/>
      <c r="N175" s="28" t="n"/>
      <c r="O175" s="28" t="n"/>
    </row>
    <row r="176">
      <c r="A176" s="29" t="n"/>
      <c r="B176" s="28" t="n"/>
      <c r="C176" s="34">
        <f>IFERROR(VLOOKUP(B176,'店舗マスタ'!$A$4:$B$103,2,FALSE),"")</f>
      </c>
      <c r="D176" s="28" t="n"/>
      <c r="E176" s="28" t="n"/>
      <c r="F176" s="28" t="n"/>
      <c r="G176" s="31" t="n"/>
      <c r="H176" s="30" t="n"/>
      <c r="I176" s="28" t="n"/>
      <c r="J176" s="28" t="n"/>
      <c r="K176" s="28" t="n"/>
      <c r="L176" s="38" t="n"/>
      <c r="M176" s="28" t="n"/>
      <c r="N176" s="28" t="n"/>
      <c r="O176" s="28" t="n"/>
    </row>
    <row r="177">
      <c r="A177" s="29" t="n"/>
      <c r="B177" s="28" t="n"/>
      <c r="C177" s="34">
        <f>IFERROR(VLOOKUP(B177,'店舗マスタ'!$A$4:$B$103,2,FALSE),"")</f>
      </c>
      <c r="D177" s="28" t="n"/>
      <c r="E177" s="28" t="n"/>
      <c r="F177" s="28" t="n"/>
      <c r="G177" s="31" t="n"/>
      <c r="H177" s="30" t="n"/>
      <c r="I177" s="28" t="n"/>
      <c r="J177" s="28" t="n"/>
      <c r="K177" s="28" t="n"/>
      <c r="L177" s="38" t="n"/>
      <c r="M177" s="28" t="n"/>
      <c r="N177" s="28" t="n"/>
      <c r="O177" s="28" t="n"/>
    </row>
    <row r="178">
      <c r="A178" s="29" t="n"/>
      <c r="B178" s="28" t="n"/>
      <c r="C178" s="34">
        <f>IFERROR(VLOOKUP(B178,'店舗マスタ'!$A$4:$B$103,2,FALSE),"")</f>
      </c>
      <c r="D178" s="28" t="n"/>
      <c r="E178" s="28" t="n"/>
      <c r="F178" s="28" t="n"/>
      <c r="G178" s="31" t="n"/>
      <c r="H178" s="30" t="n"/>
      <c r="I178" s="28" t="n"/>
      <c r="J178" s="28" t="n"/>
      <c r="K178" s="28" t="n"/>
      <c r="L178" s="38" t="n"/>
      <c r="M178" s="28" t="n"/>
      <c r="N178" s="28" t="n"/>
      <c r="O178" s="28" t="n"/>
    </row>
    <row r="179">
      <c r="A179" s="29" t="n"/>
      <c r="B179" s="28" t="n"/>
      <c r="C179" s="34">
        <f>IFERROR(VLOOKUP(B179,'店舗マスタ'!$A$4:$B$103,2,FALSE),"")</f>
      </c>
      <c r="D179" s="28" t="n"/>
      <c r="E179" s="28" t="n"/>
      <c r="F179" s="28" t="n"/>
      <c r="G179" s="31" t="n"/>
      <c r="H179" s="30" t="n"/>
      <c r="I179" s="28" t="n"/>
      <c r="J179" s="28" t="n"/>
      <c r="K179" s="28" t="n"/>
      <c r="L179" s="38" t="n"/>
      <c r="M179" s="28" t="n"/>
      <c r="N179" s="28" t="n"/>
      <c r="O179" s="28" t="n"/>
    </row>
    <row r="180">
      <c r="A180" s="29" t="n"/>
      <c r="B180" s="28" t="n"/>
      <c r="C180" s="34">
        <f>IFERROR(VLOOKUP(B180,'店舗マスタ'!$A$4:$B$103,2,FALSE),"")</f>
      </c>
      <c r="D180" s="28" t="n"/>
      <c r="E180" s="28" t="n"/>
      <c r="F180" s="28" t="n"/>
      <c r="G180" s="31" t="n"/>
      <c r="H180" s="30" t="n"/>
      <c r="I180" s="28" t="n"/>
      <c r="J180" s="28" t="n"/>
      <c r="K180" s="28" t="n"/>
      <c r="L180" s="38" t="n"/>
      <c r="M180" s="28" t="n"/>
      <c r="N180" s="28" t="n"/>
      <c r="O180" s="28" t="n"/>
    </row>
    <row r="181">
      <c r="A181" s="29" t="n"/>
      <c r="B181" s="28" t="n"/>
      <c r="C181" s="34">
        <f>IFERROR(VLOOKUP(B181,'店舗マスタ'!$A$4:$B$103,2,FALSE),"")</f>
      </c>
      <c r="D181" s="28" t="n"/>
      <c r="E181" s="28" t="n"/>
      <c r="F181" s="28" t="n"/>
      <c r="G181" s="31" t="n"/>
      <c r="H181" s="30" t="n"/>
      <c r="I181" s="28" t="n"/>
      <c r="J181" s="28" t="n"/>
      <c r="K181" s="28" t="n"/>
      <c r="L181" s="38" t="n"/>
      <c r="M181" s="28" t="n"/>
      <c r="N181" s="28" t="n"/>
      <c r="O181" s="28" t="n"/>
    </row>
    <row r="182">
      <c r="A182" s="29" t="n"/>
      <c r="B182" s="28" t="n"/>
      <c r="C182" s="34">
        <f>IFERROR(VLOOKUP(B182,'店舗マスタ'!$A$4:$B$103,2,FALSE),"")</f>
      </c>
      <c r="D182" s="28" t="n"/>
      <c r="E182" s="28" t="n"/>
      <c r="F182" s="28" t="n"/>
      <c r="G182" s="31" t="n"/>
      <c r="H182" s="30" t="n"/>
      <c r="I182" s="28" t="n"/>
      <c r="J182" s="28" t="n"/>
      <c r="K182" s="28" t="n"/>
      <c r="L182" s="38" t="n"/>
      <c r="M182" s="28" t="n"/>
      <c r="N182" s="28" t="n"/>
      <c r="O182" s="28" t="n"/>
    </row>
    <row r="183">
      <c r="A183" s="29" t="n"/>
      <c r="B183" s="28" t="n"/>
      <c r="C183" s="34">
        <f>IFERROR(VLOOKUP(B183,'店舗マスタ'!$A$4:$B$103,2,FALSE),"")</f>
      </c>
      <c r="D183" s="28" t="n"/>
      <c r="E183" s="28" t="n"/>
      <c r="F183" s="28" t="n"/>
      <c r="G183" s="31" t="n"/>
      <c r="H183" s="30" t="n"/>
      <c r="I183" s="28" t="n"/>
      <c r="J183" s="28" t="n"/>
      <c r="K183" s="28" t="n"/>
      <c r="L183" s="38" t="n"/>
      <c r="M183" s="28" t="n"/>
      <c r="N183" s="28" t="n"/>
      <c r="O183" s="28" t="n"/>
    </row>
    <row r="184">
      <c r="A184" s="29" t="n"/>
      <c r="B184" s="28" t="n"/>
      <c r="C184" s="34">
        <f>IFERROR(VLOOKUP(B184,'店舗マスタ'!$A$4:$B$103,2,FALSE),"")</f>
      </c>
      <c r="D184" s="28" t="n"/>
      <c r="E184" s="28" t="n"/>
      <c r="F184" s="28" t="n"/>
      <c r="G184" s="31" t="n"/>
      <c r="H184" s="30" t="n"/>
      <c r="I184" s="28" t="n"/>
      <c r="J184" s="28" t="n"/>
      <c r="K184" s="28" t="n"/>
      <c r="L184" s="38" t="n"/>
      <c r="M184" s="28" t="n"/>
      <c r="N184" s="28" t="n"/>
      <c r="O184" s="28" t="n"/>
    </row>
    <row r="185">
      <c r="A185" s="29" t="n"/>
      <c r="B185" s="28" t="n"/>
      <c r="C185" s="34">
        <f>IFERROR(VLOOKUP(B185,'店舗マスタ'!$A$4:$B$103,2,FALSE),"")</f>
      </c>
      <c r="D185" s="28" t="n"/>
      <c r="E185" s="28" t="n"/>
      <c r="F185" s="28" t="n"/>
      <c r="G185" s="31" t="n"/>
      <c r="H185" s="30" t="n"/>
      <c r="I185" s="28" t="n"/>
      <c r="J185" s="28" t="n"/>
      <c r="K185" s="28" t="n"/>
      <c r="L185" s="38" t="n"/>
      <c r="M185" s="28" t="n"/>
      <c r="N185" s="28" t="n"/>
      <c r="O185" s="28" t="n"/>
    </row>
    <row r="186">
      <c r="A186" s="29" t="n"/>
      <c r="B186" s="28" t="n"/>
      <c r="C186" s="34">
        <f>IFERROR(VLOOKUP(B186,'店舗マスタ'!$A$4:$B$103,2,FALSE),"")</f>
      </c>
      <c r="D186" s="28" t="n"/>
      <c r="E186" s="28" t="n"/>
      <c r="F186" s="28" t="n"/>
      <c r="G186" s="31" t="n"/>
      <c r="H186" s="30" t="n"/>
      <c r="I186" s="28" t="n"/>
      <c r="J186" s="28" t="n"/>
      <c r="K186" s="28" t="n"/>
      <c r="L186" s="38" t="n"/>
      <c r="M186" s="28" t="n"/>
      <c r="N186" s="28" t="n"/>
      <c r="O186" s="28" t="n"/>
    </row>
    <row r="187">
      <c r="A187" s="29" t="n"/>
      <c r="B187" s="28" t="n"/>
      <c r="C187" s="34">
        <f>IFERROR(VLOOKUP(B187,'店舗マスタ'!$A$4:$B$103,2,FALSE),"")</f>
      </c>
      <c r="D187" s="28" t="n"/>
      <c r="E187" s="28" t="n"/>
      <c r="F187" s="28" t="n"/>
      <c r="G187" s="31" t="n"/>
      <c r="H187" s="30" t="n"/>
      <c r="I187" s="28" t="n"/>
      <c r="J187" s="28" t="n"/>
      <c r="K187" s="28" t="n"/>
      <c r="L187" s="38" t="n"/>
      <c r="M187" s="28" t="n"/>
      <c r="N187" s="28" t="n"/>
      <c r="O187" s="28" t="n"/>
    </row>
    <row r="188">
      <c r="A188" s="29" t="n"/>
      <c r="B188" s="28" t="n"/>
      <c r="C188" s="34">
        <f>IFERROR(VLOOKUP(B188,'店舗マスタ'!$A$4:$B$103,2,FALSE),"")</f>
      </c>
      <c r="D188" s="28" t="n"/>
      <c r="E188" s="28" t="n"/>
      <c r="F188" s="28" t="n"/>
      <c r="G188" s="31" t="n"/>
      <c r="H188" s="30" t="n"/>
      <c r="I188" s="28" t="n"/>
      <c r="J188" s="28" t="n"/>
      <c r="K188" s="28" t="n"/>
      <c r="L188" s="38" t="n"/>
      <c r="M188" s="28" t="n"/>
      <c r="N188" s="28" t="n"/>
      <c r="O188" s="28" t="n"/>
    </row>
    <row r="189">
      <c r="A189" s="29" t="n"/>
      <c r="B189" s="28" t="n"/>
      <c r="C189" s="34">
        <f>IFERROR(VLOOKUP(B189,'店舗マスタ'!$A$4:$B$103,2,FALSE),"")</f>
      </c>
      <c r="D189" s="28" t="n"/>
      <c r="E189" s="28" t="n"/>
      <c r="F189" s="28" t="n"/>
      <c r="G189" s="31" t="n"/>
      <c r="H189" s="30" t="n"/>
      <c r="I189" s="28" t="n"/>
      <c r="J189" s="28" t="n"/>
      <c r="K189" s="28" t="n"/>
      <c r="L189" s="38" t="n"/>
      <c r="M189" s="28" t="n"/>
      <c r="N189" s="28" t="n"/>
      <c r="O189" s="28" t="n"/>
    </row>
    <row r="190">
      <c r="A190" s="29" t="n"/>
      <c r="B190" s="28" t="n"/>
      <c r="C190" s="34">
        <f>IFERROR(VLOOKUP(B190,'店舗マスタ'!$A$4:$B$103,2,FALSE),"")</f>
      </c>
      <c r="D190" s="28" t="n"/>
      <c r="E190" s="28" t="n"/>
      <c r="F190" s="28" t="n"/>
      <c r="G190" s="31" t="n"/>
      <c r="H190" s="30" t="n"/>
      <c r="I190" s="28" t="n"/>
      <c r="J190" s="28" t="n"/>
      <c r="K190" s="28" t="n"/>
      <c r="L190" s="38" t="n"/>
      <c r="M190" s="28" t="n"/>
      <c r="N190" s="28" t="n"/>
      <c r="O190" s="28" t="n"/>
    </row>
    <row r="191">
      <c r="A191" s="29" t="n"/>
      <c r="B191" s="28" t="n"/>
      <c r="C191" s="34">
        <f>IFERROR(VLOOKUP(B191,'店舗マスタ'!$A$4:$B$103,2,FALSE),"")</f>
      </c>
      <c r="D191" s="28" t="n"/>
      <c r="E191" s="28" t="n"/>
      <c r="F191" s="28" t="n"/>
      <c r="G191" s="31" t="n"/>
      <c r="H191" s="30" t="n"/>
      <c r="I191" s="28" t="n"/>
      <c r="J191" s="28" t="n"/>
      <c r="K191" s="28" t="n"/>
      <c r="L191" s="38" t="n"/>
      <c r="M191" s="28" t="n"/>
      <c r="N191" s="28" t="n"/>
      <c r="O191" s="28" t="n"/>
    </row>
    <row r="192">
      <c r="A192" s="29" t="n"/>
      <c r="B192" s="28" t="n"/>
      <c r="C192" s="34">
        <f>IFERROR(VLOOKUP(B192,'店舗マスタ'!$A$4:$B$103,2,FALSE),"")</f>
      </c>
      <c r="D192" s="28" t="n"/>
      <c r="E192" s="28" t="n"/>
      <c r="F192" s="28" t="n"/>
      <c r="G192" s="31" t="n"/>
      <c r="H192" s="30" t="n"/>
      <c r="I192" s="28" t="n"/>
      <c r="J192" s="28" t="n"/>
      <c r="K192" s="28" t="n"/>
      <c r="L192" s="38" t="n"/>
      <c r="M192" s="28" t="n"/>
      <c r="N192" s="28" t="n"/>
      <c r="O192" s="28" t="n"/>
    </row>
    <row r="193">
      <c r="A193" s="29" t="n"/>
      <c r="B193" s="28" t="n"/>
      <c r="C193" s="34">
        <f>IFERROR(VLOOKUP(B193,'店舗マスタ'!$A$4:$B$103,2,FALSE),"")</f>
      </c>
      <c r="D193" s="28" t="n"/>
      <c r="E193" s="28" t="n"/>
      <c r="F193" s="28" t="n"/>
      <c r="G193" s="31" t="n"/>
      <c r="H193" s="30" t="n"/>
      <c r="I193" s="28" t="n"/>
      <c r="J193" s="28" t="n"/>
      <c r="K193" s="28" t="n"/>
      <c r="L193" s="38" t="n"/>
      <c r="M193" s="28" t="n"/>
      <c r="N193" s="28" t="n"/>
      <c r="O193" s="28" t="n"/>
    </row>
    <row r="194">
      <c r="A194" s="29" t="n"/>
      <c r="B194" s="28" t="n"/>
      <c r="C194" s="34">
        <f>IFERROR(VLOOKUP(B194,'店舗マスタ'!$A$4:$B$103,2,FALSE),"")</f>
      </c>
      <c r="D194" s="28" t="n"/>
      <c r="E194" s="28" t="n"/>
      <c r="F194" s="28" t="n"/>
      <c r="G194" s="31" t="n"/>
      <c r="H194" s="30" t="n"/>
      <c r="I194" s="28" t="n"/>
      <c r="J194" s="28" t="n"/>
      <c r="K194" s="28" t="n"/>
      <c r="L194" s="38" t="n"/>
      <c r="M194" s="28" t="n"/>
      <c r="N194" s="28" t="n"/>
      <c r="O194" s="28" t="n"/>
    </row>
    <row r="195">
      <c r="A195" s="29" t="n"/>
      <c r="B195" s="28" t="n"/>
      <c r="C195" s="34">
        <f>IFERROR(VLOOKUP(B195,'店舗マスタ'!$A$4:$B$103,2,FALSE),"")</f>
      </c>
      <c r="D195" s="28" t="n"/>
      <c r="E195" s="28" t="n"/>
      <c r="F195" s="28" t="n"/>
      <c r="G195" s="31" t="n"/>
      <c r="H195" s="30" t="n"/>
      <c r="I195" s="28" t="n"/>
      <c r="J195" s="28" t="n"/>
      <c r="K195" s="28" t="n"/>
      <c r="L195" s="38" t="n"/>
      <c r="M195" s="28" t="n"/>
      <c r="N195" s="28" t="n"/>
      <c r="O195" s="28" t="n"/>
    </row>
    <row r="196">
      <c r="A196" s="29" t="n"/>
      <c r="B196" s="28" t="n"/>
      <c r="C196" s="34">
        <f>IFERROR(VLOOKUP(B196,'店舗マスタ'!$A$4:$B$103,2,FALSE),"")</f>
      </c>
      <c r="D196" s="28" t="n"/>
      <c r="E196" s="28" t="n"/>
      <c r="F196" s="28" t="n"/>
      <c r="G196" s="31" t="n"/>
      <c r="H196" s="30" t="n"/>
      <c r="I196" s="28" t="n"/>
      <c r="J196" s="28" t="n"/>
      <c r="K196" s="28" t="n"/>
      <c r="L196" s="38" t="n"/>
      <c r="M196" s="28" t="n"/>
      <c r="N196" s="28" t="n"/>
      <c r="O196" s="28" t="n"/>
    </row>
    <row r="197">
      <c r="A197" s="29" t="n"/>
      <c r="B197" s="28" t="n"/>
      <c r="C197" s="34">
        <f>IFERROR(VLOOKUP(B197,'店舗マスタ'!$A$4:$B$103,2,FALSE),"")</f>
      </c>
      <c r="D197" s="28" t="n"/>
      <c r="E197" s="28" t="n"/>
      <c r="F197" s="28" t="n"/>
      <c r="G197" s="31" t="n"/>
      <c r="H197" s="30" t="n"/>
      <c r="I197" s="28" t="n"/>
      <c r="J197" s="28" t="n"/>
      <c r="K197" s="28" t="n"/>
      <c r="L197" s="38" t="n"/>
      <c r="M197" s="28" t="n"/>
      <c r="N197" s="28" t="n"/>
      <c r="O197" s="28" t="n"/>
    </row>
    <row r="198">
      <c r="A198" s="29" t="n"/>
      <c r="B198" s="28" t="n"/>
      <c r="C198" s="34">
        <f>IFERROR(VLOOKUP(B198,'店舗マスタ'!$A$4:$B$103,2,FALSE),"")</f>
      </c>
      <c r="D198" s="28" t="n"/>
      <c r="E198" s="28" t="n"/>
      <c r="F198" s="28" t="n"/>
      <c r="G198" s="31" t="n"/>
      <c r="H198" s="30" t="n"/>
      <c r="I198" s="28" t="n"/>
      <c r="J198" s="28" t="n"/>
      <c r="K198" s="28" t="n"/>
      <c r="L198" s="38" t="n"/>
      <c r="M198" s="28" t="n"/>
      <c r="N198" s="28" t="n"/>
      <c r="O198" s="28" t="n"/>
    </row>
    <row r="199">
      <c r="A199" s="29" t="n"/>
      <c r="B199" s="28" t="n"/>
      <c r="C199" s="34">
        <f>IFERROR(VLOOKUP(B199,'店舗マスタ'!$A$4:$B$103,2,FALSE),"")</f>
      </c>
      <c r="D199" s="28" t="n"/>
      <c r="E199" s="28" t="n"/>
      <c r="F199" s="28" t="n"/>
      <c r="G199" s="31" t="n"/>
      <c r="H199" s="30" t="n"/>
      <c r="I199" s="28" t="n"/>
      <c r="J199" s="28" t="n"/>
      <c r="K199" s="28" t="n"/>
      <c r="L199" s="38" t="n"/>
      <c r="M199" s="28" t="n"/>
      <c r="N199" s="28" t="n"/>
      <c r="O199" s="28" t="n"/>
    </row>
    <row r="200">
      <c r="A200" s="29" t="n"/>
      <c r="B200" s="28" t="n"/>
      <c r="C200" s="34">
        <f>IFERROR(VLOOKUP(B200,'店舗マスタ'!$A$4:$B$103,2,FALSE),"")</f>
      </c>
      <c r="D200" s="28" t="n"/>
      <c r="E200" s="28" t="n"/>
      <c r="F200" s="28" t="n"/>
      <c r="G200" s="31" t="n"/>
      <c r="H200" s="30" t="n"/>
      <c r="I200" s="28" t="n"/>
      <c r="J200" s="28" t="n"/>
      <c r="K200" s="28" t="n"/>
      <c r="L200" s="38" t="n"/>
      <c r="M200" s="28" t="n"/>
      <c r="N200" s="28" t="n"/>
      <c r="O200" s="28" t="n"/>
    </row>
    <row r="201">
      <c r="A201" s="29" t="n"/>
      <c r="B201" s="28" t="n"/>
      <c r="C201" s="34">
        <f>IFERROR(VLOOKUP(B201,'店舗マスタ'!$A$4:$B$103,2,FALSE),"")</f>
      </c>
      <c r="D201" s="28" t="n"/>
      <c r="E201" s="28" t="n"/>
      <c r="F201" s="28" t="n"/>
      <c r="G201" s="31" t="n"/>
      <c r="H201" s="30" t="n"/>
      <c r="I201" s="28" t="n"/>
      <c r="J201" s="28" t="n"/>
      <c r="K201" s="28" t="n"/>
      <c r="L201" s="38" t="n"/>
      <c r="M201" s="28" t="n"/>
      <c r="N201" s="28" t="n"/>
      <c r="O201" s="28" t="n"/>
    </row>
    <row r="202">
      <c r="A202" s="29" t="n"/>
      <c r="B202" s="28" t="n"/>
      <c r="C202" s="34">
        <f>IFERROR(VLOOKUP(B202,'店舗マスタ'!$A$4:$B$103,2,FALSE),"")</f>
      </c>
      <c r="D202" s="28" t="n"/>
      <c r="E202" s="28" t="n"/>
      <c r="F202" s="28" t="n"/>
      <c r="G202" s="31" t="n"/>
      <c r="H202" s="30" t="n"/>
      <c r="I202" s="28" t="n"/>
      <c r="J202" s="28" t="n"/>
      <c r="K202" s="28" t="n"/>
      <c r="L202" s="38" t="n"/>
      <c r="M202" s="28" t="n"/>
      <c r="N202" s="28" t="n"/>
      <c r="O202" s="28" t="n"/>
    </row>
    <row r="203">
      <c r="A203" s="29" t="n"/>
      <c r="B203" s="28" t="n"/>
      <c r="C203" s="34">
        <f>IFERROR(VLOOKUP(B203,'店舗マスタ'!$A$4:$B$103,2,FALSE),"")</f>
      </c>
      <c r="D203" s="28" t="n"/>
      <c r="E203" s="28" t="n"/>
      <c r="F203" s="28" t="n"/>
      <c r="G203" s="31" t="n"/>
      <c r="H203" s="30" t="n"/>
      <c r="I203" s="28" t="n"/>
      <c r="J203" s="28" t="n"/>
      <c r="K203" s="28" t="n"/>
      <c r="L203" s="38" t="n"/>
      <c r="M203" s="28" t="n"/>
      <c r="N203" s="28" t="n"/>
      <c r="O203" s="28" t="n"/>
    </row>
  </sheetData>
  <autoFilter ref="A3:O203"/>
  <mergeCells count="2">
    <mergeCell ref="A1:O1"/>
    <mergeCell ref="A2:O2"/>
  </mergeCells>
  <conditionalFormatting sqref="M4:M203">
    <cfRule type="cellIs" dxfId="2" priority="1" operator="lessThan">
      <formula>4</formula>
    </cfRule>
  </conditionalFormatting>
  <dataValidations count="5">
    <dataValidation allowBlank="true" error="请从プルダウン一覧选择；如需新規，请先在主数据或基本設定中维护。" errorTitle="なし效入力" prompt="请选择一个有效选项。" promptTitle="プルダウン选择" showErrorMessage="true" showInputMessage="true" sqref="B4:B203" type="list">
      <formula1>=StoreIDList</formula1>
    </dataValidation>
    <dataValidation allowBlank="true" error="请从プルダウン一覧选择；如需新規，请先在主数据或基本設定中维护。" errorTitle="なし效入力" prompt="请选择一个有效选项。" promptTitle="プルダウン选择" showErrorMessage="true" showInputMessage="true" sqref="E4:E203" type="list">
      <formula1>=CustomerTypeList</formula1>
    </dataValidation>
    <dataValidation allowBlank="true" error="请从プルダウン一覧选择；如需新規，请先在主数据或基本設定中维护。" errorTitle="なし效入力" prompt="请选择一个有效选项。" promptTitle="プルダウン选择" showErrorMessage="true" showInputMessage="true" sqref="F4:F203" type="list">
      <formula1>=CustomerLevelList</formula1>
    </dataValidation>
    <dataValidation allowBlank="true" error="请从プルダウン一覧选择；如需新規，请先在主数据或基本設定中维护。" errorTitle="なし效入力" prompt="请选择一个有效选项。" promptTitle="プルダウン选择" showErrorMessage="true" showInputMessage="true" sqref="I4:I203" type="list">
      <formula1>=InteractionTypeList</formula1>
    </dataValidation>
    <dataValidation allowBlank="true" error="请从プルダウン一覧选择；如需新規，请先在主数据或基本設定中维护。" errorTitle="なし效入力" prompt="请选择一个有效选项。" promptTitle="プルダウン选择" showErrorMessage="true" showInputMessage="true" sqref="K4:K203" type="list">
      <formula1>=ActionStatusList</formula1>
    </dataValidation>
  </dataValidations>
  <pageMargins left="0.75" right="0.75" top="1" bottom="1" header="0.5" footer="0.5"/>
  <pageSetup fitToHeight="0" fitToWidth="1"/>
</worksheet>
</file>

<file path=xl/worksheets/sheet14.xml><?xml version="1.0" encoding="utf-8"?>
<worksheet xmlns="http://schemas.openxmlformats.org/spreadsheetml/2006/main" xmlns:r="http://schemas.openxmlformats.org/officeDocument/2006/relationships" xmlns:mc="http://schemas.openxmlformats.org/markup-compatibility/2006">
  <sheetPr>
    <tabColor rgb="005B9BD5"/>
    <outlinePr summaryBelow="true" summaryRight="true"/>
    <pageSetUpPr fitToPage="true"/>
  </sheetPr>
  <dimension ref="A1:O203"/>
  <sheetViews>
    <sheetView showGridLines="false" zoomScale="90" workbookViewId="0">
      <pane activePane="bottomLeft" state="frozen" topLeftCell="A4" ySplit="3"/>
      <selection activeCell="A1" pane="bottomLeft" sqref="A1"/>
    </sheetView>
  </sheetViews>
  <sheetFormatPr baseColWidth="8" defaultRowHeight="15"/>
  <cols>
    <col customWidth="true" max="2" min="1" width="12"/>
    <col customWidth="true" max="3" min="3" width="18"/>
    <col customWidth="true" max="4" min="4" width="12"/>
    <col customWidth="true" max="5" min="5" width="14"/>
    <col customWidth="true" max="6" min="6" width="20"/>
    <col customWidth="true" max="7" min="7" width="28"/>
    <col customWidth="true" max="9" min="8" width="10"/>
    <col customWidth="true" max="10" min="10" width="24"/>
    <col customWidth="true" max="14" min="11" width="12"/>
    <col customWidth="true" max="15" min="15" width="24"/>
  </cols>
  <sheetData>
    <row r="1" ht="30" customHeight="true">
      <c r="A1" s="1" t="s">
        <v>349</v>
      </c>
    </row>
    <row r="2" ht="24" customHeight="true">
      <c r="A2" s="2" t="s">
        <v>350</v>
      </c>
    </row>
    <row r="3" ht="28" customHeight="true">
      <c r="A3" s="27" t="s">
        <v>279</v>
      </c>
      <c r="B3" s="27" t="s">
        <v>60</v>
      </c>
      <c r="C3" s="27" t="s">
        <v>61</v>
      </c>
      <c r="D3" s="27" t="s">
        <v>351</v>
      </c>
      <c r="E3" s="27" t="s">
        <v>352</v>
      </c>
      <c r="F3" s="27" t="s">
        <v>353</v>
      </c>
      <c r="G3" s="27" t="s">
        <v>354</v>
      </c>
      <c r="H3" s="27" t="s">
        <v>355</v>
      </c>
      <c r="I3" s="27" t="s">
        <v>356</v>
      </c>
      <c r="J3" s="27" t="s">
        <v>357</v>
      </c>
      <c r="K3" s="27" t="s">
        <v>358</v>
      </c>
      <c r="L3" s="27" t="s">
        <v>359</v>
      </c>
      <c r="M3" s="27" t="s">
        <v>360</v>
      </c>
      <c r="N3" s="27" t="s">
        <v>198</v>
      </c>
      <c r="O3" s="27" t="s">
        <v>203</v>
      </c>
    </row>
    <row r="4">
      <c r="A4" s="29" t="n">
        <v>46122</v>
      </c>
      <c r="B4" s="28" t="inlineStr">
        <is>
          <t>S002</t>
        </is>
      </c>
      <c r="C4" s="34">
        <f>IFERROR(VLOOKUP(B4,'店舗マスタ'!$A$4:$B$103,2,FALSE),"")</f>
      </c>
      <c r="D4" s="28" t="s">
        <v>102</v>
      </c>
      <c r="E4" s="28" t="s">
        <v>158</v>
      </c>
      <c r="F4" s="28" t="s">
        <v>361</v>
      </c>
      <c r="G4" s="28" t="s">
        <v>362</v>
      </c>
      <c r="H4" s="30" t="n">
        <v>95</v>
      </c>
      <c r="I4" s="34">
        <f>IF(H4="","",IF(H4&gt;='基本設定'!$B$8,"合格","不合格"))</f>
      </c>
      <c r="J4" s="28" t="n"/>
      <c r="K4" s="28" t="s">
        <v>209</v>
      </c>
      <c r="L4" s="29" t="n">
        <v>46137</v>
      </c>
      <c r="M4" s="29" t="n">
        <v>46132</v>
      </c>
      <c r="N4" s="28" t="inlineStr">
        <is>
          <t>已完了</t>
        </is>
      </c>
      <c r="O4" s="28" t="s">
        <v>363</v>
      </c>
    </row>
    <row r="5">
      <c r="A5" s="29" t="n">
        <v>46116</v>
      </c>
      <c r="B5" s="28" t="inlineStr">
        <is>
          <t>S002</t>
        </is>
      </c>
      <c r="C5" s="34">
        <f>IFERROR(VLOOKUP(B5,'店舗マスタ'!$A$4:$B$103,2,FALSE),"")</f>
      </c>
      <c r="D5" s="28" t="s">
        <v>102</v>
      </c>
      <c r="E5" s="28" t="s">
        <v>144</v>
      </c>
      <c r="F5" s="28" t="s">
        <v>364</v>
      </c>
      <c r="G5" s="28" t="s">
        <v>365</v>
      </c>
      <c r="H5" s="30" t="n">
        <v>95</v>
      </c>
      <c r="I5" s="34">
        <f>IF(H5="","",IF(H5&gt;='基本設定'!$B$8,"合格","不合格"))</f>
      </c>
      <c r="J5" s="28" t="n"/>
      <c r="K5" s="28" t="s">
        <v>207</v>
      </c>
      <c r="L5" s="29" t="n">
        <v>46137</v>
      </c>
      <c r="M5" s="29" t="n">
        <v>46132</v>
      </c>
      <c r="N5" s="28" t="inlineStr">
        <is>
          <t>已完了</t>
        </is>
      </c>
      <c r="O5" s="28" t="s">
        <v>363</v>
      </c>
    </row>
    <row r="6">
      <c r="A6" s="29" t="n">
        <v>46125</v>
      </c>
      <c r="B6" s="28" t="inlineStr">
        <is>
          <t>S004</t>
        </is>
      </c>
      <c r="C6" s="34">
        <f>IFERROR(VLOOKUP(B6,'店舗マスタ'!$A$4:$B$103,2,FALSE),"")</f>
      </c>
      <c r="D6" s="28" t="s">
        <v>102</v>
      </c>
      <c r="E6" s="28" t="s">
        <v>162</v>
      </c>
      <c r="F6" s="28" t="s">
        <v>366</v>
      </c>
      <c r="G6" s="28" t="s">
        <v>367</v>
      </c>
      <c r="H6" s="30" t="n">
        <v>65</v>
      </c>
      <c r="I6" s="34">
        <f>IF(H6="","",IF(H6&gt;='基本設定'!$B$8,"合格","不合格"))</f>
      </c>
      <c r="J6" s="28" t="s">
        <v>368</v>
      </c>
      <c r="K6" s="28" t="s">
        <v>207</v>
      </c>
      <c r="L6" s="29" t="n">
        <v>46137</v>
      </c>
      <c r="M6" s="29" t="n"/>
      <c r="N6" s="28" t="inlineStr">
        <is>
          <t>待対応</t>
        </is>
      </c>
      <c r="O6" s="28" t="s">
        <v>363</v>
      </c>
    </row>
    <row r="7">
      <c r="A7" s="29" t="n">
        <v>46121</v>
      </c>
      <c r="B7" s="28" t="inlineStr">
        <is>
          <t>S003</t>
        </is>
      </c>
      <c r="C7" s="34">
        <f>IFERROR(VLOOKUP(B7,'店舗マスタ'!$A$4:$B$103,2,FALSE),"")</f>
      </c>
      <c r="D7" s="28" t="s">
        <v>369</v>
      </c>
      <c r="E7" s="28" t="s">
        <v>162</v>
      </c>
      <c r="F7" s="28" t="s">
        <v>366</v>
      </c>
      <c r="G7" s="28" t="s">
        <v>367</v>
      </c>
      <c r="H7" s="30" t="n">
        <v>65</v>
      </c>
      <c r="I7" s="34">
        <f>IF(H7="","",IF(H7&gt;='基本設定'!$B$8,"合格","不合格"))</f>
      </c>
      <c r="J7" s="28" t="s">
        <v>368</v>
      </c>
      <c r="K7" s="28" t="s">
        <v>211</v>
      </c>
      <c r="L7" s="29" t="n">
        <v>46137</v>
      </c>
      <c r="M7" s="29" t="n"/>
      <c r="N7" s="28" t="inlineStr">
        <is>
          <t>待対応</t>
        </is>
      </c>
      <c r="O7" s="28" t="s">
        <v>363</v>
      </c>
    </row>
    <row r="8">
      <c r="A8" s="29" t="n">
        <v>46126</v>
      </c>
      <c r="B8" s="28" t="inlineStr">
        <is>
          <t>S001</t>
        </is>
      </c>
      <c r="C8" s="34">
        <f>IFERROR(VLOOKUP(B8,'店舗マスタ'!$A$4:$B$103,2,FALSE),"")</f>
      </c>
      <c r="D8" s="28" t="s">
        <v>369</v>
      </c>
      <c r="E8" s="28" t="s">
        <v>152</v>
      </c>
      <c r="F8" s="28" t="s">
        <v>370</v>
      </c>
      <c r="G8" s="28" t="s">
        <v>371</v>
      </c>
      <c r="H8" s="30" t="n">
        <v>100</v>
      </c>
      <c r="I8" s="34">
        <f>IF(H8="","",IF(H8&gt;='基本設定'!$B$8,"合格","不合格"))</f>
      </c>
      <c r="J8" s="28" t="n"/>
      <c r="K8" s="28" t="s">
        <v>211</v>
      </c>
      <c r="L8" s="29" t="n">
        <v>46137</v>
      </c>
      <c r="M8" s="29" t="n">
        <v>46132</v>
      </c>
      <c r="N8" s="28" t="inlineStr">
        <is>
          <t>已完了</t>
        </is>
      </c>
      <c r="O8" s="28" t="s">
        <v>363</v>
      </c>
    </row>
    <row r="9">
      <c r="A9" s="29" t="n">
        <v>46118</v>
      </c>
      <c r="B9" s="28" t="inlineStr">
        <is>
          <t>S002</t>
        </is>
      </c>
      <c r="C9" s="34">
        <f>IFERROR(VLOOKUP(B9,'店舗マスタ'!$A$4:$B$103,2,FALSE),"")</f>
      </c>
      <c r="D9" s="28" t="s">
        <v>369</v>
      </c>
      <c r="E9" s="28" t="s">
        <v>152</v>
      </c>
      <c r="F9" s="28" t="s">
        <v>370</v>
      </c>
      <c r="G9" s="28" t="s">
        <v>371</v>
      </c>
      <c r="H9" s="30" t="n">
        <v>95</v>
      </c>
      <c r="I9" s="34">
        <f>IF(H9="","",IF(H9&gt;='基本設定'!$B$8,"合格","不合格"))</f>
      </c>
      <c r="J9" s="28" t="n"/>
      <c r="K9" s="28" t="s">
        <v>205</v>
      </c>
      <c r="L9" s="29" t="n">
        <v>46137</v>
      </c>
      <c r="M9" s="29" t="n">
        <v>46132</v>
      </c>
      <c r="N9" s="28" t="inlineStr">
        <is>
          <t>已完了</t>
        </is>
      </c>
      <c r="O9" s="28" t="s">
        <v>363</v>
      </c>
    </row>
    <row r="10">
      <c r="A10" s="29" t="n">
        <v>46121</v>
      </c>
      <c r="B10" s="28" t="inlineStr">
        <is>
          <t>S004</t>
        </is>
      </c>
      <c r="C10" s="34">
        <f>IFERROR(VLOOKUP(B10,'店舗マスタ'!$A$4:$B$103,2,FALSE),"")</f>
      </c>
      <c r="D10" s="28" t="s">
        <v>369</v>
      </c>
      <c r="E10" s="28" t="s">
        <v>161</v>
      </c>
      <c r="F10" s="28" t="s">
        <v>372</v>
      </c>
      <c r="G10" s="28" t="inlineStr">
        <is>
          <t>棚の値札とシステム価格が一致</t>
        </is>
      </c>
      <c r="H10" s="30" t="n">
        <v>80</v>
      </c>
      <c r="I10" s="34">
        <f>IF(H10="","",IF(H10&gt;='基本設定'!$B$8,"合格","不合格"))</f>
      </c>
      <c r="J10" s="28" t="n"/>
      <c r="K10" s="28" t="s">
        <v>205</v>
      </c>
      <c r="L10" s="29" t="n">
        <v>46137</v>
      </c>
      <c r="M10" s="29" t="n">
        <v>46132</v>
      </c>
      <c r="N10" s="28" t="inlineStr">
        <is>
          <t>已完了</t>
        </is>
      </c>
      <c r="O10" s="28" t="s">
        <v>363</v>
      </c>
    </row>
    <row r="11">
      <c r="A11" s="29" t="n">
        <v>46125</v>
      </c>
      <c r="B11" s="28" t="inlineStr">
        <is>
          <t>S004</t>
        </is>
      </c>
      <c r="C11" s="34">
        <f>IFERROR(VLOOKUP(B11,'店舗マスタ'!$A$4:$B$103,2,FALSE),"")</f>
      </c>
      <c r="D11" s="28" t="s">
        <v>369</v>
      </c>
      <c r="E11" s="28" t="s">
        <v>152</v>
      </c>
      <c r="F11" s="28" t="s">
        <v>370</v>
      </c>
      <c r="G11" s="28" t="s">
        <v>371</v>
      </c>
      <c r="H11" s="30" t="n">
        <v>100</v>
      </c>
      <c r="I11" s="34">
        <f>IF(H11="","",IF(H11&gt;='基本設定'!$B$8,"合格","不合格"))</f>
      </c>
      <c r="J11" s="28" t="n"/>
      <c r="K11" s="28" t="s">
        <v>207</v>
      </c>
      <c r="L11" s="29" t="n">
        <v>46137</v>
      </c>
      <c r="M11" s="29" t="n">
        <v>46132</v>
      </c>
      <c r="N11" s="28" t="inlineStr">
        <is>
          <t>已完了</t>
        </is>
      </c>
      <c r="O11" s="28" t="s">
        <v>363</v>
      </c>
    </row>
    <row r="12">
      <c r="A12" s="29" t="n">
        <v>46127</v>
      </c>
      <c r="B12" s="28" t="inlineStr">
        <is>
          <t>S003</t>
        </is>
      </c>
      <c r="C12" s="34">
        <f>IFERROR(VLOOKUP(B12,'店舗マスタ'!$A$4:$B$103,2,FALSE),"")</f>
      </c>
      <c r="D12" s="28" t="s">
        <v>123</v>
      </c>
      <c r="E12" s="28" t="s">
        <v>161</v>
      </c>
      <c r="F12" s="28" t="s">
        <v>372</v>
      </c>
      <c r="G12" s="28" t="inlineStr">
        <is>
          <t>棚の値札とシステム価格が一致</t>
        </is>
      </c>
      <c r="H12" s="30" t="n">
        <v>85</v>
      </c>
      <c r="I12" s="34">
        <f>IF(H12="","",IF(H12&gt;='基本設定'!$B$8,"合格","不合格"))</f>
      </c>
      <c r="J12" s="28" t="n"/>
      <c r="K12" s="28" t="s">
        <v>211</v>
      </c>
      <c r="L12" s="29" t="n">
        <v>46137</v>
      </c>
      <c r="M12" s="29" t="n">
        <v>46132</v>
      </c>
      <c r="N12" s="28" t="inlineStr">
        <is>
          <t>已完了</t>
        </is>
      </c>
      <c r="O12" s="28" t="s">
        <v>363</v>
      </c>
    </row>
    <row r="13">
      <c r="A13" s="29" t="n">
        <v>46113</v>
      </c>
      <c r="B13" s="28" t="inlineStr">
        <is>
          <t>S002</t>
        </is>
      </c>
      <c r="C13" s="34">
        <f>IFERROR(VLOOKUP(B13,'店舗マスタ'!$A$4:$B$103,2,FALSE),"")</f>
      </c>
      <c r="D13" s="28" t="s">
        <v>102</v>
      </c>
      <c r="E13" s="28" t="s">
        <v>160</v>
      </c>
      <c r="F13" s="28" t="inlineStr">
        <is>
          <t>顾客接待</t>
        </is>
      </c>
      <c r="G13" s="28" t="s">
        <v>373</v>
      </c>
      <c r="H13" s="30" t="n">
        <v>100</v>
      </c>
      <c r="I13" s="34">
        <f>IF(H13="","",IF(H13&gt;='基本設定'!$B$8,"合格","不合格"))</f>
      </c>
      <c r="J13" s="28" t="n"/>
      <c r="K13" s="28" t="s">
        <v>211</v>
      </c>
      <c r="L13" s="29" t="n">
        <v>46137</v>
      </c>
      <c r="M13" s="29" t="n">
        <v>46132</v>
      </c>
      <c r="N13" s="28" t="inlineStr">
        <is>
          <t>已完了</t>
        </is>
      </c>
      <c r="O13" s="28" t="s">
        <v>363</v>
      </c>
    </row>
    <row r="14">
      <c r="A14" s="29" t="n">
        <v>46130</v>
      </c>
      <c r="B14" s="28" t="inlineStr">
        <is>
          <t>S001</t>
        </is>
      </c>
      <c r="C14" s="34">
        <f>IFERROR(VLOOKUP(B14,'店舗マスタ'!$A$4:$B$103,2,FALSE),"")</f>
      </c>
      <c r="D14" s="28" t="s">
        <v>123</v>
      </c>
      <c r="E14" s="28" t="inlineStr">
        <is>
          <t>店頭 / 陳列</t>
        </is>
      </c>
      <c r="F14" s="28" t="inlineStr">
        <is>
          <t>店頭の清潔さと棚陳列</t>
        </is>
      </c>
      <c r="G14" s="28" t="s">
        <v>374</v>
      </c>
      <c r="H14" s="30" t="n">
        <v>80</v>
      </c>
      <c r="I14" s="34">
        <f>IF(H14="","",IF(H14&gt;='基本設定'!$B$8,"合格","不合格"))</f>
      </c>
      <c r="J14" s="28" t="n"/>
      <c r="K14" s="28" t="s">
        <v>207</v>
      </c>
      <c r="L14" s="29" t="n">
        <v>46137</v>
      </c>
      <c r="M14" s="29" t="n">
        <v>46132</v>
      </c>
      <c r="N14" s="28" t="inlineStr">
        <is>
          <t>已完了</t>
        </is>
      </c>
      <c r="O14" s="28" t="s">
        <v>363</v>
      </c>
    </row>
    <row r="15">
      <c r="A15" s="29" t="n">
        <v>46127</v>
      </c>
      <c r="B15" s="28" t="inlineStr">
        <is>
          <t>S002</t>
        </is>
      </c>
      <c r="C15" s="34">
        <f>IFERROR(VLOOKUP(B15,'店舗マスタ'!$A$4:$B$103,2,FALSE),"")</f>
      </c>
      <c r="D15" s="28" t="s">
        <v>369</v>
      </c>
      <c r="E15" s="28" t="s">
        <v>160</v>
      </c>
      <c r="F15" s="28" t="inlineStr">
        <is>
          <t>顾客接待</t>
        </is>
      </c>
      <c r="G15" s="28" t="s">
        <v>373</v>
      </c>
      <c r="H15" s="30" t="n">
        <v>65</v>
      </c>
      <c r="I15" s="34">
        <f>IF(H15="","",IF(H15&gt;='基本設定'!$B$8,"合格","不合格"))</f>
      </c>
      <c r="J15" s="28" t="s">
        <v>368</v>
      </c>
      <c r="K15" s="28" t="s">
        <v>207</v>
      </c>
      <c r="L15" s="29" t="n">
        <v>46137</v>
      </c>
      <c r="M15" s="29" t="n"/>
      <c r="N15" s="28" t="s">
        <v>153</v>
      </c>
      <c r="O15" s="28" t="s">
        <v>363</v>
      </c>
    </row>
    <row r="16">
      <c r="A16" s="29" t="n">
        <v>46124</v>
      </c>
      <c r="B16" s="28" t="inlineStr">
        <is>
          <t>S004</t>
        </is>
      </c>
      <c r="C16" s="34">
        <f>IFERROR(VLOOKUP(B16,'店舗マスタ'!$A$4:$B$103,2,FALSE),"")</f>
      </c>
      <c r="D16" s="28" t="s">
        <v>369</v>
      </c>
      <c r="E16" s="28" t="inlineStr">
        <is>
          <t>店頭 / 陳列</t>
        </is>
      </c>
      <c r="F16" s="28" t="inlineStr">
        <is>
          <t>店頭の清潔さと棚陳列</t>
        </is>
      </c>
      <c r="G16" s="28" t="s">
        <v>374</v>
      </c>
      <c r="H16" s="30" t="n">
        <v>95</v>
      </c>
      <c r="I16" s="34">
        <f>IF(H16="","",IF(H16&gt;='基本設定'!$B$8,"合格","不合格"))</f>
      </c>
      <c r="J16" s="28" t="n"/>
      <c r="K16" s="28" t="s">
        <v>209</v>
      </c>
      <c r="L16" s="29" t="n">
        <v>46137</v>
      </c>
      <c r="M16" s="29" t="n">
        <v>46132</v>
      </c>
      <c r="N16" s="28" t="inlineStr">
        <is>
          <t>已完了</t>
        </is>
      </c>
      <c r="O16" s="28" t="s">
        <v>363</v>
      </c>
    </row>
    <row r="17">
      <c r="A17" s="29" t="n">
        <v>46118</v>
      </c>
      <c r="B17" s="28" t="inlineStr">
        <is>
          <t>S004</t>
        </is>
      </c>
      <c r="C17" s="34">
        <f>IFERROR(VLOOKUP(B17,'店舗マスタ'!$A$4:$B$103,2,FALSE),"")</f>
      </c>
      <c r="D17" s="28" t="s">
        <v>102</v>
      </c>
      <c r="E17" s="28" t="s">
        <v>162</v>
      </c>
      <c r="F17" s="28" t="s">
        <v>366</v>
      </c>
      <c r="G17" s="28" t="s">
        <v>367</v>
      </c>
      <c r="H17" s="30" t="n">
        <v>72</v>
      </c>
      <c r="I17" s="34">
        <f>IF(H17="","",IF(H17&gt;='基本設定'!$B$8,"合格","不合格"))</f>
      </c>
      <c r="J17" s="28" t="s">
        <v>368</v>
      </c>
      <c r="K17" s="28" t="s">
        <v>205</v>
      </c>
      <c r="L17" s="29" t="n">
        <v>46137</v>
      </c>
      <c r="M17" s="29" t="n"/>
      <c r="N17" s="28" t="s">
        <v>153</v>
      </c>
      <c r="O17" s="28" t="s">
        <v>363</v>
      </c>
    </row>
    <row r="18">
      <c r="A18" s="29" t="n">
        <v>46121</v>
      </c>
      <c r="B18" s="28" t="inlineStr">
        <is>
          <t>S003</t>
        </is>
      </c>
      <c r="C18" s="34">
        <f>IFERROR(VLOOKUP(B18,'店舗マスタ'!$A$4:$B$103,2,FALSE),"")</f>
      </c>
      <c r="D18" s="28" t="s">
        <v>102</v>
      </c>
      <c r="E18" s="28" t="inlineStr">
        <is>
          <t>店頭 / 陳列</t>
        </is>
      </c>
      <c r="F18" s="28" t="inlineStr">
        <is>
          <t>店頭の清潔さと棚陳列</t>
        </is>
      </c>
      <c r="G18" s="28" t="s">
        <v>374</v>
      </c>
      <c r="H18" s="30" t="n">
        <v>80</v>
      </c>
      <c r="I18" s="34">
        <f>IF(H18="","",IF(H18&gt;='基本設定'!$B$8,"合格","不合格"))</f>
      </c>
      <c r="J18" s="28" t="n"/>
      <c r="K18" s="28" t="s">
        <v>211</v>
      </c>
      <c r="L18" s="29" t="n">
        <v>46137</v>
      </c>
      <c r="M18" s="29" t="n">
        <v>46132</v>
      </c>
      <c r="N18" s="28" t="inlineStr">
        <is>
          <t>已完了</t>
        </is>
      </c>
      <c r="O18" s="28" t="s">
        <v>363</v>
      </c>
    </row>
    <row r="19">
      <c r="A19" s="29" t="n">
        <v>46126</v>
      </c>
      <c r="B19" s="28" t="inlineStr">
        <is>
          <t>S001</t>
        </is>
      </c>
      <c r="C19" s="34">
        <f>IFERROR(VLOOKUP(B19,'店舗マスタ'!$A$4:$B$103,2,FALSE),"")</f>
      </c>
      <c r="D19" s="28" t="s">
        <v>369</v>
      </c>
      <c r="E19" s="28" t="inlineStr">
        <is>
          <t>店頭 / 陳列</t>
        </is>
      </c>
      <c r="F19" s="28" t="inlineStr">
        <is>
          <t>店頭の清潔さと棚陳列</t>
        </is>
      </c>
      <c r="G19" s="28" t="s">
        <v>374</v>
      </c>
      <c r="H19" s="30" t="n">
        <v>65</v>
      </c>
      <c r="I19" s="34">
        <f>IF(H19="","",IF(H19&gt;='基本設定'!$B$8,"合格","不合格"))</f>
      </c>
      <c r="J19" s="28" t="s">
        <v>368</v>
      </c>
      <c r="K19" s="28" t="s">
        <v>209</v>
      </c>
      <c r="L19" s="29" t="n">
        <v>46137</v>
      </c>
      <c r="M19" s="29" t="n"/>
      <c r="N19" s="28" t="s">
        <v>145</v>
      </c>
      <c r="O19" s="28" t="s">
        <v>363</v>
      </c>
    </row>
    <row r="20">
      <c r="A20" s="29" t="n">
        <v>46125</v>
      </c>
      <c r="B20" s="28" t="inlineStr">
        <is>
          <t>S003</t>
        </is>
      </c>
      <c r="C20" s="34">
        <f>IFERROR(VLOOKUP(B20,'店舗マスタ'!$A$4:$B$103,2,FALSE),"")</f>
      </c>
      <c r="D20" s="28" t="s">
        <v>369</v>
      </c>
      <c r="E20" s="28" t="s">
        <v>144</v>
      </c>
      <c r="F20" s="28" t="s">
        <v>364</v>
      </c>
      <c r="G20" s="28" t="s">
        <v>365</v>
      </c>
      <c r="H20" s="30" t="n">
        <v>72</v>
      </c>
      <c r="I20" s="34">
        <f>IF(H20="","",IF(H20&gt;='基本設定'!$B$8,"合格","不合格"))</f>
      </c>
      <c r="J20" s="28" t="s">
        <v>368</v>
      </c>
      <c r="K20" s="28" t="s">
        <v>207</v>
      </c>
      <c r="L20" s="29" t="n">
        <v>46137</v>
      </c>
      <c r="M20" s="29" t="n"/>
      <c r="N20" s="28" t="s">
        <v>145</v>
      </c>
      <c r="O20" s="28" t="s">
        <v>363</v>
      </c>
    </row>
    <row r="21">
      <c r="A21" s="29" t="n">
        <v>46117</v>
      </c>
      <c r="B21" s="28" t="inlineStr">
        <is>
          <t>S004</t>
        </is>
      </c>
      <c r="C21" s="34">
        <f>IFERROR(VLOOKUP(B21,'店舗マスタ'!$A$4:$B$103,2,FALSE),"")</f>
      </c>
      <c r="D21" s="28" t="s">
        <v>123</v>
      </c>
      <c r="E21" s="28" t="s">
        <v>162</v>
      </c>
      <c r="F21" s="28" t="s">
        <v>366</v>
      </c>
      <c r="G21" s="28" t="s">
        <v>367</v>
      </c>
      <c r="H21" s="30" t="n">
        <v>72</v>
      </c>
      <c r="I21" s="34">
        <f>IF(H21="","",IF(H21&gt;='基本設定'!$B$8,"合格","不合格"))</f>
      </c>
      <c r="J21" s="28" t="s">
        <v>368</v>
      </c>
      <c r="K21" s="28" t="s">
        <v>207</v>
      </c>
      <c r="L21" s="29" t="n">
        <v>46137</v>
      </c>
      <c r="M21" s="29" t="n"/>
      <c r="N21" s="28" t="inlineStr">
        <is>
          <t>待対応</t>
        </is>
      </c>
      <c r="O21" s="28" t="s">
        <v>363</v>
      </c>
    </row>
    <row r="22">
      <c r="A22" s="29" t="n">
        <v>46117</v>
      </c>
      <c r="B22" s="28" t="inlineStr">
        <is>
          <t>S004</t>
        </is>
      </c>
      <c r="C22" s="34">
        <f>IFERROR(VLOOKUP(B22,'店舗マスタ'!$A$4:$B$103,2,FALSE),"")</f>
      </c>
      <c r="D22" s="28" t="s">
        <v>102</v>
      </c>
      <c r="E22" s="28" t="s">
        <v>152</v>
      </c>
      <c r="F22" s="28" t="s">
        <v>370</v>
      </c>
      <c r="G22" s="28" t="s">
        <v>371</v>
      </c>
      <c r="H22" s="30" t="n">
        <v>100</v>
      </c>
      <c r="I22" s="34">
        <f>IF(H22="","",IF(H22&gt;='基本設定'!$B$8,"合格","不合格"))</f>
      </c>
      <c r="J22" s="28" t="n"/>
      <c r="K22" s="28" t="s">
        <v>211</v>
      </c>
      <c r="L22" s="29" t="n">
        <v>46137</v>
      </c>
      <c r="M22" s="29" t="n">
        <v>46132</v>
      </c>
      <c r="N22" s="28" t="inlineStr">
        <is>
          <t>已完了</t>
        </is>
      </c>
      <c r="O22" s="28" t="s">
        <v>363</v>
      </c>
    </row>
    <row r="23">
      <c r="A23" s="29" t="n">
        <v>46130</v>
      </c>
      <c r="B23" s="28" t="inlineStr">
        <is>
          <t>S004</t>
        </is>
      </c>
      <c r="C23" s="34">
        <f>IFERROR(VLOOKUP(B23,'店舗マスタ'!$A$4:$B$103,2,FALSE),"")</f>
      </c>
      <c r="D23" s="28" t="s">
        <v>369</v>
      </c>
      <c r="E23" s="28" t="s">
        <v>158</v>
      </c>
      <c r="F23" s="28" t="s">
        <v>361</v>
      </c>
      <c r="G23" s="28" t="s">
        <v>362</v>
      </c>
      <c r="H23" s="30" t="n">
        <v>100</v>
      </c>
      <c r="I23" s="34">
        <f>IF(H23="","",IF(H23&gt;='基本設定'!$B$8,"合格","不合格"))</f>
      </c>
      <c r="J23" s="28" t="n"/>
      <c r="K23" s="28" t="s">
        <v>207</v>
      </c>
      <c r="L23" s="29" t="n">
        <v>46137</v>
      </c>
      <c r="M23" s="29" t="n">
        <v>46132</v>
      </c>
      <c r="N23" s="28" t="inlineStr">
        <is>
          <t>已完了</t>
        </is>
      </c>
      <c r="O23" s="28" t="s">
        <v>363</v>
      </c>
    </row>
    <row r="24">
      <c r="A24" s="29" t="n">
        <v>46120</v>
      </c>
      <c r="B24" s="28" t="inlineStr">
        <is>
          <t>S004</t>
        </is>
      </c>
      <c r="C24" s="34">
        <f>IFERROR(VLOOKUP(B24,'店舗マスタ'!$A$4:$B$103,2,FALSE),"")</f>
      </c>
      <c r="D24" s="28" t="s">
        <v>102</v>
      </c>
      <c r="E24" s="28" t="s">
        <v>160</v>
      </c>
      <c r="F24" s="28" t="inlineStr">
        <is>
          <t>顾客接待</t>
        </is>
      </c>
      <c r="G24" s="28" t="s">
        <v>373</v>
      </c>
      <c r="H24" s="30" t="n">
        <v>100</v>
      </c>
      <c r="I24" s="34">
        <f>IF(H24="","",IF(H24&gt;='基本設定'!$B$8,"合格","不合格"))</f>
      </c>
      <c r="J24" s="28" t="n"/>
      <c r="K24" s="28" t="s">
        <v>211</v>
      </c>
      <c r="L24" s="29" t="n">
        <v>46137</v>
      </c>
      <c r="M24" s="29" t="n">
        <v>46132</v>
      </c>
      <c r="N24" s="28" t="inlineStr">
        <is>
          <t>已完了</t>
        </is>
      </c>
      <c r="O24" s="28" t="s">
        <v>363</v>
      </c>
    </row>
    <row r="25">
      <c r="A25" s="29" t="n">
        <v>46118</v>
      </c>
      <c r="B25" s="28" t="inlineStr">
        <is>
          <t>S003</t>
        </is>
      </c>
      <c r="C25" s="34">
        <f>IFERROR(VLOOKUP(B25,'店舗マスタ'!$A$4:$B$103,2,FALSE),"")</f>
      </c>
      <c r="D25" s="28" t="s">
        <v>102</v>
      </c>
      <c r="E25" s="28" t="s">
        <v>161</v>
      </c>
      <c r="F25" s="28" t="s">
        <v>372</v>
      </c>
      <c r="G25" s="28" t="inlineStr">
        <is>
          <t>棚の値札とシステム価格が一致</t>
        </is>
      </c>
      <c r="H25" s="30" t="n">
        <v>95</v>
      </c>
      <c r="I25" s="34">
        <f>IF(H25="","",IF(H25&gt;='基本設定'!$B$8,"合格","不合格"))</f>
      </c>
      <c r="J25" s="28" t="n"/>
      <c r="K25" s="28" t="s">
        <v>205</v>
      </c>
      <c r="L25" s="29" t="n">
        <v>46137</v>
      </c>
      <c r="M25" s="29" t="n">
        <v>46132</v>
      </c>
      <c r="N25" s="28" t="inlineStr">
        <is>
          <t>已完了</t>
        </is>
      </c>
      <c r="O25" s="28" t="s">
        <v>363</v>
      </c>
    </row>
    <row r="26">
      <c r="A26" s="29" t="n">
        <v>46122</v>
      </c>
      <c r="B26" s="28" t="inlineStr">
        <is>
          <t>S003</t>
        </is>
      </c>
      <c r="C26" s="34">
        <f>IFERROR(VLOOKUP(B26,'店舗マスタ'!$A$4:$B$103,2,FALSE),"")</f>
      </c>
      <c r="D26" s="28" t="s">
        <v>102</v>
      </c>
      <c r="E26" s="28" t="s">
        <v>160</v>
      </c>
      <c r="F26" s="28" t="inlineStr">
        <is>
          <t>顾客接待</t>
        </is>
      </c>
      <c r="G26" s="28" t="s">
        <v>373</v>
      </c>
      <c r="H26" s="30" t="n">
        <v>72</v>
      </c>
      <c r="I26" s="34">
        <f>IF(H26="","",IF(H26&gt;='基本設定'!$B$8,"合格","不合格"))</f>
      </c>
      <c r="J26" s="28" t="s">
        <v>368</v>
      </c>
      <c r="K26" s="28" t="s">
        <v>211</v>
      </c>
      <c r="L26" s="29" t="n">
        <v>46137</v>
      </c>
      <c r="M26" s="29" t="n"/>
      <c r="N26" s="28" t="s">
        <v>153</v>
      </c>
      <c r="O26" s="28" t="s">
        <v>363</v>
      </c>
    </row>
    <row r="27">
      <c r="A27" s="29" t="n">
        <v>46133</v>
      </c>
      <c r="B27" s="28" t="inlineStr">
        <is>
          <t>S004</t>
        </is>
      </c>
      <c r="C27" s="34">
        <f>IFERROR(VLOOKUP(B27,'店舗マスタ'!$A$4:$B$103,2,FALSE),"")</f>
      </c>
      <c r="D27" s="28" t="s">
        <v>123</v>
      </c>
      <c r="E27" s="28" t="s">
        <v>161</v>
      </c>
      <c r="F27" s="28" t="s">
        <v>372</v>
      </c>
      <c r="G27" s="28" t="inlineStr">
        <is>
          <t>棚の値札とシステム価格が一致</t>
        </is>
      </c>
      <c r="H27" s="30" t="n">
        <v>90</v>
      </c>
      <c r="I27" s="34">
        <f>IF(H27="","",IF(H27&gt;='基本設定'!$B$8,"合格","不合格"))</f>
      </c>
      <c r="J27" s="28" t="n"/>
      <c r="K27" s="28" t="s">
        <v>209</v>
      </c>
      <c r="L27" s="29" t="n">
        <v>46137</v>
      </c>
      <c r="M27" s="29" t="n">
        <v>46132</v>
      </c>
      <c r="N27" s="28" t="inlineStr">
        <is>
          <t>已完了</t>
        </is>
      </c>
      <c r="O27" s="28" t="s">
        <v>363</v>
      </c>
    </row>
    <row r="28">
      <c r="A28" s="29" t="n">
        <v>46125</v>
      </c>
      <c r="B28" s="28" t="inlineStr">
        <is>
          <t>S002</t>
        </is>
      </c>
      <c r="C28" s="34">
        <f>IFERROR(VLOOKUP(B28,'店舗マスタ'!$A$4:$B$103,2,FALSE),"")</f>
      </c>
      <c r="D28" s="28" t="s">
        <v>123</v>
      </c>
      <c r="E28" s="28" t="s">
        <v>158</v>
      </c>
      <c r="F28" s="28" t="s">
        <v>361</v>
      </c>
      <c r="G28" s="28" t="s">
        <v>362</v>
      </c>
      <c r="H28" s="30" t="n">
        <v>100</v>
      </c>
      <c r="I28" s="34">
        <f>IF(H28="","",IF(H28&gt;='基本設定'!$B$8,"合格","不合格"))</f>
      </c>
      <c r="J28" s="28" t="n"/>
      <c r="K28" s="28" t="s">
        <v>205</v>
      </c>
      <c r="L28" s="29" t="n">
        <v>46137</v>
      </c>
      <c r="M28" s="29" t="n">
        <v>46132</v>
      </c>
      <c r="N28" s="28" t="inlineStr">
        <is>
          <t>已完了</t>
        </is>
      </c>
      <c r="O28" s="28" t="s">
        <v>363</v>
      </c>
    </row>
    <row r="29">
      <c r="A29" s="29" t="n">
        <v>46124</v>
      </c>
      <c r="B29" s="28" t="inlineStr">
        <is>
          <t>S003</t>
        </is>
      </c>
      <c r="C29" s="34">
        <f>IFERROR(VLOOKUP(B29,'店舗マスタ'!$A$4:$B$103,2,FALSE),"")</f>
      </c>
      <c r="D29" s="28" t="s">
        <v>369</v>
      </c>
      <c r="E29" s="28" t="inlineStr">
        <is>
          <t>仓储</t>
        </is>
      </c>
      <c r="F29" s="28" t="inlineStr">
        <is>
          <t>倉庫分区与先入先出</t>
        </is>
      </c>
      <c r="G29" s="28" t="s">
        <v>375</v>
      </c>
      <c r="H29" s="30" t="n">
        <v>90</v>
      </c>
      <c r="I29" s="34">
        <f>IF(H29="","",IF(H29&gt;='基本設定'!$B$8,"合格","不合格"))</f>
      </c>
      <c r="J29" s="28" t="n"/>
      <c r="K29" s="28" t="s">
        <v>205</v>
      </c>
      <c r="L29" s="29" t="n">
        <v>46137</v>
      </c>
      <c r="M29" s="29" t="n">
        <v>46132</v>
      </c>
      <c r="N29" s="28" t="inlineStr">
        <is>
          <t>已完了</t>
        </is>
      </c>
      <c r="O29" s="28" t="s">
        <v>363</v>
      </c>
    </row>
    <row r="30">
      <c r="A30" s="29" t="n">
        <v>46122</v>
      </c>
      <c r="B30" s="28" t="inlineStr">
        <is>
          <t>S001</t>
        </is>
      </c>
      <c r="C30" s="34">
        <f>IFERROR(VLOOKUP(B30,'店舗マスタ'!$A$4:$B$103,2,FALSE),"")</f>
      </c>
      <c r="D30" s="28" t="s">
        <v>102</v>
      </c>
      <c r="E30" s="28" t="s">
        <v>152</v>
      </c>
      <c r="F30" s="28" t="s">
        <v>370</v>
      </c>
      <c r="G30" s="28" t="s">
        <v>371</v>
      </c>
      <c r="H30" s="30" t="n">
        <v>65</v>
      </c>
      <c r="I30" s="34">
        <f>IF(H30="","",IF(H30&gt;='基本設定'!$B$8,"合格","不合格"))</f>
      </c>
      <c r="J30" s="28" t="s">
        <v>368</v>
      </c>
      <c r="K30" s="28" t="s">
        <v>205</v>
      </c>
      <c r="L30" s="29" t="n">
        <v>46137</v>
      </c>
      <c r="M30" s="29" t="n"/>
      <c r="N30" s="28" t="s">
        <v>153</v>
      </c>
      <c r="O30" s="28" t="s">
        <v>363</v>
      </c>
    </row>
    <row r="31">
      <c r="A31" s="29" t="n">
        <v>46124</v>
      </c>
      <c r="B31" s="28" t="inlineStr">
        <is>
          <t>S002</t>
        </is>
      </c>
      <c r="C31" s="34">
        <f>IFERROR(VLOOKUP(B31,'店舗マスタ'!$A$4:$B$103,2,FALSE),"")</f>
      </c>
      <c r="D31" s="28" t="s">
        <v>123</v>
      </c>
      <c r="E31" s="28" t="s">
        <v>152</v>
      </c>
      <c r="F31" s="28" t="s">
        <v>370</v>
      </c>
      <c r="G31" s="28" t="s">
        <v>371</v>
      </c>
      <c r="H31" s="30" t="n">
        <v>72</v>
      </c>
      <c r="I31" s="34">
        <f>IF(H31="","",IF(H31&gt;='基本設定'!$B$8,"合格","不合格"))</f>
      </c>
      <c r="J31" s="28" t="s">
        <v>368</v>
      </c>
      <c r="K31" s="28" t="s">
        <v>207</v>
      </c>
      <c r="L31" s="29" t="n">
        <v>46137</v>
      </c>
      <c r="M31" s="29" t="n"/>
      <c r="N31" s="28" t="s">
        <v>145</v>
      </c>
      <c r="O31" s="28" t="s">
        <v>363</v>
      </c>
    </row>
    <row r="32">
      <c r="A32" s="29" t="n">
        <v>46132</v>
      </c>
      <c r="B32" s="28" t="inlineStr">
        <is>
          <t>S004</t>
        </is>
      </c>
      <c r="C32" s="34">
        <f>IFERROR(VLOOKUP(B32,'店舗マスタ'!$A$4:$B$103,2,FALSE),"")</f>
      </c>
      <c r="D32" s="28" t="s">
        <v>123</v>
      </c>
      <c r="E32" s="28" t="inlineStr">
        <is>
          <t>仓储</t>
        </is>
      </c>
      <c r="F32" s="28" t="inlineStr">
        <is>
          <t>倉庫分区与先入先出</t>
        </is>
      </c>
      <c r="G32" s="28" t="s">
        <v>375</v>
      </c>
      <c r="H32" s="30" t="n">
        <v>90</v>
      </c>
      <c r="I32" s="34">
        <f>IF(H32="","",IF(H32&gt;='基本設定'!$B$8,"合格","不合格"))</f>
      </c>
      <c r="J32" s="28" t="n"/>
      <c r="K32" s="28" t="s">
        <v>209</v>
      </c>
      <c r="L32" s="29" t="n">
        <v>46137</v>
      </c>
      <c r="M32" s="29" t="n">
        <v>46132</v>
      </c>
      <c r="N32" s="28" t="inlineStr">
        <is>
          <t>已完了</t>
        </is>
      </c>
      <c r="O32" s="28" t="s">
        <v>363</v>
      </c>
    </row>
    <row r="33">
      <c r="A33" s="29" t="n">
        <v>46119</v>
      </c>
      <c r="B33" s="28" t="inlineStr">
        <is>
          <t>S002</t>
        </is>
      </c>
      <c r="C33" s="34">
        <f>IFERROR(VLOOKUP(B33,'店舗マスタ'!$A$4:$B$103,2,FALSE),"")</f>
      </c>
      <c r="D33" s="28" t="s">
        <v>369</v>
      </c>
      <c r="E33" s="28" t="s">
        <v>162</v>
      </c>
      <c r="F33" s="28" t="s">
        <v>366</v>
      </c>
      <c r="G33" s="28" t="s">
        <v>367</v>
      </c>
      <c r="H33" s="30" t="n">
        <v>95</v>
      </c>
      <c r="I33" s="34">
        <f>IF(H33="","",IF(H33&gt;='基本設定'!$B$8,"合格","不合格"))</f>
      </c>
      <c r="J33" s="28" t="n"/>
      <c r="K33" s="28" t="s">
        <v>205</v>
      </c>
      <c r="L33" s="29" t="n">
        <v>46137</v>
      </c>
      <c r="M33" s="29" t="n">
        <v>46132</v>
      </c>
      <c r="N33" s="28" t="inlineStr">
        <is>
          <t>已完了</t>
        </is>
      </c>
      <c r="O33" s="28" t="s">
        <v>363</v>
      </c>
    </row>
    <row r="34">
      <c r="A34" s="29" t="n">
        <v>46116</v>
      </c>
      <c r="B34" s="28" t="inlineStr">
        <is>
          <t>S004</t>
        </is>
      </c>
      <c r="C34" s="34">
        <f>IFERROR(VLOOKUP(B34,'店舗マスタ'!$A$4:$B$103,2,FALSE),"")</f>
      </c>
      <c r="D34" s="28" t="s">
        <v>102</v>
      </c>
      <c r="E34" s="28" t="s">
        <v>144</v>
      </c>
      <c r="F34" s="28" t="s">
        <v>364</v>
      </c>
      <c r="G34" s="28" t="s">
        <v>365</v>
      </c>
      <c r="H34" s="30" t="n">
        <v>90</v>
      </c>
      <c r="I34" s="34">
        <f>IF(H34="","",IF(H34&gt;='基本設定'!$B$8,"合格","不合格"))</f>
      </c>
      <c r="J34" s="28" t="n"/>
      <c r="K34" s="28" t="s">
        <v>211</v>
      </c>
      <c r="L34" s="29" t="n">
        <v>46137</v>
      </c>
      <c r="M34" s="29" t="n">
        <v>46132</v>
      </c>
      <c r="N34" s="28" t="inlineStr">
        <is>
          <t>已完了</t>
        </is>
      </c>
      <c r="O34" s="28" t="s">
        <v>363</v>
      </c>
    </row>
    <row r="35">
      <c r="A35" s="29" t="n">
        <v>46128</v>
      </c>
      <c r="B35" s="28" t="inlineStr">
        <is>
          <t>S002</t>
        </is>
      </c>
      <c r="C35" s="34">
        <f>IFERROR(VLOOKUP(B35,'店舗マスタ'!$A$4:$B$103,2,FALSE),"")</f>
      </c>
      <c r="D35" s="28" t="s">
        <v>369</v>
      </c>
      <c r="E35" s="28" t="inlineStr">
        <is>
          <t>仓储</t>
        </is>
      </c>
      <c r="F35" s="28" t="inlineStr">
        <is>
          <t>倉庫分区与先入先出</t>
        </is>
      </c>
      <c r="G35" s="28" t="s">
        <v>375</v>
      </c>
      <c r="H35" s="30" t="n">
        <v>85</v>
      </c>
      <c r="I35" s="34">
        <f>IF(H35="","",IF(H35&gt;='基本設定'!$B$8,"合格","不合格"))</f>
      </c>
      <c r="J35" s="28" t="n"/>
      <c r="K35" s="28" t="s">
        <v>205</v>
      </c>
      <c r="L35" s="29" t="n">
        <v>46137</v>
      </c>
      <c r="M35" s="29" t="n">
        <v>46132</v>
      </c>
      <c r="N35" s="28" t="inlineStr">
        <is>
          <t>已完了</t>
        </is>
      </c>
      <c r="O35" s="28" t="s">
        <v>363</v>
      </c>
    </row>
    <row r="36">
      <c r="A36" s="29" t="n">
        <v>46128</v>
      </c>
      <c r="B36" s="28" t="inlineStr">
        <is>
          <t>S004</t>
        </is>
      </c>
      <c r="C36" s="34">
        <f>IFERROR(VLOOKUP(B36,'店舗マスタ'!$A$4:$B$103,2,FALSE),"")</f>
      </c>
      <c r="D36" s="28" t="s">
        <v>123</v>
      </c>
      <c r="E36" s="28" t="s">
        <v>162</v>
      </c>
      <c r="F36" s="28" t="s">
        <v>366</v>
      </c>
      <c r="G36" s="28" t="s">
        <v>367</v>
      </c>
      <c r="H36" s="30" t="n">
        <v>72</v>
      </c>
      <c r="I36" s="34">
        <f>IF(H36="","",IF(H36&gt;='基本設定'!$B$8,"合格","不合格"))</f>
      </c>
      <c r="J36" s="28" t="s">
        <v>368</v>
      </c>
      <c r="K36" s="28" t="s">
        <v>211</v>
      </c>
      <c r="L36" s="29" t="n">
        <v>46137</v>
      </c>
      <c r="M36" s="29" t="n"/>
      <c r="N36" s="28" t="s">
        <v>153</v>
      </c>
      <c r="O36" s="28" t="s">
        <v>363</v>
      </c>
    </row>
    <row r="37">
      <c r="A37" s="29" t="n">
        <v>46127</v>
      </c>
      <c r="B37" s="28" t="inlineStr">
        <is>
          <t>S002</t>
        </is>
      </c>
      <c r="C37" s="34">
        <f>IFERROR(VLOOKUP(B37,'店舗マスタ'!$A$4:$B$103,2,FALSE),"")</f>
      </c>
      <c r="D37" s="28" t="s">
        <v>369</v>
      </c>
      <c r="E37" s="28" t="inlineStr">
        <is>
          <t>店頭 / 陳列</t>
        </is>
      </c>
      <c r="F37" s="28" t="inlineStr">
        <is>
          <t>店頭の清潔さと棚陳列</t>
        </is>
      </c>
      <c r="G37" s="28" t="s">
        <v>374</v>
      </c>
      <c r="H37" s="30" t="n">
        <v>72</v>
      </c>
      <c r="I37" s="34">
        <f>IF(H37="","",IF(H37&gt;='基本設定'!$B$8,"合格","不合格"))</f>
      </c>
      <c r="J37" s="28" t="s">
        <v>368</v>
      </c>
      <c r="K37" s="28" t="s">
        <v>211</v>
      </c>
      <c r="L37" s="29" t="n">
        <v>46137</v>
      </c>
      <c r="M37" s="29" t="n"/>
      <c r="N37" s="28" t="s">
        <v>145</v>
      </c>
      <c r="O37" s="28" t="s">
        <v>363</v>
      </c>
    </row>
    <row r="38">
      <c r="A38" s="29" t="n">
        <v>46126</v>
      </c>
      <c r="B38" s="28" t="inlineStr">
        <is>
          <t>S003</t>
        </is>
      </c>
      <c r="C38" s="34">
        <f>IFERROR(VLOOKUP(B38,'店舗マスタ'!$A$4:$B$103,2,FALSE),"")</f>
      </c>
      <c r="D38" s="28" t="s">
        <v>102</v>
      </c>
      <c r="E38" s="28" t="s">
        <v>162</v>
      </c>
      <c r="F38" s="28" t="s">
        <v>366</v>
      </c>
      <c r="G38" s="28" t="s">
        <v>367</v>
      </c>
      <c r="H38" s="30" t="n">
        <v>80</v>
      </c>
      <c r="I38" s="34">
        <f>IF(H38="","",IF(H38&gt;='基本設定'!$B$8,"合格","不合格"))</f>
      </c>
      <c r="J38" s="28" t="n"/>
      <c r="K38" s="28" t="s">
        <v>205</v>
      </c>
      <c r="L38" s="29" t="n">
        <v>46137</v>
      </c>
      <c r="M38" s="29" t="n">
        <v>46132</v>
      </c>
      <c r="N38" s="28" t="inlineStr">
        <is>
          <t>已完了</t>
        </is>
      </c>
      <c r="O38" s="28" t="s">
        <v>363</v>
      </c>
    </row>
    <row r="39">
      <c r="A39" s="29" t="n">
        <v>46133</v>
      </c>
      <c r="B39" s="28" t="inlineStr">
        <is>
          <t>S002</t>
        </is>
      </c>
      <c r="C39" s="34">
        <f>IFERROR(VLOOKUP(B39,'店舗マスタ'!$A$4:$B$103,2,FALSE),"")</f>
      </c>
      <c r="D39" s="28" t="s">
        <v>123</v>
      </c>
      <c r="E39" s="28" t="s">
        <v>160</v>
      </c>
      <c r="F39" s="28" t="inlineStr">
        <is>
          <t>顾客接待</t>
        </is>
      </c>
      <c r="G39" s="28" t="s">
        <v>373</v>
      </c>
      <c r="H39" s="30" t="n">
        <v>95</v>
      </c>
      <c r="I39" s="34">
        <f>IF(H39="","",IF(H39&gt;='基本設定'!$B$8,"合格","不合格"))</f>
      </c>
      <c r="J39" s="28" t="n"/>
      <c r="K39" s="28" t="s">
        <v>205</v>
      </c>
      <c r="L39" s="29" t="n">
        <v>46137</v>
      </c>
      <c r="M39" s="29" t="n">
        <v>46132</v>
      </c>
      <c r="N39" s="28" t="inlineStr">
        <is>
          <t>已完了</t>
        </is>
      </c>
      <c r="O39" s="28" t="s">
        <v>363</v>
      </c>
    </row>
    <row r="40">
      <c r="A40" s="29" t="n">
        <v>46116</v>
      </c>
      <c r="B40" s="28" t="inlineStr">
        <is>
          <t>S001</t>
        </is>
      </c>
      <c r="C40" s="34">
        <f>IFERROR(VLOOKUP(B40,'店舗マスタ'!$A$4:$B$103,2,FALSE),"")</f>
      </c>
      <c r="D40" s="28" t="s">
        <v>369</v>
      </c>
      <c r="E40" s="28" t="s">
        <v>160</v>
      </c>
      <c r="F40" s="28" t="inlineStr">
        <is>
          <t>顾客接待</t>
        </is>
      </c>
      <c r="G40" s="28" t="s">
        <v>373</v>
      </c>
      <c r="H40" s="30" t="n">
        <v>100</v>
      </c>
      <c r="I40" s="34">
        <f>IF(H40="","",IF(H40&gt;='基本設定'!$B$8,"合格","不合格"))</f>
      </c>
      <c r="J40" s="28" t="n"/>
      <c r="K40" s="28" t="s">
        <v>211</v>
      </c>
      <c r="L40" s="29" t="n">
        <v>46137</v>
      </c>
      <c r="M40" s="29" t="n">
        <v>46132</v>
      </c>
      <c r="N40" s="28" t="inlineStr">
        <is>
          <t>已完了</t>
        </is>
      </c>
      <c r="O40" s="28" t="s">
        <v>363</v>
      </c>
    </row>
    <row r="41">
      <c r="A41" s="29" t="n">
        <v>46126</v>
      </c>
      <c r="B41" s="28" t="inlineStr">
        <is>
          <t>S004</t>
        </is>
      </c>
      <c r="C41" s="34">
        <f>IFERROR(VLOOKUP(B41,'店舗マスタ'!$A$4:$B$103,2,FALSE),"")</f>
      </c>
      <c r="D41" s="28" t="s">
        <v>369</v>
      </c>
      <c r="E41" s="28" t="inlineStr">
        <is>
          <t>仓储</t>
        </is>
      </c>
      <c r="F41" s="28" t="inlineStr">
        <is>
          <t>倉庫分区与先入先出</t>
        </is>
      </c>
      <c r="G41" s="28" t="s">
        <v>375</v>
      </c>
      <c r="H41" s="30" t="n">
        <v>65</v>
      </c>
      <c r="I41" s="34">
        <f>IF(H41="","",IF(H41&gt;='基本設定'!$B$8,"合格","不合格"))</f>
      </c>
      <c r="J41" s="28" t="s">
        <v>368</v>
      </c>
      <c r="K41" s="28" t="s">
        <v>207</v>
      </c>
      <c r="L41" s="29" t="n">
        <v>46137</v>
      </c>
      <c r="M41" s="29" t="n"/>
      <c r="N41" s="28" t="inlineStr">
        <is>
          <t>待対応</t>
        </is>
      </c>
      <c r="O41" s="28" t="s">
        <v>363</v>
      </c>
    </row>
    <row r="42">
      <c r="A42" s="29" t="n">
        <v>46124</v>
      </c>
      <c r="B42" s="28" t="inlineStr">
        <is>
          <t>S003</t>
        </is>
      </c>
      <c r="C42" s="34">
        <f>IFERROR(VLOOKUP(B42,'店舗マスタ'!$A$4:$B$103,2,FALSE),"")</f>
      </c>
      <c r="D42" s="28" t="s">
        <v>102</v>
      </c>
      <c r="E42" s="28" t="s">
        <v>144</v>
      </c>
      <c r="F42" s="28" t="s">
        <v>364</v>
      </c>
      <c r="G42" s="28" t="s">
        <v>365</v>
      </c>
      <c r="H42" s="30" t="n">
        <v>100</v>
      </c>
      <c r="I42" s="34">
        <f>IF(H42="","",IF(H42&gt;='基本設定'!$B$8,"合格","不合格"))</f>
      </c>
      <c r="J42" s="28" t="n"/>
      <c r="K42" s="28" t="s">
        <v>211</v>
      </c>
      <c r="L42" s="29" t="n">
        <v>46137</v>
      </c>
      <c r="M42" s="29" t="n">
        <v>46132</v>
      </c>
      <c r="N42" s="28" t="inlineStr">
        <is>
          <t>已完了</t>
        </is>
      </c>
      <c r="O42" s="28" t="s">
        <v>363</v>
      </c>
    </row>
    <row r="43">
      <c r="A43" s="29" t="n">
        <v>46123</v>
      </c>
      <c r="B43" s="28" t="inlineStr">
        <is>
          <t>S002</t>
        </is>
      </c>
      <c r="C43" s="34">
        <f>IFERROR(VLOOKUP(B43,'店舗マスタ'!$A$4:$B$103,2,FALSE),"")</f>
      </c>
      <c r="D43" s="28" t="s">
        <v>102</v>
      </c>
      <c r="E43" s="28" t="s">
        <v>158</v>
      </c>
      <c r="F43" s="28" t="s">
        <v>361</v>
      </c>
      <c r="G43" s="28" t="s">
        <v>362</v>
      </c>
      <c r="H43" s="30" t="n">
        <v>85</v>
      </c>
      <c r="I43" s="34">
        <f>IF(H43="","",IF(H43&gt;='基本設定'!$B$8,"合格","不合格"))</f>
      </c>
      <c r="J43" s="28" t="n"/>
      <c r="K43" s="28" t="s">
        <v>209</v>
      </c>
      <c r="L43" s="29" t="n">
        <v>46137</v>
      </c>
      <c r="M43" s="29" t="n">
        <v>46132</v>
      </c>
      <c r="N43" s="28" t="inlineStr">
        <is>
          <t>已完了</t>
        </is>
      </c>
      <c r="O43" s="28" t="s">
        <v>363</v>
      </c>
    </row>
    <row r="44">
      <c r="A44" s="29" t="n">
        <v>46124</v>
      </c>
      <c r="B44" s="28" t="inlineStr">
        <is>
          <t>S001</t>
        </is>
      </c>
      <c r="C44" s="34">
        <f>IFERROR(VLOOKUP(B44,'店舗マスタ'!$A$4:$B$103,2,FALSE),"")</f>
      </c>
      <c r="D44" s="28" t="s">
        <v>102</v>
      </c>
      <c r="E44" s="28" t="s">
        <v>158</v>
      </c>
      <c r="F44" s="28" t="s">
        <v>361</v>
      </c>
      <c r="G44" s="28" t="s">
        <v>362</v>
      </c>
      <c r="H44" s="30" t="n">
        <v>80</v>
      </c>
      <c r="I44" s="34">
        <f>IF(H44="","",IF(H44&gt;='基本設定'!$B$8,"合格","不合格"))</f>
      </c>
      <c r="J44" s="28" t="n"/>
      <c r="K44" s="28" t="s">
        <v>211</v>
      </c>
      <c r="L44" s="29" t="n">
        <v>46137</v>
      </c>
      <c r="M44" s="29" t="n">
        <v>46132</v>
      </c>
      <c r="N44" s="28" t="inlineStr">
        <is>
          <t>已完了</t>
        </is>
      </c>
      <c r="O44" s="28" t="s">
        <v>363</v>
      </c>
    </row>
    <row r="45">
      <c r="A45" s="29" t="n">
        <v>46129</v>
      </c>
      <c r="B45" s="28" t="inlineStr">
        <is>
          <t>S003</t>
        </is>
      </c>
      <c r="C45" s="34">
        <f>IFERROR(VLOOKUP(B45,'店舗マスタ'!$A$4:$B$103,2,FALSE),"")</f>
      </c>
      <c r="D45" s="28" t="s">
        <v>102</v>
      </c>
      <c r="E45" s="28" t="s">
        <v>158</v>
      </c>
      <c r="F45" s="28" t="s">
        <v>361</v>
      </c>
      <c r="G45" s="28" t="s">
        <v>362</v>
      </c>
      <c r="H45" s="30" t="n">
        <v>100</v>
      </c>
      <c r="I45" s="34">
        <f>IF(H45="","",IF(H45&gt;='基本設定'!$B$8,"合格","不合格"))</f>
      </c>
      <c r="J45" s="28" t="n"/>
      <c r="K45" s="28" t="s">
        <v>207</v>
      </c>
      <c r="L45" s="29" t="n">
        <v>46137</v>
      </c>
      <c r="M45" s="29" t="n">
        <v>46132</v>
      </c>
      <c r="N45" s="28" t="inlineStr">
        <is>
          <t>已完了</t>
        </is>
      </c>
      <c r="O45" s="28" t="s">
        <v>363</v>
      </c>
    </row>
    <row r="46">
      <c r="A46" s="29" t="n">
        <v>46119</v>
      </c>
      <c r="B46" s="28" t="inlineStr">
        <is>
          <t>S004</t>
        </is>
      </c>
      <c r="C46" s="34">
        <f>IFERROR(VLOOKUP(B46,'店舗マスタ'!$A$4:$B$103,2,FALSE),"")</f>
      </c>
      <c r="D46" s="28" t="s">
        <v>102</v>
      </c>
      <c r="E46" s="28" t="s">
        <v>144</v>
      </c>
      <c r="F46" s="28" t="s">
        <v>364</v>
      </c>
      <c r="G46" s="28" t="s">
        <v>365</v>
      </c>
      <c r="H46" s="30" t="n">
        <v>80</v>
      </c>
      <c r="I46" s="34">
        <f>IF(H46="","",IF(H46&gt;='基本設定'!$B$8,"合格","不合格"))</f>
      </c>
      <c r="J46" s="28" t="n"/>
      <c r="K46" s="28" t="s">
        <v>209</v>
      </c>
      <c r="L46" s="29" t="n">
        <v>46137</v>
      </c>
      <c r="M46" s="29" t="n">
        <v>46132</v>
      </c>
      <c r="N46" s="28" t="inlineStr">
        <is>
          <t>已完了</t>
        </is>
      </c>
      <c r="O46" s="28" t="s">
        <v>363</v>
      </c>
    </row>
    <row r="47">
      <c r="A47" s="29" t="n">
        <v>46114</v>
      </c>
      <c r="B47" s="28" t="inlineStr">
        <is>
          <t>S002</t>
        </is>
      </c>
      <c r="C47" s="34">
        <f>IFERROR(VLOOKUP(B47,'店舗マスタ'!$A$4:$B$103,2,FALSE),"")</f>
      </c>
      <c r="D47" s="28" t="s">
        <v>102</v>
      </c>
      <c r="E47" s="28" t="s">
        <v>144</v>
      </c>
      <c r="F47" s="28" t="s">
        <v>364</v>
      </c>
      <c r="G47" s="28" t="s">
        <v>365</v>
      </c>
      <c r="H47" s="30" t="n">
        <v>100</v>
      </c>
      <c r="I47" s="34">
        <f>IF(H47="","",IF(H47&gt;='基本設定'!$B$8,"合格","不合格"))</f>
      </c>
      <c r="J47" s="28" t="n"/>
      <c r="K47" s="28" t="s">
        <v>211</v>
      </c>
      <c r="L47" s="29" t="n">
        <v>46137</v>
      </c>
      <c r="M47" s="29" t="n">
        <v>46132</v>
      </c>
      <c r="N47" s="28" t="inlineStr">
        <is>
          <t>已完了</t>
        </is>
      </c>
      <c r="O47" s="28" t="s">
        <v>363</v>
      </c>
    </row>
    <row r="48">
      <c r="A48" s="29" t="n">
        <v>46116</v>
      </c>
      <c r="B48" s="28" t="inlineStr">
        <is>
          <t>S001</t>
        </is>
      </c>
      <c r="C48" s="34">
        <f>IFERROR(VLOOKUP(B48,'店舗マスタ'!$A$4:$B$103,2,FALSE),"")</f>
      </c>
      <c r="D48" s="28" t="s">
        <v>123</v>
      </c>
      <c r="E48" s="28" t="s">
        <v>161</v>
      </c>
      <c r="F48" s="28" t="s">
        <v>372</v>
      </c>
      <c r="G48" s="28" t="inlineStr">
        <is>
          <t>棚の値札とシステム価格が一致</t>
        </is>
      </c>
      <c r="H48" s="30" t="n">
        <v>80</v>
      </c>
      <c r="I48" s="34">
        <f>IF(H48="","",IF(H48&gt;='基本設定'!$B$8,"合格","不合格"))</f>
      </c>
      <c r="J48" s="28" t="n"/>
      <c r="K48" s="28" t="s">
        <v>205</v>
      </c>
      <c r="L48" s="29" t="n">
        <v>46137</v>
      </c>
      <c r="M48" s="29" t="n">
        <v>46132</v>
      </c>
      <c r="N48" s="28" t="inlineStr">
        <is>
          <t>已完了</t>
        </is>
      </c>
      <c r="O48" s="28" t="s">
        <v>363</v>
      </c>
    </row>
    <row r="49">
      <c r="A49" s="29" t="n">
        <v>46114</v>
      </c>
      <c r="B49" s="28" t="inlineStr">
        <is>
          <t>S002</t>
        </is>
      </c>
      <c r="C49" s="34">
        <f>IFERROR(VLOOKUP(B49,'店舗マスタ'!$A$4:$B$103,2,FALSE),"")</f>
      </c>
      <c r="D49" s="28" t="s">
        <v>369</v>
      </c>
      <c r="E49" s="28" t="s">
        <v>162</v>
      </c>
      <c r="F49" s="28" t="s">
        <v>366</v>
      </c>
      <c r="G49" s="28" t="s">
        <v>367</v>
      </c>
      <c r="H49" s="30" t="n">
        <v>90</v>
      </c>
      <c r="I49" s="34">
        <f>IF(H49="","",IF(H49&gt;='基本設定'!$B$8,"合格","不合格"))</f>
      </c>
      <c r="J49" s="28" t="n"/>
      <c r="K49" s="28" t="s">
        <v>211</v>
      </c>
      <c r="L49" s="29" t="n">
        <v>46137</v>
      </c>
      <c r="M49" s="29" t="n">
        <v>46132</v>
      </c>
      <c r="N49" s="28" t="inlineStr">
        <is>
          <t>已完了</t>
        </is>
      </c>
      <c r="O49" s="28" t="s">
        <v>363</v>
      </c>
    </row>
    <row r="50">
      <c r="A50" s="29" t="n">
        <v>46133</v>
      </c>
      <c r="B50" s="28" t="inlineStr">
        <is>
          <t>S002</t>
        </is>
      </c>
      <c r="C50" s="34">
        <f>IFERROR(VLOOKUP(B50,'店舗マスタ'!$A$4:$B$103,2,FALSE),"")</f>
      </c>
      <c r="D50" s="28" t="s">
        <v>102</v>
      </c>
      <c r="E50" s="28" t="s">
        <v>144</v>
      </c>
      <c r="F50" s="28" t="s">
        <v>364</v>
      </c>
      <c r="G50" s="28" t="s">
        <v>365</v>
      </c>
      <c r="H50" s="30" t="n">
        <v>72</v>
      </c>
      <c r="I50" s="34">
        <f>IF(H50="","",IF(H50&gt;='基本設定'!$B$8,"合格","不合格"))</f>
      </c>
      <c r="J50" s="28" t="s">
        <v>368</v>
      </c>
      <c r="K50" s="28" t="s">
        <v>207</v>
      </c>
      <c r="L50" s="29" t="n">
        <v>46137</v>
      </c>
      <c r="M50" s="29" t="n"/>
      <c r="N50" s="28" t="inlineStr">
        <is>
          <t>待対応</t>
        </is>
      </c>
      <c r="O50" s="28" t="s">
        <v>363</v>
      </c>
    </row>
    <row r="51">
      <c r="A51" s="29" t="n">
        <v>46114</v>
      </c>
      <c r="B51" s="28" t="inlineStr">
        <is>
          <t>S001</t>
        </is>
      </c>
      <c r="C51" s="34">
        <f>IFERROR(VLOOKUP(B51,'店舗マスタ'!$A$4:$B$103,2,FALSE),"")</f>
      </c>
      <c r="D51" s="28" t="s">
        <v>102</v>
      </c>
      <c r="E51" s="28" t="inlineStr">
        <is>
          <t>仓储</t>
        </is>
      </c>
      <c r="F51" s="28" t="inlineStr">
        <is>
          <t>倉庫分区与先入先出</t>
        </is>
      </c>
      <c r="G51" s="28" t="s">
        <v>375</v>
      </c>
      <c r="H51" s="30" t="n">
        <v>100</v>
      </c>
      <c r="I51" s="34">
        <f>IF(H51="","",IF(H51&gt;='基本設定'!$B$8,"合格","不合格"))</f>
      </c>
      <c r="J51" s="28" t="n"/>
      <c r="K51" s="28" t="s">
        <v>205</v>
      </c>
      <c r="L51" s="29" t="n">
        <v>46137</v>
      </c>
      <c r="M51" s="29" t="n">
        <v>46132</v>
      </c>
      <c r="N51" s="28" t="inlineStr">
        <is>
          <t>已完了</t>
        </is>
      </c>
      <c r="O51" s="28" t="s">
        <v>363</v>
      </c>
    </row>
    <row r="52">
      <c r="A52" s="29" t="n"/>
      <c r="B52" s="28" t="n"/>
      <c r="C52" s="34">
        <f>IFERROR(VLOOKUP(B52,'店舗マスタ'!$A$4:$B$103,2,FALSE),"")</f>
      </c>
      <c r="D52" s="28" t="n"/>
      <c r="E52" s="28" t="n"/>
      <c r="F52" s="28" t="n"/>
      <c r="G52" s="28" t="n"/>
      <c r="H52" s="30" t="n"/>
      <c r="I52" s="34">
        <f>IF(H52="","",IF(H52&gt;='基本設定'!$B$8,"合格","不合格"))</f>
      </c>
      <c r="J52" s="28" t="n"/>
      <c r="K52" s="28" t="n"/>
      <c r="L52" s="29" t="n"/>
      <c r="M52" s="29" t="n"/>
      <c r="N52" s="28" t="n"/>
      <c r="O52" s="28" t="n"/>
    </row>
    <row r="53">
      <c r="A53" s="29" t="n"/>
      <c r="B53" s="28" t="n"/>
      <c r="C53" s="34">
        <f>IFERROR(VLOOKUP(B53,'店舗マスタ'!$A$4:$B$103,2,FALSE),"")</f>
      </c>
      <c r="D53" s="28" t="n"/>
      <c r="E53" s="28" t="n"/>
      <c r="F53" s="28" t="n"/>
      <c r="G53" s="28" t="n"/>
      <c r="H53" s="30" t="n"/>
      <c r="I53" s="34">
        <f>IF(H53="","",IF(H53&gt;='基本設定'!$B$8,"合格","不合格"))</f>
      </c>
      <c r="J53" s="28" t="n"/>
      <c r="K53" s="28" t="n"/>
      <c r="L53" s="29" t="n"/>
      <c r="M53" s="29" t="n"/>
      <c r="N53" s="28" t="n"/>
      <c r="O53" s="28" t="n"/>
    </row>
    <row r="54">
      <c r="A54" s="29" t="n"/>
      <c r="B54" s="28" t="n"/>
      <c r="C54" s="34">
        <f>IFERROR(VLOOKUP(B54,'店舗マスタ'!$A$4:$B$103,2,FALSE),"")</f>
      </c>
      <c r="D54" s="28" t="n"/>
      <c r="E54" s="28" t="n"/>
      <c r="F54" s="28" t="n"/>
      <c r="G54" s="28" t="n"/>
      <c r="H54" s="30" t="n"/>
      <c r="I54" s="34">
        <f>IF(H54="","",IF(H54&gt;='基本設定'!$B$8,"合格","不合格"))</f>
      </c>
      <c r="J54" s="28" t="n"/>
      <c r="K54" s="28" t="n"/>
      <c r="L54" s="29" t="n"/>
      <c r="M54" s="29" t="n"/>
      <c r="N54" s="28" t="n"/>
      <c r="O54" s="28" t="n"/>
    </row>
    <row r="55">
      <c r="A55" s="29" t="n"/>
      <c r="B55" s="28" t="n"/>
      <c r="C55" s="34">
        <f>IFERROR(VLOOKUP(B55,'店舗マスタ'!$A$4:$B$103,2,FALSE),"")</f>
      </c>
      <c r="D55" s="28" t="n"/>
      <c r="E55" s="28" t="n"/>
      <c r="F55" s="28" t="n"/>
      <c r="G55" s="28" t="n"/>
      <c r="H55" s="30" t="n"/>
      <c r="I55" s="34">
        <f>IF(H55="","",IF(H55&gt;='基本設定'!$B$8,"合格","不合格"))</f>
      </c>
      <c r="J55" s="28" t="n"/>
      <c r="K55" s="28" t="n"/>
      <c r="L55" s="29" t="n"/>
      <c r="M55" s="29" t="n"/>
      <c r="N55" s="28" t="n"/>
      <c r="O55" s="28" t="n"/>
    </row>
    <row r="56">
      <c r="A56" s="29" t="n"/>
      <c r="B56" s="28" t="n"/>
      <c r="C56" s="34">
        <f>IFERROR(VLOOKUP(B56,'店舗マスタ'!$A$4:$B$103,2,FALSE),"")</f>
      </c>
      <c r="D56" s="28" t="n"/>
      <c r="E56" s="28" t="n"/>
      <c r="F56" s="28" t="n"/>
      <c r="G56" s="28" t="n"/>
      <c r="H56" s="30" t="n"/>
      <c r="I56" s="34">
        <f>IF(H56="","",IF(H56&gt;='基本設定'!$B$8,"合格","不合格"))</f>
      </c>
      <c r="J56" s="28" t="n"/>
      <c r="K56" s="28" t="n"/>
      <c r="L56" s="29" t="n"/>
      <c r="M56" s="29" t="n"/>
      <c r="N56" s="28" t="n"/>
      <c r="O56" s="28" t="n"/>
    </row>
    <row r="57">
      <c r="A57" s="29" t="n"/>
      <c r="B57" s="28" t="n"/>
      <c r="C57" s="34">
        <f>IFERROR(VLOOKUP(B57,'店舗マスタ'!$A$4:$B$103,2,FALSE),"")</f>
      </c>
      <c r="D57" s="28" t="n"/>
      <c r="E57" s="28" t="n"/>
      <c r="F57" s="28" t="n"/>
      <c r="G57" s="28" t="n"/>
      <c r="H57" s="30" t="n"/>
      <c r="I57" s="34">
        <f>IF(H57="","",IF(H57&gt;='基本設定'!$B$8,"合格","不合格"))</f>
      </c>
      <c r="J57" s="28" t="n"/>
      <c r="K57" s="28" t="n"/>
      <c r="L57" s="29" t="n"/>
      <c r="M57" s="29" t="n"/>
      <c r="N57" s="28" t="n"/>
      <c r="O57" s="28" t="n"/>
    </row>
    <row r="58">
      <c r="A58" s="29" t="n"/>
      <c r="B58" s="28" t="n"/>
      <c r="C58" s="34">
        <f>IFERROR(VLOOKUP(B58,'店舗マスタ'!$A$4:$B$103,2,FALSE),"")</f>
      </c>
      <c r="D58" s="28" t="n"/>
      <c r="E58" s="28" t="n"/>
      <c r="F58" s="28" t="n"/>
      <c r="G58" s="28" t="n"/>
      <c r="H58" s="30" t="n"/>
      <c r="I58" s="34">
        <f>IF(H58="","",IF(H58&gt;='基本設定'!$B$8,"合格","不合格"))</f>
      </c>
      <c r="J58" s="28" t="n"/>
      <c r="K58" s="28" t="n"/>
      <c r="L58" s="29" t="n"/>
      <c r="M58" s="29" t="n"/>
      <c r="N58" s="28" t="n"/>
      <c r="O58" s="28" t="n"/>
    </row>
    <row r="59">
      <c r="A59" s="29" t="n"/>
      <c r="B59" s="28" t="n"/>
      <c r="C59" s="34">
        <f>IFERROR(VLOOKUP(B59,'店舗マスタ'!$A$4:$B$103,2,FALSE),"")</f>
      </c>
      <c r="D59" s="28" t="n"/>
      <c r="E59" s="28" t="n"/>
      <c r="F59" s="28" t="n"/>
      <c r="G59" s="28" t="n"/>
      <c r="H59" s="30" t="n"/>
      <c r="I59" s="34">
        <f>IF(H59="","",IF(H59&gt;='基本設定'!$B$8,"合格","不合格"))</f>
      </c>
      <c r="J59" s="28" t="n"/>
      <c r="K59" s="28" t="n"/>
      <c r="L59" s="29" t="n"/>
      <c r="M59" s="29" t="n"/>
      <c r="N59" s="28" t="n"/>
      <c r="O59" s="28" t="n"/>
    </row>
    <row r="60">
      <c r="A60" s="29" t="n"/>
      <c r="B60" s="28" t="n"/>
      <c r="C60" s="34">
        <f>IFERROR(VLOOKUP(B60,'店舗マスタ'!$A$4:$B$103,2,FALSE),"")</f>
      </c>
      <c r="D60" s="28" t="n"/>
      <c r="E60" s="28" t="n"/>
      <c r="F60" s="28" t="n"/>
      <c r="G60" s="28" t="n"/>
      <c r="H60" s="30" t="n"/>
      <c r="I60" s="34">
        <f>IF(H60="","",IF(H60&gt;='基本設定'!$B$8,"合格","不合格"))</f>
      </c>
      <c r="J60" s="28" t="n"/>
      <c r="K60" s="28" t="n"/>
      <c r="L60" s="29" t="n"/>
      <c r="M60" s="29" t="n"/>
      <c r="N60" s="28" t="n"/>
      <c r="O60" s="28" t="n"/>
    </row>
    <row r="61">
      <c r="A61" s="29" t="n"/>
      <c r="B61" s="28" t="n"/>
      <c r="C61" s="34">
        <f>IFERROR(VLOOKUP(B61,'店舗マスタ'!$A$4:$B$103,2,FALSE),"")</f>
      </c>
      <c r="D61" s="28" t="n"/>
      <c r="E61" s="28" t="n"/>
      <c r="F61" s="28" t="n"/>
      <c r="G61" s="28" t="n"/>
      <c r="H61" s="30" t="n"/>
      <c r="I61" s="34">
        <f>IF(H61="","",IF(H61&gt;='基本設定'!$B$8,"合格","不合格"))</f>
      </c>
      <c r="J61" s="28" t="n"/>
      <c r="K61" s="28" t="n"/>
      <c r="L61" s="29" t="n"/>
      <c r="M61" s="29" t="n"/>
      <c r="N61" s="28" t="n"/>
      <c r="O61" s="28" t="n"/>
    </row>
    <row r="62">
      <c r="A62" s="29" t="n"/>
      <c r="B62" s="28" t="n"/>
      <c r="C62" s="34">
        <f>IFERROR(VLOOKUP(B62,'店舗マスタ'!$A$4:$B$103,2,FALSE),"")</f>
      </c>
      <c r="D62" s="28" t="n"/>
      <c r="E62" s="28" t="n"/>
      <c r="F62" s="28" t="n"/>
      <c r="G62" s="28" t="n"/>
      <c r="H62" s="30" t="n"/>
      <c r="I62" s="34">
        <f>IF(H62="","",IF(H62&gt;='基本設定'!$B$8,"合格","不合格"))</f>
      </c>
      <c r="J62" s="28" t="n"/>
      <c r="K62" s="28" t="n"/>
      <c r="L62" s="29" t="n"/>
      <c r="M62" s="29" t="n"/>
      <c r="N62" s="28" t="n"/>
      <c r="O62" s="28" t="n"/>
    </row>
    <row r="63">
      <c r="A63" s="29" t="n"/>
      <c r="B63" s="28" t="n"/>
      <c r="C63" s="34">
        <f>IFERROR(VLOOKUP(B63,'店舗マスタ'!$A$4:$B$103,2,FALSE),"")</f>
      </c>
      <c r="D63" s="28" t="n"/>
      <c r="E63" s="28" t="n"/>
      <c r="F63" s="28" t="n"/>
      <c r="G63" s="28" t="n"/>
      <c r="H63" s="30" t="n"/>
      <c r="I63" s="34">
        <f>IF(H63="","",IF(H63&gt;='基本設定'!$B$8,"合格","不合格"))</f>
      </c>
      <c r="J63" s="28" t="n"/>
      <c r="K63" s="28" t="n"/>
      <c r="L63" s="29" t="n"/>
      <c r="M63" s="29" t="n"/>
      <c r="N63" s="28" t="n"/>
      <c r="O63" s="28" t="n"/>
    </row>
    <row r="64">
      <c r="A64" s="29" t="n"/>
      <c r="B64" s="28" t="n"/>
      <c r="C64" s="34">
        <f>IFERROR(VLOOKUP(B64,'店舗マスタ'!$A$4:$B$103,2,FALSE),"")</f>
      </c>
      <c r="D64" s="28" t="n"/>
      <c r="E64" s="28" t="n"/>
      <c r="F64" s="28" t="n"/>
      <c r="G64" s="28" t="n"/>
      <c r="H64" s="30" t="n"/>
      <c r="I64" s="34">
        <f>IF(H64="","",IF(H64&gt;='基本設定'!$B$8,"合格","不合格"))</f>
      </c>
      <c r="J64" s="28" t="n"/>
      <c r="K64" s="28" t="n"/>
      <c r="L64" s="29" t="n"/>
      <c r="M64" s="29" t="n"/>
      <c r="N64" s="28" t="n"/>
      <c r="O64" s="28" t="n"/>
    </row>
    <row r="65">
      <c r="A65" s="29" t="n"/>
      <c r="B65" s="28" t="n"/>
      <c r="C65" s="34">
        <f>IFERROR(VLOOKUP(B65,'店舗マスタ'!$A$4:$B$103,2,FALSE),"")</f>
      </c>
      <c r="D65" s="28" t="n"/>
      <c r="E65" s="28" t="n"/>
      <c r="F65" s="28" t="n"/>
      <c r="G65" s="28" t="n"/>
      <c r="H65" s="30" t="n"/>
      <c r="I65" s="34">
        <f>IF(H65="","",IF(H65&gt;='基本設定'!$B$8,"合格","不合格"))</f>
      </c>
      <c r="J65" s="28" t="n"/>
      <c r="K65" s="28" t="n"/>
      <c r="L65" s="29" t="n"/>
      <c r="M65" s="29" t="n"/>
      <c r="N65" s="28" t="n"/>
      <c r="O65" s="28" t="n"/>
    </row>
    <row r="66">
      <c r="A66" s="29" t="n"/>
      <c r="B66" s="28" t="n"/>
      <c r="C66" s="34">
        <f>IFERROR(VLOOKUP(B66,'店舗マスタ'!$A$4:$B$103,2,FALSE),"")</f>
      </c>
      <c r="D66" s="28" t="n"/>
      <c r="E66" s="28" t="n"/>
      <c r="F66" s="28" t="n"/>
      <c r="G66" s="28" t="n"/>
      <c r="H66" s="30" t="n"/>
      <c r="I66" s="34">
        <f>IF(H66="","",IF(H66&gt;='基本設定'!$B$8,"合格","不合格"))</f>
      </c>
      <c r="J66" s="28" t="n"/>
      <c r="K66" s="28" t="n"/>
      <c r="L66" s="29" t="n"/>
      <c r="M66" s="29" t="n"/>
      <c r="N66" s="28" t="n"/>
      <c r="O66" s="28" t="n"/>
    </row>
    <row r="67">
      <c r="A67" s="29" t="n"/>
      <c r="B67" s="28" t="n"/>
      <c r="C67" s="34">
        <f>IFERROR(VLOOKUP(B67,'店舗マスタ'!$A$4:$B$103,2,FALSE),"")</f>
      </c>
      <c r="D67" s="28" t="n"/>
      <c r="E67" s="28" t="n"/>
      <c r="F67" s="28" t="n"/>
      <c r="G67" s="28" t="n"/>
      <c r="H67" s="30" t="n"/>
      <c r="I67" s="34">
        <f>IF(H67="","",IF(H67&gt;='基本設定'!$B$8,"合格","不合格"))</f>
      </c>
      <c r="J67" s="28" t="n"/>
      <c r="K67" s="28" t="n"/>
      <c r="L67" s="29" t="n"/>
      <c r="M67" s="29" t="n"/>
      <c r="N67" s="28" t="n"/>
      <c r="O67" s="28" t="n"/>
    </row>
    <row r="68">
      <c r="A68" s="29" t="n"/>
      <c r="B68" s="28" t="n"/>
      <c r="C68" s="34">
        <f>IFERROR(VLOOKUP(B68,'店舗マスタ'!$A$4:$B$103,2,FALSE),"")</f>
      </c>
      <c r="D68" s="28" t="n"/>
      <c r="E68" s="28" t="n"/>
      <c r="F68" s="28" t="n"/>
      <c r="G68" s="28" t="n"/>
      <c r="H68" s="30" t="n"/>
      <c r="I68" s="34">
        <f>IF(H68="","",IF(H68&gt;='基本設定'!$B$8,"合格","不合格"))</f>
      </c>
      <c r="J68" s="28" t="n"/>
      <c r="K68" s="28" t="n"/>
      <c r="L68" s="29" t="n"/>
      <c r="M68" s="29" t="n"/>
      <c r="N68" s="28" t="n"/>
      <c r="O68" s="28" t="n"/>
    </row>
    <row r="69">
      <c r="A69" s="29" t="n"/>
      <c r="B69" s="28" t="n"/>
      <c r="C69" s="34">
        <f>IFERROR(VLOOKUP(B69,'店舗マスタ'!$A$4:$B$103,2,FALSE),"")</f>
      </c>
      <c r="D69" s="28" t="n"/>
      <c r="E69" s="28" t="n"/>
      <c r="F69" s="28" t="n"/>
      <c r="G69" s="28" t="n"/>
      <c r="H69" s="30" t="n"/>
      <c r="I69" s="34">
        <f>IF(H69="","",IF(H69&gt;='基本設定'!$B$8,"合格","不合格"))</f>
      </c>
      <c r="J69" s="28" t="n"/>
      <c r="K69" s="28" t="n"/>
      <c r="L69" s="29" t="n"/>
      <c r="M69" s="29" t="n"/>
      <c r="N69" s="28" t="n"/>
      <c r="O69" s="28" t="n"/>
    </row>
    <row r="70">
      <c r="A70" s="29" t="n"/>
      <c r="B70" s="28" t="n"/>
      <c r="C70" s="34">
        <f>IFERROR(VLOOKUP(B70,'店舗マスタ'!$A$4:$B$103,2,FALSE),"")</f>
      </c>
      <c r="D70" s="28" t="n"/>
      <c r="E70" s="28" t="n"/>
      <c r="F70" s="28" t="n"/>
      <c r="G70" s="28" t="n"/>
      <c r="H70" s="30" t="n"/>
      <c r="I70" s="34">
        <f>IF(H70="","",IF(H70&gt;='基本設定'!$B$8,"合格","不合格"))</f>
      </c>
      <c r="J70" s="28" t="n"/>
      <c r="K70" s="28" t="n"/>
      <c r="L70" s="29" t="n"/>
      <c r="M70" s="29" t="n"/>
      <c r="N70" s="28" t="n"/>
      <c r="O70" s="28" t="n"/>
    </row>
    <row r="71">
      <c r="A71" s="29" t="n"/>
      <c r="B71" s="28" t="n"/>
      <c r="C71" s="34">
        <f>IFERROR(VLOOKUP(B71,'店舗マスタ'!$A$4:$B$103,2,FALSE),"")</f>
      </c>
      <c r="D71" s="28" t="n"/>
      <c r="E71" s="28" t="n"/>
      <c r="F71" s="28" t="n"/>
      <c r="G71" s="28" t="n"/>
      <c r="H71" s="30" t="n"/>
      <c r="I71" s="34">
        <f>IF(H71="","",IF(H71&gt;='基本設定'!$B$8,"合格","不合格"))</f>
      </c>
      <c r="J71" s="28" t="n"/>
      <c r="K71" s="28" t="n"/>
      <c r="L71" s="29" t="n"/>
      <c r="M71" s="29" t="n"/>
      <c r="N71" s="28" t="n"/>
      <c r="O71" s="28" t="n"/>
    </row>
    <row r="72">
      <c r="A72" s="29" t="n"/>
      <c r="B72" s="28" t="n"/>
      <c r="C72" s="34">
        <f>IFERROR(VLOOKUP(B72,'店舗マスタ'!$A$4:$B$103,2,FALSE),"")</f>
      </c>
      <c r="D72" s="28" t="n"/>
      <c r="E72" s="28" t="n"/>
      <c r="F72" s="28" t="n"/>
      <c r="G72" s="28" t="n"/>
      <c r="H72" s="30" t="n"/>
      <c r="I72" s="34">
        <f>IF(H72="","",IF(H72&gt;='基本設定'!$B$8,"合格","不合格"))</f>
      </c>
      <c r="J72" s="28" t="n"/>
      <c r="K72" s="28" t="n"/>
      <c r="L72" s="29" t="n"/>
      <c r="M72" s="29" t="n"/>
      <c r="N72" s="28" t="n"/>
      <c r="O72" s="28" t="n"/>
    </row>
    <row r="73">
      <c r="A73" s="29" t="n"/>
      <c r="B73" s="28" t="n"/>
      <c r="C73" s="34">
        <f>IFERROR(VLOOKUP(B73,'店舗マスタ'!$A$4:$B$103,2,FALSE),"")</f>
      </c>
      <c r="D73" s="28" t="n"/>
      <c r="E73" s="28" t="n"/>
      <c r="F73" s="28" t="n"/>
      <c r="G73" s="28" t="n"/>
      <c r="H73" s="30" t="n"/>
      <c r="I73" s="34">
        <f>IF(H73="","",IF(H73&gt;='基本設定'!$B$8,"合格","不合格"))</f>
      </c>
      <c r="J73" s="28" t="n"/>
      <c r="K73" s="28" t="n"/>
      <c r="L73" s="29" t="n"/>
      <c r="M73" s="29" t="n"/>
      <c r="N73" s="28" t="n"/>
      <c r="O73" s="28" t="n"/>
    </row>
    <row r="74">
      <c r="A74" s="29" t="n"/>
      <c r="B74" s="28" t="n"/>
      <c r="C74" s="34">
        <f>IFERROR(VLOOKUP(B74,'店舗マスタ'!$A$4:$B$103,2,FALSE),"")</f>
      </c>
      <c r="D74" s="28" t="n"/>
      <c r="E74" s="28" t="n"/>
      <c r="F74" s="28" t="n"/>
      <c r="G74" s="28" t="n"/>
      <c r="H74" s="30" t="n"/>
      <c r="I74" s="34">
        <f>IF(H74="","",IF(H74&gt;='基本設定'!$B$8,"合格","不合格"))</f>
      </c>
      <c r="J74" s="28" t="n"/>
      <c r="K74" s="28" t="n"/>
      <c r="L74" s="29" t="n"/>
      <c r="M74" s="29" t="n"/>
      <c r="N74" s="28" t="n"/>
      <c r="O74" s="28" t="n"/>
    </row>
    <row r="75">
      <c r="A75" s="29" t="n"/>
      <c r="B75" s="28" t="n"/>
      <c r="C75" s="34">
        <f>IFERROR(VLOOKUP(B75,'店舗マスタ'!$A$4:$B$103,2,FALSE),"")</f>
      </c>
      <c r="D75" s="28" t="n"/>
      <c r="E75" s="28" t="n"/>
      <c r="F75" s="28" t="n"/>
      <c r="G75" s="28" t="n"/>
      <c r="H75" s="30" t="n"/>
      <c r="I75" s="34">
        <f>IF(H75="","",IF(H75&gt;='基本設定'!$B$8,"合格","不合格"))</f>
      </c>
      <c r="J75" s="28" t="n"/>
      <c r="K75" s="28" t="n"/>
      <c r="L75" s="29" t="n"/>
      <c r="M75" s="29" t="n"/>
      <c r="N75" s="28" t="n"/>
      <c r="O75" s="28" t="n"/>
    </row>
    <row r="76">
      <c r="A76" s="29" t="n"/>
      <c r="B76" s="28" t="n"/>
      <c r="C76" s="34">
        <f>IFERROR(VLOOKUP(B76,'店舗マスタ'!$A$4:$B$103,2,FALSE),"")</f>
      </c>
      <c r="D76" s="28" t="n"/>
      <c r="E76" s="28" t="n"/>
      <c r="F76" s="28" t="n"/>
      <c r="G76" s="28" t="n"/>
      <c r="H76" s="30" t="n"/>
      <c r="I76" s="34">
        <f>IF(H76="","",IF(H76&gt;='基本設定'!$B$8,"合格","不合格"))</f>
      </c>
      <c r="J76" s="28" t="n"/>
      <c r="K76" s="28" t="n"/>
      <c r="L76" s="29" t="n"/>
      <c r="M76" s="29" t="n"/>
      <c r="N76" s="28" t="n"/>
      <c r="O76" s="28" t="n"/>
    </row>
    <row r="77">
      <c r="A77" s="29" t="n"/>
      <c r="B77" s="28" t="n"/>
      <c r="C77" s="34">
        <f>IFERROR(VLOOKUP(B77,'店舗マスタ'!$A$4:$B$103,2,FALSE),"")</f>
      </c>
      <c r="D77" s="28" t="n"/>
      <c r="E77" s="28" t="n"/>
      <c r="F77" s="28" t="n"/>
      <c r="G77" s="28" t="n"/>
      <c r="H77" s="30" t="n"/>
      <c r="I77" s="34">
        <f>IF(H77="","",IF(H77&gt;='基本設定'!$B$8,"合格","不合格"))</f>
      </c>
      <c r="J77" s="28" t="n"/>
      <c r="K77" s="28" t="n"/>
      <c r="L77" s="29" t="n"/>
      <c r="M77" s="29" t="n"/>
      <c r="N77" s="28" t="n"/>
      <c r="O77" s="28" t="n"/>
    </row>
    <row r="78">
      <c r="A78" s="29" t="n"/>
      <c r="B78" s="28" t="n"/>
      <c r="C78" s="34">
        <f>IFERROR(VLOOKUP(B78,'店舗マスタ'!$A$4:$B$103,2,FALSE),"")</f>
      </c>
      <c r="D78" s="28" t="n"/>
      <c r="E78" s="28" t="n"/>
      <c r="F78" s="28" t="n"/>
      <c r="G78" s="28" t="n"/>
      <c r="H78" s="30" t="n"/>
      <c r="I78" s="34">
        <f>IF(H78="","",IF(H78&gt;='基本設定'!$B$8,"合格","不合格"))</f>
      </c>
      <c r="J78" s="28" t="n"/>
      <c r="K78" s="28" t="n"/>
      <c r="L78" s="29" t="n"/>
      <c r="M78" s="29" t="n"/>
      <c r="N78" s="28" t="n"/>
      <c r="O78" s="28" t="n"/>
    </row>
    <row r="79">
      <c r="A79" s="29" t="n"/>
      <c r="B79" s="28" t="n"/>
      <c r="C79" s="34">
        <f>IFERROR(VLOOKUP(B79,'店舗マスタ'!$A$4:$B$103,2,FALSE),"")</f>
      </c>
      <c r="D79" s="28" t="n"/>
      <c r="E79" s="28" t="n"/>
      <c r="F79" s="28" t="n"/>
      <c r="G79" s="28" t="n"/>
      <c r="H79" s="30" t="n"/>
      <c r="I79" s="34">
        <f>IF(H79="","",IF(H79&gt;='基本設定'!$B$8,"合格","不合格"))</f>
      </c>
      <c r="J79" s="28" t="n"/>
      <c r="K79" s="28" t="n"/>
      <c r="L79" s="29" t="n"/>
      <c r="M79" s="29" t="n"/>
      <c r="N79" s="28" t="n"/>
      <c r="O79" s="28" t="n"/>
    </row>
    <row r="80">
      <c r="A80" s="29" t="n"/>
      <c r="B80" s="28" t="n"/>
      <c r="C80" s="34">
        <f>IFERROR(VLOOKUP(B80,'店舗マスタ'!$A$4:$B$103,2,FALSE),"")</f>
      </c>
      <c r="D80" s="28" t="n"/>
      <c r="E80" s="28" t="n"/>
      <c r="F80" s="28" t="n"/>
      <c r="G80" s="28" t="n"/>
      <c r="H80" s="30" t="n"/>
      <c r="I80" s="34">
        <f>IF(H80="","",IF(H80&gt;='基本設定'!$B$8,"合格","不合格"))</f>
      </c>
      <c r="J80" s="28" t="n"/>
      <c r="K80" s="28" t="n"/>
      <c r="L80" s="29" t="n"/>
      <c r="M80" s="29" t="n"/>
      <c r="N80" s="28" t="n"/>
      <c r="O80" s="28" t="n"/>
    </row>
    <row r="81">
      <c r="A81" s="29" t="n"/>
      <c r="B81" s="28" t="n"/>
      <c r="C81" s="34">
        <f>IFERROR(VLOOKUP(B81,'店舗マスタ'!$A$4:$B$103,2,FALSE),"")</f>
      </c>
      <c r="D81" s="28" t="n"/>
      <c r="E81" s="28" t="n"/>
      <c r="F81" s="28" t="n"/>
      <c r="G81" s="28" t="n"/>
      <c r="H81" s="30" t="n"/>
      <c r="I81" s="34">
        <f>IF(H81="","",IF(H81&gt;='基本設定'!$B$8,"合格","不合格"))</f>
      </c>
      <c r="J81" s="28" t="n"/>
      <c r="K81" s="28" t="n"/>
      <c r="L81" s="29" t="n"/>
      <c r="M81" s="29" t="n"/>
      <c r="N81" s="28" t="n"/>
      <c r="O81" s="28" t="n"/>
    </row>
    <row r="82">
      <c r="A82" s="29" t="n"/>
      <c r="B82" s="28" t="n"/>
      <c r="C82" s="34">
        <f>IFERROR(VLOOKUP(B82,'店舗マスタ'!$A$4:$B$103,2,FALSE),"")</f>
      </c>
      <c r="D82" s="28" t="n"/>
      <c r="E82" s="28" t="n"/>
      <c r="F82" s="28" t="n"/>
      <c r="G82" s="28" t="n"/>
      <c r="H82" s="30" t="n"/>
      <c r="I82" s="34">
        <f>IF(H82="","",IF(H82&gt;='基本設定'!$B$8,"合格","不合格"))</f>
      </c>
      <c r="J82" s="28" t="n"/>
      <c r="K82" s="28" t="n"/>
      <c r="L82" s="29" t="n"/>
      <c r="M82" s="29" t="n"/>
      <c r="N82" s="28" t="n"/>
      <c r="O82" s="28" t="n"/>
    </row>
    <row r="83">
      <c r="A83" s="29" t="n"/>
      <c r="B83" s="28" t="n"/>
      <c r="C83" s="34">
        <f>IFERROR(VLOOKUP(B83,'店舗マスタ'!$A$4:$B$103,2,FALSE),"")</f>
      </c>
      <c r="D83" s="28" t="n"/>
      <c r="E83" s="28" t="n"/>
      <c r="F83" s="28" t="n"/>
      <c r="G83" s="28" t="n"/>
      <c r="H83" s="30" t="n"/>
      <c r="I83" s="34">
        <f>IF(H83="","",IF(H83&gt;='基本設定'!$B$8,"合格","不合格"))</f>
      </c>
      <c r="J83" s="28" t="n"/>
      <c r="K83" s="28" t="n"/>
      <c r="L83" s="29" t="n"/>
      <c r="M83" s="29" t="n"/>
      <c r="N83" s="28" t="n"/>
      <c r="O83" s="28" t="n"/>
    </row>
    <row r="84">
      <c r="A84" s="29" t="n"/>
      <c r="B84" s="28" t="n"/>
      <c r="C84" s="34">
        <f>IFERROR(VLOOKUP(B84,'店舗マスタ'!$A$4:$B$103,2,FALSE),"")</f>
      </c>
      <c r="D84" s="28" t="n"/>
      <c r="E84" s="28" t="n"/>
      <c r="F84" s="28" t="n"/>
      <c r="G84" s="28" t="n"/>
      <c r="H84" s="30" t="n"/>
      <c r="I84" s="34">
        <f>IF(H84="","",IF(H84&gt;='基本設定'!$B$8,"合格","不合格"))</f>
      </c>
      <c r="J84" s="28" t="n"/>
      <c r="K84" s="28" t="n"/>
      <c r="L84" s="29" t="n"/>
      <c r="M84" s="29" t="n"/>
      <c r="N84" s="28" t="n"/>
      <c r="O84" s="28" t="n"/>
    </row>
    <row r="85">
      <c r="A85" s="29" t="n"/>
      <c r="B85" s="28" t="n"/>
      <c r="C85" s="34">
        <f>IFERROR(VLOOKUP(B85,'店舗マスタ'!$A$4:$B$103,2,FALSE),"")</f>
      </c>
      <c r="D85" s="28" t="n"/>
      <c r="E85" s="28" t="n"/>
      <c r="F85" s="28" t="n"/>
      <c r="G85" s="28" t="n"/>
      <c r="H85" s="30" t="n"/>
      <c r="I85" s="34">
        <f>IF(H85="","",IF(H85&gt;='基本設定'!$B$8,"合格","不合格"))</f>
      </c>
      <c r="J85" s="28" t="n"/>
      <c r="K85" s="28" t="n"/>
      <c r="L85" s="29" t="n"/>
      <c r="M85" s="29" t="n"/>
      <c r="N85" s="28" t="n"/>
      <c r="O85" s="28" t="n"/>
    </row>
    <row r="86">
      <c r="A86" s="29" t="n"/>
      <c r="B86" s="28" t="n"/>
      <c r="C86" s="34">
        <f>IFERROR(VLOOKUP(B86,'店舗マスタ'!$A$4:$B$103,2,FALSE),"")</f>
      </c>
      <c r="D86" s="28" t="n"/>
      <c r="E86" s="28" t="n"/>
      <c r="F86" s="28" t="n"/>
      <c r="G86" s="28" t="n"/>
      <c r="H86" s="30" t="n"/>
      <c r="I86" s="34">
        <f>IF(H86="","",IF(H86&gt;='基本設定'!$B$8,"合格","不合格"))</f>
      </c>
      <c r="J86" s="28" t="n"/>
      <c r="K86" s="28" t="n"/>
      <c r="L86" s="29" t="n"/>
      <c r="M86" s="29" t="n"/>
      <c r="N86" s="28" t="n"/>
      <c r="O86" s="28" t="n"/>
    </row>
    <row r="87">
      <c r="A87" s="29" t="n"/>
      <c r="B87" s="28" t="n"/>
      <c r="C87" s="34">
        <f>IFERROR(VLOOKUP(B87,'店舗マスタ'!$A$4:$B$103,2,FALSE),"")</f>
      </c>
      <c r="D87" s="28" t="n"/>
      <c r="E87" s="28" t="n"/>
      <c r="F87" s="28" t="n"/>
      <c r="G87" s="28" t="n"/>
      <c r="H87" s="30" t="n"/>
      <c r="I87" s="34">
        <f>IF(H87="","",IF(H87&gt;='基本設定'!$B$8,"合格","不合格"))</f>
      </c>
      <c r="J87" s="28" t="n"/>
      <c r="K87" s="28" t="n"/>
      <c r="L87" s="29" t="n"/>
      <c r="M87" s="29" t="n"/>
      <c r="N87" s="28" t="n"/>
      <c r="O87" s="28" t="n"/>
    </row>
    <row r="88">
      <c r="A88" s="29" t="n"/>
      <c r="B88" s="28" t="n"/>
      <c r="C88" s="34">
        <f>IFERROR(VLOOKUP(B88,'店舗マスタ'!$A$4:$B$103,2,FALSE),"")</f>
      </c>
      <c r="D88" s="28" t="n"/>
      <c r="E88" s="28" t="n"/>
      <c r="F88" s="28" t="n"/>
      <c r="G88" s="28" t="n"/>
      <c r="H88" s="30" t="n"/>
      <c r="I88" s="34">
        <f>IF(H88="","",IF(H88&gt;='基本設定'!$B$8,"合格","不合格"))</f>
      </c>
      <c r="J88" s="28" t="n"/>
      <c r="K88" s="28" t="n"/>
      <c r="L88" s="29" t="n"/>
      <c r="M88" s="29" t="n"/>
      <c r="N88" s="28" t="n"/>
      <c r="O88" s="28" t="n"/>
    </row>
    <row r="89">
      <c r="A89" s="29" t="n"/>
      <c r="B89" s="28" t="n"/>
      <c r="C89" s="34">
        <f>IFERROR(VLOOKUP(B89,'店舗マスタ'!$A$4:$B$103,2,FALSE),"")</f>
      </c>
      <c r="D89" s="28" t="n"/>
      <c r="E89" s="28" t="n"/>
      <c r="F89" s="28" t="n"/>
      <c r="G89" s="28" t="n"/>
      <c r="H89" s="30" t="n"/>
      <c r="I89" s="34">
        <f>IF(H89="","",IF(H89&gt;='基本設定'!$B$8,"合格","不合格"))</f>
      </c>
      <c r="J89" s="28" t="n"/>
      <c r="K89" s="28" t="n"/>
      <c r="L89" s="29" t="n"/>
      <c r="M89" s="29" t="n"/>
      <c r="N89" s="28" t="n"/>
      <c r="O89" s="28" t="n"/>
    </row>
    <row r="90">
      <c r="A90" s="29" t="n"/>
      <c r="B90" s="28" t="n"/>
      <c r="C90" s="34">
        <f>IFERROR(VLOOKUP(B90,'店舗マスタ'!$A$4:$B$103,2,FALSE),"")</f>
      </c>
      <c r="D90" s="28" t="n"/>
      <c r="E90" s="28" t="n"/>
      <c r="F90" s="28" t="n"/>
      <c r="G90" s="28" t="n"/>
      <c r="H90" s="30" t="n"/>
      <c r="I90" s="34">
        <f>IF(H90="","",IF(H90&gt;='基本設定'!$B$8,"合格","不合格"))</f>
      </c>
      <c r="J90" s="28" t="n"/>
      <c r="K90" s="28" t="n"/>
      <c r="L90" s="29" t="n"/>
      <c r="M90" s="29" t="n"/>
      <c r="N90" s="28" t="n"/>
      <c r="O90" s="28" t="n"/>
    </row>
    <row r="91">
      <c r="A91" s="29" t="n"/>
      <c r="B91" s="28" t="n"/>
      <c r="C91" s="34">
        <f>IFERROR(VLOOKUP(B91,'店舗マスタ'!$A$4:$B$103,2,FALSE),"")</f>
      </c>
      <c r="D91" s="28" t="n"/>
      <c r="E91" s="28" t="n"/>
      <c r="F91" s="28" t="n"/>
      <c r="G91" s="28" t="n"/>
      <c r="H91" s="30" t="n"/>
      <c r="I91" s="34">
        <f>IF(H91="","",IF(H91&gt;='基本設定'!$B$8,"合格","不合格"))</f>
      </c>
      <c r="J91" s="28" t="n"/>
      <c r="K91" s="28" t="n"/>
      <c r="L91" s="29" t="n"/>
      <c r="M91" s="29" t="n"/>
      <c r="N91" s="28" t="n"/>
      <c r="O91" s="28" t="n"/>
    </row>
    <row r="92">
      <c r="A92" s="29" t="n"/>
      <c r="B92" s="28" t="n"/>
      <c r="C92" s="34">
        <f>IFERROR(VLOOKUP(B92,'店舗マスタ'!$A$4:$B$103,2,FALSE),"")</f>
      </c>
      <c r="D92" s="28" t="n"/>
      <c r="E92" s="28" t="n"/>
      <c r="F92" s="28" t="n"/>
      <c r="G92" s="28" t="n"/>
      <c r="H92" s="30" t="n"/>
      <c r="I92" s="34">
        <f>IF(H92="","",IF(H92&gt;='基本設定'!$B$8,"合格","不合格"))</f>
      </c>
      <c r="J92" s="28" t="n"/>
      <c r="K92" s="28" t="n"/>
      <c r="L92" s="29" t="n"/>
      <c r="M92" s="29" t="n"/>
      <c r="N92" s="28" t="n"/>
      <c r="O92" s="28" t="n"/>
    </row>
    <row r="93">
      <c r="A93" s="29" t="n"/>
      <c r="B93" s="28" t="n"/>
      <c r="C93" s="34">
        <f>IFERROR(VLOOKUP(B93,'店舗マスタ'!$A$4:$B$103,2,FALSE),"")</f>
      </c>
      <c r="D93" s="28" t="n"/>
      <c r="E93" s="28" t="n"/>
      <c r="F93" s="28" t="n"/>
      <c r="G93" s="28" t="n"/>
      <c r="H93" s="30" t="n"/>
      <c r="I93" s="34">
        <f>IF(H93="","",IF(H93&gt;='基本設定'!$B$8,"合格","不合格"))</f>
      </c>
      <c r="J93" s="28" t="n"/>
      <c r="K93" s="28" t="n"/>
      <c r="L93" s="29" t="n"/>
      <c r="M93" s="29" t="n"/>
      <c r="N93" s="28" t="n"/>
      <c r="O93" s="28" t="n"/>
    </row>
    <row r="94">
      <c r="A94" s="29" t="n"/>
      <c r="B94" s="28" t="n"/>
      <c r="C94" s="34">
        <f>IFERROR(VLOOKUP(B94,'店舗マスタ'!$A$4:$B$103,2,FALSE),"")</f>
      </c>
      <c r="D94" s="28" t="n"/>
      <c r="E94" s="28" t="n"/>
      <c r="F94" s="28" t="n"/>
      <c r="G94" s="28" t="n"/>
      <c r="H94" s="30" t="n"/>
      <c r="I94" s="34">
        <f>IF(H94="","",IF(H94&gt;='基本設定'!$B$8,"合格","不合格"))</f>
      </c>
      <c r="J94" s="28" t="n"/>
      <c r="K94" s="28" t="n"/>
      <c r="L94" s="29" t="n"/>
      <c r="M94" s="29" t="n"/>
      <c r="N94" s="28" t="n"/>
      <c r="O94" s="28" t="n"/>
    </row>
    <row r="95">
      <c r="A95" s="29" t="n"/>
      <c r="B95" s="28" t="n"/>
      <c r="C95" s="34">
        <f>IFERROR(VLOOKUP(B95,'店舗マスタ'!$A$4:$B$103,2,FALSE),"")</f>
      </c>
      <c r="D95" s="28" t="n"/>
      <c r="E95" s="28" t="n"/>
      <c r="F95" s="28" t="n"/>
      <c r="G95" s="28" t="n"/>
      <c r="H95" s="30" t="n"/>
      <c r="I95" s="34">
        <f>IF(H95="","",IF(H95&gt;='基本設定'!$B$8,"合格","不合格"))</f>
      </c>
      <c r="J95" s="28" t="n"/>
      <c r="K95" s="28" t="n"/>
      <c r="L95" s="29" t="n"/>
      <c r="M95" s="29" t="n"/>
      <c r="N95" s="28" t="n"/>
      <c r="O95" s="28" t="n"/>
    </row>
    <row r="96">
      <c r="A96" s="29" t="n"/>
      <c r="B96" s="28" t="n"/>
      <c r="C96" s="34">
        <f>IFERROR(VLOOKUP(B96,'店舗マスタ'!$A$4:$B$103,2,FALSE),"")</f>
      </c>
      <c r="D96" s="28" t="n"/>
      <c r="E96" s="28" t="n"/>
      <c r="F96" s="28" t="n"/>
      <c r="G96" s="28" t="n"/>
      <c r="H96" s="30" t="n"/>
      <c r="I96" s="34">
        <f>IF(H96="","",IF(H96&gt;='基本設定'!$B$8,"合格","不合格"))</f>
      </c>
      <c r="J96" s="28" t="n"/>
      <c r="K96" s="28" t="n"/>
      <c r="L96" s="29" t="n"/>
      <c r="M96" s="29" t="n"/>
      <c r="N96" s="28" t="n"/>
      <c r="O96" s="28" t="n"/>
    </row>
    <row r="97">
      <c r="A97" s="29" t="n"/>
      <c r="B97" s="28" t="n"/>
      <c r="C97" s="34">
        <f>IFERROR(VLOOKUP(B97,'店舗マスタ'!$A$4:$B$103,2,FALSE),"")</f>
      </c>
      <c r="D97" s="28" t="n"/>
      <c r="E97" s="28" t="n"/>
      <c r="F97" s="28" t="n"/>
      <c r="G97" s="28" t="n"/>
      <c r="H97" s="30" t="n"/>
      <c r="I97" s="34">
        <f>IF(H97="","",IF(H97&gt;='基本設定'!$B$8,"合格","不合格"))</f>
      </c>
      <c r="J97" s="28" t="n"/>
      <c r="K97" s="28" t="n"/>
      <c r="L97" s="29" t="n"/>
      <c r="M97" s="29" t="n"/>
      <c r="N97" s="28" t="n"/>
      <c r="O97" s="28" t="n"/>
    </row>
    <row r="98">
      <c r="A98" s="29" t="n"/>
      <c r="B98" s="28" t="n"/>
      <c r="C98" s="34">
        <f>IFERROR(VLOOKUP(B98,'店舗マスタ'!$A$4:$B$103,2,FALSE),"")</f>
      </c>
      <c r="D98" s="28" t="n"/>
      <c r="E98" s="28" t="n"/>
      <c r="F98" s="28" t="n"/>
      <c r="G98" s="28" t="n"/>
      <c r="H98" s="30" t="n"/>
      <c r="I98" s="34">
        <f>IF(H98="","",IF(H98&gt;='基本設定'!$B$8,"合格","不合格"))</f>
      </c>
      <c r="J98" s="28" t="n"/>
      <c r="K98" s="28" t="n"/>
      <c r="L98" s="29" t="n"/>
      <c r="M98" s="29" t="n"/>
      <c r="N98" s="28" t="n"/>
      <c r="O98" s="28" t="n"/>
    </row>
    <row r="99">
      <c r="A99" s="29" t="n"/>
      <c r="B99" s="28" t="n"/>
      <c r="C99" s="34">
        <f>IFERROR(VLOOKUP(B99,'店舗マスタ'!$A$4:$B$103,2,FALSE),"")</f>
      </c>
      <c r="D99" s="28" t="n"/>
      <c r="E99" s="28" t="n"/>
      <c r="F99" s="28" t="n"/>
      <c r="G99" s="28" t="n"/>
      <c r="H99" s="30" t="n"/>
      <c r="I99" s="34">
        <f>IF(H99="","",IF(H99&gt;='基本設定'!$B$8,"合格","不合格"))</f>
      </c>
      <c r="J99" s="28" t="n"/>
      <c r="K99" s="28" t="n"/>
      <c r="L99" s="29" t="n"/>
      <c r="M99" s="29" t="n"/>
      <c r="N99" s="28" t="n"/>
      <c r="O99" s="28" t="n"/>
    </row>
    <row r="100">
      <c r="A100" s="29" t="n"/>
      <c r="B100" s="28" t="n"/>
      <c r="C100" s="34">
        <f>IFERROR(VLOOKUP(B100,'店舗マスタ'!$A$4:$B$103,2,FALSE),"")</f>
      </c>
      <c r="D100" s="28" t="n"/>
      <c r="E100" s="28" t="n"/>
      <c r="F100" s="28" t="n"/>
      <c r="G100" s="28" t="n"/>
      <c r="H100" s="30" t="n"/>
      <c r="I100" s="34">
        <f>IF(H100="","",IF(H100&gt;='基本設定'!$B$8,"合格","不合格"))</f>
      </c>
      <c r="J100" s="28" t="n"/>
      <c r="K100" s="28" t="n"/>
      <c r="L100" s="29" t="n"/>
      <c r="M100" s="29" t="n"/>
      <c r="N100" s="28" t="n"/>
      <c r="O100" s="28" t="n"/>
    </row>
    <row r="101">
      <c r="A101" s="29" t="n"/>
      <c r="B101" s="28" t="n"/>
      <c r="C101" s="34">
        <f>IFERROR(VLOOKUP(B101,'店舗マスタ'!$A$4:$B$103,2,FALSE),"")</f>
      </c>
      <c r="D101" s="28" t="n"/>
      <c r="E101" s="28" t="n"/>
      <c r="F101" s="28" t="n"/>
      <c r="G101" s="28" t="n"/>
      <c r="H101" s="30" t="n"/>
      <c r="I101" s="34">
        <f>IF(H101="","",IF(H101&gt;='基本設定'!$B$8,"合格","不合格"))</f>
      </c>
      <c r="J101" s="28" t="n"/>
      <c r="K101" s="28" t="n"/>
      <c r="L101" s="29" t="n"/>
      <c r="M101" s="29" t="n"/>
      <c r="N101" s="28" t="n"/>
      <c r="O101" s="28" t="n"/>
    </row>
    <row r="102">
      <c r="A102" s="29" t="n"/>
      <c r="B102" s="28" t="n"/>
      <c r="C102" s="34">
        <f>IFERROR(VLOOKUP(B102,'店舗マスタ'!$A$4:$B$103,2,FALSE),"")</f>
      </c>
      <c r="D102" s="28" t="n"/>
      <c r="E102" s="28" t="n"/>
      <c r="F102" s="28" t="n"/>
      <c r="G102" s="28" t="n"/>
      <c r="H102" s="30" t="n"/>
      <c r="I102" s="34">
        <f>IF(H102="","",IF(H102&gt;='基本設定'!$B$8,"合格","不合格"))</f>
      </c>
      <c r="J102" s="28" t="n"/>
      <c r="K102" s="28" t="n"/>
      <c r="L102" s="29" t="n"/>
      <c r="M102" s="29" t="n"/>
      <c r="N102" s="28" t="n"/>
      <c r="O102" s="28" t="n"/>
    </row>
    <row r="103">
      <c r="A103" s="29" t="n"/>
      <c r="B103" s="28" t="n"/>
      <c r="C103" s="34">
        <f>IFERROR(VLOOKUP(B103,'店舗マスタ'!$A$4:$B$103,2,FALSE),"")</f>
      </c>
      <c r="D103" s="28" t="n"/>
      <c r="E103" s="28" t="n"/>
      <c r="F103" s="28" t="n"/>
      <c r="G103" s="28" t="n"/>
      <c r="H103" s="30" t="n"/>
      <c r="I103" s="34">
        <f>IF(H103="","",IF(H103&gt;='基本設定'!$B$8,"合格","不合格"))</f>
      </c>
      <c r="J103" s="28" t="n"/>
      <c r="K103" s="28" t="n"/>
      <c r="L103" s="29" t="n"/>
      <c r="M103" s="29" t="n"/>
      <c r="N103" s="28" t="n"/>
      <c r="O103" s="28" t="n"/>
    </row>
    <row r="104">
      <c r="A104" s="29" t="n"/>
      <c r="B104" s="28" t="n"/>
      <c r="C104" s="34">
        <f>IFERROR(VLOOKUP(B104,'店舗マスタ'!$A$4:$B$103,2,FALSE),"")</f>
      </c>
      <c r="D104" s="28" t="n"/>
      <c r="E104" s="28" t="n"/>
      <c r="F104" s="28" t="n"/>
      <c r="G104" s="28" t="n"/>
      <c r="H104" s="30" t="n"/>
      <c r="I104" s="34">
        <f>IF(H104="","",IF(H104&gt;='基本設定'!$B$8,"合格","不合格"))</f>
      </c>
      <c r="J104" s="28" t="n"/>
      <c r="K104" s="28" t="n"/>
      <c r="L104" s="29" t="n"/>
      <c r="M104" s="29" t="n"/>
      <c r="N104" s="28" t="n"/>
      <c r="O104" s="28" t="n"/>
    </row>
    <row r="105">
      <c r="A105" s="29" t="n"/>
      <c r="B105" s="28" t="n"/>
      <c r="C105" s="34">
        <f>IFERROR(VLOOKUP(B105,'店舗マスタ'!$A$4:$B$103,2,FALSE),"")</f>
      </c>
      <c r="D105" s="28" t="n"/>
      <c r="E105" s="28" t="n"/>
      <c r="F105" s="28" t="n"/>
      <c r="G105" s="28" t="n"/>
      <c r="H105" s="30" t="n"/>
      <c r="I105" s="34">
        <f>IF(H105="","",IF(H105&gt;='基本設定'!$B$8,"合格","不合格"))</f>
      </c>
      <c r="J105" s="28" t="n"/>
      <c r="K105" s="28" t="n"/>
      <c r="L105" s="29" t="n"/>
      <c r="M105" s="29" t="n"/>
      <c r="N105" s="28" t="n"/>
      <c r="O105" s="28" t="n"/>
    </row>
    <row r="106">
      <c r="A106" s="29" t="n"/>
      <c r="B106" s="28" t="n"/>
      <c r="C106" s="34">
        <f>IFERROR(VLOOKUP(B106,'店舗マスタ'!$A$4:$B$103,2,FALSE),"")</f>
      </c>
      <c r="D106" s="28" t="n"/>
      <c r="E106" s="28" t="n"/>
      <c r="F106" s="28" t="n"/>
      <c r="G106" s="28" t="n"/>
      <c r="H106" s="30" t="n"/>
      <c r="I106" s="34">
        <f>IF(H106="","",IF(H106&gt;='基本設定'!$B$8,"合格","不合格"))</f>
      </c>
      <c r="J106" s="28" t="n"/>
      <c r="K106" s="28" t="n"/>
      <c r="L106" s="29" t="n"/>
      <c r="M106" s="29" t="n"/>
      <c r="N106" s="28" t="n"/>
      <c r="O106" s="28" t="n"/>
    </row>
    <row r="107">
      <c r="A107" s="29" t="n"/>
      <c r="B107" s="28" t="n"/>
      <c r="C107" s="34">
        <f>IFERROR(VLOOKUP(B107,'店舗マスタ'!$A$4:$B$103,2,FALSE),"")</f>
      </c>
      <c r="D107" s="28" t="n"/>
      <c r="E107" s="28" t="n"/>
      <c r="F107" s="28" t="n"/>
      <c r="G107" s="28" t="n"/>
      <c r="H107" s="30" t="n"/>
      <c r="I107" s="34">
        <f>IF(H107="","",IF(H107&gt;='基本設定'!$B$8,"合格","不合格"))</f>
      </c>
      <c r="J107" s="28" t="n"/>
      <c r="K107" s="28" t="n"/>
      <c r="L107" s="29" t="n"/>
      <c r="M107" s="29" t="n"/>
      <c r="N107" s="28" t="n"/>
      <c r="O107" s="28" t="n"/>
    </row>
    <row r="108">
      <c r="A108" s="29" t="n"/>
      <c r="B108" s="28" t="n"/>
      <c r="C108" s="34">
        <f>IFERROR(VLOOKUP(B108,'店舗マスタ'!$A$4:$B$103,2,FALSE),"")</f>
      </c>
      <c r="D108" s="28" t="n"/>
      <c r="E108" s="28" t="n"/>
      <c r="F108" s="28" t="n"/>
      <c r="G108" s="28" t="n"/>
      <c r="H108" s="30" t="n"/>
      <c r="I108" s="34">
        <f>IF(H108="","",IF(H108&gt;='基本設定'!$B$8,"合格","不合格"))</f>
      </c>
      <c r="J108" s="28" t="n"/>
      <c r="K108" s="28" t="n"/>
      <c r="L108" s="29" t="n"/>
      <c r="M108" s="29" t="n"/>
      <c r="N108" s="28" t="n"/>
      <c r="O108" s="28" t="n"/>
    </row>
    <row r="109">
      <c r="A109" s="29" t="n"/>
      <c r="B109" s="28" t="n"/>
      <c r="C109" s="34">
        <f>IFERROR(VLOOKUP(B109,'店舗マスタ'!$A$4:$B$103,2,FALSE),"")</f>
      </c>
      <c r="D109" s="28" t="n"/>
      <c r="E109" s="28" t="n"/>
      <c r="F109" s="28" t="n"/>
      <c r="G109" s="28" t="n"/>
      <c r="H109" s="30" t="n"/>
      <c r="I109" s="34">
        <f>IF(H109="","",IF(H109&gt;='基本設定'!$B$8,"合格","不合格"))</f>
      </c>
      <c r="J109" s="28" t="n"/>
      <c r="K109" s="28" t="n"/>
      <c r="L109" s="29" t="n"/>
      <c r="M109" s="29" t="n"/>
      <c r="N109" s="28" t="n"/>
      <c r="O109" s="28" t="n"/>
    </row>
    <row r="110">
      <c r="A110" s="29" t="n"/>
      <c r="B110" s="28" t="n"/>
      <c r="C110" s="34">
        <f>IFERROR(VLOOKUP(B110,'店舗マスタ'!$A$4:$B$103,2,FALSE),"")</f>
      </c>
      <c r="D110" s="28" t="n"/>
      <c r="E110" s="28" t="n"/>
      <c r="F110" s="28" t="n"/>
      <c r="G110" s="28" t="n"/>
      <c r="H110" s="30" t="n"/>
      <c r="I110" s="34">
        <f>IF(H110="","",IF(H110&gt;='基本設定'!$B$8,"合格","不合格"))</f>
      </c>
      <c r="J110" s="28" t="n"/>
      <c r="K110" s="28" t="n"/>
      <c r="L110" s="29" t="n"/>
      <c r="M110" s="29" t="n"/>
      <c r="N110" s="28" t="n"/>
      <c r="O110" s="28" t="n"/>
    </row>
    <row r="111">
      <c r="A111" s="29" t="n"/>
      <c r="B111" s="28" t="n"/>
      <c r="C111" s="34">
        <f>IFERROR(VLOOKUP(B111,'店舗マスタ'!$A$4:$B$103,2,FALSE),"")</f>
      </c>
      <c r="D111" s="28" t="n"/>
      <c r="E111" s="28" t="n"/>
      <c r="F111" s="28" t="n"/>
      <c r="G111" s="28" t="n"/>
      <c r="H111" s="30" t="n"/>
      <c r="I111" s="34">
        <f>IF(H111="","",IF(H111&gt;='基本設定'!$B$8,"合格","不合格"))</f>
      </c>
      <c r="J111" s="28" t="n"/>
      <c r="K111" s="28" t="n"/>
      <c r="L111" s="29" t="n"/>
      <c r="M111" s="29" t="n"/>
      <c r="N111" s="28" t="n"/>
      <c r="O111" s="28" t="n"/>
    </row>
    <row r="112">
      <c r="A112" s="29" t="n"/>
      <c r="B112" s="28" t="n"/>
      <c r="C112" s="34">
        <f>IFERROR(VLOOKUP(B112,'店舗マスタ'!$A$4:$B$103,2,FALSE),"")</f>
      </c>
      <c r="D112" s="28" t="n"/>
      <c r="E112" s="28" t="n"/>
      <c r="F112" s="28" t="n"/>
      <c r="G112" s="28" t="n"/>
      <c r="H112" s="30" t="n"/>
      <c r="I112" s="34">
        <f>IF(H112="","",IF(H112&gt;='基本設定'!$B$8,"合格","不合格"))</f>
      </c>
      <c r="J112" s="28" t="n"/>
      <c r="K112" s="28" t="n"/>
      <c r="L112" s="29" t="n"/>
      <c r="M112" s="29" t="n"/>
      <c r="N112" s="28" t="n"/>
      <c r="O112" s="28" t="n"/>
    </row>
    <row r="113">
      <c r="A113" s="29" t="n"/>
      <c r="B113" s="28" t="n"/>
      <c r="C113" s="34">
        <f>IFERROR(VLOOKUP(B113,'店舗マスタ'!$A$4:$B$103,2,FALSE),"")</f>
      </c>
      <c r="D113" s="28" t="n"/>
      <c r="E113" s="28" t="n"/>
      <c r="F113" s="28" t="n"/>
      <c r="G113" s="28" t="n"/>
      <c r="H113" s="30" t="n"/>
      <c r="I113" s="34">
        <f>IF(H113="","",IF(H113&gt;='基本設定'!$B$8,"合格","不合格"))</f>
      </c>
      <c r="J113" s="28" t="n"/>
      <c r="K113" s="28" t="n"/>
      <c r="L113" s="29" t="n"/>
      <c r="M113" s="29" t="n"/>
      <c r="N113" s="28" t="n"/>
      <c r="O113" s="28" t="n"/>
    </row>
    <row r="114">
      <c r="A114" s="29" t="n"/>
      <c r="B114" s="28" t="n"/>
      <c r="C114" s="34">
        <f>IFERROR(VLOOKUP(B114,'店舗マスタ'!$A$4:$B$103,2,FALSE),"")</f>
      </c>
      <c r="D114" s="28" t="n"/>
      <c r="E114" s="28" t="n"/>
      <c r="F114" s="28" t="n"/>
      <c r="G114" s="28" t="n"/>
      <c r="H114" s="30" t="n"/>
      <c r="I114" s="34">
        <f>IF(H114="","",IF(H114&gt;='基本設定'!$B$8,"合格","不合格"))</f>
      </c>
      <c r="J114" s="28" t="n"/>
      <c r="K114" s="28" t="n"/>
      <c r="L114" s="29" t="n"/>
      <c r="M114" s="29" t="n"/>
      <c r="N114" s="28" t="n"/>
      <c r="O114" s="28" t="n"/>
    </row>
    <row r="115">
      <c r="A115" s="29" t="n"/>
      <c r="B115" s="28" t="n"/>
      <c r="C115" s="34">
        <f>IFERROR(VLOOKUP(B115,'店舗マスタ'!$A$4:$B$103,2,FALSE),"")</f>
      </c>
      <c r="D115" s="28" t="n"/>
      <c r="E115" s="28" t="n"/>
      <c r="F115" s="28" t="n"/>
      <c r="G115" s="28" t="n"/>
      <c r="H115" s="30" t="n"/>
      <c r="I115" s="34">
        <f>IF(H115="","",IF(H115&gt;='基本設定'!$B$8,"合格","不合格"))</f>
      </c>
      <c r="J115" s="28" t="n"/>
      <c r="K115" s="28" t="n"/>
      <c r="L115" s="29" t="n"/>
      <c r="M115" s="29" t="n"/>
      <c r="N115" s="28" t="n"/>
      <c r="O115" s="28" t="n"/>
    </row>
    <row r="116">
      <c r="A116" s="29" t="n"/>
      <c r="B116" s="28" t="n"/>
      <c r="C116" s="34">
        <f>IFERROR(VLOOKUP(B116,'店舗マスタ'!$A$4:$B$103,2,FALSE),"")</f>
      </c>
      <c r="D116" s="28" t="n"/>
      <c r="E116" s="28" t="n"/>
      <c r="F116" s="28" t="n"/>
      <c r="G116" s="28" t="n"/>
      <c r="H116" s="30" t="n"/>
      <c r="I116" s="34">
        <f>IF(H116="","",IF(H116&gt;='基本設定'!$B$8,"合格","不合格"))</f>
      </c>
      <c r="J116" s="28" t="n"/>
      <c r="K116" s="28" t="n"/>
      <c r="L116" s="29" t="n"/>
      <c r="M116" s="29" t="n"/>
      <c r="N116" s="28" t="n"/>
      <c r="O116" s="28" t="n"/>
    </row>
    <row r="117">
      <c r="A117" s="29" t="n"/>
      <c r="B117" s="28" t="n"/>
      <c r="C117" s="34">
        <f>IFERROR(VLOOKUP(B117,'店舗マスタ'!$A$4:$B$103,2,FALSE),"")</f>
      </c>
      <c r="D117" s="28" t="n"/>
      <c r="E117" s="28" t="n"/>
      <c r="F117" s="28" t="n"/>
      <c r="G117" s="28" t="n"/>
      <c r="H117" s="30" t="n"/>
      <c r="I117" s="34">
        <f>IF(H117="","",IF(H117&gt;='基本設定'!$B$8,"合格","不合格"))</f>
      </c>
      <c r="J117" s="28" t="n"/>
      <c r="K117" s="28" t="n"/>
      <c r="L117" s="29" t="n"/>
      <c r="M117" s="29" t="n"/>
      <c r="N117" s="28" t="n"/>
      <c r="O117" s="28" t="n"/>
    </row>
    <row r="118">
      <c r="A118" s="29" t="n"/>
      <c r="B118" s="28" t="n"/>
      <c r="C118" s="34">
        <f>IFERROR(VLOOKUP(B118,'店舗マスタ'!$A$4:$B$103,2,FALSE),"")</f>
      </c>
      <c r="D118" s="28" t="n"/>
      <c r="E118" s="28" t="n"/>
      <c r="F118" s="28" t="n"/>
      <c r="G118" s="28" t="n"/>
      <c r="H118" s="30" t="n"/>
      <c r="I118" s="34">
        <f>IF(H118="","",IF(H118&gt;='基本設定'!$B$8,"合格","不合格"))</f>
      </c>
      <c r="J118" s="28" t="n"/>
      <c r="K118" s="28" t="n"/>
      <c r="L118" s="29" t="n"/>
      <c r="M118" s="29" t="n"/>
      <c r="N118" s="28" t="n"/>
      <c r="O118" s="28" t="n"/>
    </row>
    <row r="119">
      <c r="A119" s="29" t="n"/>
      <c r="B119" s="28" t="n"/>
      <c r="C119" s="34">
        <f>IFERROR(VLOOKUP(B119,'店舗マスタ'!$A$4:$B$103,2,FALSE),"")</f>
      </c>
      <c r="D119" s="28" t="n"/>
      <c r="E119" s="28" t="n"/>
      <c r="F119" s="28" t="n"/>
      <c r="G119" s="28" t="n"/>
      <c r="H119" s="30" t="n"/>
      <c r="I119" s="34">
        <f>IF(H119="","",IF(H119&gt;='基本設定'!$B$8,"合格","不合格"))</f>
      </c>
      <c r="J119" s="28" t="n"/>
      <c r="K119" s="28" t="n"/>
      <c r="L119" s="29" t="n"/>
      <c r="M119" s="29" t="n"/>
      <c r="N119" s="28" t="n"/>
      <c r="O119" s="28" t="n"/>
    </row>
    <row r="120">
      <c r="A120" s="29" t="n"/>
      <c r="B120" s="28" t="n"/>
      <c r="C120" s="34">
        <f>IFERROR(VLOOKUP(B120,'店舗マスタ'!$A$4:$B$103,2,FALSE),"")</f>
      </c>
      <c r="D120" s="28" t="n"/>
      <c r="E120" s="28" t="n"/>
      <c r="F120" s="28" t="n"/>
      <c r="G120" s="28" t="n"/>
      <c r="H120" s="30" t="n"/>
      <c r="I120" s="34">
        <f>IF(H120="","",IF(H120&gt;='基本設定'!$B$8,"合格","不合格"))</f>
      </c>
      <c r="J120" s="28" t="n"/>
      <c r="K120" s="28" t="n"/>
      <c r="L120" s="29" t="n"/>
      <c r="M120" s="29" t="n"/>
      <c r="N120" s="28" t="n"/>
      <c r="O120" s="28" t="n"/>
    </row>
    <row r="121">
      <c r="A121" s="29" t="n"/>
      <c r="B121" s="28" t="n"/>
      <c r="C121" s="34">
        <f>IFERROR(VLOOKUP(B121,'店舗マスタ'!$A$4:$B$103,2,FALSE),"")</f>
      </c>
      <c r="D121" s="28" t="n"/>
      <c r="E121" s="28" t="n"/>
      <c r="F121" s="28" t="n"/>
      <c r="G121" s="28" t="n"/>
      <c r="H121" s="30" t="n"/>
      <c r="I121" s="34">
        <f>IF(H121="","",IF(H121&gt;='基本設定'!$B$8,"合格","不合格"))</f>
      </c>
      <c r="J121" s="28" t="n"/>
      <c r="K121" s="28" t="n"/>
      <c r="L121" s="29" t="n"/>
      <c r="M121" s="29" t="n"/>
      <c r="N121" s="28" t="n"/>
      <c r="O121" s="28" t="n"/>
    </row>
    <row r="122">
      <c r="A122" s="29" t="n"/>
      <c r="B122" s="28" t="n"/>
      <c r="C122" s="34">
        <f>IFERROR(VLOOKUP(B122,'店舗マスタ'!$A$4:$B$103,2,FALSE),"")</f>
      </c>
      <c r="D122" s="28" t="n"/>
      <c r="E122" s="28" t="n"/>
      <c r="F122" s="28" t="n"/>
      <c r="G122" s="28" t="n"/>
      <c r="H122" s="30" t="n"/>
      <c r="I122" s="34">
        <f>IF(H122="","",IF(H122&gt;='基本設定'!$B$8,"合格","不合格"))</f>
      </c>
      <c r="J122" s="28" t="n"/>
      <c r="K122" s="28" t="n"/>
      <c r="L122" s="29" t="n"/>
      <c r="M122" s="29" t="n"/>
      <c r="N122" s="28" t="n"/>
      <c r="O122" s="28" t="n"/>
    </row>
    <row r="123">
      <c r="A123" s="29" t="n"/>
      <c r="B123" s="28" t="n"/>
      <c r="C123" s="34">
        <f>IFERROR(VLOOKUP(B123,'店舗マスタ'!$A$4:$B$103,2,FALSE),"")</f>
      </c>
      <c r="D123" s="28" t="n"/>
      <c r="E123" s="28" t="n"/>
      <c r="F123" s="28" t="n"/>
      <c r="G123" s="28" t="n"/>
      <c r="H123" s="30" t="n"/>
      <c r="I123" s="34">
        <f>IF(H123="","",IF(H123&gt;='基本設定'!$B$8,"合格","不合格"))</f>
      </c>
      <c r="J123" s="28" t="n"/>
      <c r="K123" s="28" t="n"/>
      <c r="L123" s="29" t="n"/>
      <c r="M123" s="29" t="n"/>
      <c r="N123" s="28" t="n"/>
      <c r="O123" s="28" t="n"/>
    </row>
    <row r="124">
      <c r="A124" s="29" t="n"/>
      <c r="B124" s="28" t="n"/>
      <c r="C124" s="34">
        <f>IFERROR(VLOOKUP(B124,'店舗マスタ'!$A$4:$B$103,2,FALSE),"")</f>
      </c>
      <c r="D124" s="28" t="n"/>
      <c r="E124" s="28" t="n"/>
      <c r="F124" s="28" t="n"/>
      <c r="G124" s="28" t="n"/>
      <c r="H124" s="30" t="n"/>
      <c r="I124" s="34">
        <f>IF(H124="","",IF(H124&gt;='基本設定'!$B$8,"合格","不合格"))</f>
      </c>
      <c r="J124" s="28" t="n"/>
      <c r="K124" s="28" t="n"/>
      <c r="L124" s="29" t="n"/>
      <c r="M124" s="29" t="n"/>
      <c r="N124" s="28" t="n"/>
      <c r="O124" s="28" t="n"/>
    </row>
    <row r="125">
      <c r="A125" s="29" t="n"/>
      <c r="B125" s="28" t="n"/>
      <c r="C125" s="34">
        <f>IFERROR(VLOOKUP(B125,'店舗マスタ'!$A$4:$B$103,2,FALSE),"")</f>
      </c>
      <c r="D125" s="28" t="n"/>
      <c r="E125" s="28" t="n"/>
      <c r="F125" s="28" t="n"/>
      <c r="G125" s="28" t="n"/>
      <c r="H125" s="30" t="n"/>
      <c r="I125" s="34">
        <f>IF(H125="","",IF(H125&gt;='基本設定'!$B$8,"合格","不合格"))</f>
      </c>
      <c r="J125" s="28" t="n"/>
      <c r="K125" s="28" t="n"/>
      <c r="L125" s="29" t="n"/>
      <c r="M125" s="29" t="n"/>
      <c r="N125" s="28" t="n"/>
      <c r="O125" s="28" t="n"/>
    </row>
    <row r="126">
      <c r="A126" s="29" t="n"/>
      <c r="B126" s="28" t="n"/>
      <c r="C126" s="34">
        <f>IFERROR(VLOOKUP(B126,'店舗マスタ'!$A$4:$B$103,2,FALSE),"")</f>
      </c>
      <c r="D126" s="28" t="n"/>
      <c r="E126" s="28" t="n"/>
      <c r="F126" s="28" t="n"/>
      <c r="G126" s="28" t="n"/>
      <c r="H126" s="30" t="n"/>
      <c r="I126" s="34">
        <f>IF(H126="","",IF(H126&gt;='基本設定'!$B$8,"合格","不合格"))</f>
      </c>
      <c r="J126" s="28" t="n"/>
      <c r="K126" s="28" t="n"/>
      <c r="L126" s="29" t="n"/>
      <c r="M126" s="29" t="n"/>
      <c r="N126" s="28" t="n"/>
      <c r="O126" s="28" t="n"/>
    </row>
    <row r="127">
      <c r="A127" s="29" t="n"/>
      <c r="B127" s="28" t="n"/>
      <c r="C127" s="34">
        <f>IFERROR(VLOOKUP(B127,'店舗マスタ'!$A$4:$B$103,2,FALSE),"")</f>
      </c>
      <c r="D127" s="28" t="n"/>
      <c r="E127" s="28" t="n"/>
      <c r="F127" s="28" t="n"/>
      <c r="G127" s="28" t="n"/>
      <c r="H127" s="30" t="n"/>
      <c r="I127" s="34">
        <f>IF(H127="","",IF(H127&gt;='基本設定'!$B$8,"合格","不合格"))</f>
      </c>
      <c r="J127" s="28" t="n"/>
      <c r="K127" s="28" t="n"/>
      <c r="L127" s="29" t="n"/>
      <c r="M127" s="29" t="n"/>
      <c r="N127" s="28" t="n"/>
      <c r="O127" s="28" t="n"/>
    </row>
    <row r="128">
      <c r="A128" s="29" t="n"/>
      <c r="B128" s="28" t="n"/>
      <c r="C128" s="34">
        <f>IFERROR(VLOOKUP(B128,'店舗マスタ'!$A$4:$B$103,2,FALSE),"")</f>
      </c>
      <c r="D128" s="28" t="n"/>
      <c r="E128" s="28" t="n"/>
      <c r="F128" s="28" t="n"/>
      <c r="G128" s="28" t="n"/>
      <c r="H128" s="30" t="n"/>
      <c r="I128" s="34">
        <f>IF(H128="","",IF(H128&gt;='基本設定'!$B$8,"合格","不合格"))</f>
      </c>
      <c r="J128" s="28" t="n"/>
      <c r="K128" s="28" t="n"/>
      <c r="L128" s="29" t="n"/>
      <c r="M128" s="29" t="n"/>
      <c r="N128" s="28" t="n"/>
      <c r="O128" s="28" t="n"/>
    </row>
    <row r="129">
      <c r="A129" s="29" t="n"/>
      <c r="B129" s="28" t="n"/>
      <c r="C129" s="34">
        <f>IFERROR(VLOOKUP(B129,'店舗マスタ'!$A$4:$B$103,2,FALSE),"")</f>
      </c>
      <c r="D129" s="28" t="n"/>
      <c r="E129" s="28" t="n"/>
      <c r="F129" s="28" t="n"/>
      <c r="G129" s="28" t="n"/>
      <c r="H129" s="30" t="n"/>
      <c r="I129" s="34">
        <f>IF(H129="","",IF(H129&gt;='基本設定'!$B$8,"合格","不合格"))</f>
      </c>
      <c r="J129" s="28" t="n"/>
      <c r="K129" s="28" t="n"/>
      <c r="L129" s="29" t="n"/>
      <c r="M129" s="29" t="n"/>
      <c r="N129" s="28" t="n"/>
      <c r="O129" s="28" t="n"/>
    </row>
    <row r="130">
      <c r="A130" s="29" t="n"/>
      <c r="B130" s="28" t="n"/>
      <c r="C130" s="34">
        <f>IFERROR(VLOOKUP(B130,'店舗マスタ'!$A$4:$B$103,2,FALSE),"")</f>
      </c>
      <c r="D130" s="28" t="n"/>
      <c r="E130" s="28" t="n"/>
      <c r="F130" s="28" t="n"/>
      <c r="G130" s="28" t="n"/>
      <c r="H130" s="30" t="n"/>
      <c r="I130" s="34">
        <f>IF(H130="","",IF(H130&gt;='基本設定'!$B$8,"合格","不合格"))</f>
      </c>
      <c r="J130" s="28" t="n"/>
      <c r="K130" s="28" t="n"/>
      <c r="L130" s="29" t="n"/>
      <c r="M130" s="29" t="n"/>
      <c r="N130" s="28" t="n"/>
      <c r="O130" s="28" t="n"/>
    </row>
    <row r="131">
      <c r="A131" s="29" t="n"/>
      <c r="B131" s="28" t="n"/>
      <c r="C131" s="34">
        <f>IFERROR(VLOOKUP(B131,'店舗マスタ'!$A$4:$B$103,2,FALSE),"")</f>
      </c>
      <c r="D131" s="28" t="n"/>
      <c r="E131" s="28" t="n"/>
      <c r="F131" s="28" t="n"/>
      <c r="G131" s="28" t="n"/>
      <c r="H131" s="30" t="n"/>
      <c r="I131" s="34">
        <f>IF(H131="","",IF(H131&gt;='基本設定'!$B$8,"合格","不合格"))</f>
      </c>
      <c r="J131" s="28" t="n"/>
      <c r="K131" s="28" t="n"/>
      <c r="L131" s="29" t="n"/>
      <c r="M131" s="29" t="n"/>
      <c r="N131" s="28" t="n"/>
      <c r="O131" s="28" t="n"/>
    </row>
    <row r="132">
      <c r="A132" s="29" t="n"/>
      <c r="B132" s="28" t="n"/>
      <c r="C132" s="34">
        <f>IFERROR(VLOOKUP(B132,'店舗マスタ'!$A$4:$B$103,2,FALSE),"")</f>
      </c>
      <c r="D132" s="28" t="n"/>
      <c r="E132" s="28" t="n"/>
      <c r="F132" s="28" t="n"/>
      <c r="G132" s="28" t="n"/>
      <c r="H132" s="30" t="n"/>
      <c r="I132" s="34">
        <f>IF(H132="","",IF(H132&gt;='基本設定'!$B$8,"合格","不合格"))</f>
      </c>
      <c r="J132" s="28" t="n"/>
      <c r="K132" s="28" t="n"/>
      <c r="L132" s="29" t="n"/>
      <c r="M132" s="29" t="n"/>
      <c r="N132" s="28" t="n"/>
      <c r="O132" s="28" t="n"/>
    </row>
    <row r="133">
      <c r="A133" s="29" t="n"/>
      <c r="B133" s="28" t="n"/>
      <c r="C133" s="34">
        <f>IFERROR(VLOOKUP(B133,'店舗マスタ'!$A$4:$B$103,2,FALSE),"")</f>
      </c>
      <c r="D133" s="28" t="n"/>
      <c r="E133" s="28" t="n"/>
      <c r="F133" s="28" t="n"/>
      <c r="G133" s="28" t="n"/>
      <c r="H133" s="30" t="n"/>
      <c r="I133" s="34">
        <f>IF(H133="","",IF(H133&gt;='基本設定'!$B$8,"合格","不合格"))</f>
      </c>
      <c r="J133" s="28" t="n"/>
      <c r="K133" s="28" t="n"/>
      <c r="L133" s="29" t="n"/>
      <c r="M133" s="29" t="n"/>
      <c r="N133" s="28" t="n"/>
      <c r="O133" s="28" t="n"/>
    </row>
    <row r="134">
      <c r="A134" s="29" t="n"/>
      <c r="B134" s="28" t="n"/>
      <c r="C134" s="34">
        <f>IFERROR(VLOOKUP(B134,'店舗マスタ'!$A$4:$B$103,2,FALSE),"")</f>
      </c>
      <c r="D134" s="28" t="n"/>
      <c r="E134" s="28" t="n"/>
      <c r="F134" s="28" t="n"/>
      <c r="G134" s="28" t="n"/>
      <c r="H134" s="30" t="n"/>
      <c r="I134" s="34">
        <f>IF(H134="","",IF(H134&gt;='基本設定'!$B$8,"合格","不合格"))</f>
      </c>
      <c r="J134" s="28" t="n"/>
      <c r="K134" s="28" t="n"/>
      <c r="L134" s="29" t="n"/>
      <c r="M134" s="29" t="n"/>
      <c r="N134" s="28" t="n"/>
      <c r="O134" s="28" t="n"/>
    </row>
    <row r="135">
      <c r="A135" s="29" t="n"/>
      <c r="B135" s="28" t="n"/>
      <c r="C135" s="34">
        <f>IFERROR(VLOOKUP(B135,'店舗マスタ'!$A$4:$B$103,2,FALSE),"")</f>
      </c>
      <c r="D135" s="28" t="n"/>
      <c r="E135" s="28" t="n"/>
      <c r="F135" s="28" t="n"/>
      <c r="G135" s="28" t="n"/>
      <c r="H135" s="30" t="n"/>
      <c r="I135" s="34">
        <f>IF(H135="","",IF(H135&gt;='基本設定'!$B$8,"合格","不合格"))</f>
      </c>
      <c r="J135" s="28" t="n"/>
      <c r="K135" s="28" t="n"/>
      <c r="L135" s="29" t="n"/>
      <c r="M135" s="29" t="n"/>
      <c r="N135" s="28" t="n"/>
      <c r="O135" s="28" t="n"/>
    </row>
    <row r="136">
      <c r="A136" s="29" t="n"/>
      <c r="B136" s="28" t="n"/>
      <c r="C136" s="34">
        <f>IFERROR(VLOOKUP(B136,'店舗マスタ'!$A$4:$B$103,2,FALSE),"")</f>
      </c>
      <c r="D136" s="28" t="n"/>
      <c r="E136" s="28" t="n"/>
      <c r="F136" s="28" t="n"/>
      <c r="G136" s="28" t="n"/>
      <c r="H136" s="30" t="n"/>
      <c r="I136" s="34">
        <f>IF(H136="","",IF(H136&gt;='基本設定'!$B$8,"合格","不合格"))</f>
      </c>
      <c r="J136" s="28" t="n"/>
      <c r="K136" s="28" t="n"/>
      <c r="L136" s="29" t="n"/>
      <c r="M136" s="29" t="n"/>
      <c r="N136" s="28" t="n"/>
      <c r="O136" s="28" t="n"/>
    </row>
    <row r="137">
      <c r="A137" s="29" t="n"/>
      <c r="B137" s="28" t="n"/>
      <c r="C137" s="34">
        <f>IFERROR(VLOOKUP(B137,'店舗マスタ'!$A$4:$B$103,2,FALSE),"")</f>
      </c>
      <c r="D137" s="28" t="n"/>
      <c r="E137" s="28" t="n"/>
      <c r="F137" s="28" t="n"/>
      <c r="G137" s="28" t="n"/>
      <c r="H137" s="30" t="n"/>
      <c r="I137" s="34">
        <f>IF(H137="","",IF(H137&gt;='基本設定'!$B$8,"合格","不合格"))</f>
      </c>
      <c r="J137" s="28" t="n"/>
      <c r="K137" s="28" t="n"/>
      <c r="L137" s="29" t="n"/>
      <c r="M137" s="29" t="n"/>
      <c r="N137" s="28" t="n"/>
      <c r="O137" s="28" t="n"/>
    </row>
    <row r="138">
      <c r="A138" s="29" t="n"/>
      <c r="B138" s="28" t="n"/>
      <c r="C138" s="34">
        <f>IFERROR(VLOOKUP(B138,'店舗マスタ'!$A$4:$B$103,2,FALSE),"")</f>
      </c>
      <c r="D138" s="28" t="n"/>
      <c r="E138" s="28" t="n"/>
      <c r="F138" s="28" t="n"/>
      <c r="G138" s="28" t="n"/>
      <c r="H138" s="30" t="n"/>
      <c r="I138" s="34">
        <f>IF(H138="","",IF(H138&gt;='基本設定'!$B$8,"合格","不合格"))</f>
      </c>
      <c r="J138" s="28" t="n"/>
      <c r="K138" s="28" t="n"/>
      <c r="L138" s="29" t="n"/>
      <c r="M138" s="29" t="n"/>
      <c r="N138" s="28" t="n"/>
      <c r="O138" s="28" t="n"/>
    </row>
    <row r="139">
      <c r="A139" s="29" t="n"/>
      <c r="B139" s="28" t="n"/>
      <c r="C139" s="34">
        <f>IFERROR(VLOOKUP(B139,'店舗マスタ'!$A$4:$B$103,2,FALSE),"")</f>
      </c>
      <c r="D139" s="28" t="n"/>
      <c r="E139" s="28" t="n"/>
      <c r="F139" s="28" t="n"/>
      <c r="G139" s="28" t="n"/>
      <c r="H139" s="30" t="n"/>
      <c r="I139" s="34">
        <f>IF(H139="","",IF(H139&gt;='基本設定'!$B$8,"合格","不合格"))</f>
      </c>
      <c r="J139" s="28" t="n"/>
      <c r="K139" s="28" t="n"/>
      <c r="L139" s="29" t="n"/>
      <c r="M139" s="29" t="n"/>
      <c r="N139" s="28" t="n"/>
      <c r="O139" s="28" t="n"/>
    </row>
    <row r="140">
      <c r="A140" s="29" t="n"/>
      <c r="B140" s="28" t="n"/>
      <c r="C140" s="34">
        <f>IFERROR(VLOOKUP(B140,'店舗マスタ'!$A$4:$B$103,2,FALSE),"")</f>
      </c>
      <c r="D140" s="28" t="n"/>
      <c r="E140" s="28" t="n"/>
      <c r="F140" s="28" t="n"/>
      <c r="G140" s="28" t="n"/>
      <c r="H140" s="30" t="n"/>
      <c r="I140" s="34">
        <f>IF(H140="","",IF(H140&gt;='基本設定'!$B$8,"合格","不合格"))</f>
      </c>
      <c r="J140" s="28" t="n"/>
      <c r="K140" s="28" t="n"/>
      <c r="L140" s="29" t="n"/>
      <c r="M140" s="29" t="n"/>
      <c r="N140" s="28" t="n"/>
      <c r="O140" s="28" t="n"/>
    </row>
    <row r="141">
      <c r="A141" s="29" t="n"/>
      <c r="B141" s="28" t="n"/>
      <c r="C141" s="34">
        <f>IFERROR(VLOOKUP(B141,'店舗マスタ'!$A$4:$B$103,2,FALSE),"")</f>
      </c>
      <c r="D141" s="28" t="n"/>
      <c r="E141" s="28" t="n"/>
      <c r="F141" s="28" t="n"/>
      <c r="G141" s="28" t="n"/>
      <c r="H141" s="30" t="n"/>
      <c r="I141" s="34">
        <f>IF(H141="","",IF(H141&gt;='基本設定'!$B$8,"合格","不合格"))</f>
      </c>
      <c r="J141" s="28" t="n"/>
      <c r="K141" s="28" t="n"/>
      <c r="L141" s="29" t="n"/>
      <c r="M141" s="29" t="n"/>
      <c r="N141" s="28" t="n"/>
      <c r="O141" s="28" t="n"/>
    </row>
    <row r="142">
      <c r="A142" s="29" t="n"/>
      <c r="B142" s="28" t="n"/>
      <c r="C142" s="34">
        <f>IFERROR(VLOOKUP(B142,'店舗マスタ'!$A$4:$B$103,2,FALSE),"")</f>
      </c>
      <c r="D142" s="28" t="n"/>
      <c r="E142" s="28" t="n"/>
      <c r="F142" s="28" t="n"/>
      <c r="G142" s="28" t="n"/>
      <c r="H142" s="30" t="n"/>
      <c r="I142" s="34">
        <f>IF(H142="","",IF(H142&gt;='基本設定'!$B$8,"合格","不合格"))</f>
      </c>
      <c r="J142" s="28" t="n"/>
      <c r="K142" s="28" t="n"/>
      <c r="L142" s="29" t="n"/>
      <c r="M142" s="29" t="n"/>
      <c r="N142" s="28" t="n"/>
      <c r="O142" s="28" t="n"/>
    </row>
    <row r="143">
      <c r="A143" s="29" t="n"/>
      <c r="B143" s="28" t="n"/>
      <c r="C143" s="34">
        <f>IFERROR(VLOOKUP(B143,'店舗マスタ'!$A$4:$B$103,2,FALSE),"")</f>
      </c>
      <c r="D143" s="28" t="n"/>
      <c r="E143" s="28" t="n"/>
      <c r="F143" s="28" t="n"/>
      <c r="G143" s="28" t="n"/>
      <c r="H143" s="30" t="n"/>
      <c r="I143" s="34">
        <f>IF(H143="","",IF(H143&gt;='基本設定'!$B$8,"合格","不合格"))</f>
      </c>
      <c r="J143" s="28" t="n"/>
      <c r="K143" s="28" t="n"/>
      <c r="L143" s="29" t="n"/>
      <c r="M143" s="29" t="n"/>
      <c r="N143" s="28" t="n"/>
      <c r="O143" s="28" t="n"/>
    </row>
    <row r="144">
      <c r="A144" s="29" t="n"/>
      <c r="B144" s="28" t="n"/>
      <c r="C144" s="34">
        <f>IFERROR(VLOOKUP(B144,'店舗マスタ'!$A$4:$B$103,2,FALSE),"")</f>
      </c>
      <c r="D144" s="28" t="n"/>
      <c r="E144" s="28" t="n"/>
      <c r="F144" s="28" t="n"/>
      <c r="G144" s="28" t="n"/>
      <c r="H144" s="30" t="n"/>
      <c r="I144" s="34">
        <f>IF(H144="","",IF(H144&gt;='基本設定'!$B$8,"合格","不合格"))</f>
      </c>
      <c r="J144" s="28" t="n"/>
      <c r="K144" s="28" t="n"/>
      <c r="L144" s="29" t="n"/>
      <c r="M144" s="29" t="n"/>
      <c r="N144" s="28" t="n"/>
      <c r="O144" s="28" t="n"/>
    </row>
    <row r="145">
      <c r="A145" s="29" t="n"/>
      <c r="B145" s="28" t="n"/>
      <c r="C145" s="34">
        <f>IFERROR(VLOOKUP(B145,'店舗マスタ'!$A$4:$B$103,2,FALSE),"")</f>
      </c>
      <c r="D145" s="28" t="n"/>
      <c r="E145" s="28" t="n"/>
      <c r="F145" s="28" t="n"/>
      <c r="G145" s="28" t="n"/>
      <c r="H145" s="30" t="n"/>
      <c r="I145" s="34">
        <f>IF(H145="","",IF(H145&gt;='基本設定'!$B$8,"合格","不合格"))</f>
      </c>
      <c r="J145" s="28" t="n"/>
      <c r="K145" s="28" t="n"/>
      <c r="L145" s="29" t="n"/>
      <c r="M145" s="29" t="n"/>
      <c r="N145" s="28" t="n"/>
      <c r="O145" s="28" t="n"/>
    </row>
    <row r="146">
      <c r="A146" s="29" t="n"/>
      <c r="B146" s="28" t="n"/>
      <c r="C146" s="34">
        <f>IFERROR(VLOOKUP(B146,'店舗マスタ'!$A$4:$B$103,2,FALSE),"")</f>
      </c>
      <c r="D146" s="28" t="n"/>
      <c r="E146" s="28" t="n"/>
      <c r="F146" s="28" t="n"/>
      <c r="G146" s="28" t="n"/>
      <c r="H146" s="30" t="n"/>
      <c r="I146" s="34">
        <f>IF(H146="","",IF(H146&gt;='基本設定'!$B$8,"合格","不合格"))</f>
      </c>
      <c r="J146" s="28" t="n"/>
      <c r="K146" s="28" t="n"/>
      <c r="L146" s="29" t="n"/>
      <c r="M146" s="29" t="n"/>
      <c r="N146" s="28" t="n"/>
      <c r="O146" s="28" t="n"/>
    </row>
    <row r="147">
      <c r="A147" s="29" t="n"/>
      <c r="B147" s="28" t="n"/>
      <c r="C147" s="34">
        <f>IFERROR(VLOOKUP(B147,'店舗マスタ'!$A$4:$B$103,2,FALSE),"")</f>
      </c>
      <c r="D147" s="28" t="n"/>
      <c r="E147" s="28" t="n"/>
      <c r="F147" s="28" t="n"/>
      <c r="G147" s="28" t="n"/>
      <c r="H147" s="30" t="n"/>
      <c r="I147" s="34">
        <f>IF(H147="","",IF(H147&gt;='基本設定'!$B$8,"合格","不合格"))</f>
      </c>
      <c r="J147" s="28" t="n"/>
      <c r="K147" s="28" t="n"/>
      <c r="L147" s="29" t="n"/>
      <c r="M147" s="29" t="n"/>
      <c r="N147" s="28" t="n"/>
      <c r="O147" s="28" t="n"/>
    </row>
    <row r="148">
      <c r="A148" s="29" t="n"/>
      <c r="B148" s="28" t="n"/>
      <c r="C148" s="34">
        <f>IFERROR(VLOOKUP(B148,'店舗マスタ'!$A$4:$B$103,2,FALSE),"")</f>
      </c>
      <c r="D148" s="28" t="n"/>
      <c r="E148" s="28" t="n"/>
      <c r="F148" s="28" t="n"/>
      <c r="G148" s="28" t="n"/>
      <c r="H148" s="30" t="n"/>
      <c r="I148" s="34">
        <f>IF(H148="","",IF(H148&gt;='基本設定'!$B$8,"合格","不合格"))</f>
      </c>
      <c r="J148" s="28" t="n"/>
      <c r="K148" s="28" t="n"/>
      <c r="L148" s="29" t="n"/>
      <c r="M148" s="29" t="n"/>
      <c r="N148" s="28" t="n"/>
      <c r="O148" s="28" t="n"/>
    </row>
    <row r="149">
      <c r="A149" s="29" t="n"/>
      <c r="B149" s="28" t="n"/>
      <c r="C149" s="34">
        <f>IFERROR(VLOOKUP(B149,'店舗マスタ'!$A$4:$B$103,2,FALSE),"")</f>
      </c>
      <c r="D149" s="28" t="n"/>
      <c r="E149" s="28" t="n"/>
      <c r="F149" s="28" t="n"/>
      <c r="G149" s="28" t="n"/>
      <c r="H149" s="30" t="n"/>
      <c r="I149" s="34">
        <f>IF(H149="","",IF(H149&gt;='基本設定'!$B$8,"合格","不合格"))</f>
      </c>
      <c r="J149" s="28" t="n"/>
      <c r="K149" s="28" t="n"/>
      <c r="L149" s="29" t="n"/>
      <c r="M149" s="29" t="n"/>
      <c r="N149" s="28" t="n"/>
      <c r="O149" s="28" t="n"/>
    </row>
    <row r="150">
      <c r="A150" s="29" t="n"/>
      <c r="B150" s="28" t="n"/>
      <c r="C150" s="34">
        <f>IFERROR(VLOOKUP(B150,'店舗マスタ'!$A$4:$B$103,2,FALSE),"")</f>
      </c>
      <c r="D150" s="28" t="n"/>
      <c r="E150" s="28" t="n"/>
      <c r="F150" s="28" t="n"/>
      <c r="G150" s="28" t="n"/>
      <c r="H150" s="30" t="n"/>
      <c r="I150" s="34">
        <f>IF(H150="","",IF(H150&gt;='基本設定'!$B$8,"合格","不合格"))</f>
      </c>
      <c r="J150" s="28" t="n"/>
      <c r="K150" s="28" t="n"/>
      <c r="L150" s="29" t="n"/>
      <c r="M150" s="29" t="n"/>
      <c r="N150" s="28" t="n"/>
      <c r="O150" s="28" t="n"/>
    </row>
    <row r="151">
      <c r="A151" s="29" t="n"/>
      <c r="B151" s="28" t="n"/>
      <c r="C151" s="34">
        <f>IFERROR(VLOOKUP(B151,'店舗マスタ'!$A$4:$B$103,2,FALSE),"")</f>
      </c>
      <c r="D151" s="28" t="n"/>
      <c r="E151" s="28" t="n"/>
      <c r="F151" s="28" t="n"/>
      <c r="G151" s="28" t="n"/>
      <c r="H151" s="30" t="n"/>
      <c r="I151" s="34">
        <f>IF(H151="","",IF(H151&gt;='基本設定'!$B$8,"合格","不合格"))</f>
      </c>
      <c r="J151" s="28" t="n"/>
      <c r="K151" s="28" t="n"/>
      <c r="L151" s="29" t="n"/>
      <c r="M151" s="29" t="n"/>
      <c r="N151" s="28" t="n"/>
      <c r="O151" s="28" t="n"/>
    </row>
    <row r="152">
      <c r="A152" s="29" t="n"/>
      <c r="B152" s="28" t="n"/>
      <c r="C152" s="34">
        <f>IFERROR(VLOOKUP(B152,'店舗マスタ'!$A$4:$B$103,2,FALSE),"")</f>
      </c>
      <c r="D152" s="28" t="n"/>
      <c r="E152" s="28" t="n"/>
      <c r="F152" s="28" t="n"/>
      <c r="G152" s="28" t="n"/>
      <c r="H152" s="30" t="n"/>
      <c r="I152" s="34">
        <f>IF(H152="","",IF(H152&gt;='基本設定'!$B$8,"合格","不合格"))</f>
      </c>
      <c r="J152" s="28" t="n"/>
      <c r="K152" s="28" t="n"/>
      <c r="L152" s="29" t="n"/>
      <c r="M152" s="29" t="n"/>
      <c r="N152" s="28" t="n"/>
      <c r="O152" s="28" t="n"/>
    </row>
    <row r="153">
      <c r="A153" s="29" t="n"/>
      <c r="B153" s="28" t="n"/>
      <c r="C153" s="34">
        <f>IFERROR(VLOOKUP(B153,'店舗マスタ'!$A$4:$B$103,2,FALSE),"")</f>
      </c>
      <c r="D153" s="28" t="n"/>
      <c r="E153" s="28" t="n"/>
      <c r="F153" s="28" t="n"/>
      <c r="G153" s="28" t="n"/>
      <c r="H153" s="30" t="n"/>
      <c r="I153" s="34">
        <f>IF(H153="","",IF(H153&gt;='基本設定'!$B$8,"合格","不合格"))</f>
      </c>
      <c r="J153" s="28" t="n"/>
      <c r="K153" s="28" t="n"/>
      <c r="L153" s="29" t="n"/>
      <c r="M153" s="29" t="n"/>
      <c r="N153" s="28" t="n"/>
      <c r="O153" s="28" t="n"/>
    </row>
    <row r="154">
      <c r="A154" s="29" t="n"/>
      <c r="B154" s="28" t="n"/>
      <c r="C154" s="34">
        <f>IFERROR(VLOOKUP(B154,'店舗マスタ'!$A$4:$B$103,2,FALSE),"")</f>
      </c>
      <c r="D154" s="28" t="n"/>
      <c r="E154" s="28" t="n"/>
      <c r="F154" s="28" t="n"/>
      <c r="G154" s="28" t="n"/>
      <c r="H154" s="30" t="n"/>
      <c r="I154" s="34">
        <f>IF(H154="","",IF(H154&gt;='基本設定'!$B$8,"合格","不合格"))</f>
      </c>
      <c r="J154" s="28" t="n"/>
      <c r="K154" s="28" t="n"/>
      <c r="L154" s="29" t="n"/>
      <c r="M154" s="29" t="n"/>
      <c r="N154" s="28" t="n"/>
      <c r="O154" s="28" t="n"/>
    </row>
    <row r="155">
      <c r="A155" s="29" t="n"/>
      <c r="B155" s="28" t="n"/>
      <c r="C155" s="34">
        <f>IFERROR(VLOOKUP(B155,'店舗マスタ'!$A$4:$B$103,2,FALSE),"")</f>
      </c>
      <c r="D155" s="28" t="n"/>
      <c r="E155" s="28" t="n"/>
      <c r="F155" s="28" t="n"/>
      <c r="G155" s="28" t="n"/>
      <c r="H155" s="30" t="n"/>
      <c r="I155" s="34">
        <f>IF(H155="","",IF(H155&gt;='基本設定'!$B$8,"合格","不合格"))</f>
      </c>
      <c r="J155" s="28" t="n"/>
      <c r="K155" s="28" t="n"/>
      <c r="L155" s="29" t="n"/>
      <c r="M155" s="29" t="n"/>
      <c r="N155" s="28" t="n"/>
      <c r="O155" s="28" t="n"/>
    </row>
    <row r="156">
      <c r="A156" s="29" t="n"/>
      <c r="B156" s="28" t="n"/>
      <c r="C156" s="34">
        <f>IFERROR(VLOOKUP(B156,'店舗マスタ'!$A$4:$B$103,2,FALSE),"")</f>
      </c>
      <c r="D156" s="28" t="n"/>
      <c r="E156" s="28" t="n"/>
      <c r="F156" s="28" t="n"/>
      <c r="G156" s="28" t="n"/>
      <c r="H156" s="30" t="n"/>
      <c r="I156" s="34">
        <f>IF(H156="","",IF(H156&gt;='基本設定'!$B$8,"合格","不合格"))</f>
      </c>
      <c r="J156" s="28" t="n"/>
      <c r="K156" s="28" t="n"/>
      <c r="L156" s="29" t="n"/>
      <c r="M156" s="29" t="n"/>
      <c r="N156" s="28" t="n"/>
      <c r="O156" s="28" t="n"/>
    </row>
    <row r="157">
      <c r="A157" s="29" t="n"/>
      <c r="B157" s="28" t="n"/>
      <c r="C157" s="34">
        <f>IFERROR(VLOOKUP(B157,'店舗マスタ'!$A$4:$B$103,2,FALSE),"")</f>
      </c>
      <c r="D157" s="28" t="n"/>
      <c r="E157" s="28" t="n"/>
      <c r="F157" s="28" t="n"/>
      <c r="G157" s="28" t="n"/>
      <c r="H157" s="30" t="n"/>
      <c r="I157" s="34">
        <f>IF(H157="","",IF(H157&gt;='基本設定'!$B$8,"合格","不合格"))</f>
      </c>
      <c r="J157" s="28" t="n"/>
      <c r="K157" s="28" t="n"/>
      <c r="L157" s="29" t="n"/>
      <c r="M157" s="29" t="n"/>
      <c r="N157" s="28" t="n"/>
      <c r="O157" s="28" t="n"/>
    </row>
    <row r="158">
      <c r="A158" s="29" t="n"/>
      <c r="B158" s="28" t="n"/>
      <c r="C158" s="34">
        <f>IFERROR(VLOOKUP(B158,'店舗マスタ'!$A$4:$B$103,2,FALSE),"")</f>
      </c>
      <c r="D158" s="28" t="n"/>
      <c r="E158" s="28" t="n"/>
      <c r="F158" s="28" t="n"/>
      <c r="G158" s="28" t="n"/>
      <c r="H158" s="30" t="n"/>
      <c r="I158" s="34">
        <f>IF(H158="","",IF(H158&gt;='基本設定'!$B$8,"合格","不合格"))</f>
      </c>
      <c r="J158" s="28" t="n"/>
      <c r="K158" s="28" t="n"/>
      <c r="L158" s="29" t="n"/>
      <c r="M158" s="29" t="n"/>
      <c r="N158" s="28" t="n"/>
      <c r="O158" s="28" t="n"/>
    </row>
    <row r="159">
      <c r="A159" s="29" t="n"/>
      <c r="B159" s="28" t="n"/>
      <c r="C159" s="34">
        <f>IFERROR(VLOOKUP(B159,'店舗マスタ'!$A$4:$B$103,2,FALSE),"")</f>
      </c>
      <c r="D159" s="28" t="n"/>
      <c r="E159" s="28" t="n"/>
      <c r="F159" s="28" t="n"/>
      <c r="G159" s="28" t="n"/>
      <c r="H159" s="30" t="n"/>
      <c r="I159" s="34">
        <f>IF(H159="","",IF(H159&gt;='基本設定'!$B$8,"合格","不合格"))</f>
      </c>
      <c r="J159" s="28" t="n"/>
      <c r="K159" s="28" t="n"/>
      <c r="L159" s="29" t="n"/>
      <c r="M159" s="29" t="n"/>
      <c r="N159" s="28" t="n"/>
      <c r="O159" s="28" t="n"/>
    </row>
    <row r="160">
      <c r="A160" s="29" t="n"/>
      <c r="B160" s="28" t="n"/>
      <c r="C160" s="34">
        <f>IFERROR(VLOOKUP(B160,'店舗マスタ'!$A$4:$B$103,2,FALSE),"")</f>
      </c>
      <c r="D160" s="28" t="n"/>
      <c r="E160" s="28" t="n"/>
      <c r="F160" s="28" t="n"/>
      <c r="G160" s="28" t="n"/>
      <c r="H160" s="30" t="n"/>
      <c r="I160" s="34">
        <f>IF(H160="","",IF(H160&gt;='基本設定'!$B$8,"合格","不合格"))</f>
      </c>
      <c r="J160" s="28" t="n"/>
      <c r="K160" s="28" t="n"/>
      <c r="L160" s="29" t="n"/>
      <c r="M160" s="29" t="n"/>
      <c r="N160" s="28" t="n"/>
      <c r="O160" s="28" t="n"/>
    </row>
    <row r="161">
      <c r="A161" s="29" t="n"/>
      <c r="B161" s="28" t="n"/>
      <c r="C161" s="34">
        <f>IFERROR(VLOOKUP(B161,'店舗マスタ'!$A$4:$B$103,2,FALSE),"")</f>
      </c>
      <c r="D161" s="28" t="n"/>
      <c r="E161" s="28" t="n"/>
      <c r="F161" s="28" t="n"/>
      <c r="G161" s="28" t="n"/>
      <c r="H161" s="30" t="n"/>
      <c r="I161" s="34">
        <f>IF(H161="","",IF(H161&gt;='基本設定'!$B$8,"合格","不合格"))</f>
      </c>
      <c r="J161" s="28" t="n"/>
      <c r="K161" s="28" t="n"/>
      <c r="L161" s="29" t="n"/>
      <c r="M161" s="29" t="n"/>
      <c r="N161" s="28" t="n"/>
      <c r="O161" s="28" t="n"/>
    </row>
    <row r="162">
      <c r="A162" s="29" t="n"/>
      <c r="B162" s="28" t="n"/>
      <c r="C162" s="34">
        <f>IFERROR(VLOOKUP(B162,'店舗マスタ'!$A$4:$B$103,2,FALSE),"")</f>
      </c>
      <c r="D162" s="28" t="n"/>
      <c r="E162" s="28" t="n"/>
      <c r="F162" s="28" t="n"/>
      <c r="G162" s="28" t="n"/>
      <c r="H162" s="30" t="n"/>
      <c r="I162" s="34">
        <f>IF(H162="","",IF(H162&gt;='基本設定'!$B$8,"合格","不合格"))</f>
      </c>
      <c r="J162" s="28" t="n"/>
      <c r="K162" s="28" t="n"/>
      <c r="L162" s="29" t="n"/>
      <c r="M162" s="29" t="n"/>
      <c r="N162" s="28" t="n"/>
      <c r="O162" s="28" t="n"/>
    </row>
    <row r="163">
      <c r="A163" s="29" t="n"/>
      <c r="B163" s="28" t="n"/>
      <c r="C163" s="34">
        <f>IFERROR(VLOOKUP(B163,'店舗マスタ'!$A$4:$B$103,2,FALSE),"")</f>
      </c>
      <c r="D163" s="28" t="n"/>
      <c r="E163" s="28" t="n"/>
      <c r="F163" s="28" t="n"/>
      <c r="G163" s="28" t="n"/>
      <c r="H163" s="30" t="n"/>
      <c r="I163" s="34">
        <f>IF(H163="","",IF(H163&gt;='基本設定'!$B$8,"合格","不合格"))</f>
      </c>
      <c r="J163" s="28" t="n"/>
      <c r="K163" s="28" t="n"/>
      <c r="L163" s="29" t="n"/>
      <c r="M163" s="29" t="n"/>
      <c r="N163" s="28" t="n"/>
      <c r="O163" s="28" t="n"/>
    </row>
    <row r="164">
      <c r="A164" s="29" t="n"/>
      <c r="B164" s="28" t="n"/>
      <c r="C164" s="34">
        <f>IFERROR(VLOOKUP(B164,'店舗マスタ'!$A$4:$B$103,2,FALSE),"")</f>
      </c>
      <c r="D164" s="28" t="n"/>
      <c r="E164" s="28" t="n"/>
      <c r="F164" s="28" t="n"/>
      <c r="G164" s="28" t="n"/>
      <c r="H164" s="30" t="n"/>
      <c r="I164" s="34">
        <f>IF(H164="","",IF(H164&gt;='基本設定'!$B$8,"合格","不合格"))</f>
      </c>
      <c r="J164" s="28" t="n"/>
      <c r="K164" s="28" t="n"/>
      <c r="L164" s="29" t="n"/>
      <c r="M164" s="29" t="n"/>
      <c r="N164" s="28" t="n"/>
      <c r="O164" s="28" t="n"/>
    </row>
    <row r="165">
      <c r="A165" s="29" t="n"/>
      <c r="B165" s="28" t="n"/>
      <c r="C165" s="34">
        <f>IFERROR(VLOOKUP(B165,'店舗マスタ'!$A$4:$B$103,2,FALSE),"")</f>
      </c>
      <c r="D165" s="28" t="n"/>
      <c r="E165" s="28" t="n"/>
      <c r="F165" s="28" t="n"/>
      <c r="G165" s="28" t="n"/>
      <c r="H165" s="30" t="n"/>
      <c r="I165" s="34">
        <f>IF(H165="","",IF(H165&gt;='基本設定'!$B$8,"合格","不合格"))</f>
      </c>
      <c r="J165" s="28" t="n"/>
      <c r="K165" s="28" t="n"/>
      <c r="L165" s="29" t="n"/>
      <c r="M165" s="29" t="n"/>
      <c r="N165" s="28" t="n"/>
      <c r="O165" s="28" t="n"/>
    </row>
    <row r="166">
      <c r="A166" s="29" t="n"/>
      <c r="B166" s="28" t="n"/>
      <c r="C166" s="34">
        <f>IFERROR(VLOOKUP(B166,'店舗マスタ'!$A$4:$B$103,2,FALSE),"")</f>
      </c>
      <c r="D166" s="28" t="n"/>
      <c r="E166" s="28" t="n"/>
      <c r="F166" s="28" t="n"/>
      <c r="G166" s="28" t="n"/>
      <c r="H166" s="30" t="n"/>
      <c r="I166" s="34">
        <f>IF(H166="","",IF(H166&gt;='基本設定'!$B$8,"合格","不合格"))</f>
      </c>
      <c r="J166" s="28" t="n"/>
      <c r="K166" s="28" t="n"/>
      <c r="L166" s="29" t="n"/>
      <c r="M166" s="29" t="n"/>
      <c r="N166" s="28" t="n"/>
      <c r="O166" s="28" t="n"/>
    </row>
    <row r="167">
      <c r="A167" s="29" t="n"/>
      <c r="B167" s="28" t="n"/>
      <c r="C167" s="34">
        <f>IFERROR(VLOOKUP(B167,'店舗マスタ'!$A$4:$B$103,2,FALSE),"")</f>
      </c>
      <c r="D167" s="28" t="n"/>
      <c r="E167" s="28" t="n"/>
      <c r="F167" s="28" t="n"/>
      <c r="G167" s="28" t="n"/>
      <c r="H167" s="30" t="n"/>
      <c r="I167" s="34">
        <f>IF(H167="","",IF(H167&gt;='基本設定'!$B$8,"合格","不合格"))</f>
      </c>
      <c r="J167" s="28" t="n"/>
      <c r="K167" s="28" t="n"/>
      <c r="L167" s="29" t="n"/>
      <c r="M167" s="29" t="n"/>
      <c r="N167" s="28" t="n"/>
      <c r="O167" s="28" t="n"/>
    </row>
    <row r="168">
      <c r="A168" s="29" t="n"/>
      <c r="B168" s="28" t="n"/>
      <c r="C168" s="34">
        <f>IFERROR(VLOOKUP(B168,'店舗マスタ'!$A$4:$B$103,2,FALSE),"")</f>
      </c>
      <c r="D168" s="28" t="n"/>
      <c r="E168" s="28" t="n"/>
      <c r="F168" s="28" t="n"/>
      <c r="G168" s="28" t="n"/>
      <c r="H168" s="30" t="n"/>
      <c r="I168" s="34">
        <f>IF(H168="","",IF(H168&gt;='基本設定'!$B$8,"合格","不合格"))</f>
      </c>
      <c r="J168" s="28" t="n"/>
      <c r="K168" s="28" t="n"/>
      <c r="L168" s="29" t="n"/>
      <c r="M168" s="29" t="n"/>
      <c r="N168" s="28" t="n"/>
      <c r="O168" s="28" t="n"/>
    </row>
    <row r="169">
      <c r="A169" s="29" t="n"/>
      <c r="B169" s="28" t="n"/>
      <c r="C169" s="34">
        <f>IFERROR(VLOOKUP(B169,'店舗マスタ'!$A$4:$B$103,2,FALSE),"")</f>
      </c>
      <c r="D169" s="28" t="n"/>
      <c r="E169" s="28" t="n"/>
      <c r="F169" s="28" t="n"/>
      <c r="G169" s="28" t="n"/>
      <c r="H169" s="30" t="n"/>
      <c r="I169" s="34">
        <f>IF(H169="","",IF(H169&gt;='基本設定'!$B$8,"合格","不合格"))</f>
      </c>
      <c r="J169" s="28" t="n"/>
      <c r="K169" s="28" t="n"/>
      <c r="L169" s="29" t="n"/>
      <c r="M169" s="29" t="n"/>
      <c r="N169" s="28" t="n"/>
      <c r="O169" s="28" t="n"/>
    </row>
    <row r="170">
      <c r="A170" s="29" t="n"/>
      <c r="B170" s="28" t="n"/>
      <c r="C170" s="34">
        <f>IFERROR(VLOOKUP(B170,'店舗マスタ'!$A$4:$B$103,2,FALSE),"")</f>
      </c>
      <c r="D170" s="28" t="n"/>
      <c r="E170" s="28" t="n"/>
      <c r="F170" s="28" t="n"/>
      <c r="G170" s="28" t="n"/>
      <c r="H170" s="30" t="n"/>
      <c r="I170" s="34">
        <f>IF(H170="","",IF(H170&gt;='基本設定'!$B$8,"合格","不合格"))</f>
      </c>
      <c r="J170" s="28" t="n"/>
      <c r="K170" s="28" t="n"/>
      <c r="L170" s="29" t="n"/>
      <c r="M170" s="29" t="n"/>
      <c r="N170" s="28" t="n"/>
      <c r="O170" s="28" t="n"/>
    </row>
    <row r="171">
      <c r="A171" s="29" t="n"/>
      <c r="B171" s="28" t="n"/>
      <c r="C171" s="34">
        <f>IFERROR(VLOOKUP(B171,'店舗マスタ'!$A$4:$B$103,2,FALSE),"")</f>
      </c>
      <c r="D171" s="28" t="n"/>
      <c r="E171" s="28" t="n"/>
      <c r="F171" s="28" t="n"/>
      <c r="G171" s="28" t="n"/>
      <c r="H171" s="30" t="n"/>
      <c r="I171" s="34">
        <f>IF(H171="","",IF(H171&gt;='基本設定'!$B$8,"合格","不合格"))</f>
      </c>
      <c r="J171" s="28" t="n"/>
      <c r="K171" s="28" t="n"/>
      <c r="L171" s="29" t="n"/>
      <c r="M171" s="29" t="n"/>
      <c r="N171" s="28" t="n"/>
      <c r="O171" s="28" t="n"/>
    </row>
    <row r="172">
      <c r="A172" s="29" t="n"/>
      <c r="B172" s="28" t="n"/>
      <c r="C172" s="34">
        <f>IFERROR(VLOOKUP(B172,'店舗マスタ'!$A$4:$B$103,2,FALSE),"")</f>
      </c>
      <c r="D172" s="28" t="n"/>
      <c r="E172" s="28" t="n"/>
      <c r="F172" s="28" t="n"/>
      <c r="G172" s="28" t="n"/>
      <c r="H172" s="30" t="n"/>
      <c r="I172" s="34">
        <f>IF(H172="","",IF(H172&gt;='基本設定'!$B$8,"合格","不合格"))</f>
      </c>
      <c r="J172" s="28" t="n"/>
      <c r="K172" s="28" t="n"/>
      <c r="L172" s="29" t="n"/>
      <c r="M172" s="29" t="n"/>
      <c r="N172" s="28" t="n"/>
      <c r="O172" s="28" t="n"/>
    </row>
    <row r="173">
      <c r="A173" s="29" t="n"/>
      <c r="B173" s="28" t="n"/>
      <c r="C173" s="34">
        <f>IFERROR(VLOOKUP(B173,'店舗マスタ'!$A$4:$B$103,2,FALSE),"")</f>
      </c>
      <c r="D173" s="28" t="n"/>
      <c r="E173" s="28" t="n"/>
      <c r="F173" s="28" t="n"/>
      <c r="G173" s="28" t="n"/>
      <c r="H173" s="30" t="n"/>
      <c r="I173" s="34">
        <f>IF(H173="","",IF(H173&gt;='基本設定'!$B$8,"合格","不合格"))</f>
      </c>
      <c r="J173" s="28" t="n"/>
      <c r="K173" s="28" t="n"/>
      <c r="L173" s="29" t="n"/>
      <c r="M173" s="29" t="n"/>
      <c r="N173" s="28" t="n"/>
      <c r="O173" s="28" t="n"/>
    </row>
    <row r="174">
      <c r="A174" s="29" t="n"/>
      <c r="B174" s="28" t="n"/>
      <c r="C174" s="34">
        <f>IFERROR(VLOOKUP(B174,'店舗マスタ'!$A$4:$B$103,2,FALSE),"")</f>
      </c>
      <c r="D174" s="28" t="n"/>
      <c r="E174" s="28" t="n"/>
      <c r="F174" s="28" t="n"/>
      <c r="G174" s="28" t="n"/>
      <c r="H174" s="30" t="n"/>
      <c r="I174" s="34">
        <f>IF(H174="","",IF(H174&gt;='基本設定'!$B$8,"合格","不合格"))</f>
      </c>
      <c r="J174" s="28" t="n"/>
      <c r="K174" s="28" t="n"/>
      <c r="L174" s="29" t="n"/>
      <c r="M174" s="29" t="n"/>
      <c r="N174" s="28" t="n"/>
      <c r="O174" s="28" t="n"/>
    </row>
    <row r="175">
      <c r="A175" s="29" t="n"/>
      <c r="B175" s="28" t="n"/>
      <c r="C175" s="34">
        <f>IFERROR(VLOOKUP(B175,'店舗マスタ'!$A$4:$B$103,2,FALSE),"")</f>
      </c>
      <c r="D175" s="28" t="n"/>
      <c r="E175" s="28" t="n"/>
      <c r="F175" s="28" t="n"/>
      <c r="G175" s="28" t="n"/>
      <c r="H175" s="30" t="n"/>
      <c r="I175" s="34">
        <f>IF(H175="","",IF(H175&gt;='基本設定'!$B$8,"合格","不合格"))</f>
      </c>
      <c r="J175" s="28" t="n"/>
      <c r="K175" s="28" t="n"/>
      <c r="L175" s="29" t="n"/>
      <c r="M175" s="29" t="n"/>
      <c r="N175" s="28" t="n"/>
      <c r="O175" s="28" t="n"/>
    </row>
    <row r="176">
      <c r="A176" s="29" t="n"/>
      <c r="B176" s="28" t="n"/>
      <c r="C176" s="34">
        <f>IFERROR(VLOOKUP(B176,'店舗マスタ'!$A$4:$B$103,2,FALSE),"")</f>
      </c>
      <c r="D176" s="28" t="n"/>
      <c r="E176" s="28" t="n"/>
      <c r="F176" s="28" t="n"/>
      <c r="G176" s="28" t="n"/>
      <c r="H176" s="30" t="n"/>
      <c r="I176" s="34">
        <f>IF(H176="","",IF(H176&gt;='基本設定'!$B$8,"合格","不合格"))</f>
      </c>
      <c r="J176" s="28" t="n"/>
      <c r="K176" s="28" t="n"/>
      <c r="L176" s="29" t="n"/>
      <c r="M176" s="29" t="n"/>
      <c r="N176" s="28" t="n"/>
      <c r="O176" s="28" t="n"/>
    </row>
    <row r="177">
      <c r="A177" s="29" t="n"/>
      <c r="B177" s="28" t="n"/>
      <c r="C177" s="34">
        <f>IFERROR(VLOOKUP(B177,'店舗マスタ'!$A$4:$B$103,2,FALSE),"")</f>
      </c>
      <c r="D177" s="28" t="n"/>
      <c r="E177" s="28" t="n"/>
      <c r="F177" s="28" t="n"/>
      <c r="G177" s="28" t="n"/>
      <c r="H177" s="30" t="n"/>
      <c r="I177" s="34">
        <f>IF(H177="","",IF(H177&gt;='基本設定'!$B$8,"合格","不合格"))</f>
      </c>
      <c r="J177" s="28" t="n"/>
      <c r="K177" s="28" t="n"/>
      <c r="L177" s="29" t="n"/>
      <c r="M177" s="29" t="n"/>
      <c r="N177" s="28" t="n"/>
      <c r="O177" s="28" t="n"/>
    </row>
    <row r="178">
      <c r="A178" s="29" t="n"/>
      <c r="B178" s="28" t="n"/>
      <c r="C178" s="34">
        <f>IFERROR(VLOOKUP(B178,'店舗マスタ'!$A$4:$B$103,2,FALSE),"")</f>
      </c>
      <c r="D178" s="28" t="n"/>
      <c r="E178" s="28" t="n"/>
      <c r="F178" s="28" t="n"/>
      <c r="G178" s="28" t="n"/>
      <c r="H178" s="30" t="n"/>
      <c r="I178" s="34">
        <f>IF(H178="","",IF(H178&gt;='基本設定'!$B$8,"合格","不合格"))</f>
      </c>
      <c r="J178" s="28" t="n"/>
      <c r="K178" s="28" t="n"/>
      <c r="L178" s="29" t="n"/>
      <c r="M178" s="29" t="n"/>
      <c r="N178" s="28" t="n"/>
      <c r="O178" s="28" t="n"/>
    </row>
    <row r="179">
      <c r="A179" s="29" t="n"/>
      <c r="B179" s="28" t="n"/>
      <c r="C179" s="34">
        <f>IFERROR(VLOOKUP(B179,'店舗マスタ'!$A$4:$B$103,2,FALSE),"")</f>
      </c>
      <c r="D179" s="28" t="n"/>
      <c r="E179" s="28" t="n"/>
      <c r="F179" s="28" t="n"/>
      <c r="G179" s="28" t="n"/>
      <c r="H179" s="30" t="n"/>
      <c r="I179" s="34">
        <f>IF(H179="","",IF(H179&gt;='基本設定'!$B$8,"合格","不合格"))</f>
      </c>
      <c r="J179" s="28" t="n"/>
      <c r="K179" s="28" t="n"/>
      <c r="L179" s="29" t="n"/>
      <c r="M179" s="29" t="n"/>
      <c r="N179" s="28" t="n"/>
      <c r="O179" s="28" t="n"/>
    </row>
    <row r="180">
      <c r="A180" s="29" t="n"/>
      <c r="B180" s="28" t="n"/>
      <c r="C180" s="34">
        <f>IFERROR(VLOOKUP(B180,'店舗マスタ'!$A$4:$B$103,2,FALSE),"")</f>
      </c>
      <c r="D180" s="28" t="n"/>
      <c r="E180" s="28" t="n"/>
      <c r="F180" s="28" t="n"/>
      <c r="G180" s="28" t="n"/>
      <c r="H180" s="30" t="n"/>
      <c r="I180" s="34">
        <f>IF(H180="","",IF(H180&gt;='基本設定'!$B$8,"合格","不合格"))</f>
      </c>
      <c r="J180" s="28" t="n"/>
      <c r="K180" s="28" t="n"/>
      <c r="L180" s="29" t="n"/>
      <c r="M180" s="29" t="n"/>
      <c r="N180" s="28" t="n"/>
      <c r="O180" s="28" t="n"/>
    </row>
    <row r="181">
      <c r="A181" s="29" t="n"/>
      <c r="B181" s="28" t="n"/>
      <c r="C181" s="34">
        <f>IFERROR(VLOOKUP(B181,'店舗マスタ'!$A$4:$B$103,2,FALSE),"")</f>
      </c>
      <c r="D181" s="28" t="n"/>
      <c r="E181" s="28" t="n"/>
      <c r="F181" s="28" t="n"/>
      <c r="G181" s="28" t="n"/>
      <c r="H181" s="30" t="n"/>
      <c r="I181" s="34">
        <f>IF(H181="","",IF(H181&gt;='基本設定'!$B$8,"合格","不合格"))</f>
      </c>
      <c r="J181" s="28" t="n"/>
      <c r="K181" s="28" t="n"/>
      <c r="L181" s="29" t="n"/>
      <c r="M181" s="29" t="n"/>
      <c r="N181" s="28" t="n"/>
      <c r="O181" s="28" t="n"/>
    </row>
    <row r="182">
      <c r="A182" s="29" t="n"/>
      <c r="B182" s="28" t="n"/>
      <c r="C182" s="34">
        <f>IFERROR(VLOOKUP(B182,'店舗マスタ'!$A$4:$B$103,2,FALSE),"")</f>
      </c>
      <c r="D182" s="28" t="n"/>
      <c r="E182" s="28" t="n"/>
      <c r="F182" s="28" t="n"/>
      <c r="G182" s="28" t="n"/>
      <c r="H182" s="30" t="n"/>
      <c r="I182" s="34">
        <f>IF(H182="","",IF(H182&gt;='基本設定'!$B$8,"合格","不合格"))</f>
      </c>
      <c r="J182" s="28" t="n"/>
      <c r="K182" s="28" t="n"/>
      <c r="L182" s="29" t="n"/>
      <c r="M182" s="29" t="n"/>
      <c r="N182" s="28" t="n"/>
      <c r="O182" s="28" t="n"/>
    </row>
    <row r="183">
      <c r="A183" s="29" t="n"/>
      <c r="B183" s="28" t="n"/>
      <c r="C183" s="34">
        <f>IFERROR(VLOOKUP(B183,'店舗マスタ'!$A$4:$B$103,2,FALSE),"")</f>
      </c>
      <c r="D183" s="28" t="n"/>
      <c r="E183" s="28" t="n"/>
      <c r="F183" s="28" t="n"/>
      <c r="G183" s="28" t="n"/>
      <c r="H183" s="30" t="n"/>
      <c r="I183" s="34">
        <f>IF(H183="","",IF(H183&gt;='基本設定'!$B$8,"合格","不合格"))</f>
      </c>
      <c r="J183" s="28" t="n"/>
      <c r="K183" s="28" t="n"/>
      <c r="L183" s="29" t="n"/>
      <c r="M183" s="29" t="n"/>
      <c r="N183" s="28" t="n"/>
      <c r="O183" s="28" t="n"/>
    </row>
    <row r="184">
      <c r="A184" s="29" t="n"/>
      <c r="B184" s="28" t="n"/>
      <c r="C184" s="34">
        <f>IFERROR(VLOOKUP(B184,'店舗マスタ'!$A$4:$B$103,2,FALSE),"")</f>
      </c>
      <c r="D184" s="28" t="n"/>
      <c r="E184" s="28" t="n"/>
      <c r="F184" s="28" t="n"/>
      <c r="G184" s="28" t="n"/>
      <c r="H184" s="30" t="n"/>
      <c r="I184" s="34">
        <f>IF(H184="","",IF(H184&gt;='基本設定'!$B$8,"合格","不合格"))</f>
      </c>
      <c r="J184" s="28" t="n"/>
      <c r="K184" s="28" t="n"/>
      <c r="L184" s="29" t="n"/>
      <c r="M184" s="29" t="n"/>
      <c r="N184" s="28" t="n"/>
      <c r="O184" s="28" t="n"/>
    </row>
    <row r="185">
      <c r="A185" s="29" t="n"/>
      <c r="B185" s="28" t="n"/>
      <c r="C185" s="34">
        <f>IFERROR(VLOOKUP(B185,'店舗マスタ'!$A$4:$B$103,2,FALSE),"")</f>
      </c>
      <c r="D185" s="28" t="n"/>
      <c r="E185" s="28" t="n"/>
      <c r="F185" s="28" t="n"/>
      <c r="G185" s="28" t="n"/>
      <c r="H185" s="30" t="n"/>
      <c r="I185" s="34">
        <f>IF(H185="","",IF(H185&gt;='基本設定'!$B$8,"合格","不合格"))</f>
      </c>
      <c r="J185" s="28" t="n"/>
      <c r="K185" s="28" t="n"/>
      <c r="L185" s="29" t="n"/>
      <c r="M185" s="29" t="n"/>
      <c r="N185" s="28" t="n"/>
      <c r="O185" s="28" t="n"/>
    </row>
    <row r="186">
      <c r="A186" s="29" t="n"/>
      <c r="B186" s="28" t="n"/>
      <c r="C186" s="34">
        <f>IFERROR(VLOOKUP(B186,'店舗マスタ'!$A$4:$B$103,2,FALSE),"")</f>
      </c>
      <c r="D186" s="28" t="n"/>
      <c r="E186" s="28" t="n"/>
      <c r="F186" s="28" t="n"/>
      <c r="G186" s="28" t="n"/>
      <c r="H186" s="30" t="n"/>
      <c r="I186" s="34">
        <f>IF(H186="","",IF(H186&gt;='基本設定'!$B$8,"合格","不合格"))</f>
      </c>
      <c r="J186" s="28" t="n"/>
      <c r="K186" s="28" t="n"/>
      <c r="L186" s="29" t="n"/>
      <c r="M186" s="29" t="n"/>
      <c r="N186" s="28" t="n"/>
      <c r="O186" s="28" t="n"/>
    </row>
    <row r="187">
      <c r="A187" s="29" t="n"/>
      <c r="B187" s="28" t="n"/>
      <c r="C187" s="34">
        <f>IFERROR(VLOOKUP(B187,'店舗マスタ'!$A$4:$B$103,2,FALSE),"")</f>
      </c>
      <c r="D187" s="28" t="n"/>
      <c r="E187" s="28" t="n"/>
      <c r="F187" s="28" t="n"/>
      <c r="G187" s="28" t="n"/>
      <c r="H187" s="30" t="n"/>
      <c r="I187" s="34">
        <f>IF(H187="","",IF(H187&gt;='基本設定'!$B$8,"合格","不合格"))</f>
      </c>
      <c r="J187" s="28" t="n"/>
      <c r="K187" s="28" t="n"/>
      <c r="L187" s="29" t="n"/>
      <c r="M187" s="29" t="n"/>
      <c r="N187" s="28" t="n"/>
      <c r="O187" s="28" t="n"/>
    </row>
    <row r="188">
      <c r="A188" s="29" t="n"/>
      <c r="B188" s="28" t="n"/>
      <c r="C188" s="34">
        <f>IFERROR(VLOOKUP(B188,'店舗マスタ'!$A$4:$B$103,2,FALSE),"")</f>
      </c>
      <c r="D188" s="28" t="n"/>
      <c r="E188" s="28" t="n"/>
      <c r="F188" s="28" t="n"/>
      <c r="G188" s="28" t="n"/>
      <c r="H188" s="30" t="n"/>
      <c r="I188" s="34">
        <f>IF(H188="","",IF(H188&gt;='基本設定'!$B$8,"合格","不合格"))</f>
      </c>
      <c r="J188" s="28" t="n"/>
      <c r="K188" s="28" t="n"/>
      <c r="L188" s="29" t="n"/>
      <c r="M188" s="29" t="n"/>
      <c r="N188" s="28" t="n"/>
      <c r="O188" s="28" t="n"/>
    </row>
    <row r="189">
      <c r="A189" s="29" t="n"/>
      <c r="B189" s="28" t="n"/>
      <c r="C189" s="34">
        <f>IFERROR(VLOOKUP(B189,'店舗マスタ'!$A$4:$B$103,2,FALSE),"")</f>
      </c>
      <c r="D189" s="28" t="n"/>
      <c r="E189" s="28" t="n"/>
      <c r="F189" s="28" t="n"/>
      <c r="G189" s="28" t="n"/>
      <c r="H189" s="30" t="n"/>
      <c r="I189" s="34">
        <f>IF(H189="","",IF(H189&gt;='基本設定'!$B$8,"合格","不合格"))</f>
      </c>
      <c r="J189" s="28" t="n"/>
      <c r="K189" s="28" t="n"/>
      <c r="L189" s="29" t="n"/>
      <c r="M189" s="29" t="n"/>
      <c r="N189" s="28" t="n"/>
      <c r="O189" s="28" t="n"/>
    </row>
    <row r="190">
      <c r="A190" s="29" t="n"/>
      <c r="B190" s="28" t="n"/>
      <c r="C190" s="34">
        <f>IFERROR(VLOOKUP(B190,'店舗マスタ'!$A$4:$B$103,2,FALSE),"")</f>
      </c>
      <c r="D190" s="28" t="n"/>
      <c r="E190" s="28" t="n"/>
      <c r="F190" s="28" t="n"/>
      <c r="G190" s="28" t="n"/>
      <c r="H190" s="30" t="n"/>
      <c r="I190" s="34">
        <f>IF(H190="","",IF(H190&gt;='基本設定'!$B$8,"合格","不合格"))</f>
      </c>
      <c r="J190" s="28" t="n"/>
      <c r="K190" s="28" t="n"/>
      <c r="L190" s="29" t="n"/>
      <c r="M190" s="29" t="n"/>
      <c r="N190" s="28" t="n"/>
      <c r="O190" s="28" t="n"/>
    </row>
    <row r="191">
      <c r="A191" s="29" t="n"/>
      <c r="B191" s="28" t="n"/>
      <c r="C191" s="34">
        <f>IFERROR(VLOOKUP(B191,'店舗マスタ'!$A$4:$B$103,2,FALSE),"")</f>
      </c>
      <c r="D191" s="28" t="n"/>
      <c r="E191" s="28" t="n"/>
      <c r="F191" s="28" t="n"/>
      <c r="G191" s="28" t="n"/>
      <c r="H191" s="30" t="n"/>
      <c r="I191" s="34">
        <f>IF(H191="","",IF(H191&gt;='基本設定'!$B$8,"合格","不合格"))</f>
      </c>
      <c r="J191" s="28" t="n"/>
      <c r="K191" s="28" t="n"/>
      <c r="L191" s="29" t="n"/>
      <c r="M191" s="29" t="n"/>
      <c r="N191" s="28" t="n"/>
      <c r="O191" s="28" t="n"/>
    </row>
    <row r="192">
      <c r="A192" s="29" t="n"/>
      <c r="B192" s="28" t="n"/>
      <c r="C192" s="34">
        <f>IFERROR(VLOOKUP(B192,'店舗マスタ'!$A$4:$B$103,2,FALSE),"")</f>
      </c>
      <c r="D192" s="28" t="n"/>
      <c r="E192" s="28" t="n"/>
      <c r="F192" s="28" t="n"/>
      <c r="G192" s="28" t="n"/>
      <c r="H192" s="30" t="n"/>
      <c r="I192" s="34">
        <f>IF(H192="","",IF(H192&gt;='基本設定'!$B$8,"合格","不合格"))</f>
      </c>
      <c r="J192" s="28" t="n"/>
      <c r="K192" s="28" t="n"/>
      <c r="L192" s="29" t="n"/>
      <c r="M192" s="29" t="n"/>
      <c r="N192" s="28" t="n"/>
      <c r="O192" s="28" t="n"/>
    </row>
    <row r="193">
      <c r="A193" s="29" t="n"/>
      <c r="B193" s="28" t="n"/>
      <c r="C193" s="34">
        <f>IFERROR(VLOOKUP(B193,'店舗マスタ'!$A$4:$B$103,2,FALSE),"")</f>
      </c>
      <c r="D193" s="28" t="n"/>
      <c r="E193" s="28" t="n"/>
      <c r="F193" s="28" t="n"/>
      <c r="G193" s="28" t="n"/>
      <c r="H193" s="30" t="n"/>
      <c r="I193" s="34">
        <f>IF(H193="","",IF(H193&gt;='基本設定'!$B$8,"合格","不合格"))</f>
      </c>
      <c r="J193" s="28" t="n"/>
      <c r="K193" s="28" t="n"/>
      <c r="L193" s="29" t="n"/>
      <c r="M193" s="29" t="n"/>
      <c r="N193" s="28" t="n"/>
      <c r="O193" s="28" t="n"/>
    </row>
    <row r="194">
      <c r="A194" s="29" t="n"/>
      <c r="B194" s="28" t="n"/>
      <c r="C194" s="34">
        <f>IFERROR(VLOOKUP(B194,'店舗マスタ'!$A$4:$B$103,2,FALSE),"")</f>
      </c>
      <c r="D194" s="28" t="n"/>
      <c r="E194" s="28" t="n"/>
      <c r="F194" s="28" t="n"/>
      <c r="G194" s="28" t="n"/>
      <c r="H194" s="30" t="n"/>
      <c r="I194" s="34">
        <f>IF(H194="","",IF(H194&gt;='基本設定'!$B$8,"合格","不合格"))</f>
      </c>
      <c r="J194" s="28" t="n"/>
      <c r="K194" s="28" t="n"/>
      <c r="L194" s="29" t="n"/>
      <c r="M194" s="29" t="n"/>
      <c r="N194" s="28" t="n"/>
      <c r="O194" s="28" t="n"/>
    </row>
    <row r="195">
      <c r="A195" s="29" t="n"/>
      <c r="B195" s="28" t="n"/>
      <c r="C195" s="34">
        <f>IFERROR(VLOOKUP(B195,'店舗マスタ'!$A$4:$B$103,2,FALSE),"")</f>
      </c>
      <c r="D195" s="28" t="n"/>
      <c r="E195" s="28" t="n"/>
      <c r="F195" s="28" t="n"/>
      <c r="G195" s="28" t="n"/>
      <c r="H195" s="30" t="n"/>
      <c r="I195" s="34">
        <f>IF(H195="","",IF(H195&gt;='基本設定'!$B$8,"合格","不合格"))</f>
      </c>
      <c r="J195" s="28" t="n"/>
      <c r="K195" s="28" t="n"/>
      <c r="L195" s="29" t="n"/>
      <c r="M195" s="29" t="n"/>
      <c r="N195" s="28" t="n"/>
      <c r="O195" s="28" t="n"/>
    </row>
    <row r="196">
      <c r="A196" s="29" t="n"/>
      <c r="B196" s="28" t="n"/>
      <c r="C196" s="34">
        <f>IFERROR(VLOOKUP(B196,'店舗マスタ'!$A$4:$B$103,2,FALSE),"")</f>
      </c>
      <c r="D196" s="28" t="n"/>
      <c r="E196" s="28" t="n"/>
      <c r="F196" s="28" t="n"/>
      <c r="G196" s="28" t="n"/>
      <c r="H196" s="30" t="n"/>
      <c r="I196" s="34">
        <f>IF(H196="","",IF(H196&gt;='基本設定'!$B$8,"合格","不合格"))</f>
      </c>
      <c r="J196" s="28" t="n"/>
      <c r="K196" s="28" t="n"/>
      <c r="L196" s="29" t="n"/>
      <c r="M196" s="29" t="n"/>
      <c r="N196" s="28" t="n"/>
      <c r="O196" s="28" t="n"/>
    </row>
    <row r="197">
      <c r="A197" s="29" t="n"/>
      <c r="B197" s="28" t="n"/>
      <c r="C197" s="34">
        <f>IFERROR(VLOOKUP(B197,'店舗マスタ'!$A$4:$B$103,2,FALSE),"")</f>
      </c>
      <c r="D197" s="28" t="n"/>
      <c r="E197" s="28" t="n"/>
      <c r="F197" s="28" t="n"/>
      <c r="G197" s="28" t="n"/>
      <c r="H197" s="30" t="n"/>
      <c r="I197" s="34">
        <f>IF(H197="","",IF(H197&gt;='基本設定'!$B$8,"合格","不合格"))</f>
      </c>
      <c r="J197" s="28" t="n"/>
      <c r="K197" s="28" t="n"/>
      <c r="L197" s="29" t="n"/>
      <c r="M197" s="29" t="n"/>
      <c r="N197" s="28" t="n"/>
      <c r="O197" s="28" t="n"/>
    </row>
    <row r="198">
      <c r="A198" s="29" t="n"/>
      <c r="B198" s="28" t="n"/>
      <c r="C198" s="34">
        <f>IFERROR(VLOOKUP(B198,'店舗マスタ'!$A$4:$B$103,2,FALSE),"")</f>
      </c>
      <c r="D198" s="28" t="n"/>
      <c r="E198" s="28" t="n"/>
      <c r="F198" s="28" t="n"/>
      <c r="G198" s="28" t="n"/>
      <c r="H198" s="30" t="n"/>
      <c r="I198" s="34">
        <f>IF(H198="","",IF(H198&gt;='基本設定'!$B$8,"合格","不合格"))</f>
      </c>
      <c r="J198" s="28" t="n"/>
      <c r="K198" s="28" t="n"/>
      <c r="L198" s="29" t="n"/>
      <c r="M198" s="29" t="n"/>
      <c r="N198" s="28" t="n"/>
      <c r="O198" s="28" t="n"/>
    </row>
    <row r="199">
      <c r="A199" s="29" t="n"/>
      <c r="B199" s="28" t="n"/>
      <c r="C199" s="34">
        <f>IFERROR(VLOOKUP(B199,'店舗マスタ'!$A$4:$B$103,2,FALSE),"")</f>
      </c>
      <c r="D199" s="28" t="n"/>
      <c r="E199" s="28" t="n"/>
      <c r="F199" s="28" t="n"/>
      <c r="G199" s="28" t="n"/>
      <c r="H199" s="30" t="n"/>
      <c r="I199" s="34">
        <f>IF(H199="","",IF(H199&gt;='基本設定'!$B$8,"合格","不合格"))</f>
      </c>
      <c r="J199" s="28" t="n"/>
      <c r="K199" s="28" t="n"/>
      <c r="L199" s="29" t="n"/>
      <c r="M199" s="29" t="n"/>
      <c r="N199" s="28" t="n"/>
      <c r="O199" s="28" t="n"/>
    </row>
    <row r="200">
      <c r="A200" s="29" t="n"/>
      <c r="B200" s="28" t="n"/>
      <c r="C200" s="34">
        <f>IFERROR(VLOOKUP(B200,'店舗マスタ'!$A$4:$B$103,2,FALSE),"")</f>
      </c>
      <c r="D200" s="28" t="n"/>
      <c r="E200" s="28" t="n"/>
      <c r="F200" s="28" t="n"/>
      <c r="G200" s="28" t="n"/>
      <c r="H200" s="30" t="n"/>
      <c r="I200" s="34">
        <f>IF(H200="","",IF(H200&gt;='基本設定'!$B$8,"合格","不合格"))</f>
      </c>
      <c r="J200" s="28" t="n"/>
      <c r="K200" s="28" t="n"/>
      <c r="L200" s="29" t="n"/>
      <c r="M200" s="29" t="n"/>
      <c r="N200" s="28" t="n"/>
      <c r="O200" s="28" t="n"/>
    </row>
    <row r="201">
      <c r="A201" s="29" t="n"/>
      <c r="B201" s="28" t="n"/>
      <c r="C201" s="34">
        <f>IFERROR(VLOOKUP(B201,'店舗マスタ'!$A$4:$B$103,2,FALSE),"")</f>
      </c>
      <c r="D201" s="28" t="n"/>
      <c r="E201" s="28" t="n"/>
      <c r="F201" s="28" t="n"/>
      <c r="G201" s="28" t="n"/>
      <c r="H201" s="30" t="n"/>
      <c r="I201" s="34">
        <f>IF(H201="","",IF(H201&gt;='基本設定'!$B$8,"合格","不合格"))</f>
      </c>
      <c r="J201" s="28" t="n"/>
      <c r="K201" s="28" t="n"/>
      <c r="L201" s="29" t="n"/>
      <c r="M201" s="29" t="n"/>
      <c r="N201" s="28" t="n"/>
      <c r="O201" s="28" t="n"/>
    </row>
    <row r="202">
      <c r="A202" s="29" t="n"/>
      <c r="B202" s="28" t="n"/>
      <c r="C202" s="34">
        <f>IFERROR(VLOOKUP(B202,'店舗マスタ'!$A$4:$B$103,2,FALSE),"")</f>
      </c>
      <c r="D202" s="28" t="n"/>
      <c r="E202" s="28" t="n"/>
      <c r="F202" s="28" t="n"/>
      <c r="G202" s="28" t="n"/>
      <c r="H202" s="30" t="n"/>
      <c r="I202" s="34">
        <f>IF(H202="","",IF(H202&gt;='基本設定'!$B$8,"合格","不合格"))</f>
      </c>
      <c r="J202" s="28" t="n"/>
      <c r="K202" s="28" t="n"/>
      <c r="L202" s="29" t="n"/>
      <c r="M202" s="29" t="n"/>
      <c r="N202" s="28" t="n"/>
      <c r="O202" s="28" t="n"/>
    </row>
    <row r="203">
      <c r="A203" s="29" t="n"/>
      <c r="B203" s="28" t="n"/>
      <c r="C203" s="34">
        <f>IFERROR(VLOOKUP(B203,'店舗マスタ'!$A$4:$B$103,2,FALSE),"")</f>
      </c>
      <c r="D203" s="28" t="n"/>
      <c r="E203" s="28" t="n"/>
      <c r="F203" s="28" t="n"/>
      <c r="G203" s="28" t="n"/>
      <c r="H203" s="30" t="n"/>
      <c r="I203" s="34">
        <f>IF(H203="","",IF(H203&gt;='基本設定'!$B$8,"合格","不合格"))</f>
      </c>
      <c r="J203" s="28" t="n"/>
      <c r="K203" s="28" t="n"/>
      <c r="L203" s="29" t="n"/>
      <c r="M203" s="29" t="n"/>
      <c r="N203" s="28" t="n"/>
      <c r="O203" s="28" t="n"/>
    </row>
  </sheetData>
  <autoFilter ref="A3:O203"/>
  <mergeCells count="2">
    <mergeCell ref="A1:O1"/>
    <mergeCell ref="A2:O2"/>
  </mergeCells>
  <conditionalFormatting sqref="I4:I203">
    <cfRule type="expression" dxfId="0" priority="1">
      <formula>$I4="不合格"</formula>
    </cfRule>
  </conditionalFormatting>
  <conditionalFormatting sqref="N4:N203">
    <cfRule type="expression" dxfId="0" priority="2">
      <formula>$N4="期限超過"</formula>
    </cfRule>
  </conditionalFormatting>
  <dataValidations count="3">
    <dataValidation allowBlank="true" error="请从プルダウン一覧选择；如需新規，请先在主数据或基本設定中维护。" errorTitle="なし效入力" prompt="请选择一个有效选项。" promptTitle="プルダウン选择" showErrorMessage="true" showInputMessage="true" sqref="B4:B203" type="list">
      <formula1>=StoreIDList</formula1>
    </dataValidation>
    <dataValidation allowBlank="true" error="请从プルダウン一覧选择；如需新規，请先在主数据或基本設定中维护。" errorTitle="なし效入力" prompt="请选择一个有效选项。" promptTitle="プルダウン选择" showErrorMessage="true" showInputMessage="true" sqref="E4:E203" type="list">
      <formula1>=InspectionAreaList</formula1>
    </dataValidation>
    <dataValidation allowBlank="true" error="请从プルダウン一覧选择；如需新規，请先在主数据或基本設定中维护。" errorTitle="なし效入力" prompt="请选择一个有效选项。" promptTitle="プルダウン选择" showErrorMessage="true" showInputMessage="true" sqref="N4:N203" type="list">
      <formula1>=ActionStatusList</formula1>
    </dataValidation>
  </dataValidations>
  <pageMargins left="0.75" right="0.75" top="1" bottom="1" header="0.5" footer="0.5"/>
  <pageSetup fitToHeight="0" fitToWidth="1"/>
</worksheet>
</file>

<file path=xl/worksheets/sheet15.xml><?xml version="1.0" encoding="utf-8"?>
<worksheet xmlns="http://schemas.openxmlformats.org/spreadsheetml/2006/main" xmlns:r="http://schemas.openxmlformats.org/officeDocument/2006/relationships" xmlns:mc="http://schemas.openxmlformats.org/markup-compatibility/2006">
  <sheetPr>
    <tabColor rgb="005B9BD5"/>
    <outlinePr summaryBelow="true" summaryRight="true"/>
    <pageSetUpPr fitToPage="true"/>
  </sheetPr>
  <dimension ref="A1:M203"/>
  <sheetViews>
    <sheetView showGridLines="false" zoomScale="90" workbookViewId="0">
      <pane activePane="bottomLeft" state="frozen" topLeftCell="A4" ySplit="3"/>
      <selection activeCell="A1" pane="bottomLeft" sqref="A1"/>
    </sheetView>
  </sheetViews>
  <sheetFormatPr baseColWidth="8" defaultRowHeight="15"/>
  <cols>
    <col customWidth="true" max="2" min="1" width="12"/>
    <col customWidth="true" max="3" min="3" width="18"/>
    <col customWidth="true" max="4" min="4" width="12"/>
    <col customWidth="true" max="5" min="5" width="20"/>
    <col customWidth="true" max="6" min="6" width="12"/>
    <col customWidth="true" max="8" min="7" width="10"/>
    <col customWidth="true" max="9" min="9" width="12"/>
    <col customWidth="true" max="10" min="10" width="24"/>
    <col customWidth="true" max="12" min="11" width="12"/>
    <col customWidth="true" max="13" min="13" width="24"/>
  </cols>
  <sheetData>
    <row r="1" ht="30" customHeight="true">
      <c r="A1" s="1" t="s">
        <v>376</v>
      </c>
    </row>
    <row r="2" ht="24" customHeight="true">
      <c r="A2" s="2" t="s">
        <v>377</v>
      </c>
    </row>
    <row r="3" ht="28" customHeight="true">
      <c r="A3" s="27" t="s">
        <v>279</v>
      </c>
      <c r="B3" s="27" t="s">
        <v>60</v>
      </c>
      <c r="C3" s="27" t="s">
        <v>61</v>
      </c>
      <c r="D3" s="27" t="s">
        <v>214</v>
      </c>
      <c r="E3" s="27" t="s">
        <v>217</v>
      </c>
      <c r="F3" s="27" t="s">
        <v>163</v>
      </c>
      <c r="G3" s="27" t="inlineStr">
        <is>
          <t>数量</t>
        </is>
      </c>
      <c r="H3" s="27" t="s">
        <v>378</v>
      </c>
      <c r="I3" s="27" t="s">
        <v>379</v>
      </c>
      <c r="J3" s="27" t="inlineStr">
        <is>
          <t>原因</t>
        </is>
      </c>
      <c r="K3" s="27" t="s">
        <v>133</v>
      </c>
      <c r="L3" s="27" t="s">
        <v>380</v>
      </c>
      <c r="M3" s="27" t="s">
        <v>203</v>
      </c>
    </row>
    <row r="4">
      <c r="A4" s="29" t="n">
        <v>46122</v>
      </c>
      <c r="B4" s="28" t="inlineStr">
        <is>
          <t>S001</t>
        </is>
      </c>
      <c r="C4" s="34">
        <f>IFERROR(VLOOKUP(B4,'店舗マスタ'!$A$4:$B$103,2,FALSE),"")</f>
      </c>
      <c r="D4" s="28" t="inlineStr">
        <is>
          <t>P4001</t>
        </is>
      </c>
      <c r="E4" s="34">
        <f>IFERROR(VLOOKUP(D4,'商品マスタ'!$A$4:$E$203,5,FALSE),"")</f>
      </c>
      <c r="F4" s="28" t="s">
        <v>190</v>
      </c>
      <c r="G4" s="30" t="n">
        <v>2</v>
      </c>
      <c r="H4" s="32">
        <f>IFERROR(VLOOKUP(D4,'商品マスタ'!$A$4:$I$203,9,FALSE),"")</f>
      </c>
      <c r="I4" s="32">
        <f>IF(OR(G4="",H4=""),"",G4*H4)</f>
      </c>
      <c r="J4" s="28" t="s">
        <v>381</v>
      </c>
      <c r="K4" s="28" t="s">
        <v>145</v>
      </c>
      <c r="L4" s="28" t="s">
        <v>207</v>
      </c>
      <c r="M4" s="28" t="s">
        <v>382</v>
      </c>
    </row>
    <row r="5">
      <c r="A5" s="29" t="n">
        <v>46126</v>
      </c>
      <c r="B5" s="28" t="inlineStr">
        <is>
          <t>S004</t>
        </is>
      </c>
      <c r="C5" s="34">
        <f>IFERROR(VLOOKUP(B5,'店舗マスタ'!$A$4:$B$103,2,FALSE),"")</f>
      </c>
      <c r="D5" s="28" t="inlineStr">
        <is>
          <t>P1001</t>
        </is>
      </c>
      <c r="E5" s="34">
        <f>IFERROR(VLOOKUP(D5,'商品マスタ'!$A$4:$E$203,5,FALSE),"")</f>
      </c>
      <c r="F5" s="28" t="s">
        <v>169</v>
      </c>
      <c r="G5" s="30" t="n">
        <v>3</v>
      </c>
      <c r="H5" s="32">
        <f>IFERROR(VLOOKUP(D5,'商品マスタ'!$A$4:$I$203,9,FALSE),"")</f>
      </c>
      <c r="I5" s="32">
        <f>IF(OR(G5="",H5=""),"",G5*H5)</f>
      </c>
      <c r="J5" s="28" t="s">
        <v>383</v>
      </c>
      <c r="K5" s="28" t="s">
        <v>145</v>
      </c>
      <c r="L5" s="28" t="s">
        <v>205</v>
      </c>
      <c r="M5" s="28" t="s">
        <v>382</v>
      </c>
    </row>
    <row r="6">
      <c r="A6" s="29" t="n">
        <v>46125</v>
      </c>
      <c r="B6" s="28" t="inlineStr">
        <is>
          <t>S001</t>
        </is>
      </c>
      <c r="C6" s="34">
        <f>IFERROR(VLOOKUP(B6,'店舗マスタ'!$A$4:$B$103,2,FALSE),"")</f>
      </c>
      <c r="D6" s="28" t="inlineStr">
        <is>
          <t>P5001</t>
        </is>
      </c>
      <c r="E6" s="34">
        <f>IFERROR(VLOOKUP(D6,'商品マスタ'!$A$4:$E$203,5,FALSE),"")</f>
      </c>
      <c r="F6" s="28" t="s">
        <v>188</v>
      </c>
      <c r="G6" s="30" t="n">
        <v>5</v>
      </c>
      <c r="H6" s="32">
        <f>IFERROR(VLOOKUP(D6,'商品マスタ'!$A$4:$I$203,9,FALSE),"")</f>
      </c>
      <c r="I6" s="32">
        <f>IF(OR(G6="",H6=""),"",G6*H6)</f>
      </c>
      <c r="J6" s="28" t="s">
        <v>384</v>
      </c>
      <c r="K6" s="28" t="inlineStr">
        <is>
          <t>待対応</t>
        </is>
      </c>
      <c r="L6" s="28" t="s">
        <v>205</v>
      </c>
      <c r="M6" s="28" t="s">
        <v>382</v>
      </c>
    </row>
    <row r="7">
      <c r="A7" s="29" t="n">
        <v>46126</v>
      </c>
      <c r="B7" s="28" t="inlineStr">
        <is>
          <t>S004</t>
        </is>
      </c>
      <c r="C7" s="34">
        <f>IFERROR(VLOOKUP(B7,'店舗マスタ'!$A$4:$B$103,2,FALSE),"")</f>
      </c>
      <c r="D7" s="28" t="inlineStr">
        <is>
          <t>P2001</t>
        </is>
      </c>
      <c r="E7" s="34">
        <f>IFERROR(VLOOKUP(D7,'商品マスタ'!$A$4:$E$203,5,FALSE),"")</f>
      </c>
      <c r="F7" s="28" t="s">
        <v>190</v>
      </c>
      <c r="G7" s="30" t="n">
        <v>4</v>
      </c>
      <c r="H7" s="32">
        <f>IFERROR(VLOOKUP(D7,'商品マスタ'!$A$4:$I$203,9,FALSE),"")</f>
      </c>
      <c r="I7" s="32">
        <f>IF(OR(G7="",H7=""),"",G7*H7)</f>
      </c>
      <c r="J7" s="28" t="s">
        <v>383</v>
      </c>
      <c r="K7" s="28" t="inlineStr">
        <is>
          <t>待対応</t>
        </is>
      </c>
      <c r="L7" s="28" t="s">
        <v>211</v>
      </c>
      <c r="M7" s="28" t="s">
        <v>382</v>
      </c>
    </row>
    <row r="8">
      <c r="A8" s="29" t="n">
        <v>46126</v>
      </c>
      <c r="B8" s="28" t="inlineStr">
        <is>
          <t>S002</t>
        </is>
      </c>
      <c r="C8" s="34">
        <f>IFERROR(VLOOKUP(B8,'店舗マスタ'!$A$4:$B$103,2,FALSE),"")</f>
      </c>
      <c r="D8" s="28" t="inlineStr">
        <is>
          <t>P2001</t>
        </is>
      </c>
      <c r="E8" s="34">
        <f>IFERROR(VLOOKUP(D8,'商品マスタ'!$A$4:$E$203,5,FALSE),"")</f>
      </c>
      <c r="F8" s="28" t="s">
        <v>169</v>
      </c>
      <c r="G8" s="30" t="n">
        <v>6</v>
      </c>
      <c r="H8" s="32">
        <f>IFERROR(VLOOKUP(D8,'商品マスタ'!$A$4:$I$203,9,FALSE),"")</f>
      </c>
      <c r="I8" s="32">
        <f>IF(OR(G8="",H8=""),"",G8*H8)</f>
      </c>
      <c r="J8" s="28" t="s">
        <v>383</v>
      </c>
      <c r="K8" s="28" t="inlineStr">
        <is>
          <t>待対応</t>
        </is>
      </c>
      <c r="L8" s="28" t="s">
        <v>205</v>
      </c>
      <c r="M8" s="28" t="s">
        <v>382</v>
      </c>
    </row>
    <row r="9">
      <c r="A9" s="29" t="n">
        <v>46128</v>
      </c>
      <c r="B9" s="28" t="inlineStr">
        <is>
          <t>S001</t>
        </is>
      </c>
      <c r="C9" s="34">
        <f>IFERROR(VLOOKUP(B9,'店舗マスタ'!$A$4:$B$103,2,FALSE),"")</f>
      </c>
      <c r="D9" s="28" t="inlineStr">
        <is>
          <t>P2002</t>
        </is>
      </c>
      <c r="E9" s="34">
        <f>IFERROR(VLOOKUP(D9,'商品マスタ'!$A$4:$E$203,5,FALSE),"")</f>
      </c>
      <c r="F9" s="28" t="s">
        <v>173</v>
      </c>
      <c r="G9" s="30" t="n">
        <v>1</v>
      </c>
      <c r="H9" s="32">
        <f>IFERROR(VLOOKUP(D9,'商品マスタ'!$A$4:$I$203,9,FALSE),"")</f>
      </c>
      <c r="I9" s="32">
        <f>IF(OR(G9="",H9=""),"",G9*H9)</f>
      </c>
      <c r="J9" s="28" t="s">
        <v>383</v>
      </c>
      <c r="K9" s="28" t="s">
        <v>145</v>
      </c>
      <c r="L9" s="28" t="s">
        <v>207</v>
      </c>
      <c r="M9" s="28" t="s">
        <v>382</v>
      </c>
    </row>
    <row r="10">
      <c r="A10" s="29" t="n">
        <v>46117</v>
      </c>
      <c r="B10" s="28" t="inlineStr">
        <is>
          <t>S004</t>
        </is>
      </c>
      <c r="C10" s="34">
        <f>IFERROR(VLOOKUP(B10,'店舗マスタ'!$A$4:$B$103,2,FALSE),"")</f>
      </c>
      <c r="D10" s="28" t="inlineStr">
        <is>
          <t>P2001</t>
        </is>
      </c>
      <c r="E10" s="34">
        <f>IFERROR(VLOOKUP(D10,'商品マスタ'!$A$4:$E$203,5,FALSE),"")</f>
      </c>
      <c r="F10" s="28" t="s">
        <v>178</v>
      </c>
      <c r="G10" s="30" t="n">
        <v>1</v>
      </c>
      <c r="H10" s="32">
        <f>IFERROR(VLOOKUP(D10,'商品マスタ'!$A$4:$I$203,9,FALSE),"")</f>
      </c>
      <c r="I10" s="32">
        <f>IF(OR(G10="",H10=""),"",G10*H10)</f>
      </c>
      <c r="J10" s="28" t="s">
        <v>383</v>
      </c>
      <c r="K10" s="28" t="s">
        <v>145</v>
      </c>
      <c r="L10" s="28" t="s">
        <v>211</v>
      </c>
      <c r="M10" s="28" t="s">
        <v>382</v>
      </c>
    </row>
    <row r="11">
      <c r="A11" s="29" t="n">
        <v>46114</v>
      </c>
      <c r="B11" s="28" t="inlineStr">
        <is>
          <t>S004</t>
        </is>
      </c>
      <c r="C11" s="34">
        <f>IFERROR(VLOOKUP(B11,'店舗マスタ'!$A$4:$B$103,2,FALSE),"")</f>
      </c>
      <c r="D11" s="28" t="inlineStr">
        <is>
          <t>P3001</t>
        </is>
      </c>
      <c r="E11" s="34">
        <f>IFERROR(VLOOKUP(D11,'商品マスタ'!$A$4:$E$203,5,FALSE),"")</f>
      </c>
      <c r="F11" s="28" t="s">
        <v>188</v>
      </c>
      <c r="G11" s="30" t="n">
        <v>1</v>
      </c>
      <c r="H11" s="32">
        <f>IFERROR(VLOOKUP(D11,'商品マスタ'!$A$4:$I$203,9,FALSE),"")</f>
      </c>
      <c r="I11" s="32">
        <f>IF(OR(G11="",H11=""),"",G11*H11)</f>
      </c>
      <c r="J11" s="28" t="s">
        <v>383</v>
      </c>
      <c r="K11" s="28" t="inlineStr">
        <is>
          <t>待対応</t>
        </is>
      </c>
      <c r="L11" s="28" t="s">
        <v>205</v>
      </c>
      <c r="M11" s="28" t="s">
        <v>382</v>
      </c>
    </row>
    <row r="12">
      <c r="A12" s="29" t="n">
        <v>46132</v>
      </c>
      <c r="B12" s="28" t="inlineStr">
        <is>
          <t>S001</t>
        </is>
      </c>
      <c r="C12" s="34">
        <f>IFERROR(VLOOKUP(B12,'店舗マスタ'!$A$4:$B$103,2,FALSE),"")</f>
      </c>
      <c r="D12" s="28" t="inlineStr">
        <is>
          <t>P5001</t>
        </is>
      </c>
      <c r="E12" s="34">
        <f>IFERROR(VLOOKUP(D12,'商品マスタ'!$A$4:$E$203,5,FALSE),"")</f>
      </c>
      <c r="F12" s="28" t="s">
        <v>178</v>
      </c>
      <c r="G12" s="30" t="n">
        <v>3</v>
      </c>
      <c r="H12" s="32">
        <f>IFERROR(VLOOKUP(D12,'商品マスタ'!$A$4:$I$203,9,FALSE),"")</f>
      </c>
      <c r="I12" s="32">
        <f>IF(OR(G12="",H12=""),"",G12*H12)</f>
      </c>
      <c r="J12" s="28" t="s">
        <v>385</v>
      </c>
      <c r="K12" s="28" t="s">
        <v>145</v>
      </c>
      <c r="L12" s="28" t="s">
        <v>205</v>
      </c>
      <c r="M12" s="28" t="s">
        <v>382</v>
      </c>
    </row>
    <row r="13">
      <c r="A13" s="29" t="n">
        <v>46127</v>
      </c>
      <c r="B13" s="28" t="inlineStr">
        <is>
          <t>S003</t>
        </is>
      </c>
      <c r="C13" s="34">
        <f>IFERROR(VLOOKUP(B13,'店舗マスタ'!$A$4:$B$103,2,FALSE),"")</f>
      </c>
      <c r="D13" s="28" t="inlineStr">
        <is>
          <t>P4001</t>
        </is>
      </c>
      <c r="E13" s="34">
        <f>IFERROR(VLOOKUP(D13,'商品マスタ'!$A$4:$E$203,5,FALSE),"")</f>
      </c>
      <c r="F13" s="28" t="s">
        <v>188</v>
      </c>
      <c r="G13" s="30" t="n">
        <v>5</v>
      </c>
      <c r="H13" s="32">
        <f>IFERROR(VLOOKUP(D13,'商品マスタ'!$A$4:$I$203,9,FALSE),"")</f>
      </c>
      <c r="I13" s="32">
        <f>IF(OR(G13="",H13=""),"",G13*H13)</f>
      </c>
      <c r="J13" s="28" t="s">
        <v>384</v>
      </c>
      <c r="K13" s="28" t="inlineStr">
        <is>
          <t>已完了</t>
        </is>
      </c>
      <c r="L13" s="28" t="s">
        <v>207</v>
      </c>
      <c r="M13" s="28" t="s">
        <v>382</v>
      </c>
    </row>
    <row r="14">
      <c r="A14" s="29" t="n">
        <v>46118</v>
      </c>
      <c r="B14" s="28" t="inlineStr">
        <is>
          <t>S002</t>
        </is>
      </c>
      <c r="C14" s="34">
        <f>IFERROR(VLOOKUP(B14,'店舗マスタ'!$A$4:$B$103,2,FALSE),"")</f>
      </c>
      <c r="D14" s="28" t="inlineStr">
        <is>
          <t>P1002</t>
        </is>
      </c>
      <c r="E14" s="34">
        <f>IFERROR(VLOOKUP(D14,'商品マスタ'!$A$4:$E$203,5,FALSE),"")</f>
      </c>
      <c r="F14" s="28" t="s">
        <v>188</v>
      </c>
      <c r="G14" s="30" t="n">
        <v>3</v>
      </c>
      <c r="H14" s="32">
        <f>IFERROR(VLOOKUP(D14,'商品マスタ'!$A$4:$I$203,9,FALSE),"")</f>
      </c>
      <c r="I14" s="32">
        <f>IF(OR(G14="",H14=""),"",G14*H14)</f>
      </c>
      <c r="J14" s="28" t="s">
        <v>384</v>
      </c>
      <c r="K14" s="28" t="s">
        <v>145</v>
      </c>
      <c r="L14" s="28" t="s">
        <v>211</v>
      </c>
      <c r="M14" s="28" t="s">
        <v>382</v>
      </c>
    </row>
    <row r="15">
      <c r="A15" s="29" t="n">
        <v>46122</v>
      </c>
      <c r="B15" s="28" t="inlineStr">
        <is>
          <t>S004</t>
        </is>
      </c>
      <c r="C15" s="34">
        <f>IFERROR(VLOOKUP(B15,'店舗マスタ'!$A$4:$B$103,2,FALSE),"")</f>
      </c>
      <c r="D15" s="28" t="inlineStr">
        <is>
          <t>P3001</t>
        </is>
      </c>
      <c r="E15" s="34">
        <f>IFERROR(VLOOKUP(D15,'商品マスタ'!$A$4:$E$203,5,FALSE),"")</f>
      </c>
      <c r="F15" s="28" t="s">
        <v>178</v>
      </c>
      <c r="G15" s="30" t="n">
        <v>5</v>
      </c>
      <c r="H15" s="32">
        <f>IFERROR(VLOOKUP(D15,'商品マスタ'!$A$4:$I$203,9,FALSE),"")</f>
      </c>
      <c r="I15" s="32">
        <f>IF(OR(G15="",H15=""),"",G15*H15)</f>
      </c>
      <c r="J15" s="28" t="s">
        <v>381</v>
      </c>
      <c r="K15" s="28" t="inlineStr">
        <is>
          <t>待対応</t>
        </is>
      </c>
      <c r="L15" s="28" t="s">
        <v>209</v>
      </c>
      <c r="M15" s="28" t="s">
        <v>382</v>
      </c>
    </row>
    <row r="16">
      <c r="A16" s="29" t="n">
        <v>46122</v>
      </c>
      <c r="B16" s="28" t="inlineStr">
        <is>
          <t>S001</t>
        </is>
      </c>
      <c r="C16" s="34">
        <f>IFERROR(VLOOKUP(B16,'店舗マスタ'!$A$4:$B$103,2,FALSE),"")</f>
      </c>
      <c r="D16" s="28" t="inlineStr">
        <is>
          <t>P2001</t>
        </is>
      </c>
      <c r="E16" s="34">
        <f>IFERROR(VLOOKUP(D16,'商品マスタ'!$A$4:$E$203,5,FALSE),"")</f>
      </c>
      <c r="F16" s="28" t="s">
        <v>190</v>
      </c>
      <c r="G16" s="30" t="n">
        <v>5</v>
      </c>
      <c r="H16" s="32">
        <f>IFERROR(VLOOKUP(D16,'商品マスタ'!$A$4:$I$203,9,FALSE),"")</f>
      </c>
      <c r="I16" s="32">
        <f>IF(OR(G16="",H16=""),"",G16*H16)</f>
      </c>
      <c r="J16" s="28" t="s">
        <v>384</v>
      </c>
      <c r="K16" s="28" t="inlineStr">
        <is>
          <t>待対応</t>
        </is>
      </c>
      <c r="L16" s="28" t="s">
        <v>211</v>
      </c>
      <c r="M16" s="28" t="s">
        <v>382</v>
      </c>
    </row>
    <row r="17">
      <c r="A17" s="29" t="n">
        <v>46120</v>
      </c>
      <c r="B17" s="28" t="inlineStr">
        <is>
          <t>S004</t>
        </is>
      </c>
      <c r="C17" s="34">
        <f>IFERROR(VLOOKUP(B17,'店舗マスタ'!$A$4:$B$103,2,FALSE),"")</f>
      </c>
      <c r="D17" s="28" t="inlineStr">
        <is>
          <t>P5001</t>
        </is>
      </c>
      <c r="E17" s="34">
        <f>IFERROR(VLOOKUP(D17,'商品マスタ'!$A$4:$E$203,5,FALSE),"")</f>
      </c>
      <c r="F17" s="28" t="s">
        <v>190</v>
      </c>
      <c r="G17" s="30" t="n">
        <v>5</v>
      </c>
      <c r="H17" s="32">
        <f>IFERROR(VLOOKUP(D17,'商品マスタ'!$A$4:$I$203,9,FALSE),"")</f>
      </c>
      <c r="I17" s="32">
        <f>IF(OR(G17="",H17=""),"",G17*H17)</f>
      </c>
      <c r="J17" s="28" t="s">
        <v>384</v>
      </c>
      <c r="K17" s="28" t="s">
        <v>145</v>
      </c>
      <c r="L17" s="28" t="s">
        <v>205</v>
      </c>
      <c r="M17" s="28" t="s">
        <v>382</v>
      </c>
    </row>
    <row r="18">
      <c r="A18" s="29" t="n">
        <v>46118</v>
      </c>
      <c r="B18" s="28" t="inlineStr">
        <is>
          <t>S003</t>
        </is>
      </c>
      <c r="C18" s="34">
        <f>IFERROR(VLOOKUP(B18,'店舗マスタ'!$A$4:$B$103,2,FALSE),"")</f>
      </c>
      <c r="D18" s="28" t="inlineStr">
        <is>
          <t>P3001</t>
        </is>
      </c>
      <c r="E18" s="34">
        <f>IFERROR(VLOOKUP(D18,'商品マスタ'!$A$4:$E$203,5,FALSE),"")</f>
      </c>
      <c r="F18" s="28" t="inlineStr">
        <is>
          <t>期限切れ</t>
        </is>
      </c>
      <c r="G18" s="30" t="n">
        <v>3</v>
      </c>
      <c r="H18" s="32">
        <f>IFERROR(VLOOKUP(D18,'商品マスタ'!$A$4:$I$203,9,FALSE),"")</f>
      </c>
      <c r="I18" s="32">
        <f>IF(OR(G18="",H18=""),"",G18*H18)</f>
      </c>
      <c r="J18" s="28" t="s">
        <v>383</v>
      </c>
      <c r="K18" s="28" t="s">
        <v>145</v>
      </c>
      <c r="L18" s="28" t="s">
        <v>207</v>
      </c>
      <c r="M18" s="28" t="s">
        <v>382</v>
      </c>
    </row>
    <row r="19">
      <c r="A19" s="29" t="n">
        <v>46128</v>
      </c>
      <c r="B19" s="28" t="inlineStr">
        <is>
          <t>S002</t>
        </is>
      </c>
      <c r="C19" s="34">
        <f>IFERROR(VLOOKUP(B19,'店舗マスタ'!$A$4:$B$103,2,FALSE),"")</f>
      </c>
      <c r="D19" s="28" t="inlineStr">
        <is>
          <t>P3001</t>
        </is>
      </c>
      <c r="E19" s="34">
        <f>IFERROR(VLOOKUP(D19,'商品マスタ'!$A$4:$E$203,5,FALSE),"")</f>
      </c>
      <c r="F19" s="28" t="s">
        <v>188</v>
      </c>
      <c r="G19" s="30" t="n">
        <v>5</v>
      </c>
      <c r="H19" s="32">
        <f>IFERROR(VLOOKUP(D19,'商品マスタ'!$A$4:$I$203,9,FALSE),"")</f>
      </c>
      <c r="I19" s="32">
        <f>IF(OR(G19="",H19=""),"",G19*H19)</f>
      </c>
      <c r="J19" s="28" t="s">
        <v>381</v>
      </c>
      <c r="K19" s="28" t="inlineStr">
        <is>
          <t>已完了</t>
        </is>
      </c>
      <c r="L19" s="28" t="s">
        <v>205</v>
      </c>
      <c r="M19" s="28" t="s">
        <v>382</v>
      </c>
    </row>
    <row r="20">
      <c r="A20" s="29" t="n">
        <v>46120</v>
      </c>
      <c r="B20" s="28" t="inlineStr">
        <is>
          <t>S004</t>
        </is>
      </c>
      <c r="C20" s="34">
        <f>IFERROR(VLOOKUP(B20,'店舗マスタ'!$A$4:$B$103,2,FALSE),"")</f>
      </c>
      <c r="D20" s="28" t="inlineStr">
        <is>
          <t>P5001</t>
        </is>
      </c>
      <c r="E20" s="34">
        <f>IFERROR(VLOOKUP(D20,'商品マスタ'!$A$4:$E$203,5,FALSE),"")</f>
      </c>
      <c r="F20" s="28" t="s">
        <v>190</v>
      </c>
      <c r="G20" s="30" t="n">
        <v>2</v>
      </c>
      <c r="H20" s="32">
        <f>IFERROR(VLOOKUP(D20,'商品マスタ'!$A$4:$I$203,9,FALSE),"")</f>
      </c>
      <c r="I20" s="32">
        <f>IF(OR(G20="",H20=""),"",G20*H20)</f>
      </c>
      <c r="J20" s="28" t="s">
        <v>381</v>
      </c>
      <c r="K20" s="28" t="inlineStr">
        <is>
          <t>已完了</t>
        </is>
      </c>
      <c r="L20" s="28" t="s">
        <v>205</v>
      </c>
      <c r="M20" s="28" t="s">
        <v>382</v>
      </c>
    </row>
    <row r="21">
      <c r="A21" s="29" t="n">
        <v>46121</v>
      </c>
      <c r="B21" s="28" t="inlineStr">
        <is>
          <t>S004</t>
        </is>
      </c>
      <c r="C21" s="34">
        <f>IFERROR(VLOOKUP(B21,'店舗マスタ'!$A$4:$B$103,2,FALSE),"")</f>
      </c>
      <c r="D21" s="28" t="inlineStr">
        <is>
          <t>P6001</t>
        </is>
      </c>
      <c r="E21" s="34">
        <f>IFERROR(VLOOKUP(D21,'商品マスタ'!$A$4:$E$203,5,FALSE),"")</f>
      </c>
      <c r="F21" s="28" t="s">
        <v>173</v>
      </c>
      <c r="G21" s="30" t="n">
        <v>6</v>
      </c>
      <c r="H21" s="32">
        <f>IFERROR(VLOOKUP(D21,'商品マスタ'!$A$4:$I$203,9,FALSE),"")</f>
      </c>
      <c r="I21" s="32">
        <f>IF(OR(G21="",H21=""),"",G21*H21)</f>
      </c>
      <c r="J21" s="28" t="s">
        <v>383</v>
      </c>
      <c r="K21" s="28" t="s">
        <v>145</v>
      </c>
      <c r="L21" s="28" t="s">
        <v>211</v>
      </c>
      <c r="M21" s="28" t="s">
        <v>382</v>
      </c>
    </row>
    <row r="22">
      <c r="A22" s="29" t="n">
        <v>46125</v>
      </c>
      <c r="B22" s="28" t="inlineStr">
        <is>
          <t>S001</t>
        </is>
      </c>
      <c r="C22" s="34">
        <f>IFERROR(VLOOKUP(B22,'店舗マスタ'!$A$4:$B$103,2,FALSE),"")</f>
      </c>
      <c r="D22" s="28" t="inlineStr">
        <is>
          <t>P4001</t>
        </is>
      </c>
      <c r="E22" s="34">
        <f>IFERROR(VLOOKUP(D22,'商品マスタ'!$A$4:$E$203,5,FALSE),"")</f>
      </c>
      <c r="F22" s="28" t="s">
        <v>173</v>
      </c>
      <c r="G22" s="30" t="n">
        <v>1</v>
      </c>
      <c r="H22" s="32">
        <f>IFERROR(VLOOKUP(D22,'商品マスタ'!$A$4:$I$203,9,FALSE),"")</f>
      </c>
      <c r="I22" s="32">
        <f>IF(OR(G22="",H22=""),"",G22*H22)</f>
      </c>
      <c r="J22" s="28" t="s">
        <v>381</v>
      </c>
      <c r="K22" s="28" t="inlineStr">
        <is>
          <t>已完了</t>
        </is>
      </c>
      <c r="L22" s="28" t="s">
        <v>209</v>
      </c>
      <c r="M22" s="28" t="s">
        <v>382</v>
      </c>
    </row>
    <row r="23">
      <c r="A23" s="29" t="n">
        <v>46119</v>
      </c>
      <c r="B23" s="28" t="inlineStr">
        <is>
          <t>S004</t>
        </is>
      </c>
      <c r="C23" s="34">
        <f>IFERROR(VLOOKUP(B23,'店舗マスタ'!$A$4:$B$103,2,FALSE),"")</f>
      </c>
      <c r="D23" s="28" t="inlineStr">
        <is>
          <t>P2002</t>
        </is>
      </c>
      <c r="E23" s="34">
        <f>IFERROR(VLOOKUP(D23,'商品マスタ'!$A$4:$E$203,5,FALSE),"")</f>
      </c>
      <c r="F23" s="28" t="s">
        <v>173</v>
      </c>
      <c r="G23" s="30" t="n">
        <v>2</v>
      </c>
      <c r="H23" s="32">
        <f>IFERROR(VLOOKUP(D23,'商品マスタ'!$A$4:$I$203,9,FALSE),"")</f>
      </c>
      <c r="I23" s="32">
        <f>IF(OR(G23="",H23=""),"",G23*H23)</f>
      </c>
      <c r="J23" s="28" t="s">
        <v>383</v>
      </c>
      <c r="K23" s="28" t="inlineStr">
        <is>
          <t>待対応</t>
        </is>
      </c>
      <c r="L23" s="28" t="s">
        <v>209</v>
      </c>
      <c r="M23" s="28" t="s">
        <v>382</v>
      </c>
    </row>
    <row r="24">
      <c r="A24" s="29" t="n"/>
      <c r="B24" s="28" t="n"/>
      <c r="C24" s="34">
        <f>IFERROR(VLOOKUP(B24,'店舗マスタ'!$A$4:$B$103,2,FALSE),"")</f>
      </c>
      <c r="D24" s="28" t="n"/>
      <c r="E24" s="34">
        <f>IFERROR(VLOOKUP(D24,'商品マスタ'!$A$4:$E$203,5,FALSE),"")</f>
      </c>
      <c r="F24" s="28" t="n"/>
      <c r="G24" s="30" t="n"/>
      <c r="H24" s="32">
        <f>IFERROR(VLOOKUP(D24,'商品マスタ'!$A$4:$I$203,9,FALSE),"")</f>
      </c>
      <c r="I24" s="32">
        <f>IF(OR(G24="",H24=""),"",G24*H24)</f>
      </c>
      <c r="J24" s="28" t="n"/>
      <c r="K24" s="28" t="n"/>
      <c r="L24" s="28" t="n"/>
      <c r="M24" s="28" t="n"/>
    </row>
    <row r="25">
      <c r="A25" s="29" t="n"/>
      <c r="B25" s="28" t="n"/>
      <c r="C25" s="34">
        <f>IFERROR(VLOOKUP(B25,'店舗マスタ'!$A$4:$B$103,2,FALSE),"")</f>
      </c>
      <c r="D25" s="28" t="n"/>
      <c r="E25" s="34">
        <f>IFERROR(VLOOKUP(D25,'商品マスタ'!$A$4:$E$203,5,FALSE),"")</f>
      </c>
      <c r="F25" s="28" t="n"/>
      <c r="G25" s="30" t="n"/>
      <c r="H25" s="32">
        <f>IFERROR(VLOOKUP(D25,'商品マスタ'!$A$4:$I$203,9,FALSE),"")</f>
      </c>
      <c r="I25" s="32">
        <f>IF(OR(G25="",H25=""),"",G25*H25)</f>
      </c>
      <c r="J25" s="28" t="n"/>
      <c r="K25" s="28" t="n"/>
      <c r="L25" s="28" t="n"/>
      <c r="M25" s="28" t="n"/>
    </row>
    <row r="26">
      <c r="A26" s="29" t="n"/>
      <c r="B26" s="28" t="n"/>
      <c r="C26" s="34">
        <f>IFERROR(VLOOKUP(B26,'店舗マスタ'!$A$4:$B$103,2,FALSE),"")</f>
      </c>
      <c r="D26" s="28" t="n"/>
      <c r="E26" s="34">
        <f>IFERROR(VLOOKUP(D26,'商品マスタ'!$A$4:$E$203,5,FALSE),"")</f>
      </c>
      <c r="F26" s="28" t="n"/>
      <c r="G26" s="30" t="n"/>
      <c r="H26" s="32">
        <f>IFERROR(VLOOKUP(D26,'商品マスタ'!$A$4:$I$203,9,FALSE),"")</f>
      </c>
      <c r="I26" s="32">
        <f>IF(OR(G26="",H26=""),"",G26*H26)</f>
      </c>
      <c r="J26" s="28" t="n"/>
      <c r="K26" s="28" t="n"/>
      <c r="L26" s="28" t="n"/>
      <c r="M26" s="28" t="n"/>
    </row>
    <row r="27">
      <c r="A27" s="29" t="n"/>
      <c r="B27" s="28" t="n"/>
      <c r="C27" s="34">
        <f>IFERROR(VLOOKUP(B27,'店舗マスタ'!$A$4:$B$103,2,FALSE),"")</f>
      </c>
      <c r="D27" s="28" t="n"/>
      <c r="E27" s="34">
        <f>IFERROR(VLOOKUP(D27,'商品マスタ'!$A$4:$E$203,5,FALSE),"")</f>
      </c>
      <c r="F27" s="28" t="n"/>
      <c r="G27" s="30" t="n"/>
      <c r="H27" s="32">
        <f>IFERROR(VLOOKUP(D27,'商品マスタ'!$A$4:$I$203,9,FALSE),"")</f>
      </c>
      <c r="I27" s="32">
        <f>IF(OR(G27="",H27=""),"",G27*H27)</f>
      </c>
      <c r="J27" s="28" t="n"/>
      <c r="K27" s="28" t="n"/>
      <c r="L27" s="28" t="n"/>
      <c r="M27" s="28" t="n"/>
    </row>
    <row r="28">
      <c r="A28" s="29" t="n"/>
      <c r="B28" s="28" t="n"/>
      <c r="C28" s="34">
        <f>IFERROR(VLOOKUP(B28,'店舗マスタ'!$A$4:$B$103,2,FALSE),"")</f>
      </c>
      <c r="D28" s="28" t="n"/>
      <c r="E28" s="34">
        <f>IFERROR(VLOOKUP(D28,'商品マスタ'!$A$4:$E$203,5,FALSE),"")</f>
      </c>
      <c r="F28" s="28" t="n"/>
      <c r="G28" s="30" t="n"/>
      <c r="H28" s="32">
        <f>IFERROR(VLOOKUP(D28,'商品マスタ'!$A$4:$I$203,9,FALSE),"")</f>
      </c>
      <c r="I28" s="32">
        <f>IF(OR(G28="",H28=""),"",G28*H28)</f>
      </c>
      <c r="J28" s="28" t="n"/>
      <c r="K28" s="28" t="n"/>
      <c r="L28" s="28" t="n"/>
      <c r="M28" s="28" t="n"/>
    </row>
    <row r="29">
      <c r="A29" s="29" t="n"/>
      <c r="B29" s="28" t="n"/>
      <c r="C29" s="34">
        <f>IFERROR(VLOOKUP(B29,'店舗マスタ'!$A$4:$B$103,2,FALSE),"")</f>
      </c>
      <c r="D29" s="28" t="n"/>
      <c r="E29" s="34">
        <f>IFERROR(VLOOKUP(D29,'商品マスタ'!$A$4:$E$203,5,FALSE),"")</f>
      </c>
      <c r="F29" s="28" t="n"/>
      <c r="G29" s="30" t="n"/>
      <c r="H29" s="32">
        <f>IFERROR(VLOOKUP(D29,'商品マスタ'!$A$4:$I$203,9,FALSE),"")</f>
      </c>
      <c r="I29" s="32">
        <f>IF(OR(G29="",H29=""),"",G29*H29)</f>
      </c>
      <c r="J29" s="28" t="n"/>
      <c r="K29" s="28" t="n"/>
      <c r="L29" s="28" t="n"/>
      <c r="M29" s="28" t="n"/>
    </row>
    <row r="30">
      <c r="A30" s="29" t="n"/>
      <c r="B30" s="28" t="n"/>
      <c r="C30" s="34">
        <f>IFERROR(VLOOKUP(B30,'店舗マスタ'!$A$4:$B$103,2,FALSE),"")</f>
      </c>
      <c r="D30" s="28" t="n"/>
      <c r="E30" s="34">
        <f>IFERROR(VLOOKUP(D30,'商品マスタ'!$A$4:$E$203,5,FALSE),"")</f>
      </c>
      <c r="F30" s="28" t="n"/>
      <c r="G30" s="30" t="n"/>
      <c r="H30" s="32">
        <f>IFERROR(VLOOKUP(D30,'商品マスタ'!$A$4:$I$203,9,FALSE),"")</f>
      </c>
      <c r="I30" s="32">
        <f>IF(OR(G30="",H30=""),"",G30*H30)</f>
      </c>
      <c r="J30" s="28" t="n"/>
      <c r="K30" s="28" t="n"/>
      <c r="L30" s="28" t="n"/>
      <c r="M30" s="28" t="n"/>
    </row>
    <row r="31">
      <c r="A31" s="29" t="n"/>
      <c r="B31" s="28" t="n"/>
      <c r="C31" s="34">
        <f>IFERROR(VLOOKUP(B31,'店舗マスタ'!$A$4:$B$103,2,FALSE),"")</f>
      </c>
      <c r="D31" s="28" t="n"/>
      <c r="E31" s="34">
        <f>IFERROR(VLOOKUP(D31,'商品マスタ'!$A$4:$E$203,5,FALSE),"")</f>
      </c>
      <c r="F31" s="28" t="n"/>
      <c r="G31" s="30" t="n"/>
      <c r="H31" s="32">
        <f>IFERROR(VLOOKUP(D31,'商品マスタ'!$A$4:$I$203,9,FALSE),"")</f>
      </c>
      <c r="I31" s="32">
        <f>IF(OR(G31="",H31=""),"",G31*H31)</f>
      </c>
      <c r="J31" s="28" t="n"/>
      <c r="K31" s="28" t="n"/>
      <c r="L31" s="28" t="n"/>
      <c r="M31" s="28" t="n"/>
    </row>
    <row r="32">
      <c r="A32" s="29" t="n"/>
      <c r="B32" s="28" t="n"/>
      <c r="C32" s="34">
        <f>IFERROR(VLOOKUP(B32,'店舗マスタ'!$A$4:$B$103,2,FALSE),"")</f>
      </c>
      <c r="D32" s="28" t="n"/>
      <c r="E32" s="34">
        <f>IFERROR(VLOOKUP(D32,'商品マスタ'!$A$4:$E$203,5,FALSE),"")</f>
      </c>
      <c r="F32" s="28" t="n"/>
      <c r="G32" s="30" t="n"/>
      <c r="H32" s="32">
        <f>IFERROR(VLOOKUP(D32,'商品マスタ'!$A$4:$I$203,9,FALSE),"")</f>
      </c>
      <c r="I32" s="32">
        <f>IF(OR(G32="",H32=""),"",G32*H32)</f>
      </c>
      <c r="J32" s="28" t="n"/>
      <c r="K32" s="28" t="n"/>
      <c r="L32" s="28" t="n"/>
      <c r="M32" s="28" t="n"/>
    </row>
    <row r="33">
      <c r="A33" s="29" t="n"/>
      <c r="B33" s="28" t="n"/>
      <c r="C33" s="34">
        <f>IFERROR(VLOOKUP(B33,'店舗マスタ'!$A$4:$B$103,2,FALSE),"")</f>
      </c>
      <c r="D33" s="28" t="n"/>
      <c r="E33" s="34">
        <f>IFERROR(VLOOKUP(D33,'商品マスタ'!$A$4:$E$203,5,FALSE),"")</f>
      </c>
      <c r="F33" s="28" t="n"/>
      <c r="G33" s="30" t="n"/>
      <c r="H33" s="32">
        <f>IFERROR(VLOOKUP(D33,'商品マスタ'!$A$4:$I$203,9,FALSE),"")</f>
      </c>
      <c r="I33" s="32">
        <f>IF(OR(G33="",H33=""),"",G33*H33)</f>
      </c>
      <c r="J33" s="28" t="n"/>
      <c r="K33" s="28" t="n"/>
      <c r="L33" s="28" t="n"/>
      <c r="M33" s="28" t="n"/>
    </row>
    <row r="34">
      <c r="A34" s="29" t="n"/>
      <c r="B34" s="28" t="n"/>
      <c r="C34" s="34">
        <f>IFERROR(VLOOKUP(B34,'店舗マスタ'!$A$4:$B$103,2,FALSE),"")</f>
      </c>
      <c r="D34" s="28" t="n"/>
      <c r="E34" s="34">
        <f>IFERROR(VLOOKUP(D34,'商品マスタ'!$A$4:$E$203,5,FALSE),"")</f>
      </c>
      <c r="F34" s="28" t="n"/>
      <c r="G34" s="30" t="n"/>
      <c r="H34" s="32">
        <f>IFERROR(VLOOKUP(D34,'商品マスタ'!$A$4:$I$203,9,FALSE),"")</f>
      </c>
      <c r="I34" s="32">
        <f>IF(OR(G34="",H34=""),"",G34*H34)</f>
      </c>
      <c r="J34" s="28" t="n"/>
      <c r="K34" s="28" t="n"/>
      <c r="L34" s="28" t="n"/>
      <c r="M34" s="28" t="n"/>
    </row>
    <row r="35">
      <c r="A35" s="29" t="n"/>
      <c r="B35" s="28" t="n"/>
      <c r="C35" s="34">
        <f>IFERROR(VLOOKUP(B35,'店舗マスタ'!$A$4:$B$103,2,FALSE),"")</f>
      </c>
      <c r="D35" s="28" t="n"/>
      <c r="E35" s="34">
        <f>IFERROR(VLOOKUP(D35,'商品マスタ'!$A$4:$E$203,5,FALSE),"")</f>
      </c>
      <c r="F35" s="28" t="n"/>
      <c r="G35" s="30" t="n"/>
      <c r="H35" s="32">
        <f>IFERROR(VLOOKUP(D35,'商品マスタ'!$A$4:$I$203,9,FALSE),"")</f>
      </c>
      <c r="I35" s="32">
        <f>IF(OR(G35="",H35=""),"",G35*H35)</f>
      </c>
      <c r="J35" s="28" t="n"/>
      <c r="K35" s="28" t="n"/>
      <c r="L35" s="28" t="n"/>
      <c r="M35" s="28" t="n"/>
    </row>
    <row r="36">
      <c r="A36" s="29" t="n"/>
      <c r="B36" s="28" t="n"/>
      <c r="C36" s="34">
        <f>IFERROR(VLOOKUP(B36,'店舗マスタ'!$A$4:$B$103,2,FALSE),"")</f>
      </c>
      <c r="D36" s="28" t="n"/>
      <c r="E36" s="34">
        <f>IFERROR(VLOOKUP(D36,'商品マスタ'!$A$4:$E$203,5,FALSE),"")</f>
      </c>
      <c r="F36" s="28" t="n"/>
      <c r="G36" s="30" t="n"/>
      <c r="H36" s="32">
        <f>IFERROR(VLOOKUP(D36,'商品マスタ'!$A$4:$I$203,9,FALSE),"")</f>
      </c>
      <c r="I36" s="32">
        <f>IF(OR(G36="",H36=""),"",G36*H36)</f>
      </c>
      <c r="J36" s="28" t="n"/>
      <c r="K36" s="28" t="n"/>
      <c r="L36" s="28" t="n"/>
      <c r="M36" s="28" t="n"/>
    </row>
    <row r="37">
      <c r="A37" s="29" t="n"/>
      <c r="B37" s="28" t="n"/>
      <c r="C37" s="34">
        <f>IFERROR(VLOOKUP(B37,'店舗マスタ'!$A$4:$B$103,2,FALSE),"")</f>
      </c>
      <c r="D37" s="28" t="n"/>
      <c r="E37" s="34">
        <f>IFERROR(VLOOKUP(D37,'商品マスタ'!$A$4:$E$203,5,FALSE),"")</f>
      </c>
      <c r="F37" s="28" t="n"/>
      <c r="G37" s="30" t="n"/>
      <c r="H37" s="32">
        <f>IFERROR(VLOOKUP(D37,'商品マスタ'!$A$4:$I$203,9,FALSE),"")</f>
      </c>
      <c r="I37" s="32">
        <f>IF(OR(G37="",H37=""),"",G37*H37)</f>
      </c>
      <c r="J37" s="28" t="n"/>
      <c r="K37" s="28" t="n"/>
      <c r="L37" s="28" t="n"/>
      <c r="M37" s="28" t="n"/>
    </row>
    <row r="38">
      <c r="A38" s="29" t="n"/>
      <c r="B38" s="28" t="n"/>
      <c r="C38" s="34">
        <f>IFERROR(VLOOKUP(B38,'店舗マスタ'!$A$4:$B$103,2,FALSE),"")</f>
      </c>
      <c r="D38" s="28" t="n"/>
      <c r="E38" s="34">
        <f>IFERROR(VLOOKUP(D38,'商品マスタ'!$A$4:$E$203,5,FALSE),"")</f>
      </c>
      <c r="F38" s="28" t="n"/>
      <c r="G38" s="30" t="n"/>
      <c r="H38" s="32">
        <f>IFERROR(VLOOKUP(D38,'商品マスタ'!$A$4:$I$203,9,FALSE),"")</f>
      </c>
      <c r="I38" s="32">
        <f>IF(OR(G38="",H38=""),"",G38*H38)</f>
      </c>
      <c r="J38" s="28" t="n"/>
      <c r="K38" s="28" t="n"/>
      <c r="L38" s="28" t="n"/>
      <c r="M38" s="28" t="n"/>
    </row>
    <row r="39">
      <c r="A39" s="29" t="n"/>
      <c r="B39" s="28" t="n"/>
      <c r="C39" s="34">
        <f>IFERROR(VLOOKUP(B39,'店舗マスタ'!$A$4:$B$103,2,FALSE),"")</f>
      </c>
      <c r="D39" s="28" t="n"/>
      <c r="E39" s="34">
        <f>IFERROR(VLOOKUP(D39,'商品マスタ'!$A$4:$E$203,5,FALSE),"")</f>
      </c>
      <c r="F39" s="28" t="n"/>
      <c r="G39" s="30" t="n"/>
      <c r="H39" s="32">
        <f>IFERROR(VLOOKUP(D39,'商品マスタ'!$A$4:$I$203,9,FALSE),"")</f>
      </c>
      <c r="I39" s="32">
        <f>IF(OR(G39="",H39=""),"",G39*H39)</f>
      </c>
      <c r="J39" s="28" t="n"/>
      <c r="K39" s="28" t="n"/>
      <c r="L39" s="28" t="n"/>
      <c r="M39" s="28" t="n"/>
    </row>
    <row r="40">
      <c r="A40" s="29" t="n"/>
      <c r="B40" s="28" t="n"/>
      <c r="C40" s="34">
        <f>IFERROR(VLOOKUP(B40,'店舗マスタ'!$A$4:$B$103,2,FALSE),"")</f>
      </c>
      <c r="D40" s="28" t="n"/>
      <c r="E40" s="34">
        <f>IFERROR(VLOOKUP(D40,'商品マスタ'!$A$4:$E$203,5,FALSE),"")</f>
      </c>
      <c r="F40" s="28" t="n"/>
      <c r="G40" s="30" t="n"/>
      <c r="H40" s="32">
        <f>IFERROR(VLOOKUP(D40,'商品マスタ'!$A$4:$I$203,9,FALSE),"")</f>
      </c>
      <c r="I40" s="32">
        <f>IF(OR(G40="",H40=""),"",G40*H40)</f>
      </c>
      <c r="J40" s="28" t="n"/>
      <c r="K40" s="28" t="n"/>
      <c r="L40" s="28" t="n"/>
      <c r="M40" s="28" t="n"/>
    </row>
    <row r="41">
      <c r="A41" s="29" t="n"/>
      <c r="B41" s="28" t="n"/>
      <c r="C41" s="34">
        <f>IFERROR(VLOOKUP(B41,'店舗マスタ'!$A$4:$B$103,2,FALSE),"")</f>
      </c>
      <c r="D41" s="28" t="n"/>
      <c r="E41" s="34">
        <f>IFERROR(VLOOKUP(D41,'商品マスタ'!$A$4:$E$203,5,FALSE),"")</f>
      </c>
      <c r="F41" s="28" t="n"/>
      <c r="G41" s="30" t="n"/>
      <c r="H41" s="32">
        <f>IFERROR(VLOOKUP(D41,'商品マスタ'!$A$4:$I$203,9,FALSE),"")</f>
      </c>
      <c r="I41" s="32">
        <f>IF(OR(G41="",H41=""),"",G41*H41)</f>
      </c>
      <c r="J41" s="28" t="n"/>
      <c r="K41" s="28" t="n"/>
      <c r="L41" s="28" t="n"/>
      <c r="M41" s="28" t="n"/>
    </row>
    <row r="42">
      <c r="A42" s="29" t="n"/>
      <c r="B42" s="28" t="n"/>
      <c r="C42" s="34">
        <f>IFERROR(VLOOKUP(B42,'店舗マスタ'!$A$4:$B$103,2,FALSE),"")</f>
      </c>
      <c r="D42" s="28" t="n"/>
      <c r="E42" s="34">
        <f>IFERROR(VLOOKUP(D42,'商品マスタ'!$A$4:$E$203,5,FALSE),"")</f>
      </c>
      <c r="F42" s="28" t="n"/>
      <c r="G42" s="30" t="n"/>
      <c r="H42" s="32">
        <f>IFERROR(VLOOKUP(D42,'商品マスタ'!$A$4:$I$203,9,FALSE),"")</f>
      </c>
      <c r="I42" s="32">
        <f>IF(OR(G42="",H42=""),"",G42*H42)</f>
      </c>
      <c r="J42" s="28" t="n"/>
      <c r="K42" s="28" t="n"/>
      <c r="L42" s="28" t="n"/>
      <c r="M42" s="28" t="n"/>
    </row>
    <row r="43">
      <c r="A43" s="29" t="n"/>
      <c r="B43" s="28" t="n"/>
      <c r="C43" s="34">
        <f>IFERROR(VLOOKUP(B43,'店舗マスタ'!$A$4:$B$103,2,FALSE),"")</f>
      </c>
      <c r="D43" s="28" t="n"/>
      <c r="E43" s="34">
        <f>IFERROR(VLOOKUP(D43,'商品マスタ'!$A$4:$E$203,5,FALSE),"")</f>
      </c>
      <c r="F43" s="28" t="n"/>
      <c r="G43" s="30" t="n"/>
      <c r="H43" s="32">
        <f>IFERROR(VLOOKUP(D43,'商品マスタ'!$A$4:$I$203,9,FALSE),"")</f>
      </c>
      <c r="I43" s="32">
        <f>IF(OR(G43="",H43=""),"",G43*H43)</f>
      </c>
      <c r="J43" s="28" t="n"/>
      <c r="K43" s="28" t="n"/>
      <c r="L43" s="28" t="n"/>
      <c r="M43" s="28" t="n"/>
    </row>
    <row r="44">
      <c r="A44" s="29" t="n"/>
      <c r="B44" s="28" t="n"/>
      <c r="C44" s="34">
        <f>IFERROR(VLOOKUP(B44,'店舗マスタ'!$A$4:$B$103,2,FALSE),"")</f>
      </c>
      <c r="D44" s="28" t="n"/>
      <c r="E44" s="34">
        <f>IFERROR(VLOOKUP(D44,'商品マスタ'!$A$4:$E$203,5,FALSE),"")</f>
      </c>
      <c r="F44" s="28" t="n"/>
      <c r="G44" s="30" t="n"/>
      <c r="H44" s="32">
        <f>IFERROR(VLOOKUP(D44,'商品マスタ'!$A$4:$I$203,9,FALSE),"")</f>
      </c>
      <c r="I44" s="32">
        <f>IF(OR(G44="",H44=""),"",G44*H44)</f>
      </c>
      <c r="J44" s="28" t="n"/>
      <c r="K44" s="28" t="n"/>
      <c r="L44" s="28" t="n"/>
      <c r="M44" s="28" t="n"/>
    </row>
    <row r="45">
      <c r="A45" s="29" t="n"/>
      <c r="B45" s="28" t="n"/>
      <c r="C45" s="34">
        <f>IFERROR(VLOOKUP(B45,'店舗マスタ'!$A$4:$B$103,2,FALSE),"")</f>
      </c>
      <c r="D45" s="28" t="n"/>
      <c r="E45" s="34">
        <f>IFERROR(VLOOKUP(D45,'商品マスタ'!$A$4:$E$203,5,FALSE),"")</f>
      </c>
      <c r="F45" s="28" t="n"/>
      <c r="G45" s="30" t="n"/>
      <c r="H45" s="32">
        <f>IFERROR(VLOOKUP(D45,'商品マスタ'!$A$4:$I$203,9,FALSE),"")</f>
      </c>
      <c r="I45" s="32">
        <f>IF(OR(G45="",H45=""),"",G45*H45)</f>
      </c>
      <c r="J45" s="28" t="n"/>
      <c r="K45" s="28" t="n"/>
      <c r="L45" s="28" t="n"/>
      <c r="M45" s="28" t="n"/>
    </row>
    <row r="46">
      <c r="A46" s="29" t="n"/>
      <c r="B46" s="28" t="n"/>
      <c r="C46" s="34">
        <f>IFERROR(VLOOKUP(B46,'店舗マスタ'!$A$4:$B$103,2,FALSE),"")</f>
      </c>
      <c r="D46" s="28" t="n"/>
      <c r="E46" s="34">
        <f>IFERROR(VLOOKUP(D46,'商品マスタ'!$A$4:$E$203,5,FALSE),"")</f>
      </c>
      <c r="F46" s="28" t="n"/>
      <c r="G46" s="30" t="n"/>
      <c r="H46" s="32">
        <f>IFERROR(VLOOKUP(D46,'商品マスタ'!$A$4:$I$203,9,FALSE),"")</f>
      </c>
      <c r="I46" s="32">
        <f>IF(OR(G46="",H46=""),"",G46*H46)</f>
      </c>
      <c r="J46" s="28" t="n"/>
      <c r="K46" s="28" t="n"/>
      <c r="L46" s="28" t="n"/>
      <c r="M46" s="28" t="n"/>
    </row>
    <row r="47">
      <c r="A47" s="29" t="n"/>
      <c r="B47" s="28" t="n"/>
      <c r="C47" s="34">
        <f>IFERROR(VLOOKUP(B47,'店舗マスタ'!$A$4:$B$103,2,FALSE),"")</f>
      </c>
      <c r="D47" s="28" t="n"/>
      <c r="E47" s="34">
        <f>IFERROR(VLOOKUP(D47,'商品マスタ'!$A$4:$E$203,5,FALSE),"")</f>
      </c>
      <c r="F47" s="28" t="n"/>
      <c r="G47" s="30" t="n"/>
      <c r="H47" s="32">
        <f>IFERROR(VLOOKUP(D47,'商品マスタ'!$A$4:$I$203,9,FALSE),"")</f>
      </c>
      <c r="I47" s="32">
        <f>IF(OR(G47="",H47=""),"",G47*H47)</f>
      </c>
      <c r="J47" s="28" t="n"/>
      <c r="K47" s="28" t="n"/>
      <c r="L47" s="28" t="n"/>
      <c r="M47" s="28" t="n"/>
    </row>
    <row r="48">
      <c r="A48" s="29" t="n"/>
      <c r="B48" s="28" t="n"/>
      <c r="C48" s="34">
        <f>IFERROR(VLOOKUP(B48,'店舗マスタ'!$A$4:$B$103,2,FALSE),"")</f>
      </c>
      <c r="D48" s="28" t="n"/>
      <c r="E48" s="34">
        <f>IFERROR(VLOOKUP(D48,'商品マスタ'!$A$4:$E$203,5,FALSE),"")</f>
      </c>
      <c r="F48" s="28" t="n"/>
      <c r="G48" s="30" t="n"/>
      <c r="H48" s="32">
        <f>IFERROR(VLOOKUP(D48,'商品マスタ'!$A$4:$I$203,9,FALSE),"")</f>
      </c>
      <c r="I48" s="32">
        <f>IF(OR(G48="",H48=""),"",G48*H48)</f>
      </c>
      <c r="J48" s="28" t="n"/>
      <c r="K48" s="28" t="n"/>
      <c r="L48" s="28" t="n"/>
      <c r="M48" s="28" t="n"/>
    </row>
    <row r="49">
      <c r="A49" s="29" t="n"/>
      <c r="B49" s="28" t="n"/>
      <c r="C49" s="34">
        <f>IFERROR(VLOOKUP(B49,'店舗マスタ'!$A$4:$B$103,2,FALSE),"")</f>
      </c>
      <c r="D49" s="28" t="n"/>
      <c r="E49" s="34">
        <f>IFERROR(VLOOKUP(D49,'商品マスタ'!$A$4:$E$203,5,FALSE),"")</f>
      </c>
      <c r="F49" s="28" t="n"/>
      <c r="G49" s="30" t="n"/>
      <c r="H49" s="32">
        <f>IFERROR(VLOOKUP(D49,'商品マスタ'!$A$4:$I$203,9,FALSE),"")</f>
      </c>
      <c r="I49" s="32">
        <f>IF(OR(G49="",H49=""),"",G49*H49)</f>
      </c>
      <c r="J49" s="28" t="n"/>
      <c r="K49" s="28" t="n"/>
      <c r="L49" s="28" t="n"/>
      <c r="M49" s="28" t="n"/>
    </row>
    <row r="50">
      <c r="A50" s="29" t="n"/>
      <c r="B50" s="28" t="n"/>
      <c r="C50" s="34">
        <f>IFERROR(VLOOKUP(B50,'店舗マスタ'!$A$4:$B$103,2,FALSE),"")</f>
      </c>
      <c r="D50" s="28" t="n"/>
      <c r="E50" s="34">
        <f>IFERROR(VLOOKUP(D50,'商品マスタ'!$A$4:$E$203,5,FALSE),"")</f>
      </c>
      <c r="F50" s="28" t="n"/>
      <c r="G50" s="30" t="n"/>
      <c r="H50" s="32">
        <f>IFERROR(VLOOKUP(D50,'商品マスタ'!$A$4:$I$203,9,FALSE),"")</f>
      </c>
      <c r="I50" s="32">
        <f>IF(OR(G50="",H50=""),"",G50*H50)</f>
      </c>
      <c r="J50" s="28" t="n"/>
      <c r="K50" s="28" t="n"/>
      <c r="L50" s="28" t="n"/>
      <c r="M50" s="28" t="n"/>
    </row>
    <row r="51">
      <c r="A51" s="29" t="n"/>
      <c r="B51" s="28" t="n"/>
      <c r="C51" s="34">
        <f>IFERROR(VLOOKUP(B51,'店舗マスタ'!$A$4:$B$103,2,FALSE),"")</f>
      </c>
      <c r="D51" s="28" t="n"/>
      <c r="E51" s="34">
        <f>IFERROR(VLOOKUP(D51,'商品マスタ'!$A$4:$E$203,5,FALSE),"")</f>
      </c>
      <c r="F51" s="28" t="n"/>
      <c r="G51" s="30" t="n"/>
      <c r="H51" s="32">
        <f>IFERROR(VLOOKUP(D51,'商品マスタ'!$A$4:$I$203,9,FALSE),"")</f>
      </c>
      <c r="I51" s="32">
        <f>IF(OR(G51="",H51=""),"",G51*H51)</f>
      </c>
      <c r="J51" s="28" t="n"/>
      <c r="K51" s="28" t="n"/>
      <c r="L51" s="28" t="n"/>
      <c r="M51" s="28" t="n"/>
    </row>
    <row r="52">
      <c r="A52" s="29" t="n"/>
      <c r="B52" s="28" t="n"/>
      <c r="C52" s="34">
        <f>IFERROR(VLOOKUP(B52,'店舗マスタ'!$A$4:$B$103,2,FALSE),"")</f>
      </c>
      <c r="D52" s="28" t="n"/>
      <c r="E52" s="34">
        <f>IFERROR(VLOOKUP(D52,'商品マスタ'!$A$4:$E$203,5,FALSE),"")</f>
      </c>
      <c r="F52" s="28" t="n"/>
      <c r="G52" s="30" t="n"/>
      <c r="H52" s="32">
        <f>IFERROR(VLOOKUP(D52,'商品マスタ'!$A$4:$I$203,9,FALSE),"")</f>
      </c>
      <c r="I52" s="32">
        <f>IF(OR(G52="",H52=""),"",G52*H52)</f>
      </c>
      <c r="J52" s="28" t="n"/>
      <c r="K52" s="28" t="n"/>
      <c r="L52" s="28" t="n"/>
      <c r="M52" s="28" t="n"/>
    </row>
    <row r="53">
      <c r="A53" s="29" t="n"/>
      <c r="B53" s="28" t="n"/>
      <c r="C53" s="34">
        <f>IFERROR(VLOOKUP(B53,'店舗マスタ'!$A$4:$B$103,2,FALSE),"")</f>
      </c>
      <c r="D53" s="28" t="n"/>
      <c r="E53" s="34">
        <f>IFERROR(VLOOKUP(D53,'商品マスタ'!$A$4:$E$203,5,FALSE),"")</f>
      </c>
      <c r="F53" s="28" t="n"/>
      <c r="G53" s="30" t="n"/>
      <c r="H53" s="32">
        <f>IFERROR(VLOOKUP(D53,'商品マスタ'!$A$4:$I$203,9,FALSE),"")</f>
      </c>
      <c r="I53" s="32">
        <f>IF(OR(G53="",H53=""),"",G53*H53)</f>
      </c>
      <c r="J53" s="28" t="n"/>
      <c r="K53" s="28" t="n"/>
      <c r="L53" s="28" t="n"/>
      <c r="M53" s="28" t="n"/>
    </row>
    <row r="54">
      <c r="A54" s="29" t="n"/>
      <c r="B54" s="28" t="n"/>
      <c r="C54" s="34">
        <f>IFERROR(VLOOKUP(B54,'店舗マスタ'!$A$4:$B$103,2,FALSE),"")</f>
      </c>
      <c r="D54" s="28" t="n"/>
      <c r="E54" s="34">
        <f>IFERROR(VLOOKUP(D54,'商品マスタ'!$A$4:$E$203,5,FALSE),"")</f>
      </c>
      <c r="F54" s="28" t="n"/>
      <c r="G54" s="30" t="n"/>
      <c r="H54" s="32">
        <f>IFERROR(VLOOKUP(D54,'商品マスタ'!$A$4:$I$203,9,FALSE),"")</f>
      </c>
      <c r="I54" s="32">
        <f>IF(OR(G54="",H54=""),"",G54*H54)</f>
      </c>
      <c r="J54" s="28" t="n"/>
      <c r="K54" s="28" t="n"/>
      <c r="L54" s="28" t="n"/>
      <c r="M54" s="28" t="n"/>
    </row>
    <row r="55">
      <c r="A55" s="29" t="n"/>
      <c r="B55" s="28" t="n"/>
      <c r="C55" s="34">
        <f>IFERROR(VLOOKUP(B55,'店舗マスタ'!$A$4:$B$103,2,FALSE),"")</f>
      </c>
      <c r="D55" s="28" t="n"/>
      <c r="E55" s="34">
        <f>IFERROR(VLOOKUP(D55,'商品マスタ'!$A$4:$E$203,5,FALSE),"")</f>
      </c>
      <c r="F55" s="28" t="n"/>
      <c r="G55" s="30" t="n"/>
      <c r="H55" s="32">
        <f>IFERROR(VLOOKUP(D55,'商品マスタ'!$A$4:$I$203,9,FALSE),"")</f>
      </c>
      <c r="I55" s="32">
        <f>IF(OR(G55="",H55=""),"",G55*H55)</f>
      </c>
      <c r="J55" s="28" t="n"/>
      <c r="K55" s="28" t="n"/>
      <c r="L55" s="28" t="n"/>
      <c r="M55" s="28" t="n"/>
    </row>
    <row r="56">
      <c r="A56" s="29" t="n"/>
      <c r="B56" s="28" t="n"/>
      <c r="C56" s="34">
        <f>IFERROR(VLOOKUP(B56,'店舗マスタ'!$A$4:$B$103,2,FALSE),"")</f>
      </c>
      <c r="D56" s="28" t="n"/>
      <c r="E56" s="34">
        <f>IFERROR(VLOOKUP(D56,'商品マスタ'!$A$4:$E$203,5,FALSE),"")</f>
      </c>
      <c r="F56" s="28" t="n"/>
      <c r="G56" s="30" t="n"/>
      <c r="H56" s="32">
        <f>IFERROR(VLOOKUP(D56,'商品マスタ'!$A$4:$I$203,9,FALSE),"")</f>
      </c>
      <c r="I56" s="32">
        <f>IF(OR(G56="",H56=""),"",G56*H56)</f>
      </c>
      <c r="J56" s="28" t="n"/>
      <c r="K56" s="28" t="n"/>
      <c r="L56" s="28" t="n"/>
      <c r="M56" s="28" t="n"/>
    </row>
    <row r="57">
      <c r="A57" s="29" t="n"/>
      <c r="B57" s="28" t="n"/>
      <c r="C57" s="34">
        <f>IFERROR(VLOOKUP(B57,'店舗マスタ'!$A$4:$B$103,2,FALSE),"")</f>
      </c>
      <c r="D57" s="28" t="n"/>
      <c r="E57" s="34">
        <f>IFERROR(VLOOKUP(D57,'商品マスタ'!$A$4:$E$203,5,FALSE),"")</f>
      </c>
      <c r="F57" s="28" t="n"/>
      <c r="G57" s="30" t="n"/>
      <c r="H57" s="32">
        <f>IFERROR(VLOOKUP(D57,'商品マスタ'!$A$4:$I$203,9,FALSE),"")</f>
      </c>
      <c r="I57" s="32">
        <f>IF(OR(G57="",H57=""),"",G57*H57)</f>
      </c>
      <c r="J57" s="28" t="n"/>
      <c r="K57" s="28" t="n"/>
      <c r="L57" s="28" t="n"/>
      <c r="M57" s="28" t="n"/>
    </row>
    <row r="58">
      <c r="A58" s="29" t="n"/>
      <c r="B58" s="28" t="n"/>
      <c r="C58" s="34">
        <f>IFERROR(VLOOKUP(B58,'店舗マスタ'!$A$4:$B$103,2,FALSE),"")</f>
      </c>
      <c r="D58" s="28" t="n"/>
      <c r="E58" s="34">
        <f>IFERROR(VLOOKUP(D58,'商品マスタ'!$A$4:$E$203,5,FALSE),"")</f>
      </c>
      <c r="F58" s="28" t="n"/>
      <c r="G58" s="30" t="n"/>
      <c r="H58" s="32">
        <f>IFERROR(VLOOKUP(D58,'商品マスタ'!$A$4:$I$203,9,FALSE),"")</f>
      </c>
      <c r="I58" s="32">
        <f>IF(OR(G58="",H58=""),"",G58*H58)</f>
      </c>
      <c r="J58" s="28" t="n"/>
      <c r="K58" s="28" t="n"/>
      <c r="L58" s="28" t="n"/>
      <c r="M58" s="28" t="n"/>
    </row>
    <row r="59">
      <c r="A59" s="29" t="n"/>
      <c r="B59" s="28" t="n"/>
      <c r="C59" s="34">
        <f>IFERROR(VLOOKUP(B59,'店舗マスタ'!$A$4:$B$103,2,FALSE),"")</f>
      </c>
      <c r="D59" s="28" t="n"/>
      <c r="E59" s="34">
        <f>IFERROR(VLOOKUP(D59,'商品マスタ'!$A$4:$E$203,5,FALSE),"")</f>
      </c>
      <c r="F59" s="28" t="n"/>
      <c r="G59" s="30" t="n"/>
      <c r="H59" s="32">
        <f>IFERROR(VLOOKUP(D59,'商品マスタ'!$A$4:$I$203,9,FALSE),"")</f>
      </c>
      <c r="I59" s="32">
        <f>IF(OR(G59="",H59=""),"",G59*H59)</f>
      </c>
      <c r="J59" s="28" t="n"/>
      <c r="K59" s="28" t="n"/>
      <c r="L59" s="28" t="n"/>
      <c r="M59" s="28" t="n"/>
    </row>
    <row r="60">
      <c r="A60" s="29" t="n"/>
      <c r="B60" s="28" t="n"/>
      <c r="C60" s="34">
        <f>IFERROR(VLOOKUP(B60,'店舗マスタ'!$A$4:$B$103,2,FALSE),"")</f>
      </c>
      <c r="D60" s="28" t="n"/>
      <c r="E60" s="34">
        <f>IFERROR(VLOOKUP(D60,'商品マスタ'!$A$4:$E$203,5,FALSE),"")</f>
      </c>
      <c r="F60" s="28" t="n"/>
      <c r="G60" s="30" t="n"/>
      <c r="H60" s="32">
        <f>IFERROR(VLOOKUP(D60,'商品マスタ'!$A$4:$I$203,9,FALSE),"")</f>
      </c>
      <c r="I60" s="32">
        <f>IF(OR(G60="",H60=""),"",G60*H60)</f>
      </c>
      <c r="J60" s="28" t="n"/>
      <c r="K60" s="28" t="n"/>
      <c r="L60" s="28" t="n"/>
      <c r="M60" s="28" t="n"/>
    </row>
    <row r="61">
      <c r="A61" s="29" t="n"/>
      <c r="B61" s="28" t="n"/>
      <c r="C61" s="34">
        <f>IFERROR(VLOOKUP(B61,'店舗マスタ'!$A$4:$B$103,2,FALSE),"")</f>
      </c>
      <c r="D61" s="28" t="n"/>
      <c r="E61" s="34">
        <f>IFERROR(VLOOKUP(D61,'商品マスタ'!$A$4:$E$203,5,FALSE),"")</f>
      </c>
      <c r="F61" s="28" t="n"/>
      <c r="G61" s="30" t="n"/>
      <c r="H61" s="32">
        <f>IFERROR(VLOOKUP(D61,'商品マスタ'!$A$4:$I$203,9,FALSE),"")</f>
      </c>
      <c r="I61" s="32">
        <f>IF(OR(G61="",H61=""),"",G61*H61)</f>
      </c>
      <c r="J61" s="28" t="n"/>
      <c r="K61" s="28" t="n"/>
      <c r="L61" s="28" t="n"/>
      <c r="M61" s="28" t="n"/>
    </row>
    <row r="62">
      <c r="A62" s="29" t="n"/>
      <c r="B62" s="28" t="n"/>
      <c r="C62" s="34">
        <f>IFERROR(VLOOKUP(B62,'店舗マスタ'!$A$4:$B$103,2,FALSE),"")</f>
      </c>
      <c r="D62" s="28" t="n"/>
      <c r="E62" s="34">
        <f>IFERROR(VLOOKUP(D62,'商品マスタ'!$A$4:$E$203,5,FALSE),"")</f>
      </c>
      <c r="F62" s="28" t="n"/>
      <c r="G62" s="30" t="n"/>
      <c r="H62" s="32">
        <f>IFERROR(VLOOKUP(D62,'商品マスタ'!$A$4:$I$203,9,FALSE),"")</f>
      </c>
      <c r="I62" s="32">
        <f>IF(OR(G62="",H62=""),"",G62*H62)</f>
      </c>
      <c r="J62" s="28" t="n"/>
      <c r="K62" s="28" t="n"/>
      <c r="L62" s="28" t="n"/>
      <c r="M62" s="28" t="n"/>
    </row>
    <row r="63">
      <c r="A63" s="29" t="n"/>
      <c r="B63" s="28" t="n"/>
      <c r="C63" s="34">
        <f>IFERROR(VLOOKUP(B63,'店舗マスタ'!$A$4:$B$103,2,FALSE),"")</f>
      </c>
      <c r="D63" s="28" t="n"/>
      <c r="E63" s="34">
        <f>IFERROR(VLOOKUP(D63,'商品マスタ'!$A$4:$E$203,5,FALSE),"")</f>
      </c>
      <c r="F63" s="28" t="n"/>
      <c r="G63" s="30" t="n"/>
      <c r="H63" s="32">
        <f>IFERROR(VLOOKUP(D63,'商品マスタ'!$A$4:$I$203,9,FALSE),"")</f>
      </c>
      <c r="I63" s="32">
        <f>IF(OR(G63="",H63=""),"",G63*H63)</f>
      </c>
      <c r="J63" s="28" t="n"/>
      <c r="K63" s="28" t="n"/>
      <c r="L63" s="28" t="n"/>
      <c r="M63" s="28" t="n"/>
    </row>
    <row r="64">
      <c r="A64" s="29" t="n"/>
      <c r="B64" s="28" t="n"/>
      <c r="C64" s="34">
        <f>IFERROR(VLOOKUP(B64,'店舗マスタ'!$A$4:$B$103,2,FALSE),"")</f>
      </c>
      <c r="D64" s="28" t="n"/>
      <c r="E64" s="34">
        <f>IFERROR(VLOOKUP(D64,'商品マスタ'!$A$4:$E$203,5,FALSE),"")</f>
      </c>
      <c r="F64" s="28" t="n"/>
      <c r="G64" s="30" t="n"/>
      <c r="H64" s="32">
        <f>IFERROR(VLOOKUP(D64,'商品マスタ'!$A$4:$I$203,9,FALSE),"")</f>
      </c>
      <c r="I64" s="32">
        <f>IF(OR(G64="",H64=""),"",G64*H64)</f>
      </c>
      <c r="J64" s="28" t="n"/>
      <c r="K64" s="28" t="n"/>
      <c r="L64" s="28" t="n"/>
      <c r="M64" s="28" t="n"/>
    </row>
    <row r="65">
      <c r="A65" s="29" t="n"/>
      <c r="B65" s="28" t="n"/>
      <c r="C65" s="34">
        <f>IFERROR(VLOOKUP(B65,'店舗マスタ'!$A$4:$B$103,2,FALSE),"")</f>
      </c>
      <c r="D65" s="28" t="n"/>
      <c r="E65" s="34">
        <f>IFERROR(VLOOKUP(D65,'商品マスタ'!$A$4:$E$203,5,FALSE),"")</f>
      </c>
      <c r="F65" s="28" t="n"/>
      <c r="G65" s="30" t="n"/>
      <c r="H65" s="32">
        <f>IFERROR(VLOOKUP(D65,'商品マスタ'!$A$4:$I$203,9,FALSE),"")</f>
      </c>
      <c r="I65" s="32">
        <f>IF(OR(G65="",H65=""),"",G65*H65)</f>
      </c>
      <c r="J65" s="28" t="n"/>
      <c r="K65" s="28" t="n"/>
      <c r="L65" s="28" t="n"/>
      <c r="M65" s="28" t="n"/>
    </row>
    <row r="66">
      <c r="A66" s="29" t="n"/>
      <c r="B66" s="28" t="n"/>
      <c r="C66" s="34">
        <f>IFERROR(VLOOKUP(B66,'店舗マスタ'!$A$4:$B$103,2,FALSE),"")</f>
      </c>
      <c r="D66" s="28" t="n"/>
      <c r="E66" s="34">
        <f>IFERROR(VLOOKUP(D66,'商品マスタ'!$A$4:$E$203,5,FALSE),"")</f>
      </c>
      <c r="F66" s="28" t="n"/>
      <c r="G66" s="30" t="n"/>
      <c r="H66" s="32">
        <f>IFERROR(VLOOKUP(D66,'商品マスタ'!$A$4:$I$203,9,FALSE),"")</f>
      </c>
      <c r="I66" s="32">
        <f>IF(OR(G66="",H66=""),"",G66*H66)</f>
      </c>
      <c r="J66" s="28" t="n"/>
      <c r="K66" s="28" t="n"/>
      <c r="L66" s="28" t="n"/>
      <c r="M66" s="28" t="n"/>
    </row>
    <row r="67">
      <c r="A67" s="29" t="n"/>
      <c r="B67" s="28" t="n"/>
      <c r="C67" s="34">
        <f>IFERROR(VLOOKUP(B67,'店舗マスタ'!$A$4:$B$103,2,FALSE),"")</f>
      </c>
      <c r="D67" s="28" t="n"/>
      <c r="E67" s="34">
        <f>IFERROR(VLOOKUP(D67,'商品マスタ'!$A$4:$E$203,5,FALSE),"")</f>
      </c>
      <c r="F67" s="28" t="n"/>
      <c r="G67" s="30" t="n"/>
      <c r="H67" s="32">
        <f>IFERROR(VLOOKUP(D67,'商品マスタ'!$A$4:$I$203,9,FALSE),"")</f>
      </c>
      <c r="I67" s="32">
        <f>IF(OR(G67="",H67=""),"",G67*H67)</f>
      </c>
      <c r="J67" s="28" t="n"/>
      <c r="K67" s="28" t="n"/>
      <c r="L67" s="28" t="n"/>
      <c r="M67" s="28" t="n"/>
    </row>
    <row r="68">
      <c r="A68" s="29" t="n"/>
      <c r="B68" s="28" t="n"/>
      <c r="C68" s="34">
        <f>IFERROR(VLOOKUP(B68,'店舗マスタ'!$A$4:$B$103,2,FALSE),"")</f>
      </c>
      <c r="D68" s="28" t="n"/>
      <c r="E68" s="34">
        <f>IFERROR(VLOOKUP(D68,'商品マスタ'!$A$4:$E$203,5,FALSE),"")</f>
      </c>
      <c r="F68" s="28" t="n"/>
      <c r="G68" s="30" t="n"/>
      <c r="H68" s="32">
        <f>IFERROR(VLOOKUP(D68,'商品マスタ'!$A$4:$I$203,9,FALSE),"")</f>
      </c>
      <c r="I68" s="32">
        <f>IF(OR(G68="",H68=""),"",G68*H68)</f>
      </c>
      <c r="J68" s="28" t="n"/>
      <c r="K68" s="28" t="n"/>
      <c r="L68" s="28" t="n"/>
      <c r="M68" s="28" t="n"/>
    </row>
    <row r="69">
      <c r="A69" s="29" t="n"/>
      <c r="B69" s="28" t="n"/>
      <c r="C69" s="34">
        <f>IFERROR(VLOOKUP(B69,'店舗マスタ'!$A$4:$B$103,2,FALSE),"")</f>
      </c>
      <c r="D69" s="28" t="n"/>
      <c r="E69" s="34">
        <f>IFERROR(VLOOKUP(D69,'商品マスタ'!$A$4:$E$203,5,FALSE),"")</f>
      </c>
      <c r="F69" s="28" t="n"/>
      <c r="G69" s="30" t="n"/>
      <c r="H69" s="32">
        <f>IFERROR(VLOOKUP(D69,'商品マスタ'!$A$4:$I$203,9,FALSE),"")</f>
      </c>
      <c r="I69" s="32">
        <f>IF(OR(G69="",H69=""),"",G69*H69)</f>
      </c>
      <c r="J69" s="28" t="n"/>
      <c r="K69" s="28" t="n"/>
      <c r="L69" s="28" t="n"/>
      <c r="M69" s="28" t="n"/>
    </row>
    <row r="70">
      <c r="A70" s="29" t="n"/>
      <c r="B70" s="28" t="n"/>
      <c r="C70" s="34">
        <f>IFERROR(VLOOKUP(B70,'店舗マスタ'!$A$4:$B$103,2,FALSE),"")</f>
      </c>
      <c r="D70" s="28" t="n"/>
      <c r="E70" s="34">
        <f>IFERROR(VLOOKUP(D70,'商品マスタ'!$A$4:$E$203,5,FALSE),"")</f>
      </c>
      <c r="F70" s="28" t="n"/>
      <c r="G70" s="30" t="n"/>
      <c r="H70" s="32">
        <f>IFERROR(VLOOKUP(D70,'商品マスタ'!$A$4:$I$203,9,FALSE),"")</f>
      </c>
      <c r="I70" s="32">
        <f>IF(OR(G70="",H70=""),"",G70*H70)</f>
      </c>
      <c r="J70" s="28" t="n"/>
      <c r="K70" s="28" t="n"/>
      <c r="L70" s="28" t="n"/>
      <c r="M70" s="28" t="n"/>
    </row>
    <row r="71">
      <c r="A71" s="29" t="n"/>
      <c r="B71" s="28" t="n"/>
      <c r="C71" s="34">
        <f>IFERROR(VLOOKUP(B71,'店舗マスタ'!$A$4:$B$103,2,FALSE),"")</f>
      </c>
      <c r="D71" s="28" t="n"/>
      <c r="E71" s="34">
        <f>IFERROR(VLOOKUP(D71,'商品マスタ'!$A$4:$E$203,5,FALSE),"")</f>
      </c>
      <c r="F71" s="28" t="n"/>
      <c r="G71" s="30" t="n"/>
      <c r="H71" s="32">
        <f>IFERROR(VLOOKUP(D71,'商品マスタ'!$A$4:$I$203,9,FALSE),"")</f>
      </c>
      <c r="I71" s="32">
        <f>IF(OR(G71="",H71=""),"",G71*H71)</f>
      </c>
      <c r="J71" s="28" t="n"/>
      <c r="K71" s="28" t="n"/>
      <c r="L71" s="28" t="n"/>
      <c r="M71" s="28" t="n"/>
    </row>
    <row r="72">
      <c r="A72" s="29" t="n"/>
      <c r="B72" s="28" t="n"/>
      <c r="C72" s="34">
        <f>IFERROR(VLOOKUP(B72,'店舗マスタ'!$A$4:$B$103,2,FALSE),"")</f>
      </c>
      <c r="D72" s="28" t="n"/>
      <c r="E72" s="34">
        <f>IFERROR(VLOOKUP(D72,'商品マスタ'!$A$4:$E$203,5,FALSE),"")</f>
      </c>
      <c r="F72" s="28" t="n"/>
      <c r="G72" s="30" t="n"/>
      <c r="H72" s="32">
        <f>IFERROR(VLOOKUP(D72,'商品マスタ'!$A$4:$I$203,9,FALSE),"")</f>
      </c>
      <c r="I72" s="32">
        <f>IF(OR(G72="",H72=""),"",G72*H72)</f>
      </c>
      <c r="J72" s="28" t="n"/>
      <c r="K72" s="28" t="n"/>
      <c r="L72" s="28" t="n"/>
      <c r="M72" s="28" t="n"/>
    </row>
    <row r="73">
      <c r="A73" s="29" t="n"/>
      <c r="B73" s="28" t="n"/>
      <c r="C73" s="34">
        <f>IFERROR(VLOOKUP(B73,'店舗マスタ'!$A$4:$B$103,2,FALSE),"")</f>
      </c>
      <c r="D73" s="28" t="n"/>
      <c r="E73" s="34">
        <f>IFERROR(VLOOKUP(D73,'商品マスタ'!$A$4:$E$203,5,FALSE),"")</f>
      </c>
      <c r="F73" s="28" t="n"/>
      <c r="G73" s="30" t="n"/>
      <c r="H73" s="32">
        <f>IFERROR(VLOOKUP(D73,'商品マスタ'!$A$4:$I$203,9,FALSE),"")</f>
      </c>
      <c r="I73" s="32">
        <f>IF(OR(G73="",H73=""),"",G73*H73)</f>
      </c>
      <c r="J73" s="28" t="n"/>
      <c r="K73" s="28" t="n"/>
      <c r="L73" s="28" t="n"/>
      <c r="M73" s="28" t="n"/>
    </row>
    <row r="74">
      <c r="A74" s="29" t="n"/>
      <c r="B74" s="28" t="n"/>
      <c r="C74" s="34">
        <f>IFERROR(VLOOKUP(B74,'店舗マスタ'!$A$4:$B$103,2,FALSE),"")</f>
      </c>
      <c r="D74" s="28" t="n"/>
      <c r="E74" s="34">
        <f>IFERROR(VLOOKUP(D74,'商品マスタ'!$A$4:$E$203,5,FALSE),"")</f>
      </c>
      <c r="F74" s="28" t="n"/>
      <c r="G74" s="30" t="n"/>
      <c r="H74" s="32">
        <f>IFERROR(VLOOKUP(D74,'商品マスタ'!$A$4:$I$203,9,FALSE),"")</f>
      </c>
      <c r="I74" s="32">
        <f>IF(OR(G74="",H74=""),"",G74*H74)</f>
      </c>
      <c r="J74" s="28" t="n"/>
      <c r="K74" s="28" t="n"/>
      <c r="L74" s="28" t="n"/>
      <c r="M74" s="28" t="n"/>
    </row>
    <row r="75">
      <c r="A75" s="29" t="n"/>
      <c r="B75" s="28" t="n"/>
      <c r="C75" s="34">
        <f>IFERROR(VLOOKUP(B75,'店舗マスタ'!$A$4:$B$103,2,FALSE),"")</f>
      </c>
      <c r="D75" s="28" t="n"/>
      <c r="E75" s="34">
        <f>IFERROR(VLOOKUP(D75,'商品マスタ'!$A$4:$E$203,5,FALSE),"")</f>
      </c>
      <c r="F75" s="28" t="n"/>
      <c r="G75" s="30" t="n"/>
      <c r="H75" s="32">
        <f>IFERROR(VLOOKUP(D75,'商品マスタ'!$A$4:$I$203,9,FALSE),"")</f>
      </c>
      <c r="I75" s="32">
        <f>IF(OR(G75="",H75=""),"",G75*H75)</f>
      </c>
      <c r="J75" s="28" t="n"/>
      <c r="K75" s="28" t="n"/>
      <c r="L75" s="28" t="n"/>
      <c r="M75" s="28" t="n"/>
    </row>
    <row r="76">
      <c r="A76" s="29" t="n"/>
      <c r="B76" s="28" t="n"/>
      <c r="C76" s="34">
        <f>IFERROR(VLOOKUP(B76,'店舗マスタ'!$A$4:$B$103,2,FALSE),"")</f>
      </c>
      <c r="D76" s="28" t="n"/>
      <c r="E76" s="34">
        <f>IFERROR(VLOOKUP(D76,'商品マスタ'!$A$4:$E$203,5,FALSE),"")</f>
      </c>
      <c r="F76" s="28" t="n"/>
      <c r="G76" s="30" t="n"/>
      <c r="H76" s="32">
        <f>IFERROR(VLOOKUP(D76,'商品マスタ'!$A$4:$I$203,9,FALSE),"")</f>
      </c>
      <c r="I76" s="32">
        <f>IF(OR(G76="",H76=""),"",G76*H76)</f>
      </c>
      <c r="J76" s="28" t="n"/>
      <c r="K76" s="28" t="n"/>
      <c r="L76" s="28" t="n"/>
      <c r="M76" s="28" t="n"/>
    </row>
    <row r="77">
      <c r="A77" s="29" t="n"/>
      <c r="B77" s="28" t="n"/>
      <c r="C77" s="34">
        <f>IFERROR(VLOOKUP(B77,'店舗マスタ'!$A$4:$B$103,2,FALSE),"")</f>
      </c>
      <c r="D77" s="28" t="n"/>
      <c r="E77" s="34">
        <f>IFERROR(VLOOKUP(D77,'商品マスタ'!$A$4:$E$203,5,FALSE),"")</f>
      </c>
      <c r="F77" s="28" t="n"/>
      <c r="G77" s="30" t="n"/>
      <c r="H77" s="32">
        <f>IFERROR(VLOOKUP(D77,'商品マスタ'!$A$4:$I$203,9,FALSE),"")</f>
      </c>
      <c r="I77" s="32">
        <f>IF(OR(G77="",H77=""),"",G77*H77)</f>
      </c>
      <c r="J77" s="28" t="n"/>
      <c r="K77" s="28" t="n"/>
      <c r="L77" s="28" t="n"/>
      <c r="M77" s="28" t="n"/>
    </row>
    <row r="78">
      <c r="A78" s="29" t="n"/>
      <c r="B78" s="28" t="n"/>
      <c r="C78" s="34">
        <f>IFERROR(VLOOKUP(B78,'店舗マスタ'!$A$4:$B$103,2,FALSE),"")</f>
      </c>
      <c r="D78" s="28" t="n"/>
      <c r="E78" s="34">
        <f>IFERROR(VLOOKUP(D78,'商品マスタ'!$A$4:$E$203,5,FALSE),"")</f>
      </c>
      <c r="F78" s="28" t="n"/>
      <c r="G78" s="30" t="n"/>
      <c r="H78" s="32">
        <f>IFERROR(VLOOKUP(D78,'商品マスタ'!$A$4:$I$203,9,FALSE),"")</f>
      </c>
      <c r="I78" s="32">
        <f>IF(OR(G78="",H78=""),"",G78*H78)</f>
      </c>
      <c r="J78" s="28" t="n"/>
      <c r="K78" s="28" t="n"/>
      <c r="L78" s="28" t="n"/>
      <c r="M78" s="28" t="n"/>
    </row>
    <row r="79">
      <c r="A79" s="29" t="n"/>
      <c r="B79" s="28" t="n"/>
      <c r="C79" s="34">
        <f>IFERROR(VLOOKUP(B79,'店舗マスタ'!$A$4:$B$103,2,FALSE),"")</f>
      </c>
      <c r="D79" s="28" t="n"/>
      <c r="E79" s="34">
        <f>IFERROR(VLOOKUP(D79,'商品マスタ'!$A$4:$E$203,5,FALSE),"")</f>
      </c>
      <c r="F79" s="28" t="n"/>
      <c r="G79" s="30" t="n"/>
      <c r="H79" s="32">
        <f>IFERROR(VLOOKUP(D79,'商品マスタ'!$A$4:$I$203,9,FALSE),"")</f>
      </c>
      <c r="I79" s="32">
        <f>IF(OR(G79="",H79=""),"",G79*H79)</f>
      </c>
      <c r="J79" s="28" t="n"/>
      <c r="K79" s="28" t="n"/>
      <c r="L79" s="28" t="n"/>
      <c r="M79" s="28" t="n"/>
    </row>
    <row r="80">
      <c r="A80" s="29" t="n"/>
      <c r="B80" s="28" t="n"/>
      <c r="C80" s="34">
        <f>IFERROR(VLOOKUP(B80,'店舗マスタ'!$A$4:$B$103,2,FALSE),"")</f>
      </c>
      <c r="D80" s="28" t="n"/>
      <c r="E80" s="34">
        <f>IFERROR(VLOOKUP(D80,'商品マスタ'!$A$4:$E$203,5,FALSE),"")</f>
      </c>
      <c r="F80" s="28" t="n"/>
      <c r="G80" s="30" t="n"/>
      <c r="H80" s="32">
        <f>IFERROR(VLOOKUP(D80,'商品マスタ'!$A$4:$I$203,9,FALSE),"")</f>
      </c>
      <c r="I80" s="32">
        <f>IF(OR(G80="",H80=""),"",G80*H80)</f>
      </c>
      <c r="J80" s="28" t="n"/>
      <c r="K80" s="28" t="n"/>
      <c r="L80" s="28" t="n"/>
      <c r="M80" s="28" t="n"/>
    </row>
    <row r="81">
      <c r="A81" s="29" t="n"/>
      <c r="B81" s="28" t="n"/>
      <c r="C81" s="34">
        <f>IFERROR(VLOOKUP(B81,'店舗マスタ'!$A$4:$B$103,2,FALSE),"")</f>
      </c>
      <c r="D81" s="28" t="n"/>
      <c r="E81" s="34">
        <f>IFERROR(VLOOKUP(D81,'商品マスタ'!$A$4:$E$203,5,FALSE),"")</f>
      </c>
      <c r="F81" s="28" t="n"/>
      <c r="G81" s="30" t="n"/>
      <c r="H81" s="32">
        <f>IFERROR(VLOOKUP(D81,'商品マスタ'!$A$4:$I$203,9,FALSE),"")</f>
      </c>
      <c r="I81" s="32">
        <f>IF(OR(G81="",H81=""),"",G81*H81)</f>
      </c>
      <c r="J81" s="28" t="n"/>
      <c r="K81" s="28" t="n"/>
      <c r="L81" s="28" t="n"/>
      <c r="M81" s="28" t="n"/>
    </row>
    <row r="82">
      <c r="A82" s="29" t="n"/>
      <c r="B82" s="28" t="n"/>
      <c r="C82" s="34">
        <f>IFERROR(VLOOKUP(B82,'店舗マスタ'!$A$4:$B$103,2,FALSE),"")</f>
      </c>
      <c r="D82" s="28" t="n"/>
      <c r="E82" s="34">
        <f>IFERROR(VLOOKUP(D82,'商品マスタ'!$A$4:$E$203,5,FALSE),"")</f>
      </c>
      <c r="F82" s="28" t="n"/>
      <c r="G82" s="30" t="n"/>
      <c r="H82" s="32">
        <f>IFERROR(VLOOKUP(D82,'商品マスタ'!$A$4:$I$203,9,FALSE),"")</f>
      </c>
      <c r="I82" s="32">
        <f>IF(OR(G82="",H82=""),"",G82*H82)</f>
      </c>
      <c r="J82" s="28" t="n"/>
      <c r="K82" s="28" t="n"/>
      <c r="L82" s="28" t="n"/>
      <c r="M82" s="28" t="n"/>
    </row>
    <row r="83">
      <c r="A83" s="29" t="n"/>
      <c r="B83" s="28" t="n"/>
      <c r="C83" s="34">
        <f>IFERROR(VLOOKUP(B83,'店舗マスタ'!$A$4:$B$103,2,FALSE),"")</f>
      </c>
      <c r="D83" s="28" t="n"/>
      <c r="E83" s="34">
        <f>IFERROR(VLOOKUP(D83,'商品マスタ'!$A$4:$E$203,5,FALSE),"")</f>
      </c>
      <c r="F83" s="28" t="n"/>
      <c r="G83" s="30" t="n"/>
      <c r="H83" s="32">
        <f>IFERROR(VLOOKUP(D83,'商品マスタ'!$A$4:$I$203,9,FALSE),"")</f>
      </c>
      <c r="I83" s="32">
        <f>IF(OR(G83="",H83=""),"",G83*H83)</f>
      </c>
      <c r="J83" s="28" t="n"/>
      <c r="K83" s="28" t="n"/>
      <c r="L83" s="28" t="n"/>
      <c r="M83" s="28" t="n"/>
    </row>
    <row r="84">
      <c r="A84" s="29" t="n"/>
      <c r="B84" s="28" t="n"/>
      <c r="C84" s="34">
        <f>IFERROR(VLOOKUP(B84,'店舗マスタ'!$A$4:$B$103,2,FALSE),"")</f>
      </c>
      <c r="D84" s="28" t="n"/>
      <c r="E84" s="34">
        <f>IFERROR(VLOOKUP(D84,'商品マスタ'!$A$4:$E$203,5,FALSE),"")</f>
      </c>
      <c r="F84" s="28" t="n"/>
      <c r="G84" s="30" t="n"/>
      <c r="H84" s="32">
        <f>IFERROR(VLOOKUP(D84,'商品マスタ'!$A$4:$I$203,9,FALSE),"")</f>
      </c>
      <c r="I84" s="32">
        <f>IF(OR(G84="",H84=""),"",G84*H84)</f>
      </c>
      <c r="J84" s="28" t="n"/>
      <c r="K84" s="28" t="n"/>
      <c r="L84" s="28" t="n"/>
      <c r="M84" s="28" t="n"/>
    </row>
    <row r="85">
      <c r="A85" s="29" t="n"/>
      <c r="B85" s="28" t="n"/>
      <c r="C85" s="34">
        <f>IFERROR(VLOOKUP(B85,'店舗マスタ'!$A$4:$B$103,2,FALSE),"")</f>
      </c>
      <c r="D85" s="28" t="n"/>
      <c r="E85" s="34">
        <f>IFERROR(VLOOKUP(D85,'商品マスタ'!$A$4:$E$203,5,FALSE),"")</f>
      </c>
      <c r="F85" s="28" t="n"/>
      <c r="G85" s="30" t="n"/>
      <c r="H85" s="32">
        <f>IFERROR(VLOOKUP(D85,'商品マスタ'!$A$4:$I$203,9,FALSE),"")</f>
      </c>
      <c r="I85" s="32">
        <f>IF(OR(G85="",H85=""),"",G85*H85)</f>
      </c>
      <c r="J85" s="28" t="n"/>
      <c r="K85" s="28" t="n"/>
      <c r="L85" s="28" t="n"/>
      <c r="M85" s="28" t="n"/>
    </row>
    <row r="86">
      <c r="A86" s="29" t="n"/>
      <c r="B86" s="28" t="n"/>
      <c r="C86" s="34">
        <f>IFERROR(VLOOKUP(B86,'店舗マスタ'!$A$4:$B$103,2,FALSE),"")</f>
      </c>
      <c r="D86" s="28" t="n"/>
      <c r="E86" s="34">
        <f>IFERROR(VLOOKUP(D86,'商品マスタ'!$A$4:$E$203,5,FALSE),"")</f>
      </c>
      <c r="F86" s="28" t="n"/>
      <c r="G86" s="30" t="n"/>
      <c r="H86" s="32">
        <f>IFERROR(VLOOKUP(D86,'商品マスタ'!$A$4:$I$203,9,FALSE),"")</f>
      </c>
      <c r="I86" s="32">
        <f>IF(OR(G86="",H86=""),"",G86*H86)</f>
      </c>
      <c r="J86" s="28" t="n"/>
      <c r="K86" s="28" t="n"/>
      <c r="L86" s="28" t="n"/>
      <c r="M86" s="28" t="n"/>
    </row>
    <row r="87">
      <c r="A87" s="29" t="n"/>
      <c r="B87" s="28" t="n"/>
      <c r="C87" s="34">
        <f>IFERROR(VLOOKUP(B87,'店舗マスタ'!$A$4:$B$103,2,FALSE),"")</f>
      </c>
      <c r="D87" s="28" t="n"/>
      <c r="E87" s="34">
        <f>IFERROR(VLOOKUP(D87,'商品マスタ'!$A$4:$E$203,5,FALSE),"")</f>
      </c>
      <c r="F87" s="28" t="n"/>
      <c r="G87" s="30" t="n"/>
      <c r="H87" s="32">
        <f>IFERROR(VLOOKUP(D87,'商品マスタ'!$A$4:$I$203,9,FALSE),"")</f>
      </c>
      <c r="I87" s="32">
        <f>IF(OR(G87="",H87=""),"",G87*H87)</f>
      </c>
      <c r="J87" s="28" t="n"/>
      <c r="K87" s="28" t="n"/>
      <c r="L87" s="28" t="n"/>
      <c r="M87" s="28" t="n"/>
    </row>
    <row r="88">
      <c r="A88" s="29" t="n"/>
      <c r="B88" s="28" t="n"/>
      <c r="C88" s="34">
        <f>IFERROR(VLOOKUP(B88,'店舗マスタ'!$A$4:$B$103,2,FALSE),"")</f>
      </c>
      <c r="D88" s="28" t="n"/>
      <c r="E88" s="34">
        <f>IFERROR(VLOOKUP(D88,'商品マスタ'!$A$4:$E$203,5,FALSE),"")</f>
      </c>
      <c r="F88" s="28" t="n"/>
      <c r="G88" s="30" t="n"/>
      <c r="H88" s="32">
        <f>IFERROR(VLOOKUP(D88,'商品マスタ'!$A$4:$I$203,9,FALSE),"")</f>
      </c>
      <c r="I88" s="32">
        <f>IF(OR(G88="",H88=""),"",G88*H88)</f>
      </c>
      <c r="J88" s="28" t="n"/>
      <c r="K88" s="28" t="n"/>
      <c r="L88" s="28" t="n"/>
      <c r="M88" s="28" t="n"/>
    </row>
    <row r="89">
      <c r="A89" s="29" t="n"/>
      <c r="B89" s="28" t="n"/>
      <c r="C89" s="34">
        <f>IFERROR(VLOOKUP(B89,'店舗マスタ'!$A$4:$B$103,2,FALSE),"")</f>
      </c>
      <c r="D89" s="28" t="n"/>
      <c r="E89" s="34">
        <f>IFERROR(VLOOKUP(D89,'商品マスタ'!$A$4:$E$203,5,FALSE),"")</f>
      </c>
      <c r="F89" s="28" t="n"/>
      <c r="G89" s="30" t="n"/>
      <c r="H89" s="32">
        <f>IFERROR(VLOOKUP(D89,'商品マスタ'!$A$4:$I$203,9,FALSE),"")</f>
      </c>
      <c r="I89" s="32">
        <f>IF(OR(G89="",H89=""),"",G89*H89)</f>
      </c>
      <c r="J89" s="28" t="n"/>
      <c r="K89" s="28" t="n"/>
      <c r="L89" s="28" t="n"/>
      <c r="M89" s="28" t="n"/>
    </row>
    <row r="90">
      <c r="A90" s="29" t="n"/>
      <c r="B90" s="28" t="n"/>
      <c r="C90" s="34">
        <f>IFERROR(VLOOKUP(B90,'店舗マスタ'!$A$4:$B$103,2,FALSE),"")</f>
      </c>
      <c r="D90" s="28" t="n"/>
      <c r="E90" s="34">
        <f>IFERROR(VLOOKUP(D90,'商品マスタ'!$A$4:$E$203,5,FALSE),"")</f>
      </c>
      <c r="F90" s="28" t="n"/>
      <c r="G90" s="30" t="n"/>
      <c r="H90" s="32">
        <f>IFERROR(VLOOKUP(D90,'商品マスタ'!$A$4:$I$203,9,FALSE),"")</f>
      </c>
      <c r="I90" s="32">
        <f>IF(OR(G90="",H90=""),"",G90*H90)</f>
      </c>
      <c r="J90" s="28" t="n"/>
      <c r="K90" s="28" t="n"/>
      <c r="L90" s="28" t="n"/>
      <c r="M90" s="28" t="n"/>
    </row>
    <row r="91">
      <c r="A91" s="29" t="n"/>
      <c r="B91" s="28" t="n"/>
      <c r="C91" s="34">
        <f>IFERROR(VLOOKUP(B91,'店舗マスタ'!$A$4:$B$103,2,FALSE),"")</f>
      </c>
      <c r="D91" s="28" t="n"/>
      <c r="E91" s="34">
        <f>IFERROR(VLOOKUP(D91,'商品マスタ'!$A$4:$E$203,5,FALSE),"")</f>
      </c>
      <c r="F91" s="28" t="n"/>
      <c r="G91" s="30" t="n"/>
      <c r="H91" s="32">
        <f>IFERROR(VLOOKUP(D91,'商品マスタ'!$A$4:$I$203,9,FALSE),"")</f>
      </c>
      <c r="I91" s="32">
        <f>IF(OR(G91="",H91=""),"",G91*H91)</f>
      </c>
      <c r="J91" s="28" t="n"/>
      <c r="K91" s="28" t="n"/>
      <c r="L91" s="28" t="n"/>
      <c r="M91" s="28" t="n"/>
    </row>
    <row r="92">
      <c r="A92" s="29" t="n"/>
      <c r="B92" s="28" t="n"/>
      <c r="C92" s="34">
        <f>IFERROR(VLOOKUP(B92,'店舗マスタ'!$A$4:$B$103,2,FALSE),"")</f>
      </c>
      <c r="D92" s="28" t="n"/>
      <c r="E92" s="34">
        <f>IFERROR(VLOOKUP(D92,'商品マスタ'!$A$4:$E$203,5,FALSE),"")</f>
      </c>
      <c r="F92" s="28" t="n"/>
      <c r="G92" s="30" t="n"/>
      <c r="H92" s="32">
        <f>IFERROR(VLOOKUP(D92,'商品マスタ'!$A$4:$I$203,9,FALSE),"")</f>
      </c>
      <c r="I92" s="32">
        <f>IF(OR(G92="",H92=""),"",G92*H92)</f>
      </c>
      <c r="J92" s="28" t="n"/>
      <c r="K92" s="28" t="n"/>
      <c r="L92" s="28" t="n"/>
      <c r="M92" s="28" t="n"/>
    </row>
    <row r="93">
      <c r="A93" s="29" t="n"/>
      <c r="B93" s="28" t="n"/>
      <c r="C93" s="34">
        <f>IFERROR(VLOOKUP(B93,'店舗マスタ'!$A$4:$B$103,2,FALSE),"")</f>
      </c>
      <c r="D93" s="28" t="n"/>
      <c r="E93" s="34">
        <f>IFERROR(VLOOKUP(D93,'商品マスタ'!$A$4:$E$203,5,FALSE),"")</f>
      </c>
      <c r="F93" s="28" t="n"/>
      <c r="G93" s="30" t="n"/>
      <c r="H93" s="32">
        <f>IFERROR(VLOOKUP(D93,'商品マスタ'!$A$4:$I$203,9,FALSE),"")</f>
      </c>
      <c r="I93" s="32">
        <f>IF(OR(G93="",H93=""),"",G93*H93)</f>
      </c>
      <c r="J93" s="28" t="n"/>
      <c r="K93" s="28" t="n"/>
      <c r="L93" s="28" t="n"/>
      <c r="M93" s="28" t="n"/>
    </row>
    <row r="94">
      <c r="A94" s="29" t="n"/>
      <c r="B94" s="28" t="n"/>
      <c r="C94" s="34">
        <f>IFERROR(VLOOKUP(B94,'店舗マスタ'!$A$4:$B$103,2,FALSE),"")</f>
      </c>
      <c r="D94" s="28" t="n"/>
      <c r="E94" s="34">
        <f>IFERROR(VLOOKUP(D94,'商品マスタ'!$A$4:$E$203,5,FALSE),"")</f>
      </c>
      <c r="F94" s="28" t="n"/>
      <c r="G94" s="30" t="n"/>
      <c r="H94" s="32">
        <f>IFERROR(VLOOKUP(D94,'商品マスタ'!$A$4:$I$203,9,FALSE),"")</f>
      </c>
      <c r="I94" s="32">
        <f>IF(OR(G94="",H94=""),"",G94*H94)</f>
      </c>
      <c r="J94" s="28" t="n"/>
      <c r="K94" s="28" t="n"/>
      <c r="L94" s="28" t="n"/>
      <c r="M94" s="28" t="n"/>
    </row>
    <row r="95">
      <c r="A95" s="29" t="n"/>
      <c r="B95" s="28" t="n"/>
      <c r="C95" s="34">
        <f>IFERROR(VLOOKUP(B95,'店舗マスタ'!$A$4:$B$103,2,FALSE),"")</f>
      </c>
      <c r="D95" s="28" t="n"/>
      <c r="E95" s="34">
        <f>IFERROR(VLOOKUP(D95,'商品マスタ'!$A$4:$E$203,5,FALSE),"")</f>
      </c>
      <c r="F95" s="28" t="n"/>
      <c r="G95" s="30" t="n"/>
      <c r="H95" s="32">
        <f>IFERROR(VLOOKUP(D95,'商品マスタ'!$A$4:$I$203,9,FALSE),"")</f>
      </c>
      <c r="I95" s="32">
        <f>IF(OR(G95="",H95=""),"",G95*H95)</f>
      </c>
      <c r="J95" s="28" t="n"/>
      <c r="K95" s="28" t="n"/>
      <c r="L95" s="28" t="n"/>
      <c r="M95" s="28" t="n"/>
    </row>
    <row r="96">
      <c r="A96" s="29" t="n"/>
      <c r="B96" s="28" t="n"/>
      <c r="C96" s="34">
        <f>IFERROR(VLOOKUP(B96,'店舗マスタ'!$A$4:$B$103,2,FALSE),"")</f>
      </c>
      <c r="D96" s="28" t="n"/>
      <c r="E96" s="34">
        <f>IFERROR(VLOOKUP(D96,'商品マスタ'!$A$4:$E$203,5,FALSE),"")</f>
      </c>
      <c r="F96" s="28" t="n"/>
      <c r="G96" s="30" t="n"/>
      <c r="H96" s="32">
        <f>IFERROR(VLOOKUP(D96,'商品マスタ'!$A$4:$I$203,9,FALSE),"")</f>
      </c>
      <c r="I96" s="32">
        <f>IF(OR(G96="",H96=""),"",G96*H96)</f>
      </c>
      <c r="J96" s="28" t="n"/>
      <c r="K96" s="28" t="n"/>
      <c r="L96" s="28" t="n"/>
      <c r="M96" s="28" t="n"/>
    </row>
    <row r="97">
      <c r="A97" s="29" t="n"/>
      <c r="B97" s="28" t="n"/>
      <c r="C97" s="34">
        <f>IFERROR(VLOOKUP(B97,'店舗マスタ'!$A$4:$B$103,2,FALSE),"")</f>
      </c>
      <c r="D97" s="28" t="n"/>
      <c r="E97" s="34">
        <f>IFERROR(VLOOKUP(D97,'商品マスタ'!$A$4:$E$203,5,FALSE),"")</f>
      </c>
      <c r="F97" s="28" t="n"/>
      <c r="G97" s="30" t="n"/>
      <c r="H97" s="32">
        <f>IFERROR(VLOOKUP(D97,'商品マスタ'!$A$4:$I$203,9,FALSE),"")</f>
      </c>
      <c r="I97" s="32">
        <f>IF(OR(G97="",H97=""),"",G97*H97)</f>
      </c>
      <c r="J97" s="28" t="n"/>
      <c r="K97" s="28" t="n"/>
      <c r="L97" s="28" t="n"/>
      <c r="M97" s="28" t="n"/>
    </row>
    <row r="98">
      <c r="A98" s="29" t="n"/>
      <c r="B98" s="28" t="n"/>
      <c r="C98" s="34">
        <f>IFERROR(VLOOKUP(B98,'店舗マスタ'!$A$4:$B$103,2,FALSE),"")</f>
      </c>
      <c r="D98" s="28" t="n"/>
      <c r="E98" s="34">
        <f>IFERROR(VLOOKUP(D98,'商品マスタ'!$A$4:$E$203,5,FALSE),"")</f>
      </c>
      <c r="F98" s="28" t="n"/>
      <c r="G98" s="30" t="n"/>
      <c r="H98" s="32">
        <f>IFERROR(VLOOKUP(D98,'商品マスタ'!$A$4:$I$203,9,FALSE),"")</f>
      </c>
      <c r="I98" s="32">
        <f>IF(OR(G98="",H98=""),"",G98*H98)</f>
      </c>
      <c r="J98" s="28" t="n"/>
      <c r="K98" s="28" t="n"/>
      <c r="L98" s="28" t="n"/>
      <c r="M98" s="28" t="n"/>
    </row>
    <row r="99">
      <c r="A99" s="29" t="n"/>
      <c r="B99" s="28" t="n"/>
      <c r="C99" s="34">
        <f>IFERROR(VLOOKUP(B99,'店舗マスタ'!$A$4:$B$103,2,FALSE),"")</f>
      </c>
      <c r="D99" s="28" t="n"/>
      <c r="E99" s="34">
        <f>IFERROR(VLOOKUP(D99,'商品マスタ'!$A$4:$E$203,5,FALSE),"")</f>
      </c>
      <c r="F99" s="28" t="n"/>
      <c r="G99" s="30" t="n"/>
      <c r="H99" s="32">
        <f>IFERROR(VLOOKUP(D99,'商品マスタ'!$A$4:$I$203,9,FALSE),"")</f>
      </c>
      <c r="I99" s="32">
        <f>IF(OR(G99="",H99=""),"",G99*H99)</f>
      </c>
      <c r="J99" s="28" t="n"/>
      <c r="K99" s="28" t="n"/>
      <c r="L99" s="28" t="n"/>
      <c r="M99" s="28" t="n"/>
    </row>
    <row r="100">
      <c r="A100" s="29" t="n"/>
      <c r="B100" s="28" t="n"/>
      <c r="C100" s="34">
        <f>IFERROR(VLOOKUP(B100,'店舗マスタ'!$A$4:$B$103,2,FALSE),"")</f>
      </c>
      <c r="D100" s="28" t="n"/>
      <c r="E100" s="34">
        <f>IFERROR(VLOOKUP(D100,'商品マスタ'!$A$4:$E$203,5,FALSE),"")</f>
      </c>
      <c r="F100" s="28" t="n"/>
      <c r="G100" s="30" t="n"/>
      <c r="H100" s="32">
        <f>IFERROR(VLOOKUP(D100,'商品マスタ'!$A$4:$I$203,9,FALSE),"")</f>
      </c>
      <c r="I100" s="32">
        <f>IF(OR(G100="",H100=""),"",G100*H100)</f>
      </c>
      <c r="J100" s="28" t="n"/>
      <c r="K100" s="28" t="n"/>
      <c r="L100" s="28" t="n"/>
      <c r="M100" s="28" t="n"/>
    </row>
    <row r="101">
      <c r="A101" s="29" t="n"/>
      <c r="B101" s="28" t="n"/>
      <c r="C101" s="34">
        <f>IFERROR(VLOOKUP(B101,'店舗マスタ'!$A$4:$B$103,2,FALSE),"")</f>
      </c>
      <c r="D101" s="28" t="n"/>
      <c r="E101" s="34">
        <f>IFERROR(VLOOKUP(D101,'商品マスタ'!$A$4:$E$203,5,FALSE),"")</f>
      </c>
      <c r="F101" s="28" t="n"/>
      <c r="G101" s="30" t="n"/>
      <c r="H101" s="32">
        <f>IFERROR(VLOOKUP(D101,'商品マスタ'!$A$4:$I$203,9,FALSE),"")</f>
      </c>
      <c r="I101" s="32">
        <f>IF(OR(G101="",H101=""),"",G101*H101)</f>
      </c>
      <c r="J101" s="28" t="n"/>
      <c r="K101" s="28" t="n"/>
      <c r="L101" s="28" t="n"/>
      <c r="M101" s="28" t="n"/>
    </row>
    <row r="102">
      <c r="A102" s="29" t="n"/>
      <c r="B102" s="28" t="n"/>
      <c r="C102" s="34">
        <f>IFERROR(VLOOKUP(B102,'店舗マスタ'!$A$4:$B$103,2,FALSE),"")</f>
      </c>
      <c r="D102" s="28" t="n"/>
      <c r="E102" s="34">
        <f>IFERROR(VLOOKUP(D102,'商品マスタ'!$A$4:$E$203,5,FALSE),"")</f>
      </c>
      <c r="F102" s="28" t="n"/>
      <c r="G102" s="30" t="n"/>
      <c r="H102" s="32">
        <f>IFERROR(VLOOKUP(D102,'商品マスタ'!$A$4:$I$203,9,FALSE),"")</f>
      </c>
      <c r="I102" s="32">
        <f>IF(OR(G102="",H102=""),"",G102*H102)</f>
      </c>
      <c r="J102" s="28" t="n"/>
      <c r="K102" s="28" t="n"/>
      <c r="L102" s="28" t="n"/>
      <c r="M102" s="28" t="n"/>
    </row>
    <row r="103">
      <c r="A103" s="29" t="n"/>
      <c r="B103" s="28" t="n"/>
      <c r="C103" s="34">
        <f>IFERROR(VLOOKUP(B103,'店舗マスタ'!$A$4:$B$103,2,FALSE),"")</f>
      </c>
      <c r="D103" s="28" t="n"/>
      <c r="E103" s="34">
        <f>IFERROR(VLOOKUP(D103,'商品マスタ'!$A$4:$E$203,5,FALSE),"")</f>
      </c>
      <c r="F103" s="28" t="n"/>
      <c r="G103" s="30" t="n"/>
      <c r="H103" s="32">
        <f>IFERROR(VLOOKUP(D103,'商品マスタ'!$A$4:$I$203,9,FALSE),"")</f>
      </c>
      <c r="I103" s="32">
        <f>IF(OR(G103="",H103=""),"",G103*H103)</f>
      </c>
      <c r="J103" s="28" t="n"/>
      <c r="K103" s="28" t="n"/>
      <c r="L103" s="28" t="n"/>
      <c r="M103" s="28" t="n"/>
    </row>
    <row r="104">
      <c r="A104" s="29" t="n"/>
      <c r="B104" s="28" t="n"/>
      <c r="C104" s="34">
        <f>IFERROR(VLOOKUP(B104,'店舗マスタ'!$A$4:$B$103,2,FALSE),"")</f>
      </c>
      <c r="D104" s="28" t="n"/>
      <c r="E104" s="34">
        <f>IFERROR(VLOOKUP(D104,'商品マスタ'!$A$4:$E$203,5,FALSE),"")</f>
      </c>
      <c r="F104" s="28" t="n"/>
      <c r="G104" s="30" t="n"/>
      <c r="H104" s="32">
        <f>IFERROR(VLOOKUP(D104,'商品マスタ'!$A$4:$I$203,9,FALSE),"")</f>
      </c>
      <c r="I104" s="32">
        <f>IF(OR(G104="",H104=""),"",G104*H104)</f>
      </c>
      <c r="J104" s="28" t="n"/>
      <c r="K104" s="28" t="n"/>
      <c r="L104" s="28" t="n"/>
      <c r="M104" s="28" t="n"/>
    </row>
    <row r="105">
      <c r="A105" s="29" t="n"/>
      <c r="B105" s="28" t="n"/>
      <c r="C105" s="34">
        <f>IFERROR(VLOOKUP(B105,'店舗マスタ'!$A$4:$B$103,2,FALSE),"")</f>
      </c>
      <c r="D105" s="28" t="n"/>
      <c r="E105" s="34">
        <f>IFERROR(VLOOKUP(D105,'商品マスタ'!$A$4:$E$203,5,FALSE),"")</f>
      </c>
      <c r="F105" s="28" t="n"/>
      <c r="G105" s="30" t="n"/>
      <c r="H105" s="32">
        <f>IFERROR(VLOOKUP(D105,'商品マスタ'!$A$4:$I$203,9,FALSE),"")</f>
      </c>
      <c r="I105" s="32">
        <f>IF(OR(G105="",H105=""),"",G105*H105)</f>
      </c>
      <c r="J105" s="28" t="n"/>
      <c r="K105" s="28" t="n"/>
      <c r="L105" s="28" t="n"/>
      <c r="M105" s="28" t="n"/>
    </row>
    <row r="106">
      <c r="A106" s="29" t="n"/>
      <c r="B106" s="28" t="n"/>
      <c r="C106" s="34">
        <f>IFERROR(VLOOKUP(B106,'店舗マスタ'!$A$4:$B$103,2,FALSE),"")</f>
      </c>
      <c r="D106" s="28" t="n"/>
      <c r="E106" s="34">
        <f>IFERROR(VLOOKUP(D106,'商品マスタ'!$A$4:$E$203,5,FALSE),"")</f>
      </c>
      <c r="F106" s="28" t="n"/>
      <c r="G106" s="30" t="n"/>
      <c r="H106" s="32">
        <f>IFERROR(VLOOKUP(D106,'商品マスタ'!$A$4:$I$203,9,FALSE),"")</f>
      </c>
      <c r="I106" s="32">
        <f>IF(OR(G106="",H106=""),"",G106*H106)</f>
      </c>
      <c r="J106" s="28" t="n"/>
      <c r="K106" s="28" t="n"/>
      <c r="L106" s="28" t="n"/>
      <c r="M106" s="28" t="n"/>
    </row>
    <row r="107">
      <c r="A107" s="29" t="n"/>
      <c r="B107" s="28" t="n"/>
      <c r="C107" s="34">
        <f>IFERROR(VLOOKUP(B107,'店舗マスタ'!$A$4:$B$103,2,FALSE),"")</f>
      </c>
      <c r="D107" s="28" t="n"/>
      <c r="E107" s="34">
        <f>IFERROR(VLOOKUP(D107,'商品マスタ'!$A$4:$E$203,5,FALSE),"")</f>
      </c>
      <c r="F107" s="28" t="n"/>
      <c r="G107" s="30" t="n"/>
      <c r="H107" s="32">
        <f>IFERROR(VLOOKUP(D107,'商品マスタ'!$A$4:$I$203,9,FALSE),"")</f>
      </c>
      <c r="I107" s="32">
        <f>IF(OR(G107="",H107=""),"",G107*H107)</f>
      </c>
      <c r="J107" s="28" t="n"/>
      <c r="K107" s="28" t="n"/>
      <c r="L107" s="28" t="n"/>
      <c r="M107" s="28" t="n"/>
    </row>
    <row r="108">
      <c r="A108" s="29" t="n"/>
      <c r="B108" s="28" t="n"/>
      <c r="C108" s="34">
        <f>IFERROR(VLOOKUP(B108,'店舗マスタ'!$A$4:$B$103,2,FALSE),"")</f>
      </c>
      <c r="D108" s="28" t="n"/>
      <c r="E108" s="34">
        <f>IFERROR(VLOOKUP(D108,'商品マスタ'!$A$4:$E$203,5,FALSE),"")</f>
      </c>
      <c r="F108" s="28" t="n"/>
      <c r="G108" s="30" t="n"/>
      <c r="H108" s="32">
        <f>IFERROR(VLOOKUP(D108,'商品マスタ'!$A$4:$I$203,9,FALSE),"")</f>
      </c>
      <c r="I108" s="32">
        <f>IF(OR(G108="",H108=""),"",G108*H108)</f>
      </c>
      <c r="J108" s="28" t="n"/>
      <c r="K108" s="28" t="n"/>
      <c r="L108" s="28" t="n"/>
      <c r="M108" s="28" t="n"/>
    </row>
    <row r="109">
      <c r="A109" s="29" t="n"/>
      <c r="B109" s="28" t="n"/>
      <c r="C109" s="34">
        <f>IFERROR(VLOOKUP(B109,'店舗マスタ'!$A$4:$B$103,2,FALSE),"")</f>
      </c>
      <c r="D109" s="28" t="n"/>
      <c r="E109" s="34">
        <f>IFERROR(VLOOKUP(D109,'商品マスタ'!$A$4:$E$203,5,FALSE),"")</f>
      </c>
      <c r="F109" s="28" t="n"/>
      <c r="G109" s="30" t="n"/>
      <c r="H109" s="32">
        <f>IFERROR(VLOOKUP(D109,'商品マスタ'!$A$4:$I$203,9,FALSE),"")</f>
      </c>
      <c r="I109" s="32">
        <f>IF(OR(G109="",H109=""),"",G109*H109)</f>
      </c>
      <c r="J109" s="28" t="n"/>
      <c r="K109" s="28" t="n"/>
      <c r="L109" s="28" t="n"/>
      <c r="M109" s="28" t="n"/>
    </row>
    <row r="110">
      <c r="A110" s="29" t="n"/>
      <c r="B110" s="28" t="n"/>
      <c r="C110" s="34">
        <f>IFERROR(VLOOKUP(B110,'店舗マスタ'!$A$4:$B$103,2,FALSE),"")</f>
      </c>
      <c r="D110" s="28" t="n"/>
      <c r="E110" s="34">
        <f>IFERROR(VLOOKUP(D110,'商品マスタ'!$A$4:$E$203,5,FALSE),"")</f>
      </c>
      <c r="F110" s="28" t="n"/>
      <c r="G110" s="30" t="n"/>
      <c r="H110" s="32">
        <f>IFERROR(VLOOKUP(D110,'商品マスタ'!$A$4:$I$203,9,FALSE),"")</f>
      </c>
      <c r="I110" s="32">
        <f>IF(OR(G110="",H110=""),"",G110*H110)</f>
      </c>
      <c r="J110" s="28" t="n"/>
      <c r="K110" s="28" t="n"/>
      <c r="L110" s="28" t="n"/>
      <c r="M110" s="28" t="n"/>
    </row>
    <row r="111">
      <c r="A111" s="29" t="n"/>
      <c r="B111" s="28" t="n"/>
      <c r="C111" s="34">
        <f>IFERROR(VLOOKUP(B111,'店舗マスタ'!$A$4:$B$103,2,FALSE),"")</f>
      </c>
      <c r="D111" s="28" t="n"/>
      <c r="E111" s="34">
        <f>IFERROR(VLOOKUP(D111,'商品マスタ'!$A$4:$E$203,5,FALSE),"")</f>
      </c>
      <c r="F111" s="28" t="n"/>
      <c r="G111" s="30" t="n"/>
      <c r="H111" s="32">
        <f>IFERROR(VLOOKUP(D111,'商品マスタ'!$A$4:$I$203,9,FALSE),"")</f>
      </c>
      <c r="I111" s="32">
        <f>IF(OR(G111="",H111=""),"",G111*H111)</f>
      </c>
      <c r="J111" s="28" t="n"/>
      <c r="K111" s="28" t="n"/>
      <c r="L111" s="28" t="n"/>
      <c r="M111" s="28" t="n"/>
    </row>
    <row r="112">
      <c r="A112" s="29" t="n"/>
      <c r="B112" s="28" t="n"/>
      <c r="C112" s="34">
        <f>IFERROR(VLOOKUP(B112,'店舗マスタ'!$A$4:$B$103,2,FALSE),"")</f>
      </c>
      <c r="D112" s="28" t="n"/>
      <c r="E112" s="34">
        <f>IFERROR(VLOOKUP(D112,'商品マスタ'!$A$4:$E$203,5,FALSE),"")</f>
      </c>
      <c r="F112" s="28" t="n"/>
      <c r="G112" s="30" t="n"/>
      <c r="H112" s="32">
        <f>IFERROR(VLOOKUP(D112,'商品マスタ'!$A$4:$I$203,9,FALSE),"")</f>
      </c>
      <c r="I112" s="32">
        <f>IF(OR(G112="",H112=""),"",G112*H112)</f>
      </c>
      <c r="J112" s="28" t="n"/>
      <c r="K112" s="28" t="n"/>
      <c r="L112" s="28" t="n"/>
      <c r="M112" s="28" t="n"/>
    </row>
    <row r="113">
      <c r="A113" s="29" t="n"/>
      <c r="B113" s="28" t="n"/>
      <c r="C113" s="34">
        <f>IFERROR(VLOOKUP(B113,'店舗マスタ'!$A$4:$B$103,2,FALSE),"")</f>
      </c>
      <c r="D113" s="28" t="n"/>
      <c r="E113" s="34">
        <f>IFERROR(VLOOKUP(D113,'商品マスタ'!$A$4:$E$203,5,FALSE),"")</f>
      </c>
      <c r="F113" s="28" t="n"/>
      <c r="G113" s="30" t="n"/>
      <c r="H113" s="32">
        <f>IFERROR(VLOOKUP(D113,'商品マスタ'!$A$4:$I$203,9,FALSE),"")</f>
      </c>
      <c r="I113" s="32">
        <f>IF(OR(G113="",H113=""),"",G113*H113)</f>
      </c>
      <c r="J113" s="28" t="n"/>
      <c r="K113" s="28" t="n"/>
      <c r="L113" s="28" t="n"/>
      <c r="M113" s="28" t="n"/>
    </row>
    <row r="114">
      <c r="A114" s="29" t="n"/>
      <c r="B114" s="28" t="n"/>
      <c r="C114" s="34">
        <f>IFERROR(VLOOKUP(B114,'店舗マスタ'!$A$4:$B$103,2,FALSE),"")</f>
      </c>
      <c r="D114" s="28" t="n"/>
      <c r="E114" s="34">
        <f>IFERROR(VLOOKUP(D114,'商品マスタ'!$A$4:$E$203,5,FALSE),"")</f>
      </c>
      <c r="F114" s="28" t="n"/>
      <c r="G114" s="30" t="n"/>
      <c r="H114" s="32">
        <f>IFERROR(VLOOKUP(D114,'商品マスタ'!$A$4:$I$203,9,FALSE),"")</f>
      </c>
      <c r="I114" s="32">
        <f>IF(OR(G114="",H114=""),"",G114*H114)</f>
      </c>
      <c r="J114" s="28" t="n"/>
      <c r="K114" s="28" t="n"/>
      <c r="L114" s="28" t="n"/>
      <c r="M114" s="28" t="n"/>
    </row>
    <row r="115">
      <c r="A115" s="29" t="n"/>
      <c r="B115" s="28" t="n"/>
      <c r="C115" s="34">
        <f>IFERROR(VLOOKUP(B115,'店舗マスタ'!$A$4:$B$103,2,FALSE),"")</f>
      </c>
      <c r="D115" s="28" t="n"/>
      <c r="E115" s="34">
        <f>IFERROR(VLOOKUP(D115,'商品マスタ'!$A$4:$E$203,5,FALSE),"")</f>
      </c>
      <c r="F115" s="28" t="n"/>
      <c r="G115" s="30" t="n"/>
      <c r="H115" s="32">
        <f>IFERROR(VLOOKUP(D115,'商品マスタ'!$A$4:$I$203,9,FALSE),"")</f>
      </c>
      <c r="I115" s="32">
        <f>IF(OR(G115="",H115=""),"",G115*H115)</f>
      </c>
      <c r="J115" s="28" t="n"/>
      <c r="K115" s="28" t="n"/>
      <c r="L115" s="28" t="n"/>
      <c r="M115" s="28" t="n"/>
    </row>
    <row r="116">
      <c r="A116" s="29" t="n"/>
      <c r="B116" s="28" t="n"/>
      <c r="C116" s="34">
        <f>IFERROR(VLOOKUP(B116,'店舗マスタ'!$A$4:$B$103,2,FALSE),"")</f>
      </c>
      <c r="D116" s="28" t="n"/>
      <c r="E116" s="34">
        <f>IFERROR(VLOOKUP(D116,'商品マスタ'!$A$4:$E$203,5,FALSE),"")</f>
      </c>
      <c r="F116" s="28" t="n"/>
      <c r="G116" s="30" t="n"/>
      <c r="H116" s="32">
        <f>IFERROR(VLOOKUP(D116,'商品マスタ'!$A$4:$I$203,9,FALSE),"")</f>
      </c>
      <c r="I116" s="32">
        <f>IF(OR(G116="",H116=""),"",G116*H116)</f>
      </c>
      <c r="J116" s="28" t="n"/>
      <c r="K116" s="28" t="n"/>
      <c r="L116" s="28" t="n"/>
      <c r="M116" s="28" t="n"/>
    </row>
    <row r="117">
      <c r="A117" s="29" t="n"/>
      <c r="B117" s="28" t="n"/>
      <c r="C117" s="34">
        <f>IFERROR(VLOOKUP(B117,'店舗マスタ'!$A$4:$B$103,2,FALSE),"")</f>
      </c>
      <c r="D117" s="28" t="n"/>
      <c r="E117" s="34">
        <f>IFERROR(VLOOKUP(D117,'商品マスタ'!$A$4:$E$203,5,FALSE),"")</f>
      </c>
      <c r="F117" s="28" t="n"/>
      <c r="G117" s="30" t="n"/>
      <c r="H117" s="32">
        <f>IFERROR(VLOOKUP(D117,'商品マスタ'!$A$4:$I$203,9,FALSE),"")</f>
      </c>
      <c r="I117" s="32">
        <f>IF(OR(G117="",H117=""),"",G117*H117)</f>
      </c>
      <c r="J117" s="28" t="n"/>
      <c r="K117" s="28" t="n"/>
      <c r="L117" s="28" t="n"/>
      <c r="M117" s="28" t="n"/>
    </row>
    <row r="118">
      <c r="A118" s="29" t="n"/>
      <c r="B118" s="28" t="n"/>
      <c r="C118" s="34">
        <f>IFERROR(VLOOKUP(B118,'店舗マスタ'!$A$4:$B$103,2,FALSE),"")</f>
      </c>
      <c r="D118" s="28" t="n"/>
      <c r="E118" s="34">
        <f>IFERROR(VLOOKUP(D118,'商品マスタ'!$A$4:$E$203,5,FALSE),"")</f>
      </c>
      <c r="F118" s="28" t="n"/>
      <c r="G118" s="30" t="n"/>
      <c r="H118" s="32">
        <f>IFERROR(VLOOKUP(D118,'商品マスタ'!$A$4:$I$203,9,FALSE),"")</f>
      </c>
      <c r="I118" s="32">
        <f>IF(OR(G118="",H118=""),"",G118*H118)</f>
      </c>
      <c r="J118" s="28" t="n"/>
      <c r="K118" s="28" t="n"/>
      <c r="L118" s="28" t="n"/>
      <c r="M118" s="28" t="n"/>
    </row>
    <row r="119">
      <c r="A119" s="29" t="n"/>
      <c r="B119" s="28" t="n"/>
      <c r="C119" s="34">
        <f>IFERROR(VLOOKUP(B119,'店舗マスタ'!$A$4:$B$103,2,FALSE),"")</f>
      </c>
      <c r="D119" s="28" t="n"/>
      <c r="E119" s="34">
        <f>IFERROR(VLOOKUP(D119,'商品マスタ'!$A$4:$E$203,5,FALSE),"")</f>
      </c>
      <c r="F119" s="28" t="n"/>
      <c r="G119" s="30" t="n"/>
      <c r="H119" s="32">
        <f>IFERROR(VLOOKUP(D119,'商品マスタ'!$A$4:$I$203,9,FALSE),"")</f>
      </c>
      <c r="I119" s="32">
        <f>IF(OR(G119="",H119=""),"",G119*H119)</f>
      </c>
      <c r="J119" s="28" t="n"/>
      <c r="K119" s="28" t="n"/>
      <c r="L119" s="28" t="n"/>
      <c r="M119" s="28" t="n"/>
    </row>
    <row r="120">
      <c r="A120" s="29" t="n"/>
      <c r="B120" s="28" t="n"/>
      <c r="C120" s="34">
        <f>IFERROR(VLOOKUP(B120,'店舗マスタ'!$A$4:$B$103,2,FALSE),"")</f>
      </c>
      <c r="D120" s="28" t="n"/>
      <c r="E120" s="34">
        <f>IFERROR(VLOOKUP(D120,'商品マスタ'!$A$4:$E$203,5,FALSE),"")</f>
      </c>
      <c r="F120" s="28" t="n"/>
      <c r="G120" s="30" t="n"/>
      <c r="H120" s="32">
        <f>IFERROR(VLOOKUP(D120,'商品マスタ'!$A$4:$I$203,9,FALSE),"")</f>
      </c>
      <c r="I120" s="32">
        <f>IF(OR(G120="",H120=""),"",G120*H120)</f>
      </c>
      <c r="J120" s="28" t="n"/>
      <c r="K120" s="28" t="n"/>
      <c r="L120" s="28" t="n"/>
      <c r="M120" s="28" t="n"/>
    </row>
    <row r="121">
      <c r="A121" s="29" t="n"/>
      <c r="B121" s="28" t="n"/>
      <c r="C121" s="34">
        <f>IFERROR(VLOOKUP(B121,'店舗マスタ'!$A$4:$B$103,2,FALSE),"")</f>
      </c>
      <c r="D121" s="28" t="n"/>
      <c r="E121" s="34">
        <f>IFERROR(VLOOKUP(D121,'商品マスタ'!$A$4:$E$203,5,FALSE),"")</f>
      </c>
      <c r="F121" s="28" t="n"/>
      <c r="G121" s="30" t="n"/>
      <c r="H121" s="32">
        <f>IFERROR(VLOOKUP(D121,'商品マスタ'!$A$4:$I$203,9,FALSE),"")</f>
      </c>
      <c r="I121" s="32">
        <f>IF(OR(G121="",H121=""),"",G121*H121)</f>
      </c>
      <c r="J121" s="28" t="n"/>
      <c r="K121" s="28" t="n"/>
      <c r="L121" s="28" t="n"/>
      <c r="M121" s="28" t="n"/>
    </row>
    <row r="122">
      <c r="A122" s="29" t="n"/>
      <c r="B122" s="28" t="n"/>
      <c r="C122" s="34">
        <f>IFERROR(VLOOKUP(B122,'店舗マスタ'!$A$4:$B$103,2,FALSE),"")</f>
      </c>
      <c r="D122" s="28" t="n"/>
      <c r="E122" s="34">
        <f>IFERROR(VLOOKUP(D122,'商品マスタ'!$A$4:$E$203,5,FALSE),"")</f>
      </c>
      <c r="F122" s="28" t="n"/>
      <c r="G122" s="30" t="n"/>
      <c r="H122" s="32">
        <f>IFERROR(VLOOKUP(D122,'商品マスタ'!$A$4:$I$203,9,FALSE),"")</f>
      </c>
      <c r="I122" s="32">
        <f>IF(OR(G122="",H122=""),"",G122*H122)</f>
      </c>
      <c r="J122" s="28" t="n"/>
      <c r="K122" s="28" t="n"/>
      <c r="L122" s="28" t="n"/>
      <c r="M122" s="28" t="n"/>
    </row>
    <row r="123">
      <c r="A123" s="29" t="n"/>
      <c r="B123" s="28" t="n"/>
      <c r="C123" s="34">
        <f>IFERROR(VLOOKUP(B123,'店舗マスタ'!$A$4:$B$103,2,FALSE),"")</f>
      </c>
      <c r="D123" s="28" t="n"/>
      <c r="E123" s="34">
        <f>IFERROR(VLOOKUP(D123,'商品マスタ'!$A$4:$E$203,5,FALSE),"")</f>
      </c>
      <c r="F123" s="28" t="n"/>
      <c r="G123" s="30" t="n"/>
      <c r="H123" s="32">
        <f>IFERROR(VLOOKUP(D123,'商品マスタ'!$A$4:$I$203,9,FALSE),"")</f>
      </c>
      <c r="I123" s="32">
        <f>IF(OR(G123="",H123=""),"",G123*H123)</f>
      </c>
      <c r="J123" s="28" t="n"/>
      <c r="K123" s="28" t="n"/>
      <c r="L123" s="28" t="n"/>
      <c r="M123" s="28" t="n"/>
    </row>
    <row r="124">
      <c r="A124" s="29" t="n"/>
      <c r="B124" s="28" t="n"/>
      <c r="C124" s="34">
        <f>IFERROR(VLOOKUP(B124,'店舗マスタ'!$A$4:$B$103,2,FALSE),"")</f>
      </c>
      <c r="D124" s="28" t="n"/>
      <c r="E124" s="34">
        <f>IFERROR(VLOOKUP(D124,'商品マスタ'!$A$4:$E$203,5,FALSE),"")</f>
      </c>
      <c r="F124" s="28" t="n"/>
      <c r="G124" s="30" t="n"/>
      <c r="H124" s="32">
        <f>IFERROR(VLOOKUP(D124,'商品マスタ'!$A$4:$I$203,9,FALSE),"")</f>
      </c>
      <c r="I124" s="32">
        <f>IF(OR(G124="",H124=""),"",G124*H124)</f>
      </c>
      <c r="J124" s="28" t="n"/>
      <c r="K124" s="28" t="n"/>
      <c r="L124" s="28" t="n"/>
      <c r="M124" s="28" t="n"/>
    </row>
    <row r="125">
      <c r="A125" s="29" t="n"/>
      <c r="B125" s="28" t="n"/>
      <c r="C125" s="34">
        <f>IFERROR(VLOOKUP(B125,'店舗マスタ'!$A$4:$B$103,2,FALSE),"")</f>
      </c>
      <c r="D125" s="28" t="n"/>
      <c r="E125" s="34">
        <f>IFERROR(VLOOKUP(D125,'商品マスタ'!$A$4:$E$203,5,FALSE),"")</f>
      </c>
      <c r="F125" s="28" t="n"/>
      <c r="G125" s="30" t="n"/>
      <c r="H125" s="32">
        <f>IFERROR(VLOOKUP(D125,'商品マスタ'!$A$4:$I$203,9,FALSE),"")</f>
      </c>
      <c r="I125" s="32">
        <f>IF(OR(G125="",H125=""),"",G125*H125)</f>
      </c>
      <c r="J125" s="28" t="n"/>
      <c r="K125" s="28" t="n"/>
      <c r="L125" s="28" t="n"/>
      <c r="M125" s="28" t="n"/>
    </row>
    <row r="126">
      <c r="A126" s="29" t="n"/>
      <c r="B126" s="28" t="n"/>
      <c r="C126" s="34">
        <f>IFERROR(VLOOKUP(B126,'店舗マスタ'!$A$4:$B$103,2,FALSE),"")</f>
      </c>
      <c r="D126" s="28" t="n"/>
      <c r="E126" s="34">
        <f>IFERROR(VLOOKUP(D126,'商品マスタ'!$A$4:$E$203,5,FALSE),"")</f>
      </c>
      <c r="F126" s="28" t="n"/>
      <c r="G126" s="30" t="n"/>
      <c r="H126" s="32">
        <f>IFERROR(VLOOKUP(D126,'商品マスタ'!$A$4:$I$203,9,FALSE),"")</f>
      </c>
      <c r="I126" s="32">
        <f>IF(OR(G126="",H126=""),"",G126*H126)</f>
      </c>
      <c r="J126" s="28" t="n"/>
      <c r="K126" s="28" t="n"/>
      <c r="L126" s="28" t="n"/>
      <c r="M126" s="28" t="n"/>
    </row>
    <row r="127">
      <c r="A127" s="29" t="n"/>
      <c r="B127" s="28" t="n"/>
      <c r="C127" s="34">
        <f>IFERROR(VLOOKUP(B127,'店舗マスタ'!$A$4:$B$103,2,FALSE),"")</f>
      </c>
      <c r="D127" s="28" t="n"/>
      <c r="E127" s="34">
        <f>IFERROR(VLOOKUP(D127,'商品マスタ'!$A$4:$E$203,5,FALSE),"")</f>
      </c>
      <c r="F127" s="28" t="n"/>
      <c r="G127" s="30" t="n"/>
      <c r="H127" s="32">
        <f>IFERROR(VLOOKUP(D127,'商品マスタ'!$A$4:$I$203,9,FALSE),"")</f>
      </c>
      <c r="I127" s="32">
        <f>IF(OR(G127="",H127=""),"",G127*H127)</f>
      </c>
      <c r="J127" s="28" t="n"/>
      <c r="K127" s="28" t="n"/>
      <c r="L127" s="28" t="n"/>
      <c r="M127" s="28" t="n"/>
    </row>
    <row r="128">
      <c r="A128" s="29" t="n"/>
      <c r="B128" s="28" t="n"/>
      <c r="C128" s="34">
        <f>IFERROR(VLOOKUP(B128,'店舗マスタ'!$A$4:$B$103,2,FALSE),"")</f>
      </c>
      <c r="D128" s="28" t="n"/>
      <c r="E128" s="34">
        <f>IFERROR(VLOOKUP(D128,'商品マスタ'!$A$4:$E$203,5,FALSE),"")</f>
      </c>
      <c r="F128" s="28" t="n"/>
      <c r="G128" s="30" t="n"/>
      <c r="H128" s="32">
        <f>IFERROR(VLOOKUP(D128,'商品マスタ'!$A$4:$I$203,9,FALSE),"")</f>
      </c>
      <c r="I128" s="32">
        <f>IF(OR(G128="",H128=""),"",G128*H128)</f>
      </c>
      <c r="J128" s="28" t="n"/>
      <c r="K128" s="28" t="n"/>
      <c r="L128" s="28" t="n"/>
      <c r="M128" s="28" t="n"/>
    </row>
    <row r="129">
      <c r="A129" s="29" t="n"/>
      <c r="B129" s="28" t="n"/>
      <c r="C129" s="34">
        <f>IFERROR(VLOOKUP(B129,'店舗マスタ'!$A$4:$B$103,2,FALSE),"")</f>
      </c>
      <c r="D129" s="28" t="n"/>
      <c r="E129" s="34">
        <f>IFERROR(VLOOKUP(D129,'商品マスタ'!$A$4:$E$203,5,FALSE),"")</f>
      </c>
      <c r="F129" s="28" t="n"/>
      <c r="G129" s="30" t="n"/>
      <c r="H129" s="32">
        <f>IFERROR(VLOOKUP(D129,'商品マスタ'!$A$4:$I$203,9,FALSE),"")</f>
      </c>
      <c r="I129" s="32">
        <f>IF(OR(G129="",H129=""),"",G129*H129)</f>
      </c>
      <c r="J129" s="28" t="n"/>
      <c r="K129" s="28" t="n"/>
      <c r="L129" s="28" t="n"/>
      <c r="M129" s="28" t="n"/>
    </row>
    <row r="130">
      <c r="A130" s="29" t="n"/>
      <c r="B130" s="28" t="n"/>
      <c r="C130" s="34">
        <f>IFERROR(VLOOKUP(B130,'店舗マスタ'!$A$4:$B$103,2,FALSE),"")</f>
      </c>
      <c r="D130" s="28" t="n"/>
      <c r="E130" s="34">
        <f>IFERROR(VLOOKUP(D130,'商品マスタ'!$A$4:$E$203,5,FALSE),"")</f>
      </c>
      <c r="F130" s="28" t="n"/>
      <c r="G130" s="30" t="n"/>
      <c r="H130" s="32">
        <f>IFERROR(VLOOKUP(D130,'商品マスタ'!$A$4:$I$203,9,FALSE),"")</f>
      </c>
      <c r="I130" s="32">
        <f>IF(OR(G130="",H130=""),"",G130*H130)</f>
      </c>
      <c r="J130" s="28" t="n"/>
      <c r="K130" s="28" t="n"/>
      <c r="L130" s="28" t="n"/>
      <c r="M130" s="28" t="n"/>
    </row>
    <row r="131">
      <c r="A131" s="29" t="n"/>
      <c r="B131" s="28" t="n"/>
      <c r="C131" s="34">
        <f>IFERROR(VLOOKUP(B131,'店舗マスタ'!$A$4:$B$103,2,FALSE),"")</f>
      </c>
      <c r="D131" s="28" t="n"/>
      <c r="E131" s="34">
        <f>IFERROR(VLOOKUP(D131,'商品マスタ'!$A$4:$E$203,5,FALSE),"")</f>
      </c>
      <c r="F131" s="28" t="n"/>
      <c r="G131" s="30" t="n"/>
      <c r="H131" s="32">
        <f>IFERROR(VLOOKUP(D131,'商品マスタ'!$A$4:$I$203,9,FALSE),"")</f>
      </c>
      <c r="I131" s="32">
        <f>IF(OR(G131="",H131=""),"",G131*H131)</f>
      </c>
      <c r="J131" s="28" t="n"/>
      <c r="K131" s="28" t="n"/>
      <c r="L131" s="28" t="n"/>
      <c r="M131" s="28" t="n"/>
    </row>
    <row r="132">
      <c r="A132" s="29" t="n"/>
      <c r="B132" s="28" t="n"/>
      <c r="C132" s="34">
        <f>IFERROR(VLOOKUP(B132,'店舗マスタ'!$A$4:$B$103,2,FALSE),"")</f>
      </c>
      <c r="D132" s="28" t="n"/>
      <c r="E132" s="34">
        <f>IFERROR(VLOOKUP(D132,'商品マスタ'!$A$4:$E$203,5,FALSE),"")</f>
      </c>
      <c r="F132" s="28" t="n"/>
      <c r="G132" s="30" t="n"/>
      <c r="H132" s="32">
        <f>IFERROR(VLOOKUP(D132,'商品マスタ'!$A$4:$I$203,9,FALSE),"")</f>
      </c>
      <c r="I132" s="32">
        <f>IF(OR(G132="",H132=""),"",G132*H132)</f>
      </c>
      <c r="J132" s="28" t="n"/>
      <c r="K132" s="28" t="n"/>
      <c r="L132" s="28" t="n"/>
      <c r="M132" s="28" t="n"/>
    </row>
    <row r="133">
      <c r="A133" s="29" t="n"/>
      <c r="B133" s="28" t="n"/>
      <c r="C133" s="34">
        <f>IFERROR(VLOOKUP(B133,'店舗マスタ'!$A$4:$B$103,2,FALSE),"")</f>
      </c>
      <c r="D133" s="28" t="n"/>
      <c r="E133" s="34">
        <f>IFERROR(VLOOKUP(D133,'商品マスタ'!$A$4:$E$203,5,FALSE),"")</f>
      </c>
      <c r="F133" s="28" t="n"/>
      <c r="G133" s="30" t="n"/>
      <c r="H133" s="32">
        <f>IFERROR(VLOOKUP(D133,'商品マスタ'!$A$4:$I$203,9,FALSE),"")</f>
      </c>
      <c r="I133" s="32">
        <f>IF(OR(G133="",H133=""),"",G133*H133)</f>
      </c>
      <c r="J133" s="28" t="n"/>
      <c r="K133" s="28" t="n"/>
      <c r="L133" s="28" t="n"/>
      <c r="M133" s="28" t="n"/>
    </row>
    <row r="134">
      <c r="A134" s="29" t="n"/>
      <c r="B134" s="28" t="n"/>
      <c r="C134" s="34">
        <f>IFERROR(VLOOKUP(B134,'店舗マスタ'!$A$4:$B$103,2,FALSE),"")</f>
      </c>
      <c r="D134" s="28" t="n"/>
      <c r="E134" s="34">
        <f>IFERROR(VLOOKUP(D134,'商品マスタ'!$A$4:$E$203,5,FALSE),"")</f>
      </c>
      <c r="F134" s="28" t="n"/>
      <c r="G134" s="30" t="n"/>
      <c r="H134" s="32">
        <f>IFERROR(VLOOKUP(D134,'商品マスタ'!$A$4:$I$203,9,FALSE),"")</f>
      </c>
      <c r="I134" s="32">
        <f>IF(OR(G134="",H134=""),"",G134*H134)</f>
      </c>
      <c r="J134" s="28" t="n"/>
      <c r="K134" s="28" t="n"/>
      <c r="L134" s="28" t="n"/>
      <c r="M134" s="28" t="n"/>
    </row>
    <row r="135">
      <c r="A135" s="29" t="n"/>
      <c r="B135" s="28" t="n"/>
      <c r="C135" s="34">
        <f>IFERROR(VLOOKUP(B135,'店舗マスタ'!$A$4:$B$103,2,FALSE),"")</f>
      </c>
      <c r="D135" s="28" t="n"/>
      <c r="E135" s="34">
        <f>IFERROR(VLOOKUP(D135,'商品マスタ'!$A$4:$E$203,5,FALSE),"")</f>
      </c>
      <c r="F135" s="28" t="n"/>
      <c r="G135" s="30" t="n"/>
      <c r="H135" s="32">
        <f>IFERROR(VLOOKUP(D135,'商品マスタ'!$A$4:$I$203,9,FALSE),"")</f>
      </c>
      <c r="I135" s="32">
        <f>IF(OR(G135="",H135=""),"",G135*H135)</f>
      </c>
      <c r="J135" s="28" t="n"/>
      <c r="K135" s="28" t="n"/>
      <c r="L135" s="28" t="n"/>
      <c r="M135" s="28" t="n"/>
    </row>
    <row r="136">
      <c r="A136" s="29" t="n"/>
      <c r="B136" s="28" t="n"/>
      <c r="C136" s="34">
        <f>IFERROR(VLOOKUP(B136,'店舗マスタ'!$A$4:$B$103,2,FALSE),"")</f>
      </c>
      <c r="D136" s="28" t="n"/>
      <c r="E136" s="34">
        <f>IFERROR(VLOOKUP(D136,'商品マスタ'!$A$4:$E$203,5,FALSE),"")</f>
      </c>
      <c r="F136" s="28" t="n"/>
      <c r="G136" s="30" t="n"/>
      <c r="H136" s="32">
        <f>IFERROR(VLOOKUP(D136,'商品マスタ'!$A$4:$I$203,9,FALSE),"")</f>
      </c>
      <c r="I136" s="32">
        <f>IF(OR(G136="",H136=""),"",G136*H136)</f>
      </c>
      <c r="J136" s="28" t="n"/>
      <c r="K136" s="28" t="n"/>
      <c r="L136" s="28" t="n"/>
      <c r="M136" s="28" t="n"/>
    </row>
    <row r="137">
      <c r="A137" s="29" t="n"/>
      <c r="B137" s="28" t="n"/>
      <c r="C137" s="34">
        <f>IFERROR(VLOOKUP(B137,'店舗マスタ'!$A$4:$B$103,2,FALSE),"")</f>
      </c>
      <c r="D137" s="28" t="n"/>
      <c r="E137" s="34">
        <f>IFERROR(VLOOKUP(D137,'商品マスタ'!$A$4:$E$203,5,FALSE),"")</f>
      </c>
      <c r="F137" s="28" t="n"/>
      <c r="G137" s="30" t="n"/>
      <c r="H137" s="32">
        <f>IFERROR(VLOOKUP(D137,'商品マスタ'!$A$4:$I$203,9,FALSE),"")</f>
      </c>
      <c r="I137" s="32">
        <f>IF(OR(G137="",H137=""),"",G137*H137)</f>
      </c>
      <c r="J137" s="28" t="n"/>
      <c r="K137" s="28" t="n"/>
      <c r="L137" s="28" t="n"/>
      <c r="M137" s="28" t="n"/>
    </row>
    <row r="138">
      <c r="A138" s="29" t="n"/>
      <c r="B138" s="28" t="n"/>
      <c r="C138" s="34">
        <f>IFERROR(VLOOKUP(B138,'店舗マスタ'!$A$4:$B$103,2,FALSE),"")</f>
      </c>
      <c r="D138" s="28" t="n"/>
      <c r="E138" s="34">
        <f>IFERROR(VLOOKUP(D138,'商品マスタ'!$A$4:$E$203,5,FALSE),"")</f>
      </c>
      <c r="F138" s="28" t="n"/>
      <c r="G138" s="30" t="n"/>
      <c r="H138" s="32">
        <f>IFERROR(VLOOKUP(D138,'商品マスタ'!$A$4:$I$203,9,FALSE),"")</f>
      </c>
      <c r="I138" s="32">
        <f>IF(OR(G138="",H138=""),"",G138*H138)</f>
      </c>
      <c r="J138" s="28" t="n"/>
      <c r="K138" s="28" t="n"/>
      <c r="L138" s="28" t="n"/>
      <c r="M138" s="28" t="n"/>
    </row>
    <row r="139">
      <c r="A139" s="29" t="n"/>
      <c r="B139" s="28" t="n"/>
      <c r="C139" s="34">
        <f>IFERROR(VLOOKUP(B139,'店舗マスタ'!$A$4:$B$103,2,FALSE),"")</f>
      </c>
      <c r="D139" s="28" t="n"/>
      <c r="E139" s="34">
        <f>IFERROR(VLOOKUP(D139,'商品マスタ'!$A$4:$E$203,5,FALSE),"")</f>
      </c>
      <c r="F139" s="28" t="n"/>
      <c r="G139" s="30" t="n"/>
      <c r="H139" s="32">
        <f>IFERROR(VLOOKUP(D139,'商品マスタ'!$A$4:$I$203,9,FALSE),"")</f>
      </c>
      <c r="I139" s="32">
        <f>IF(OR(G139="",H139=""),"",G139*H139)</f>
      </c>
      <c r="J139" s="28" t="n"/>
      <c r="K139" s="28" t="n"/>
      <c r="L139" s="28" t="n"/>
      <c r="M139" s="28" t="n"/>
    </row>
    <row r="140">
      <c r="A140" s="29" t="n"/>
      <c r="B140" s="28" t="n"/>
      <c r="C140" s="34">
        <f>IFERROR(VLOOKUP(B140,'店舗マスタ'!$A$4:$B$103,2,FALSE),"")</f>
      </c>
      <c r="D140" s="28" t="n"/>
      <c r="E140" s="34">
        <f>IFERROR(VLOOKUP(D140,'商品マスタ'!$A$4:$E$203,5,FALSE),"")</f>
      </c>
      <c r="F140" s="28" t="n"/>
      <c r="G140" s="30" t="n"/>
      <c r="H140" s="32">
        <f>IFERROR(VLOOKUP(D140,'商品マスタ'!$A$4:$I$203,9,FALSE),"")</f>
      </c>
      <c r="I140" s="32">
        <f>IF(OR(G140="",H140=""),"",G140*H140)</f>
      </c>
      <c r="J140" s="28" t="n"/>
      <c r="K140" s="28" t="n"/>
      <c r="L140" s="28" t="n"/>
      <c r="M140" s="28" t="n"/>
    </row>
    <row r="141">
      <c r="A141" s="29" t="n"/>
      <c r="B141" s="28" t="n"/>
      <c r="C141" s="34">
        <f>IFERROR(VLOOKUP(B141,'店舗マスタ'!$A$4:$B$103,2,FALSE),"")</f>
      </c>
      <c r="D141" s="28" t="n"/>
      <c r="E141" s="34">
        <f>IFERROR(VLOOKUP(D141,'商品マスタ'!$A$4:$E$203,5,FALSE),"")</f>
      </c>
      <c r="F141" s="28" t="n"/>
      <c r="G141" s="30" t="n"/>
      <c r="H141" s="32">
        <f>IFERROR(VLOOKUP(D141,'商品マスタ'!$A$4:$I$203,9,FALSE),"")</f>
      </c>
      <c r="I141" s="32">
        <f>IF(OR(G141="",H141=""),"",G141*H141)</f>
      </c>
      <c r="J141" s="28" t="n"/>
      <c r="K141" s="28" t="n"/>
      <c r="L141" s="28" t="n"/>
      <c r="M141" s="28" t="n"/>
    </row>
    <row r="142">
      <c r="A142" s="29" t="n"/>
      <c r="B142" s="28" t="n"/>
      <c r="C142" s="34">
        <f>IFERROR(VLOOKUP(B142,'店舗マスタ'!$A$4:$B$103,2,FALSE),"")</f>
      </c>
      <c r="D142" s="28" t="n"/>
      <c r="E142" s="34">
        <f>IFERROR(VLOOKUP(D142,'商品マスタ'!$A$4:$E$203,5,FALSE),"")</f>
      </c>
      <c r="F142" s="28" t="n"/>
      <c r="G142" s="30" t="n"/>
      <c r="H142" s="32">
        <f>IFERROR(VLOOKUP(D142,'商品マスタ'!$A$4:$I$203,9,FALSE),"")</f>
      </c>
      <c r="I142" s="32">
        <f>IF(OR(G142="",H142=""),"",G142*H142)</f>
      </c>
      <c r="J142" s="28" t="n"/>
      <c r="K142" s="28" t="n"/>
      <c r="L142" s="28" t="n"/>
      <c r="M142" s="28" t="n"/>
    </row>
    <row r="143">
      <c r="A143" s="29" t="n"/>
      <c r="B143" s="28" t="n"/>
      <c r="C143" s="34">
        <f>IFERROR(VLOOKUP(B143,'店舗マスタ'!$A$4:$B$103,2,FALSE),"")</f>
      </c>
      <c r="D143" s="28" t="n"/>
      <c r="E143" s="34">
        <f>IFERROR(VLOOKUP(D143,'商品マスタ'!$A$4:$E$203,5,FALSE),"")</f>
      </c>
      <c r="F143" s="28" t="n"/>
      <c r="G143" s="30" t="n"/>
      <c r="H143" s="32">
        <f>IFERROR(VLOOKUP(D143,'商品マスタ'!$A$4:$I$203,9,FALSE),"")</f>
      </c>
      <c r="I143" s="32">
        <f>IF(OR(G143="",H143=""),"",G143*H143)</f>
      </c>
      <c r="J143" s="28" t="n"/>
      <c r="K143" s="28" t="n"/>
      <c r="L143" s="28" t="n"/>
      <c r="M143" s="28" t="n"/>
    </row>
    <row r="144">
      <c r="A144" s="29" t="n"/>
      <c r="B144" s="28" t="n"/>
      <c r="C144" s="34">
        <f>IFERROR(VLOOKUP(B144,'店舗マスタ'!$A$4:$B$103,2,FALSE),"")</f>
      </c>
      <c r="D144" s="28" t="n"/>
      <c r="E144" s="34">
        <f>IFERROR(VLOOKUP(D144,'商品マスタ'!$A$4:$E$203,5,FALSE),"")</f>
      </c>
      <c r="F144" s="28" t="n"/>
      <c r="G144" s="30" t="n"/>
      <c r="H144" s="32">
        <f>IFERROR(VLOOKUP(D144,'商品マスタ'!$A$4:$I$203,9,FALSE),"")</f>
      </c>
      <c r="I144" s="32">
        <f>IF(OR(G144="",H144=""),"",G144*H144)</f>
      </c>
      <c r="J144" s="28" t="n"/>
      <c r="K144" s="28" t="n"/>
      <c r="L144" s="28" t="n"/>
      <c r="M144" s="28" t="n"/>
    </row>
    <row r="145">
      <c r="A145" s="29" t="n"/>
      <c r="B145" s="28" t="n"/>
      <c r="C145" s="34">
        <f>IFERROR(VLOOKUP(B145,'店舗マスタ'!$A$4:$B$103,2,FALSE),"")</f>
      </c>
      <c r="D145" s="28" t="n"/>
      <c r="E145" s="34">
        <f>IFERROR(VLOOKUP(D145,'商品マスタ'!$A$4:$E$203,5,FALSE),"")</f>
      </c>
      <c r="F145" s="28" t="n"/>
      <c r="G145" s="30" t="n"/>
      <c r="H145" s="32">
        <f>IFERROR(VLOOKUP(D145,'商品マスタ'!$A$4:$I$203,9,FALSE),"")</f>
      </c>
      <c r="I145" s="32">
        <f>IF(OR(G145="",H145=""),"",G145*H145)</f>
      </c>
      <c r="J145" s="28" t="n"/>
      <c r="K145" s="28" t="n"/>
      <c r="L145" s="28" t="n"/>
      <c r="M145" s="28" t="n"/>
    </row>
    <row r="146">
      <c r="A146" s="29" t="n"/>
      <c r="B146" s="28" t="n"/>
      <c r="C146" s="34">
        <f>IFERROR(VLOOKUP(B146,'店舗マスタ'!$A$4:$B$103,2,FALSE),"")</f>
      </c>
      <c r="D146" s="28" t="n"/>
      <c r="E146" s="34">
        <f>IFERROR(VLOOKUP(D146,'商品マスタ'!$A$4:$E$203,5,FALSE),"")</f>
      </c>
      <c r="F146" s="28" t="n"/>
      <c r="G146" s="30" t="n"/>
      <c r="H146" s="32">
        <f>IFERROR(VLOOKUP(D146,'商品マスタ'!$A$4:$I$203,9,FALSE),"")</f>
      </c>
      <c r="I146" s="32">
        <f>IF(OR(G146="",H146=""),"",G146*H146)</f>
      </c>
      <c r="J146" s="28" t="n"/>
      <c r="K146" s="28" t="n"/>
      <c r="L146" s="28" t="n"/>
      <c r="M146" s="28" t="n"/>
    </row>
    <row r="147">
      <c r="A147" s="29" t="n"/>
      <c r="B147" s="28" t="n"/>
      <c r="C147" s="34">
        <f>IFERROR(VLOOKUP(B147,'店舗マスタ'!$A$4:$B$103,2,FALSE),"")</f>
      </c>
      <c r="D147" s="28" t="n"/>
      <c r="E147" s="34">
        <f>IFERROR(VLOOKUP(D147,'商品マスタ'!$A$4:$E$203,5,FALSE),"")</f>
      </c>
      <c r="F147" s="28" t="n"/>
      <c r="G147" s="30" t="n"/>
      <c r="H147" s="32">
        <f>IFERROR(VLOOKUP(D147,'商品マスタ'!$A$4:$I$203,9,FALSE),"")</f>
      </c>
      <c r="I147" s="32">
        <f>IF(OR(G147="",H147=""),"",G147*H147)</f>
      </c>
      <c r="J147" s="28" t="n"/>
      <c r="K147" s="28" t="n"/>
      <c r="L147" s="28" t="n"/>
      <c r="M147" s="28" t="n"/>
    </row>
    <row r="148">
      <c r="A148" s="29" t="n"/>
      <c r="B148" s="28" t="n"/>
      <c r="C148" s="34">
        <f>IFERROR(VLOOKUP(B148,'店舗マスタ'!$A$4:$B$103,2,FALSE),"")</f>
      </c>
      <c r="D148" s="28" t="n"/>
      <c r="E148" s="34">
        <f>IFERROR(VLOOKUP(D148,'商品マスタ'!$A$4:$E$203,5,FALSE),"")</f>
      </c>
      <c r="F148" s="28" t="n"/>
      <c r="G148" s="30" t="n"/>
      <c r="H148" s="32">
        <f>IFERROR(VLOOKUP(D148,'商品マスタ'!$A$4:$I$203,9,FALSE),"")</f>
      </c>
      <c r="I148" s="32">
        <f>IF(OR(G148="",H148=""),"",G148*H148)</f>
      </c>
      <c r="J148" s="28" t="n"/>
      <c r="K148" s="28" t="n"/>
      <c r="L148" s="28" t="n"/>
      <c r="M148" s="28" t="n"/>
    </row>
    <row r="149">
      <c r="A149" s="29" t="n"/>
      <c r="B149" s="28" t="n"/>
      <c r="C149" s="34">
        <f>IFERROR(VLOOKUP(B149,'店舗マスタ'!$A$4:$B$103,2,FALSE),"")</f>
      </c>
      <c r="D149" s="28" t="n"/>
      <c r="E149" s="34">
        <f>IFERROR(VLOOKUP(D149,'商品マスタ'!$A$4:$E$203,5,FALSE),"")</f>
      </c>
      <c r="F149" s="28" t="n"/>
      <c r="G149" s="30" t="n"/>
      <c r="H149" s="32">
        <f>IFERROR(VLOOKUP(D149,'商品マスタ'!$A$4:$I$203,9,FALSE),"")</f>
      </c>
      <c r="I149" s="32">
        <f>IF(OR(G149="",H149=""),"",G149*H149)</f>
      </c>
      <c r="J149" s="28" t="n"/>
      <c r="K149" s="28" t="n"/>
      <c r="L149" s="28" t="n"/>
      <c r="M149" s="28" t="n"/>
    </row>
    <row r="150">
      <c r="A150" s="29" t="n"/>
      <c r="B150" s="28" t="n"/>
      <c r="C150" s="34">
        <f>IFERROR(VLOOKUP(B150,'店舗マスタ'!$A$4:$B$103,2,FALSE),"")</f>
      </c>
      <c r="D150" s="28" t="n"/>
      <c r="E150" s="34">
        <f>IFERROR(VLOOKUP(D150,'商品マスタ'!$A$4:$E$203,5,FALSE),"")</f>
      </c>
      <c r="F150" s="28" t="n"/>
      <c r="G150" s="30" t="n"/>
      <c r="H150" s="32">
        <f>IFERROR(VLOOKUP(D150,'商品マスタ'!$A$4:$I$203,9,FALSE),"")</f>
      </c>
      <c r="I150" s="32">
        <f>IF(OR(G150="",H150=""),"",G150*H150)</f>
      </c>
      <c r="J150" s="28" t="n"/>
      <c r="K150" s="28" t="n"/>
      <c r="L150" s="28" t="n"/>
      <c r="M150" s="28" t="n"/>
    </row>
    <row r="151">
      <c r="A151" s="29" t="n"/>
      <c r="B151" s="28" t="n"/>
      <c r="C151" s="34">
        <f>IFERROR(VLOOKUP(B151,'店舗マスタ'!$A$4:$B$103,2,FALSE),"")</f>
      </c>
      <c r="D151" s="28" t="n"/>
      <c r="E151" s="34">
        <f>IFERROR(VLOOKUP(D151,'商品マスタ'!$A$4:$E$203,5,FALSE),"")</f>
      </c>
      <c r="F151" s="28" t="n"/>
      <c r="G151" s="30" t="n"/>
      <c r="H151" s="32">
        <f>IFERROR(VLOOKUP(D151,'商品マスタ'!$A$4:$I$203,9,FALSE),"")</f>
      </c>
      <c r="I151" s="32">
        <f>IF(OR(G151="",H151=""),"",G151*H151)</f>
      </c>
      <c r="J151" s="28" t="n"/>
      <c r="K151" s="28" t="n"/>
      <c r="L151" s="28" t="n"/>
      <c r="M151" s="28" t="n"/>
    </row>
    <row r="152">
      <c r="A152" s="29" t="n"/>
      <c r="B152" s="28" t="n"/>
      <c r="C152" s="34">
        <f>IFERROR(VLOOKUP(B152,'店舗マスタ'!$A$4:$B$103,2,FALSE),"")</f>
      </c>
      <c r="D152" s="28" t="n"/>
      <c r="E152" s="34">
        <f>IFERROR(VLOOKUP(D152,'商品マスタ'!$A$4:$E$203,5,FALSE),"")</f>
      </c>
      <c r="F152" s="28" t="n"/>
      <c r="G152" s="30" t="n"/>
      <c r="H152" s="32">
        <f>IFERROR(VLOOKUP(D152,'商品マスタ'!$A$4:$I$203,9,FALSE),"")</f>
      </c>
      <c r="I152" s="32">
        <f>IF(OR(G152="",H152=""),"",G152*H152)</f>
      </c>
      <c r="J152" s="28" t="n"/>
      <c r="K152" s="28" t="n"/>
      <c r="L152" s="28" t="n"/>
      <c r="M152" s="28" t="n"/>
    </row>
    <row r="153">
      <c r="A153" s="29" t="n"/>
      <c r="B153" s="28" t="n"/>
      <c r="C153" s="34">
        <f>IFERROR(VLOOKUP(B153,'店舗マスタ'!$A$4:$B$103,2,FALSE),"")</f>
      </c>
      <c r="D153" s="28" t="n"/>
      <c r="E153" s="34">
        <f>IFERROR(VLOOKUP(D153,'商品マスタ'!$A$4:$E$203,5,FALSE),"")</f>
      </c>
      <c r="F153" s="28" t="n"/>
      <c r="G153" s="30" t="n"/>
      <c r="H153" s="32">
        <f>IFERROR(VLOOKUP(D153,'商品マスタ'!$A$4:$I$203,9,FALSE),"")</f>
      </c>
      <c r="I153" s="32">
        <f>IF(OR(G153="",H153=""),"",G153*H153)</f>
      </c>
      <c r="J153" s="28" t="n"/>
      <c r="K153" s="28" t="n"/>
      <c r="L153" s="28" t="n"/>
      <c r="M153" s="28" t="n"/>
    </row>
    <row r="154">
      <c r="A154" s="29" t="n"/>
      <c r="B154" s="28" t="n"/>
      <c r="C154" s="34">
        <f>IFERROR(VLOOKUP(B154,'店舗マスタ'!$A$4:$B$103,2,FALSE),"")</f>
      </c>
      <c r="D154" s="28" t="n"/>
      <c r="E154" s="34">
        <f>IFERROR(VLOOKUP(D154,'商品マスタ'!$A$4:$E$203,5,FALSE),"")</f>
      </c>
      <c r="F154" s="28" t="n"/>
      <c r="G154" s="30" t="n"/>
      <c r="H154" s="32">
        <f>IFERROR(VLOOKUP(D154,'商品マスタ'!$A$4:$I$203,9,FALSE),"")</f>
      </c>
      <c r="I154" s="32">
        <f>IF(OR(G154="",H154=""),"",G154*H154)</f>
      </c>
      <c r="J154" s="28" t="n"/>
      <c r="K154" s="28" t="n"/>
      <c r="L154" s="28" t="n"/>
      <c r="M154" s="28" t="n"/>
    </row>
    <row r="155">
      <c r="A155" s="29" t="n"/>
      <c r="B155" s="28" t="n"/>
      <c r="C155" s="34">
        <f>IFERROR(VLOOKUP(B155,'店舗マスタ'!$A$4:$B$103,2,FALSE),"")</f>
      </c>
      <c r="D155" s="28" t="n"/>
      <c r="E155" s="34">
        <f>IFERROR(VLOOKUP(D155,'商品マスタ'!$A$4:$E$203,5,FALSE),"")</f>
      </c>
      <c r="F155" s="28" t="n"/>
      <c r="G155" s="30" t="n"/>
      <c r="H155" s="32">
        <f>IFERROR(VLOOKUP(D155,'商品マスタ'!$A$4:$I$203,9,FALSE),"")</f>
      </c>
      <c r="I155" s="32">
        <f>IF(OR(G155="",H155=""),"",G155*H155)</f>
      </c>
      <c r="J155" s="28" t="n"/>
      <c r="K155" s="28" t="n"/>
      <c r="L155" s="28" t="n"/>
      <c r="M155" s="28" t="n"/>
    </row>
    <row r="156">
      <c r="A156" s="29" t="n"/>
      <c r="B156" s="28" t="n"/>
      <c r="C156" s="34">
        <f>IFERROR(VLOOKUP(B156,'店舗マスタ'!$A$4:$B$103,2,FALSE),"")</f>
      </c>
      <c r="D156" s="28" t="n"/>
      <c r="E156" s="34">
        <f>IFERROR(VLOOKUP(D156,'商品マスタ'!$A$4:$E$203,5,FALSE),"")</f>
      </c>
      <c r="F156" s="28" t="n"/>
      <c r="G156" s="30" t="n"/>
      <c r="H156" s="32">
        <f>IFERROR(VLOOKUP(D156,'商品マスタ'!$A$4:$I$203,9,FALSE),"")</f>
      </c>
      <c r="I156" s="32">
        <f>IF(OR(G156="",H156=""),"",G156*H156)</f>
      </c>
      <c r="J156" s="28" t="n"/>
      <c r="K156" s="28" t="n"/>
      <c r="L156" s="28" t="n"/>
      <c r="M156" s="28" t="n"/>
    </row>
    <row r="157">
      <c r="A157" s="29" t="n"/>
      <c r="B157" s="28" t="n"/>
      <c r="C157" s="34">
        <f>IFERROR(VLOOKUP(B157,'店舗マスタ'!$A$4:$B$103,2,FALSE),"")</f>
      </c>
      <c r="D157" s="28" t="n"/>
      <c r="E157" s="34">
        <f>IFERROR(VLOOKUP(D157,'商品マスタ'!$A$4:$E$203,5,FALSE),"")</f>
      </c>
      <c r="F157" s="28" t="n"/>
      <c r="G157" s="30" t="n"/>
      <c r="H157" s="32">
        <f>IFERROR(VLOOKUP(D157,'商品マスタ'!$A$4:$I$203,9,FALSE),"")</f>
      </c>
      <c r="I157" s="32">
        <f>IF(OR(G157="",H157=""),"",G157*H157)</f>
      </c>
      <c r="J157" s="28" t="n"/>
      <c r="K157" s="28" t="n"/>
      <c r="L157" s="28" t="n"/>
      <c r="M157" s="28" t="n"/>
    </row>
    <row r="158">
      <c r="A158" s="29" t="n"/>
      <c r="B158" s="28" t="n"/>
      <c r="C158" s="34">
        <f>IFERROR(VLOOKUP(B158,'店舗マスタ'!$A$4:$B$103,2,FALSE),"")</f>
      </c>
      <c r="D158" s="28" t="n"/>
      <c r="E158" s="34">
        <f>IFERROR(VLOOKUP(D158,'商品マスタ'!$A$4:$E$203,5,FALSE),"")</f>
      </c>
      <c r="F158" s="28" t="n"/>
      <c r="G158" s="30" t="n"/>
      <c r="H158" s="32">
        <f>IFERROR(VLOOKUP(D158,'商品マスタ'!$A$4:$I$203,9,FALSE),"")</f>
      </c>
      <c r="I158" s="32">
        <f>IF(OR(G158="",H158=""),"",G158*H158)</f>
      </c>
      <c r="J158" s="28" t="n"/>
      <c r="K158" s="28" t="n"/>
      <c r="L158" s="28" t="n"/>
      <c r="M158" s="28" t="n"/>
    </row>
    <row r="159">
      <c r="A159" s="29" t="n"/>
      <c r="B159" s="28" t="n"/>
      <c r="C159" s="34">
        <f>IFERROR(VLOOKUP(B159,'店舗マスタ'!$A$4:$B$103,2,FALSE),"")</f>
      </c>
      <c r="D159" s="28" t="n"/>
      <c r="E159" s="34">
        <f>IFERROR(VLOOKUP(D159,'商品マスタ'!$A$4:$E$203,5,FALSE),"")</f>
      </c>
      <c r="F159" s="28" t="n"/>
      <c r="G159" s="30" t="n"/>
      <c r="H159" s="32">
        <f>IFERROR(VLOOKUP(D159,'商品マスタ'!$A$4:$I$203,9,FALSE),"")</f>
      </c>
      <c r="I159" s="32">
        <f>IF(OR(G159="",H159=""),"",G159*H159)</f>
      </c>
      <c r="J159" s="28" t="n"/>
      <c r="K159" s="28" t="n"/>
      <c r="L159" s="28" t="n"/>
      <c r="M159" s="28" t="n"/>
    </row>
    <row r="160">
      <c r="A160" s="29" t="n"/>
      <c r="B160" s="28" t="n"/>
      <c r="C160" s="34">
        <f>IFERROR(VLOOKUP(B160,'店舗マスタ'!$A$4:$B$103,2,FALSE),"")</f>
      </c>
      <c r="D160" s="28" t="n"/>
      <c r="E160" s="34">
        <f>IFERROR(VLOOKUP(D160,'商品マスタ'!$A$4:$E$203,5,FALSE),"")</f>
      </c>
      <c r="F160" s="28" t="n"/>
      <c r="G160" s="30" t="n"/>
      <c r="H160" s="32">
        <f>IFERROR(VLOOKUP(D160,'商品マスタ'!$A$4:$I$203,9,FALSE),"")</f>
      </c>
      <c r="I160" s="32">
        <f>IF(OR(G160="",H160=""),"",G160*H160)</f>
      </c>
      <c r="J160" s="28" t="n"/>
      <c r="K160" s="28" t="n"/>
      <c r="L160" s="28" t="n"/>
      <c r="M160" s="28" t="n"/>
    </row>
    <row r="161">
      <c r="A161" s="29" t="n"/>
      <c r="B161" s="28" t="n"/>
      <c r="C161" s="34">
        <f>IFERROR(VLOOKUP(B161,'店舗マスタ'!$A$4:$B$103,2,FALSE),"")</f>
      </c>
      <c r="D161" s="28" t="n"/>
      <c r="E161" s="34">
        <f>IFERROR(VLOOKUP(D161,'商品マスタ'!$A$4:$E$203,5,FALSE),"")</f>
      </c>
      <c r="F161" s="28" t="n"/>
      <c r="G161" s="30" t="n"/>
      <c r="H161" s="32">
        <f>IFERROR(VLOOKUP(D161,'商品マスタ'!$A$4:$I$203,9,FALSE),"")</f>
      </c>
      <c r="I161" s="32">
        <f>IF(OR(G161="",H161=""),"",G161*H161)</f>
      </c>
      <c r="J161" s="28" t="n"/>
      <c r="K161" s="28" t="n"/>
      <c r="L161" s="28" t="n"/>
      <c r="M161" s="28" t="n"/>
    </row>
    <row r="162">
      <c r="A162" s="29" t="n"/>
      <c r="B162" s="28" t="n"/>
      <c r="C162" s="34">
        <f>IFERROR(VLOOKUP(B162,'店舗マスタ'!$A$4:$B$103,2,FALSE),"")</f>
      </c>
      <c r="D162" s="28" t="n"/>
      <c r="E162" s="34">
        <f>IFERROR(VLOOKUP(D162,'商品マスタ'!$A$4:$E$203,5,FALSE),"")</f>
      </c>
      <c r="F162" s="28" t="n"/>
      <c r="G162" s="30" t="n"/>
      <c r="H162" s="32">
        <f>IFERROR(VLOOKUP(D162,'商品マスタ'!$A$4:$I$203,9,FALSE),"")</f>
      </c>
      <c r="I162" s="32">
        <f>IF(OR(G162="",H162=""),"",G162*H162)</f>
      </c>
      <c r="J162" s="28" t="n"/>
      <c r="K162" s="28" t="n"/>
      <c r="L162" s="28" t="n"/>
      <c r="M162" s="28" t="n"/>
    </row>
    <row r="163">
      <c r="A163" s="29" t="n"/>
      <c r="B163" s="28" t="n"/>
      <c r="C163" s="34">
        <f>IFERROR(VLOOKUP(B163,'店舗マスタ'!$A$4:$B$103,2,FALSE),"")</f>
      </c>
      <c r="D163" s="28" t="n"/>
      <c r="E163" s="34">
        <f>IFERROR(VLOOKUP(D163,'商品マスタ'!$A$4:$E$203,5,FALSE),"")</f>
      </c>
      <c r="F163" s="28" t="n"/>
      <c r="G163" s="30" t="n"/>
      <c r="H163" s="32">
        <f>IFERROR(VLOOKUP(D163,'商品マスタ'!$A$4:$I$203,9,FALSE),"")</f>
      </c>
      <c r="I163" s="32">
        <f>IF(OR(G163="",H163=""),"",G163*H163)</f>
      </c>
      <c r="J163" s="28" t="n"/>
      <c r="K163" s="28" t="n"/>
      <c r="L163" s="28" t="n"/>
      <c r="M163" s="28" t="n"/>
    </row>
    <row r="164">
      <c r="A164" s="29" t="n"/>
      <c r="B164" s="28" t="n"/>
      <c r="C164" s="34">
        <f>IFERROR(VLOOKUP(B164,'店舗マスタ'!$A$4:$B$103,2,FALSE),"")</f>
      </c>
      <c r="D164" s="28" t="n"/>
      <c r="E164" s="34">
        <f>IFERROR(VLOOKUP(D164,'商品マスタ'!$A$4:$E$203,5,FALSE),"")</f>
      </c>
      <c r="F164" s="28" t="n"/>
      <c r="G164" s="30" t="n"/>
      <c r="H164" s="32">
        <f>IFERROR(VLOOKUP(D164,'商品マスタ'!$A$4:$I$203,9,FALSE),"")</f>
      </c>
      <c r="I164" s="32">
        <f>IF(OR(G164="",H164=""),"",G164*H164)</f>
      </c>
      <c r="J164" s="28" t="n"/>
      <c r="K164" s="28" t="n"/>
      <c r="L164" s="28" t="n"/>
      <c r="M164" s="28" t="n"/>
    </row>
    <row r="165">
      <c r="A165" s="29" t="n"/>
      <c r="B165" s="28" t="n"/>
      <c r="C165" s="34">
        <f>IFERROR(VLOOKUP(B165,'店舗マスタ'!$A$4:$B$103,2,FALSE),"")</f>
      </c>
      <c r="D165" s="28" t="n"/>
      <c r="E165" s="34">
        <f>IFERROR(VLOOKUP(D165,'商品マスタ'!$A$4:$E$203,5,FALSE),"")</f>
      </c>
      <c r="F165" s="28" t="n"/>
      <c r="G165" s="30" t="n"/>
      <c r="H165" s="32">
        <f>IFERROR(VLOOKUP(D165,'商品マスタ'!$A$4:$I$203,9,FALSE),"")</f>
      </c>
      <c r="I165" s="32">
        <f>IF(OR(G165="",H165=""),"",G165*H165)</f>
      </c>
      <c r="J165" s="28" t="n"/>
      <c r="K165" s="28" t="n"/>
      <c r="L165" s="28" t="n"/>
      <c r="M165" s="28" t="n"/>
    </row>
    <row r="166">
      <c r="A166" s="29" t="n"/>
      <c r="B166" s="28" t="n"/>
      <c r="C166" s="34">
        <f>IFERROR(VLOOKUP(B166,'店舗マスタ'!$A$4:$B$103,2,FALSE),"")</f>
      </c>
      <c r="D166" s="28" t="n"/>
      <c r="E166" s="34">
        <f>IFERROR(VLOOKUP(D166,'商品マスタ'!$A$4:$E$203,5,FALSE),"")</f>
      </c>
      <c r="F166" s="28" t="n"/>
      <c r="G166" s="30" t="n"/>
      <c r="H166" s="32">
        <f>IFERROR(VLOOKUP(D166,'商品マスタ'!$A$4:$I$203,9,FALSE),"")</f>
      </c>
      <c r="I166" s="32">
        <f>IF(OR(G166="",H166=""),"",G166*H166)</f>
      </c>
      <c r="J166" s="28" t="n"/>
      <c r="K166" s="28" t="n"/>
      <c r="L166" s="28" t="n"/>
      <c r="M166" s="28" t="n"/>
    </row>
    <row r="167">
      <c r="A167" s="29" t="n"/>
      <c r="B167" s="28" t="n"/>
      <c r="C167" s="34">
        <f>IFERROR(VLOOKUP(B167,'店舗マスタ'!$A$4:$B$103,2,FALSE),"")</f>
      </c>
      <c r="D167" s="28" t="n"/>
      <c r="E167" s="34">
        <f>IFERROR(VLOOKUP(D167,'商品マスタ'!$A$4:$E$203,5,FALSE),"")</f>
      </c>
      <c r="F167" s="28" t="n"/>
      <c r="G167" s="30" t="n"/>
      <c r="H167" s="32">
        <f>IFERROR(VLOOKUP(D167,'商品マスタ'!$A$4:$I$203,9,FALSE),"")</f>
      </c>
      <c r="I167" s="32">
        <f>IF(OR(G167="",H167=""),"",G167*H167)</f>
      </c>
      <c r="J167" s="28" t="n"/>
      <c r="K167" s="28" t="n"/>
      <c r="L167" s="28" t="n"/>
      <c r="M167" s="28" t="n"/>
    </row>
    <row r="168">
      <c r="A168" s="29" t="n"/>
      <c r="B168" s="28" t="n"/>
      <c r="C168" s="34">
        <f>IFERROR(VLOOKUP(B168,'店舗マスタ'!$A$4:$B$103,2,FALSE),"")</f>
      </c>
      <c r="D168" s="28" t="n"/>
      <c r="E168" s="34">
        <f>IFERROR(VLOOKUP(D168,'商品マスタ'!$A$4:$E$203,5,FALSE),"")</f>
      </c>
      <c r="F168" s="28" t="n"/>
      <c r="G168" s="30" t="n"/>
      <c r="H168" s="32">
        <f>IFERROR(VLOOKUP(D168,'商品マスタ'!$A$4:$I$203,9,FALSE),"")</f>
      </c>
      <c r="I168" s="32">
        <f>IF(OR(G168="",H168=""),"",G168*H168)</f>
      </c>
      <c r="J168" s="28" t="n"/>
      <c r="K168" s="28" t="n"/>
      <c r="L168" s="28" t="n"/>
      <c r="M168" s="28" t="n"/>
    </row>
    <row r="169">
      <c r="A169" s="29" t="n"/>
      <c r="B169" s="28" t="n"/>
      <c r="C169" s="34">
        <f>IFERROR(VLOOKUP(B169,'店舗マスタ'!$A$4:$B$103,2,FALSE),"")</f>
      </c>
      <c r="D169" s="28" t="n"/>
      <c r="E169" s="34">
        <f>IFERROR(VLOOKUP(D169,'商品マスタ'!$A$4:$E$203,5,FALSE),"")</f>
      </c>
      <c r="F169" s="28" t="n"/>
      <c r="G169" s="30" t="n"/>
      <c r="H169" s="32">
        <f>IFERROR(VLOOKUP(D169,'商品マスタ'!$A$4:$I$203,9,FALSE),"")</f>
      </c>
      <c r="I169" s="32">
        <f>IF(OR(G169="",H169=""),"",G169*H169)</f>
      </c>
      <c r="J169" s="28" t="n"/>
      <c r="K169" s="28" t="n"/>
      <c r="L169" s="28" t="n"/>
      <c r="M169" s="28" t="n"/>
    </row>
    <row r="170">
      <c r="A170" s="29" t="n"/>
      <c r="B170" s="28" t="n"/>
      <c r="C170" s="34">
        <f>IFERROR(VLOOKUP(B170,'店舗マスタ'!$A$4:$B$103,2,FALSE),"")</f>
      </c>
      <c r="D170" s="28" t="n"/>
      <c r="E170" s="34">
        <f>IFERROR(VLOOKUP(D170,'商品マスタ'!$A$4:$E$203,5,FALSE),"")</f>
      </c>
      <c r="F170" s="28" t="n"/>
      <c r="G170" s="30" t="n"/>
      <c r="H170" s="32">
        <f>IFERROR(VLOOKUP(D170,'商品マスタ'!$A$4:$I$203,9,FALSE),"")</f>
      </c>
      <c r="I170" s="32">
        <f>IF(OR(G170="",H170=""),"",G170*H170)</f>
      </c>
      <c r="J170" s="28" t="n"/>
      <c r="K170" s="28" t="n"/>
      <c r="L170" s="28" t="n"/>
      <c r="M170" s="28" t="n"/>
    </row>
    <row r="171">
      <c r="A171" s="29" t="n"/>
      <c r="B171" s="28" t="n"/>
      <c r="C171" s="34">
        <f>IFERROR(VLOOKUP(B171,'店舗マスタ'!$A$4:$B$103,2,FALSE),"")</f>
      </c>
      <c r="D171" s="28" t="n"/>
      <c r="E171" s="34">
        <f>IFERROR(VLOOKUP(D171,'商品マスタ'!$A$4:$E$203,5,FALSE),"")</f>
      </c>
      <c r="F171" s="28" t="n"/>
      <c r="G171" s="30" t="n"/>
      <c r="H171" s="32">
        <f>IFERROR(VLOOKUP(D171,'商品マスタ'!$A$4:$I$203,9,FALSE),"")</f>
      </c>
      <c r="I171" s="32">
        <f>IF(OR(G171="",H171=""),"",G171*H171)</f>
      </c>
      <c r="J171" s="28" t="n"/>
      <c r="K171" s="28" t="n"/>
      <c r="L171" s="28" t="n"/>
      <c r="M171" s="28" t="n"/>
    </row>
    <row r="172">
      <c r="A172" s="29" t="n"/>
      <c r="B172" s="28" t="n"/>
      <c r="C172" s="34">
        <f>IFERROR(VLOOKUP(B172,'店舗マスタ'!$A$4:$B$103,2,FALSE),"")</f>
      </c>
      <c r="D172" s="28" t="n"/>
      <c r="E172" s="34">
        <f>IFERROR(VLOOKUP(D172,'商品マスタ'!$A$4:$E$203,5,FALSE),"")</f>
      </c>
      <c r="F172" s="28" t="n"/>
      <c r="G172" s="30" t="n"/>
      <c r="H172" s="32">
        <f>IFERROR(VLOOKUP(D172,'商品マスタ'!$A$4:$I$203,9,FALSE),"")</f>
      </c>
      <c r="I172" s="32">
        <f>IF(OR(G172="",H172=""),"",G172*H172)</f>
      </c>
      <c r="J172" s="28" t="n"/>
      <c r="K172" s="28" t="n"/>
      <c r="L172" s="28" t="n"/>
      <c r="M172" s="28" t="n"/>
    </row>
    <row r="173">
      <c r="A173" s="29" t="n"/>
      <c r="B173" s="28" t="n"/>
      <c r="C173" s="34">
        <f>IFERROR(VLOOKUP(B173,'店舗マスタ'!$A$4:$B$103,2,FALSE),"")</f>
      </c>
      <c r="D173" s="28" t="n"/>
      <c r="E173" s="34">
        <f>IFERROR(VLOOKUP(D173,'商品マスタ'!$A$4:$E$203,5,FALSE),"")</f>
      </c>
      <c r="F173" s="28" t="n"/>
      <c r="G173" s="30" t="n"/>
      <c r="H173" s="32">
        <f>IFERROR(VLOOKUP(D173,'商品マスタ'!$A$4:$I$203,9,FALSE),"")</f>
      </c>
      <c r="I173" s="32">
        <f>IF(OR(G173="",H173=""),"",G173*H173)</f>
      </c>
      <c r="J173" s="28" t="n"/>
      <c r="K173" s="28" t="n"/>
      <c r="L173" s="28" t="n"/>
      <c r="M173" s="28" t="n"/>
    </row>
    <row r="174">
      <c r="A174" s="29" t="n"/>
      <c r="B174" s="28" t="n"/>
      <c r="C174" s="34">
        <f>IFERROR(VLOOKUP(B174,'店舗マスタ'!$A$4:$B$103,2,FALSE),"")</f>
      </c>
      <c r="D174" s="28" t="n"/>
      <c r="E174" s="34">
        <f>IFERROR(VLOOKUP(D174,'商品マスタ'!$A$4:$E$203,5,FALSE),"")</f>
      </c>
      <c r="F174" s="28" t="n"/>
      <c r="G174" s="30" t="n"/>
      <c r="H174" s="32">
        <f>IFERROR(VLOOKUP(D174,'商品マスタ'!$A$4:$I$203,9,FALSE),"")</f>
      </c>
      <c r="I174" s="32">
        <f>IF(OR(G174="",H174=""),"",G174*H174)</f>
      </c>
      <c r="J174" s="28" t="n"/>
      <c r="K174" s="28" t="n"/>
      <c r="L174" s="28" t="n"/>
      <c r="M174" s="28" t="n"/>
    </row>
    <row r="175">
      <c r="A175" s="29" t="n"/>
      <c r="B175" s="28" t="n"/>
      <c r="C175" s="34">
        <f>IFERROR(VLOOKUP(B175,'店舗マスタ'!$A$4:$B$103,2,FALSE),"")</f>
      </c>
      <c r="D175" s="28" t="n"/>
      <c r="E175" s="34">
        <f>IFERROR(VLOOKUP(D175,'商品マスタ'!$A$4:$E$203,5,FALSE),"")</f>
      </c>
      <c r="F175" s="28" t="n"/>
      <c r="G175" s="30" t="n"/>
      <c r="H175" s="32">
        <f>IFERROR(VLOOKUP(D175,'商品マスタ'!$A$4:$I$203,9,FALSE),"")</f>
      </c>
      <c r="I175" s="32">
        <f>IF(OR(G175="",H175=""),"",G175*H175)</f>
      </c>
      <c r="J175" s="28" t="n"/>
      <c r="K175" s="28" t="n"/>
      <c r="L175" s="28" t="n"/>
      <c r="M175" s="28" t="n"/>
    </row>
    <row r="176">
      <c r="A176" s="29" t="n"/>
      <c r="B176" s="28" t="n"/>
      <c r="C176" s="34">
        <f>IFERROR(VLOOKUP(B176,'店舗マスタ'!$A$4:$B$103,2,FALSE),"")</f>
      </c>
      <c r="D176" s="28" t="n"/>
      <c r="E176" s="34">
        <f>IFERROR(VLOOKUP(D176,'商品マスタ'!$A$4:$E$203,5,FALSE),"")</f>
      </c>
      <c r="F176" s="28" t="n"/>
      <c r="G176" s="30" t="n"/>
      <c r="H176" s="32">
        <f>IFERROR(VLOOKUP(D176,'商品マスタ'!$A$4:$I$203,9,FALSE),"")</f>
      </c>
      <c r="I176" s="32">
        <f>IF(OR(G176="",H176=""),"",G176*H176)</f>
      </c>
      <c r="J176" s="28" t="n"/>
      <c r="K176" s="28" t="n"/>
      <c r="L176" s="28" t="n"/>
      <c r="M176" s="28" t="n"/>
    </row>
    <row r="177">
      <c r="A177" s="29" t="n"/>
      <c r="B177" s="28" t="n"/>
      <c r="C177" s="34">
        <f>IFERROR(VLOOKUP(B177,'店舗マスタ'!$A$4:$B$103,2,FALSE),"")</f>
      </c>
      <c r="D177" s="28" t="n"/>
      <c r="E177" s="34">
        <f>IFERROR(VLOOKUP(D177,'商品マスタ'!$A$4:$E$203,5,FALSE),"")</f>
      </c>
      <c r="F177" s="28" t="n"/>
      <c r="G177" s="30" t="n"/>
      <c r="H177" s="32">
        <f>IFERROR(VLOOKUP(D177,'商品マスタ'!$A$4:$I$203,9,FALSE),"")</f>
      </c>
      <c r="I177" s="32">
        <f>IF(OR(G177="",H177=""),"",G177*H177)</f>
      </c>
      <c r="J177" s="28" t="n"/>
      <c r="K177" s="28" t="n"/>
      <c r="L177" s="28" t="n"/>
      <c r="M177" s="28" t="n"/>
    </row>
    <row r="178">
      <c r="A178" s="29" t="n"/>
      <c r="B178" s="28" t="n"/>
      <c r="C178" s="34">
        <f>IFERROR(VLOOKUP(B178,'店舗マスタ'!$A$4:$B$103,2,FALSE),"")</f>
      </c>
      <c r="D178" s="28" t="n"/>
      <c r="E178" s="34">
        <f>IFERROR(VLOOKUP(D178,'商品マスタ'!$A$4:$E$203,5,FALSE),"")</f>
      </c>
      <c r="F178" s="28" t="n"/>
      <c r="G178" s="30" t="n"/>
      <c r="H178" s="32">
        <f>IFERROR(VLOOKUP(D178,'商品マスタ'!$A$4:$I$203,9,FALSE),"")</f>
      </c>
      <c r="I178" s="32">
        <f>IF(OR(G178="",H178=""),"",G178*H178)</f>
      </c>
      <c r="J178" s="28" t="n"/>
      <c r="K178" s="28" t="n"/>
      <c r="L178" s="28" t="n"/>
      <c r="M178" s="28" t="n"/>
    </row>
    <row r="179">
      <c r="A179" s="29" t="n"/>
      <c r="B179" s="28" t="n"/>
      <c r="C179" s="34">
        <f>IFERROR(VLOOKUP(B179,'店舗マスタ'!$A$4:$B$103,2,FALSE),"")</f>
      </c>
      <c r="D179" s="28" t="n"/>
      <c r="E179" s="34">
        <f>IFERROR(VLOOKUP(D179,'商品マスタ'!$A$4:$E$203,5,FALSE),"")</f>
      </c>
      <c r="F179" s="28" t="n"/>
      <c r="G179" s="30" t="n"/>
      <c r="H179" s="32">
        <f>IFERROR(VLOOKUP(D179,'商品マスタ'!$A$4:$I$203,9,FALSE),"")</f>
      </c>
      <c r="I179" s="32">
        <f>IF(OR(G179="",H179=""),"",G179*H179)</f>
      </c>
      <c r="J179" s="28" t="n"/>
      <c r="K179" s="28" t="n"/>
      <c r="L179" s="28" t="n"/>
      <c r="M179" s="28" t="n"/>
    </row>
    <row r="180">
      <c r="A180" s="29" t="n"/>
      <c r="B180" s="28" t="n"/>
      <c r="C180" s="34">
        <f>IFERROR(VLOOKUP(B180,'店舗マスタ'!$A$4:$B$103,2,FALSE),"")</f>
      </c>
      <c r="D180" s="28" t="n"/>
      <c r="E180" s="34">
        <f>IFERROR(VLOOKUP(D180,'商品マスタ'!$A$4:$E$203,5,FALSE),"")</f>
      </c>
      <c r="F180" s="28" t="n"/>
      <c r="G180" s="30" t="n"/>
      <c r="H180" s="32">
        <f>IFERROR(VLOOKUP(D180,'商品マスタ'!$A$4:$I$203,9,FALSE),"")</f>
      </c>
      <c r="I180" s="32">
        <f>IF(OR(G180="",H180=""),"",G180*H180)</f>
      </c>
      <c r="J180" s="28" t="n"/>
      <c r="K180" s="28" t="n"/>
      <c r="L180" s="28" t="n"/>
      <c r="M180" s="28" t="n"/>
    </row>
    <row r="181">
      <c r="A181" s="29" t="n"/>
      <c r="B181" s="28" t="n"/>
      <c r="C181" s="34">
        <f>IFERROR(VLOOKUP(B181,'店舗マスタ'!$A$4:$B$103,2,FALSE),"")</f>
      </c>
      <c r="D181" s="28" t="n"/>
      <c r="E181" s="34">
        <f>IFERROR(VLOOKUP(D181,'商品マスタ'!$A$4:$E$203,5,FALSE),"")</f>
      </c>
      <c r="F181" s="28" t="n"/>
      <c r="G181" s="30" t="n"/>
      <c r="H181" s="32">
        <f>IFERROR(VLOOKUP(D181,'商品マスタ'!$A$4:$I$203,9,FALSE),"")</f>
      </c>
      <c r="I181" s="32">
        <f>IF(OR(G181="",H181=""),"",G181*H181)</f>
      </c>
      <c r="J181" s="28" t="n"/>
      <c r="K181" s="28" t="n"/>
      <c r="L181" s="28" t="n"/>
      <c r="M181" s="28" t="n"/>
    </row>
    <row r="182">
      <c r="A182" s="29" t="n"/>
      <c r="B182" s="28" t="n"/>
      <c r="C182" s="34">
        <f>IFERROR(VLOOKUP(B182,'店舗マスタ'!$A$4:$B$103,2,FALSE),"")</f>
      </c>
      <c r="D182" s="28" t="n"/>
      <c r="E182" s="34">
        <f>IFERROR(VLOOKUP(D182,'商品マスタ'!$A$4:$E$203,5,FALSE),"")</f>
      </c>
      <c r="F182" s="28" t="n"/>
      <c r="G182" s="30" t="n"/>
      <c r="H182" s="32">
        <f>IFERROR(VLOOKUP(D182,'商品マスタ'!$A$4:$I$203,9,FALSE),"")</f>
      </c>
      <c r="I182" s="32">
        <f>IF(OR(G182="",H182=""),"",G182*H182)</f>
      </c>
      <c r="J182" s="28" t="n"/>
      <c r="K182" s="28" t="n"/>
      <c r="L182" s="28" t="n"/>
      <c r="M182" s="28" t="n"/>
    </row>
    <row r="183">
      <c r="A183" s="29" t="n"/>
      <c r="B183" s="28" t="n"/>
      <c r="C183" s="34">
        <f>IFERROR(VLOOKUP(B183,'店舗マスタ'!$A$4:$B$103,2,FALSE),"")</f>
      </c>
      <c r="D183" s="28" t="n"/>
      <c r="E183" s="34">
        <f>IFERROR(VLOOKUP(D183,'商品マスタ'!$A$4:$E$203,5,FALSE),"")</f>
      </c>
      <c r="F183" s="28" t="n"/>
      <c r="G183" s="30" t="n"/>
      <c r="H183" s="32">
        <f>IFERROR(VLOOKUP(D183,'商品マスタ'!$A$4:$I$203,9,FALSE),"")</f>
      </c>
      <c r="I183" s="32">
        <f>IF(OR(G183="",H183=""),"",G183*H183)</f>
      </c>
      <c r="J183" s="28" t="n"/>
      <c r="K183" s="28" t="n"/>
      <c r="L183" s="28" t="n"/>
      <c r="M183" s="28" t="n"/>
    </row>
    <row r="184">
      <c r="A184" s="29" t="n"/>
      <c r="B184" s="28" t="n"/>
      <c r="C184" s="34">
        <f>IFERROR(VLOOKUP(B184,'店舗マスタ'!$A$4:$B$103,2,FALSE),"")</f>
      </c>
      <c r="D184" s="28" t="n"/>
      <c r="E184" s="34">
        <f>IFERROR(VLOOKUP(D184,'商品マスタ'!$A$4:$E$203,5,FALSE),"")</f>
      </c>
      <c r="F184" s="28" t="n"/>
      <c r="G184" s="30" t="n"/>
      <c r="H184" s="32">
        <f>IFERROR(VLOOKUP(D184,'商品マスタ'!$A$4:$I$203,9,FALSE),"")</f>
      </c>
      <c r="I184" s="32">
        <f>IF(OR(G184="",H184=""),"",G184*H184)</f>
      </c>
      <c r="J184" s="28" t="n"/>
      <c r="K184" s="28" t="n"/>
      <c r="L184" s="28" t="n"/>
      <c r="M184" s="28" t="n"/>
    </row>
    <row r="185">
      <c r="A185" s="29" t="n"/>
      <c r="B185" s="28" t="n"/>
      <c r="C185" s="34">
        <f>IFERROR(VLOOKUP(B185,'店舗マスタ'!$A$4:$B$103,2,FALSE),"")</f>
      </c>
      <c r="D185" s="28" t="n"/>
      <c r="E185" s="34">
        <f>IFERROR(VLOOKUP(D185,'商品マスタ'!$A$4:$E$203,5,FALSE),"")</f>
      </c>
      <c r="F185" s="28" t="n"/>
      <c r="G185" s="30" t="n"/>
      <c r="H185" s="32">
        <f>IFERROR(VLOOKUP(D185,'商品マスタ'!$A$4:$I$203,9,FALSE),"")</f>
      </c>
      <c r="I185" s="32">
        <f>IF(OR(G185="",H185=""),"",G185*H185)</f>
      </c>
      <c r="J185" s="28" t="n"/>
      <c r="K185" s="28" t="n"/>
      <c r="L185" s="28" t="n"/>
      <c r="M185" s="28" t="n"/>
    </row>
    <row r="186">
      <c r="A186" s="29" t="n"/>
      <c r="B186" s="28" t="n"/>
      <c r="C186" s="34">
        <f>IFERROR(VLOOKUP(B186,'店舗マスタ'!$A$4:$B$103,2,FALSE),"")</f>
      </c>
      <c r="D186" s="28" t="n"/>
      <c r="E186" s="34">
        <f>IFERROR(VLOOKUP(D186,'商品マスタ'!$A$4:$E$203,5,FALSE),"")</f>
      </c>
      <c r="F186" s="28" t="n"/>
      <c r="G186" s="30" t="n"/>
      <c r="H186" s="32">
        <f>IFERROR(VLOOKUP(D186,'商品マスタ'!$A$4:$I$203,9,FALSE),"")</f>
      </c>
      <c r="I186" s="32">
        <f>IF(OR(G186="",H186=""),"",G186*H186)</f>
      </c>
      <c r="J186" s="28" t="n"/>
      <c r="K186" s="28" t="n"/>
      <c r="L186" s="28" t="n"/>
      <c r="M186" s="28" t="n"/>
    </row>
    <row r="187">
      <c r="A187" s="29" t="n"/>
      <c r="B187" s="28" t="n"/>
      <c r="C187" s="34">
        <f>IFERROR(VLOOKUP(B187,'店舗マスタ'!$A$4:$B$103,2,FALSE),"")</f>
      </c>
      <c r="D187" s="28" t="n"/>
      <c r="E187" s="34">
        <f>IFERROR(VLOOKUP(D187,'商品マスタ'!$A$4:$E$203,5,FALSE),"")</f>
      </c>
      <c r="F187" s="28" t="n"/>
      <c r="G187" s="30" t="n"/>
      <c r="H187" s="32">
        <f>IFERROR(VLOOKUP(D187,'商品マスタ'!$A$4:$I$203,9,FALSE),"")</f>
      </c>
      <c r="I187" s="32">
        <f>IF(OR(G187="",H187=""),"",G187*H187)</f>
      </c>
      <c r="J187" s="28" t="n"/>
      <c r="K187" s="28" t="n"/>
      <c r="L187" s="28" t="n"/>
      <c r="M187" s="28" t="n"/>
    </row>
    <row r="188">
      <c r="A188" s="29" t="n"/>
      <c r="B188" s="28" t="n"/>
      <c r="C188" s="34">
        <f>IFERROR(VLOOKUP(B188,'店舗マスタ'!$A$4:$B$103,2,FALSE),"")</f>
      </c>
      <c r="D188" s="28" t="n"/>
      <c r="E188" s="34">
        <f>IFERROR(VLOOKUP(D188,'商品マスタ'!$A$4:$E$203,5,FALSE),"")</f>
      </c>
      <c r="F188" s="28" t="n"/>
      <c r="G188" s="30" t="n"/>
      <c r="H188" s="32">
        <f>IFERROR(VLOOKUP(D188,'商品マスタ'!$A$4:$I$203,9,FALSE),"")</f>
      </c>
      <c r="I188" s="32">
        <f>IF(OR(G188="",H188=""),"",G188*H188)</f>
      </c>
      <c r="J188" s="28" t="n"/>
      <c r="K188" s="28" t="n"/>
      <c r="L188" s="28" t="n"/>
      <c r="M188" s="28" t="n"/>
    </row>
    <row r="189">
      <c r="A189" s="29" t="n"/>
      <c r="B189" s="28" t="n"/>
      <c r="C189" s="34">
        <f>IFERROR(VLOOKUP(B189,'店舗マスタ'!$A$4:$B$103,2,FALSE),"")</f>
      </c>
      <c r="D189" s="28" t="n"/>
      <c r="E189" s="34">
        <f>IFERROR(VLOOKUP(D189,'商品マスタ'!$A$4:$E$203,5,FALSE),"")</f>
      </c>
      <c r="F189" s="28" t="n"/>
      <c r="G189" s="30" t="n"/>
      <c r="H189" s="32">
        <f>IFERROR(VLOOKUP(D189,'商品マスタ'!$A$4:$I$203,9,FALSE),"")</f>
      </c>
      <c r="I189" s="32">
        <f>IF(OR(G189="",H189=""),"",G189*H189)</f>
      </c>
      <c r="J189" s="28" t="n"/>
      <c r="K189" s="28" t="n"/>
      <c r="L189" s="28" t="n"/>
      <c r="M189" s="28" t="n"/>
    </row>
    <row r="190">
      <c r="A190" s="29" t="n"/>
      <c r="B190" s="28" t="n"/>
      <c r="C190" s="34">
        <f>IFERROR(VLOOKUP(B190,'店舗マスタ'!$A$4:$B$103,2,FALSE),"")</f>
      </c>
      <c r="D190" s="28" t="n"/>
      <c r="E190" s="34">
        <f>IFERROR(VLOOKUP(D190,'商品マスタ'!$A$4:$E$203,5,FALSE),"")</f>
      </c>
      <c r="F190" s="28" t="n"/>
      <c r="G190" s="30" t="n"/>
      <c r="H190" s="32">
        <f>IFERROR(VLOOKUP(D190,'商品マスタ'!$A$4:$I$203,9,FALSE),"")</f>
      </c>
      <c r="I190" s="32">
        <f>IF(OR(G190="",H190=""),"",G190*H190)</f>
      </c>
      <c r="J190" s="28" t="n"/>
      <c r="K190" s="28" t="n"/>
      <c r="L190" s="28" t="n"/>
      <c r="M190" s="28" t="n"/>
    </row>
    <row r="191">
      <c r="A191" s="29" t="n"/>
      <c r="B191" s="28" t="n"/>
      <c r="C191" s="34">
        <f>IFERROR(VLOOKUP(B191,'店舗マスタ'!$A$4:$B$103,2,FALSE),"")</f>
      </c>
      <c r="D191" s="28" t="n"/>
      <c r="E191" s="34">
        <f>IFERROR(VLOOKUP(D191,'商品マスタ'!$A$4:$E$203,5,FALSE),"")</f>
      </c>
      <c r="F191" s="28" t="n"/>
      <c r="G191" s="30" t="n"/>
      <c r="H191" s="32">
        <f>IFERROR(VLOOKUP(D191,'商品マスタ'!$A$4:$I$203,9,FALSE),"")</f>
      </c>
      <c r="I191" s="32">
        <f>IF(OR(G191="",H191=""),"",G191*H191)</f>
      </c>
      <c r="J191" s="28" t="n"/>
      <c r="K191" s="28" t="n"/>
      <c r="L191" s="28" t="n"/>
      <c r="M191" s="28" t="n"/>
    </row>
    <row r="192">
      <c r="A192" s="29" t="n"/>
      <c r="B192" s="28" t="n"/>
      <c r="C192" s="34">
        <f>IFERROR(VLOOKUP(B192,'店舗マスタ'!$A$4:$B$103,2,FALSE),"")</f>
      </c>
      <c r="D192" s="28" t="n"/>
      <c r="E192" s="34">
        <f>IFERROR(VLOOKUP(D192,'商品マスタ'!$A$4:$E$203,5,FALSE),"")</f>
      </c>
      <c r="F192" s="28" t="n"/>
      <c r="G192" s="30" t="n"/>
      <c r="H192" s="32">
        <f>IFERROR(VLOOKUP(D192,'商品マスタ'!$A$4:$I$203,9,FALSE),"")</f>
      </c>
      <c r="I192" s="32">
        <f>IF(OR(G192="",H192=""),"",G192*H192)</f>
      </c>
      <c r="J192" s="28" t="n"/>
      <c r="K192" s="28" t="n"/>
      <c r="L192" s="28" t="n"/>
      <c r="M192" s="28" t="n"/>
    </row>
    <row r="193">
      <c r="A193" s="29" t="n"/>
      <c r="B193" s="28" t="n"/>
      <c r="C193" s="34">
        <f>IFERROR(VLOOKUP(B193,'店舗マスタ'!$A$4:$B$103,2,FALSE),"")</f>
      </c>
      <c r="D193" s="28" t="n"/>
      <c r="E193" s="34">
        <f>IFERROR(VLOOKUP(D193,'商品マスタ'!$A$4:$E$203,5,FALSE),"")</f>
      </c>
      <c r="F193" s="28" t="n"/>
      <c r="G193" s="30" t="n"/>
      <c r="H193" s="32">
        <f>IFERROR(VLOOKUP(D193,'商品マスタ'!$A$4:$I$203,9,FALSE),"")</f>
      </c>
      <c r="I193" s="32">
        <f>IF(OR(G193="",H193=""),"",G193*H193)</f>
      </c>
      <c r="J193" s="28" t="n"/>
      <c r="K193" s="28" t="n"/>
      <c r="L193" s="28" t="n"/>
      <c r="M193" s="28" t="n"/>
    </row>
    <row r="194">
      <c r="A194" s="29" t="n"/>
      <c r="B194" s="28" t="n"/>
      <c r="C194" s="34">
        <f>IFERROR(VLOOKUP(B194,'店舗マスタ'!$A$4:$B$103,2,FALSE),"")</f>
      </c>
      <c r="D194" s="28" t="n"/>
      <c r="E194" s="34">
        <f>IFERROR(VLOOKUP(D194,'商品マスタ'!$A$4:$E$203,5,FALSE),"")</f>
      </c>
      <c r="F194" s="28" t="n"/>
      <c r="G194" s="30" t="n"/>
      <c r="H194" s="32">
        <f>IFERROR(VLOOKUP(D194,'商品マスタ'!$A$4:$I$203,9,FALSE),"")</f>
      </c>
      <c r="I194" s="32">
        <f>IF(OR(G194="",H194=""),"",G194*H194)</f>
      </c>
      <c r="J194" s="28" t="n"/>
      <c r="K194" s="28" t="n"/>
      <c r="L194" s="28" t="n"/>
      <c r="M194" s="28" t="n"/>
    </row>
    <row r="195">
      <c r="A195" s="29" t="n"/>
      <c r="B195" s="28" t="n"/>
      <c r="C195" s="34">
        <f>IFERROR(VLOOKUP(B195,'店舗マスタ'!$A$4:$B$103,2,FALSE),"")</f>
      </c>
      <c r="D195" s="28" t="n"/>
      <c r="E195" s="34">
        <f>IFERROR(VLOOKUP(D195,'商品マスタ'!$A$4:$E$203,5,FALSE),"")</f>
      </c>
      <c r="F195" s="28" t="n"/>
      <c r="G195" s="30" t="n"/>
      <c r="H195" s="32">
        <f>IFERROR(VLOOKUP(D195,'商品マスタ'!$A$4:$I$203,9,FALSE),"")</f>
      </c>
      <c r="I195" s="32">
        <f>IF(OR(G195="",H195=""),"",G195*H195)</f>
      </c>
      <c r="J195" s="28" t="n"/>
      <c r="K195" s="28" t="n"/>
      <c r="L195" s="28" t="n"/>
      <c r="M195" s="28" t="n"/>
    </row>
    <row r="196">
      <c r="A196" s="29" t="n"/>
      <c r="B196" s="28" t="n"/>
      <c r="C196" s="34">
        <f>IFERROR(VLOOKUP(B196,'店舗マスタ'!$A$4:$B$103,2,FALSE),"")</f>
      </c>
      <c r="D196" s="28" t="n"/>
      <c r="E196" s="34">
        <f>IFERROR(VLOOKUP(D196,'商品マスタ'!$A$4:$E$203,5,FALSE),"")</f>
      </c>
      <c r="F196" s="28" t="n"/>
      <c r="G196" s="30" t="n"/>
      <c r="H196" s="32">
        <f>IFERROR(VLOOKUP(D196,'商品マスタ'!$A$4:$I$203,9,FALSE),"")</f>
      </c>
      <c r="I196" s="32">
        <f>IF(OR(G196="",H196=""),"",G196*H196)</f>
      </c>
      <c r="J196" s="28" t="n"/>
      <c r="K196" s="28" t="n"/>
      <c r="L196" s="28" t="n"/>
      <c r="M196" s="28" t="n"/>
    </row>
    <row r="197">
      <c r="A197" s="29" t="n"/>
      <c r="B197" s="28" t="n"/>
      <c r="C197" s="34">
        <f>IFERROR(VLOOKUP(B197,'店舗マスタ'!$A$4:$B$103,2,FALSE),"")</f>
      </c>
      <c r="D197" s="28" t="n"/>
      <c r="E197" s="34">
        <f>IFERROR(VLOOKUP(D197,'商品マスタ'!$A$4:$E$203,5,FALSE),"")</f>
      </c>
      <c r="F197" s="28" t="n"/>
      <c r="G197" s="30" t="n"/>
      <c r="H197" s="32">
        <f>IFERROR(VLOOKUP(D197,'商品マスタ'!$A$4:$I$203,9,FALSE),"")</f>
      </c>
      <c r="I197" s="32">
        <f>IF(OR(G197="",H197=""),"",G197*H197)</f>
      </c>
      <c r="J197" s="28" t="n"/>
      <c r="K197" s="28" t="n"/>
      <c r="L197" s="28" t="n"/>
      <c r="M197" s="28" t="n"/>
    </row>
    <row r="198">
      <c r="A198" s="29" t="n"/>
      <c r="B198" s="28" t="n"/>
      <c r="C198" s="34">
        <f>IFERROR(VLOOKUP(B198,'店舗マスタ'!$A$4:$B$103,2,FALSE),"")</f>
      </c>
      <c r="D198" s="28" t="n"/>
      <c r="E198" s="34">
        <f>IFERROR(VLOOKUP(D198,'商品マスタ'!$A$4:$E$203,5,FALSE),"")</f>
      </c>
      <c r="F198" s="28" t="n"/>
      <c r="G198" s="30" t="n"/>
      <c r="H198" s="32">
        <f>IFERROR(VLOOKUP(D198,'商品マスタ'!$A$4:$I$203,9,FALSE),"")</f>
      </c>
      <c r="I198" s="32">
        <f>IF(OR(G198="",H198=""),"",G198*H198)</f>
      </c>
      <c r="J198" s="28" t="n"/>
      <c r="K198" s="28" t="n"/>
      <c r="L198" s="28" t="n"/>
      <c r="M198" s="28" t="n"/>
    </row>
    <row r="199">
      <c r="A199" s="29" t="n"/>
      <c r="B199" s="28" t="n"/>
      <c r="C199" s="34">
        <f>IFERROR(VLOOKUP(B199,'店舗マスタ'!$A$4:$B$103,2,FALSE),"")</f>
      </c>
      <c r="D199" s="28" t="n"/>
      <c r="E199" s="34">
        <f>IFERROR(VLOOKUP(D199,'商品マスタ'!$A$4:$E$203,5,FALSE),"")</f>
      </c>
      <c r="F199" s="28" t="n"/>
      <c r="G199" s="30" t="n"/>
      <c r="H199" s="32">
        <f>IFERROR(VLOOKUP(D199,'商品マスタ'!$A$4:$I$203,9,FALSE),"")</f>
      </c>
      <c r="I199" s="32">
        <f>IF(OR(G199="",H199=""),"",G199*H199)</f>
      </c>
      <c r="J199" s="28" t="n"/>
      <c r="K199" s="28" t="n"/>
      <c r="L199" s="28" t="n"/>
      <c r="M199" s="28" t="n"/>
    </row>
    <row r="200">
      <c r="A200" s="29" t="n"/>
      <c r="B200" s="28" t="n"/>
      <c r="C200" s="34">
        <f>IFERROR(VLOOKUP(B200,'店舗マスタ'!$A$4:$B$103,2,FALSE),"")</f>
      </c>
      <c r="D200" s="28" t="n"/>
      <c r="E200" s="34">
        <f>IFERROR(VLOOKUP(D200,'商品マスタ'!$A$4:$E$203,5,FALSE),"")</f>
      </c>
      <c r="F200" s="28" t="n"/>
      <c r="G200" s="30" t="n"/>
      <c r="H200" s="32">
        <f>IFERROR(VLOOKUP(D200,'商品マスタ'!$A$4:$I$203,9,FALSE),"")</f>
      </c>
      <c r="I200" s="32">
        <f>IF(OR(G200="",H200=""),"",G200*H200)</f>
      </c>
      <c r="J200" s="28" t="n"/>
      <c r="K200" s="28" t="n"/>
      <c r="L200" s="28" t="n"/>
      <c r="M200" s="28" t="n"/>
    </row>
    <row r="201">
      <c r="A201" s="29" t="n"/>
      <c r="B201" s="28" t="n"/>
      <c r="C201" s="34">
        <f>IFERROR(VLOOKUP(B201,'店舗マスタ'!$A$4:$B$103,2,FALSE),"")</f>
      </c>
      <c r="D201" s="28" t="n"/>
      <c r="E201" s="34">
        <f>IFERROR(VLOOKUP(D201,'商品マスタ'!$A$4:$E$203,5,FALSE),"")</f>
      </c>
      <c r="F201" s="28" t="n"/>
      <c r="G201" s="30" t="n"/>
      <c r="H201" s="32">
        <f>IFERROR(VLOOKUP(D201,'商品マスタ'!$A$4:$I$203,9,FALSE),"")</f>
      </c>
      <c r="I201" s="32">
        <f>IF(OR(G201="",H201=""),"",G201*H201)</f>
      </c>
      <c r="J201" s="28" t="n"/>
      <c r="K201" s="28" t="n"/>
      <c r="L201" s="28" t="n"/>
      <c r="M201" s="28" t="n"/>
    </row>
    <row r="202">
      <c r="A202" s="29" t="n"/>
      <c r="B202" s="28" t="n"/>
      <c r="C202" s="34">
        <f>IFERROR(VLOOKUP(B202,'店舗マスタ'!$A$4:$B$103,2,FALSE),"")</f>
      </c>
      <c r="D202" s="28" t="n"/>
      <c r="E202" s="34">
        <f>IFERROR(VLOOKUP(D202,'商品マスタ'!$A$4:$E$203,5,FALSE),"")</f>
      </c>
      <c r="F202" s="28" t="n"/>
      <c r="G202" s="30" t="n"/>
      <c r="H202" s="32">
        <f>IFERROR(VLOOKUP(D202,'商品マスタ'!$A$4:$I$203,9,FALSE),"")</f>
      </c>
      <c r="I202" s="32">
        <f>IF(OR(G202="",H202=""),"",G202*H202)</f>
      </c>
      <c r="J202" s="28" t="n"/>
      <c r="K202" s="28" t="n"/>
      <c r="L202" s="28" t="n"/>
      <c r="M202" s="28" t="n"/>
    </row>
    <row r="203">
      <c r="A203" s="29" t="n"/>
      <c r="B203" s="28" t="n"/>
      <c r="C203" s="34">
        <f>IFERROR(VLOOKUP(B203,'店舗マスタ'!$A$4:$B$103,2,FALSE),"")</f>
      </c>
      <c r="D203" s="28" t="n"/>
      <c r="E203" s="34">
        <f>IFERROR(VLOOKUP(D203,'商品マスタ'!$A$4:$E$203,5,FALSE),"")</f>
      </c>
      <c r="F203" s="28" t="n"/>
      <c r="G203" s="30" t="n"/>
      <c r="H203" s="32">
        <f>IFERROR(VLOOKUP(D203,'商品マスタ'!$A$4:$I$203,9,FALSE),"")</f>
      </c>
      <c r="I203" s="32">
        <f>IF(OR(G203="",H203=""),"",G203*H203)</f>
      </c>
      <c r="J203" s="28" t="n"/>
      <c r="K203" s="28" t="n"/>
      <c r="L203" s="28" t="n"/>
      <c r="M203" s="28" t="n"/>
    </row>
  </sheetData>
  <autoFilter ref="A3:M203"/>
  <mergeCells count="2">
    <mergeCell ref="A1:M1"/>
    <mergeCell ref="A2:M2"/>
  </mergeCells>
  <conditionalFormatting sqref="I4:I203">
    <cfRule type="cellIs" dxfId="2" priority="1" operator="greaterThan">
      <formula>0</formula>
    </cfRule>
  </conditionalFormatting>
  <dataValidations count="4">
    <dataValidation allowBlank="true" error="请从プルダウン一覧选择；如需新規，请先在主数据或基本設定中维护。" errorTitle="なし效入力" prompt="请选择一个有效选项。" promptTitle="プルダウン选择" showErrorMessage="true" showInputMessage="true" sqref="B4:B203" type="list">
      <formula1>=StoreIDList</formula1>
    </dataValidation>
    <dataValidation allowBlank="true" error="请从プルダウン一覧选择；如需新規，请先在主数据或基本設定中维护。" errorTitle="なし效入力" prompt="请选择一个有效选项。" promptTitle="プルダウン选择" showErrorMessage="true" showInputMessage="true" sqref="D4:D203" type="list">
      <formula1>=ProductIDList</formula1>
    </dataValidation>
    <dataValidation allowBlank="true" error="请从プルダウン一覧选择；如需新規，请先在主数据或基本設定中维护。" errorTitle="なし效入力" prompt="请选择一个有效选项。" promptTitle="プルダウン选择" showErrorMessage="true" showInputMessage="true" sqref="F4:F203" type="list">
      <formula1>=ExceptionTypeList</formula1>
    </dataValidation>
    <dataValidation allowBlank="true" error="请从プルダウン一覧选择；如需新規，请先在主数据或基本設定中维护。" errorTitle="なし效入力" prompt="请选择一个有效选项。" promptTitle="プルダウン选择" showErrorMessage="true" showInputMessage="true" sqref="K4:K203" type="list">
      <formula1>=ActionStatusList</formula1>
    </dataValidation>
  </dataValidations>
  <pageMargins left="0.75" right="0.75" top="1" bottom="1" header="0.5" footer="0.5"/>
  <pageSetup fitToHeight="0" fitToWidth="1"/>
</worksheet>
</file>

<file path=xl/worksheets/sheet16.xml><?xml version="1.0" encoding="utf-8"?>
<worksheet xmlns="http://schemas.openxmlformats.org/spreadsheetml/2006/main" xmlns:r="http://schemas.openxmlformats.org/officeDocument/2006/relationships" xmlns:mc="http://schemas.openxmlformats.org/markup-compatibility/2006">
  <sheetPr>
    <tabColor rgb="005B9BD5"/>
    <outlinePr summaryBelow="true" summaryRight="true"/>
    <pageSetUpPr fitToPage="true"/>
  </sheetPr>
  <dimension ref="A1:J203"/>
  <sheetViews>
    <sheetView showGridLines="false" zoomScale="90" workbookViewId="0">
      <pane activePane="bottomLeft" state="frozen" topLeftCell="A4" ySplit="3"/>
      <selection activeCell="A1" pane="bottomLeft" sqref="A1"/>
    </sheetView>
  </sheetViews>
  <sheetFormatPr baseColWidth="8" defaultRowHeight="15"/>
  <cols>
    <col customWidth="true" max="2" min="1" width="12"/>
    <col customWidth="true" max="3" min="3" width="18"/>
    <col customWidth="true" max="7" min="4" width="12"/>
    <col customWidth="true" max="8" min="8" width="10"/>
    <col customWidth="true" max="9" min="9" width="12"/>
    <col customWidth="true" max="10" min="10" width="24"/>
  </cols>
  <sheetData>
    <row r="1" ht="30" customHeight="true">
      <c r="A1" s="1" t="s">
        <v>386</v>
      </c>
    </row>
    <row r="2" ht="24" customHeight="true">
      <c r="A2" s="2" t="s">
        <v>387</v>
      </c>
    </row>
    <row r="3" ht="28" customHeight="true">
      <c r="A3" s="27" t="s">
        <v>58</v>
      </c>
      <c r="B3" s="27" t="s">
        <v>60</v>
      </c>
      <c r="C3" s="27" t="s">
        <v>61</v>
      </c>
      <c r="D3" s="27" t="s">
        <v>164</v>
      </c>
      <c r="E3" s="27" t="s">
        <v>388</v>
      </c>
      <c r="F3" s="27" t="s">
        <v>389</v>
      </c>
      <c r="G3" s="27" t="s">
        <v>390</v>
      </c>
      <c r="H3" s="27" t="s">
        <v>391</v>
      </c>
      <c r="I3" s="27" t="s">
        <v>249</v>
      </c>
      <c r="J3" s="27" t="s">
        <v>203</v>
      </c>
    </row>
    <row r="4">
      <c r="A4" s="29" t="n">
        <v>46023</v>
      </c>
      <c r="B4" s="28" t="inlineStr">
        <is>
          <t>S001</t>
        </is>
      </c>
      <c r="C4" s="34">
        <f>IFERROR(VLOOKUP(B4,'店舗マスタ'!$A$4:$B$103,2,FALSE),"")</f>
      </c>
      <c r="D4" s="31" t="s">
        <v>170</v>
      </c>
      <c r="E4" s="31" t="n">
        <v>36000</v>
      </c>
      <c r="F4" s="31" t="n">
        <v>34518</v>
      </c>
      <c r="G4" s="34">
        <f>IF(OR(E4="",F4=""),"",F4-E4)</f>
      </c>
      <c r="H4" s="33">
        <f>IF(OR(E4="",E4=0),"",G4/E4)</f>
      </c>
      <c r="I4" s="28" t="s">
        <v>392</v>
      </c>
      <c r="J4" s="28" t="s">
        <v>393</v>
      </c>
    </row>
    <row r="5">
      <c r="A5" s="29" t="n">
        <v>46023</v>
      </c>
      <c r="B5" s="28" t="inlineStr">
        <is>
          <t>S001</t>
        </is>
      </c>
      <c r="C5" s="34">
        <f>IFERROR(VLOOKUP(B5,'店舗マスタ'!$A$4:$B$103,2,FALSE),"")</f>
      </c>
      <c r="D5" s="31" t="s">
        <v>174</v>
      </c>
      <c r="E5" s="31" t="n">
        <v>96000</v>
      </c>
      <c r="F5" s="31" t="n">
        <v>91936</v>
      </c>
      <c r="G5" s="34">
        <f>IF(OR(E5="",F5=""),"",F5-E5)</f>
      </c>
      <c r="H5" s="33">
        <f>IF(OR(E5="",E5=0),"",G5/E5)</f>
      </c>
      <c r="I5" s="28" t="s">
        <v>392</v>
      </c>
      <c r="J5" s="28" t="s">
        <v>393</v>
      </c>
    </row>
    <row r="6">
      <c r="A6" s="29" t="n">
        <v>46023</v>
      </c>
      <c r="B6" s="28" t="inlineStr">
        <is>
          <t>S001</t>
        </is>
      </c>
      <c r="C6" s="34">
        <f>IFERROR(VLOOKUP(B6,'店舗マスタ'!$A$4:$B$103,2,FALSE),"")</f>
      </c>
      <c r="D6" s="31" t="s">
        <v>179</v>
      </c>
      <c r="E6" s="31" t="n">
        <v>9600</v>
      </c>
      <c r="F6" s="31" t="n">
        <v>10628</v>
      </c>
      <c r="G6" s="34">
        <f>IF(OR(E6="",F6=""),"",F6-E6)</f>
      </c>
      <c r="H6" s="33">
        <f>IF(OR(E6="",E6=0),"",G6/E6)</f>
      </c>
      <c r="I6" s="28" t="s">
        <v>394</v>
      </c>
      <c r="J6" s="28" t="s">
        <v>393</v>
      </c>
    </row>
    <row r="7">
      <c r="A7" s="29" t="n">
        <v>46023</v>
      </c>
      <c r="B7" s="28" t="inlineStr">
        <is>
          <t>S001</t>
        </is>
      </c>
      <c r="C7" s="34">
        <f>IFERROR(VLOOKUP(B7,'店舗マスタ'!$A$4:$B$103,2,FALSE),"")</f>
      </c>
      <c r="D7" s="31" t="s">
        <v>182</v>
      </c>
      <c r="E7" s="31" t="n">
        <v>14400</v>
      </c>
      <c r="F7" s="31" t="n">
        <v>12432</v>
      </c>
      <c r="G7" s="34">
        <f>IF(OR(E7="",F7=""),"",F7-E7)</f>
      </c>
      <c r="H7" s="33">
        <f>IF(OR(E7="",E7=0),"",G7/E7)</f>
      </c>
      <c r="I7" s="28" t="s">
        <v>102</v>
      </c>
      <c r="J7" s="28" t="s">
        <v>393</v>
      </c>
    </row>
    <row r="8">
      <c r="A8" s="29" t="n">
        <v>46023</v>
      </c>
      <c r="B8" s="28" t="inlineStr">
        <is>
          <t>S001</t>
        </is>
      </c>
      <c r="C8" s="34">
        <f>IFERROR(VLOOKUP(B8,'店舗マスタ'!$A$4:$B$103,2,FALSE),"")</f>
      </c>
      <c r="D8" s="31" t="s">
        <v>185</v>
      </c>
      <c r="E8" s="31" t="n">
        <v>18000</v>
      </c>
      <c r="F8" s="31" t="n">
        <v>17319</v>
      </c>
      <c r="G8" s="34">
        <f>IF(OR(E8="",F8=""),"",F8-E8)</f>
      </c>
      <c r="H8" s="33">
        <f>IF(OR(E8="",E8=0),"",G8/E8)</f>
      </c>
      <c r="I8" s="28" t="s">
        <v>394</v>
      </c>
      <c r="J8" s="28" t="s">
        <v>393</v>
      </c>
    </row>
    <row r="9">
      <c r="A9" s="29" t="n">
        <v>46023</v>
      </c>
      <c r="B9" s="28" t="inlineStr">
        <is>
          <t>S002</t>
        </is>
      </c>
      <c r="C9" s="34">
        <f>IFERROR(VLOOKUP(B9,'店舗マスタ'!$A$4:$B$103,2,FALSE),"")</f>
      </c>
      <c r="D9" s="31" t="s">
        <v>170</v>
      </c>
      <c r="E9" s="31" t="n">
        <v>21000</v>
      </c>
      <c r="F9" s="31" t="n">
        <v>20191</v>
      </c>
      <c r="G9" s="34">
        <f>IF(OR(E9="",F9=""),"",F9-E9)</f>
      </c>
      <c r="H9" s="33">
        <f>IF(OR(E9="",E9=0),"",G9/E9)</f>
      </c>
      <c r="I9" s="28" t="s">
        <v>102</v>
      </c>
      <c r="J9" s="28" t="s">
        <v>393</v>
      </c>
    </row>
    <row r="10">
      <c r="A10" s="29" t="n">
        <v>46023</v>
      </c>
      <c r="B10" s="28" t="inlineStr">
        <is>
          <t>S002</t>
        </is>
      </c>
      <c r="C10" s="34">
        <f>IFERROR(VLOOKUP(B10,'店舗マスタ'!$A$4:$B$103,2,FALSE),"")</f>
      </c>
      <c r="D10" s="31" t="s">
        <v>174</v>
      </c>
      <c r="E10" s="31" t="n">
        <v>56000</v>
      </c>
      <c r="F10" s="31" t="n">
        <v>60827</v>
      </c>
      <c r="G10" s="34">
        <f>IF(OR(E10="",F10=""),"",F10-E10)</f>
      </c>
      <c r="H10" s="33">
        <f>IF(OR(E10="",E10=0),"",G10/E10)</f>
      </c>
      <c r="I10" s="28" t="s">
        <v>394</v>
      </c>
      <c r="J10" s="28" t="s">
        <v>393</v>
      </c>
    </row>
    <row r="11">
      <c r="A11" s="29" t="n">
        <v>46023</v>
      </c>
      <c r="B11" s="28" t="inlineStr">
        <is>
          <t>S002</t>
        </is>
      </c>
      <c r="C11" s="34">
        <f>IFERROR(VLOOKUP(B11,'店舗マスタ'!$A$4:$B$103,2,FALSE),"")</f>
      </c>
      <c r="D11" s="31" t="s">
        <v>179</v>
      </c>
      <c r="E11" s="31" t="n">
        <v>5600</v>
      </c>
      <c r="F11" s="31" t="n">
        <v>5290</v>
      </c>
      <c r="G11" s="34">
        <f>IF(OR(E11="",F11=""),"",F11-E11)</f>
      </c>
      <c r="H11" s="33">
        <f>IF(OR(E11="",E11=0),"",G11/E11)</f>
      </c>
      <c r="I11" s="28" t="s">
        <v>394</v>
      </c>
      <c r="J11" s="28" t="s">
        <v>393</v>
      </c>
    </row>
    <row r="12">
      <c r="A12" s="29" t="n">
        <v>46023</v>
      </c>
      <c r="B12" s="28" t="inlineStr">
        <is>
          <t>S002</t>
        </is>
      </c>
      <c r="C12" s="34">
        <f>IFERROR(VLOOKUP(B12,'店舗マスタ'!$A$4:$B$103,2,FALSE),"")</f>
      </c>
      <c r="D12" s="31" t="s">
        <v>182</v>
      </c>
      <c r="E12" s="31" t="n">
        <v>8400</v>
      </c>
      <c r="F12" s="31" t="n">
        <v>8009</v>
      </c>
      <c r="G12" s="34">
        <f>IF(OR(E12="",F12=""),"",F12-E12)</f>
      </c>
      <c r="H12" s="33">
        <f>IF(OR(E12="",E12=0),"",G12/E12)</f>
      </c>
      <c r="I12" s="28" t="s">
        <v>392</v>
      </c>
      <c r="J12" s="28" t="s">
        <v>393</v>
      </c>
    </row>
    <row r="13">
      <c r="A13" s="29" t="n">
        <v>46023</v>
      </c>
      <c r="B13" s="28" t="inlineStr">
        <is>
          <t>S002</t>
        </is>
      </c>
      <c r="C13" s="34">
        <f>IFERROR(VLOOKUP(B13,'店舗マスタ'!$A$4:$B$103,2,FALSE),"")</f>
      </c>
      <c r="D13" s="31" t="s">
        <v>185</v>
      </c>
      <c r="E13" s="31" t="n">
        <v>10500</v>
      </c>
      <c r="F13" s="31" t="n">
        <v>10837</v>
      </c>
      <c r="G13" s="34">
        <f>IF(OR(E13="",F13=""),"",F13-E13)</f>
      </c>
      <c r="H13" s="33">
        <f>IF(OR(E13="",E13=0),"",G13/E13)</f>
      </c>
      <c r="I13" s="28" t="s">
        <v>394</v>
      </c>
      <c r="J13" s="28" t="s">
        <v>393</v>
      </c>
    </row>
    <row r="14">
      <c r="A14" s="29" t="n">
        <v>46023</v>
      </c>
      <c r="B14" s="28" t="inlineStr">
        <is>
          <t>S003</t>
        </is>
      </c>
      <c r="C14" s="34">
        <f>IFERROR(VLOOKUP(B14,'店舗マスタ'!$A$4:$B$103,2,FALSE),"")</f>
      </c>
      <c r="D14" s="31" t="s">
        <v>170</v>
      </c>
      <c r="E14" s="31" t="n">
        <v>27000</v>
      </c>
      <c r="F14" s="31" t="n">
        <v>23221</v>
      </c>
      <c r="G14" s="34">
        <f>IF(OR(E14="",F14=""),"",F14-E14)</f>
      </c>
      <c r="H14" s="33">
        <f>IF(OR(E14="",E14=0),"",G14/E14)</f>
      </c>
      <c r="I14" s="28" t="s">
        <v>392</v>
      </c>
      <c r="J14" s="28" t="s">
        <v>393</v>
      </c>
    </row>
    <row r="15">
      <c r="A15" s="29" t="n">
        <v>46023</v>
      </c>
      <c r="B15" s="28" t="inlineStr">
        <is>
          <t>S003</t>
        </is>
      </c>
      <c r="C15" s="34">
        <f>IFERROR(VLOOKUP(B15,'店舗マスタ'!$A$4:$B$103,2,FALSE),"")</f>
      </c>
      <c r="D15" s="31" t="s">
        <v>174</v>
      </c>
      <c r="E15" s="31" t="n">
        <v>72000</v>
      </c>
      <c r="F15" s="31" t="n">
        <v>71704</v>
      </c>
      <c r="G15" s="34">
        <f>IF(OR(E15="",F15=""),"",F15-E15)</f>
      </c>
      <c r="H15" s="33">
        <f>IF(OR(E15="",E15=0),"",G15/E15)</f>
      </c>
      <c r="I15" s="28" t="s">
        <v>392</v>
      </c>
      <c r="J15" s="28" t="s">
        <v>393</v>
      </c>
    </row>
    <row r="16">
      <c r="A16" s="29" t="n">
        <v>46023</v>
      </c>
      <c r="B16" s="28" t="inlineStr">
        <is>
          <t>S003</t>
        </is>
      </c>
      <c r="C16" s="34">
        <f>IFERROR(VLOOKUP(B16,'店舗マスタ'!$A$4:$B$103,2,FALSE),"")</f>
      </c>
      <c r="D16" s="31" t="s">
        <v>179</v>
      </c>
      <c r="E16" s="31" t="n">
        <v>7200</v>
      </c>
      <c r="F16" s="31" t="n">
        <v>6581</v>
      </c>
      <c r="G16" s="34">
        <f>IF(OR(E16="",F16=""),"",F16-E16)</f>
      </c>
      <c r="H16" s="33">
        <f>IF(OR(E16="",E16=0),"",G16/E16)</f>
      </c>
      <c r="I16" s="28" t="s">
        <v>102</v>
      </c>
      <c r="J16" s="28" t="s">
        <v>393</v>
      </c>
    </row>
    <row r="17">
      <c r="A17" s="29" t="n">
        <v>46023</v>
      </c>
      <c r="B17" s="28" t="inlineStr">
        <is>
          <t>S003</t>
        </is>
      </c>
      <c r="C17" s="34">
        <f>IFERROR(VLOOKUP(B17,'店舗マスタ'!$A$4:$B$103,2,FALSE),"")</f>
      </c>
      <c r="D17" s="31" t="s">
        <v>182</v>
      </c>
      <c r="E17" s="31" t="n">
        <v>10800</v>
      </c>
      <c r="F17" s="31" t="n">
        <v>10560</v>
      </c>
      <c r="G17" s="34">
        <f>IF(OR(E17="",F17=""),"",F17-E17)</f>
      </c>
      <c r="H17" s="33">
        <f>IF(OR(E17="",E17=0),"",G17/E17)</f>
      </c>
      <c r="I17" s="28" t="s">
        <v>102</v>
      </c>
      <c r="J17" s="28" t="s">
        <v>393</v>
      </c>
    </row>
    <row r="18">
      <c r="A18" s="29" t="n">
        <v>46023</v>
      </c>
      <c r="B18" s="28" t="inlineStr">
        <is>
          <t>S003</t>
        </is>
      </c>
      <c r="C18" s="34">
        <f>IFERROR(VLOOKUP(B18,'店舗マスタ'!$A$4:$B$103,2,FALSE),"")</f>
      </c>
      <c r="D18" s="31" t="s">
        <v>185</v>
      </c>
      <c r="E18" s="31" t="n">
        <v>13500</v>
      </c>
      <c r="F18" s="31" t="n">
        <v>14582</v>
      </c>
      <c r="G18" s="34">
        <f>IF(OR(E18="",F18=""),"",F18-E18)</f>
      </c>
      <c r="H18" s="33">
        <f>IF(OR(E18="",E18=0),"",G18/E18)</f>
      </c>
      <c r="I18" s="28" t="s">
        <v>392</v>
      </c>
      <c r="J18" s="28" t="s">
        <v>393</v>
      </c>
    </row>
    <row r="19">
      <c r="A19" s="29" t="n">
        <v>46023</v>
      </c>
      <c r="B19" s="28" t="inlineStr">
        <is>
          <t>S004</t>
        </is>
      </c>
      <c r="C19" s="34">
        <f>IFERROR(VLOOKUP(B19,'店舗マスタ'!$A$4:$B$103,2,FALSE),"")</f>
      </c>
      <c r="D19" s="31" t="s">
        <v>170</v>
      </c>
      <c r="E19" s="31" t="n">
        <v>30000</v>
      </c>
      <c r="F19" s="31" t="n">
        <v>34171</v>
      </c>
      <c r="G19" s="34">
        <f>IF(OR(E19="",F19=""),"",F19-E19)</f>
      </c>
      <c r="H19" s="33">
        <f>IF(OR(E19="",E19=0),"",G19/E19)</f>
      </c>
      <c r="I19" s="28" t="s">
        <v>102</v>
      </c>
      <c r="J19" s="28" t="s">
        <v>393</v>
      </c>
    </row>
    <row r="20">
      <c r="A20" s="29" t="n">
        <v>46023</v>
      </c>
      <c r="B20" s="28" t="inlineStr">
        <is>
          <t>S004</t>
        </is>
      </c>
      <c r="C20" s="34">
        <f>IFERROR(VLOOKUP(B20,'店舗マスタ'!$A$4:$B$103,2,FALSE),"")</f>
      </c>
      <c r="D20" s="31" t="s">
        <v>174</v>
      </c>
      <c r="E20" s="31" t="n">
        <v>80000</v>
      </c>
      <c r="F20" s="31" t="n">
        <v>88249</v>
      </c>
      <c r="G20" s="34">
        <f>IF(OR(E20="",F20=""),"",F20-E20)</f>
      </c>
      <c r="H20" s="33">
        <f>IF(OR(E20="",E20=0),"",G20/E20)</f>
      </c>
      <c r="I20" s="28" t="s">
        <v>102</v>
      </c>
      <c r="J20" s="28" t="s">
        <v>393</v>
      </c>
    </row>
    <row r="21">
      <c r="A21" s="29" t="n">
        <v>46023</v>
      </c>
      <c r="B21" s="28" t="inlineStr">
        <is>
          <t>S004</t>
        </is>
      </c>
      <c r="C21" s="34">
        <f>IFERROR(VLOOKUP(B21,'店舗マスタ'!$A$4:$B$103,2,FALSE),"")</f>
      </c>
      <c r="D21" s="31" t="s">
        <v>179</v>
      </c>
      <c r="E21" s="31" t="n">
        <v>8000</v>
      </c>
      <c r="F21" s="31" t="n">
        <v>7282</v>
      </c>
      <c r="G21" s="34">
        <f>IF(OR(E21="",F21=""),"",F21-E21)</f>
      </c>
      <c r="H21" s="33">
        <f>IF(OR(E21="",E21=0),"",G21/E21)</f>
      </c>
      <c r="I21" s="28" t="s">
        <v>394</v>
      </c>
      <c r="J21" s="28" t="s">
        <v>393</v>
      </c>
    </row>
    <row r="22">
      <c r="A22" s="29" t="n">
        <v>46023</v>
      </c>
      <c r="B22" s="28" t="inlineStr">
        <is>
          <t>S004</t>
        </is>
      </c>
      <c r="C22" s="34">
        <f>IFERROR(VLOOKUP(B22,'店舗マスタ'!$A$4:$B$103,2,FALSE),"")</f>
      </c>
      <c r="D22" s="31" t="s">
        <v>182</v>
      </c>
      <c r="E22" s="31" t="n">
        <v>12000</v>
      </c>
      <c r="F22" s="31" t="n">
        <v>11561</v>
      </c>
      <c r="G22" s="34">
        <f>IF(OR(E22="",F22=""),"",F22-E22)</f>
      </c>
      <c r="H22" s="33">
        <f>IF(OR(E22="",E22=0),"",G22/E22)</f>
      </c>
      <c r="I22" s="28" t="s">
        <v>394</v>
      </c>
      <c r="J22" s="28" t="s">
        <v>393</v>
      </c>
    </row>
    <row r="23">
      <c r="A23" s="29" t="n">
        <v>46023</v>
      </c>
      <c r="B23" s="28" t="inlineStr">
        <is>
          <t>S004</t>
        </is>
      </c>
      <c r="C23" s="34">
        <f>IFERROR(VLOOKUP(B23,'店舗マスタ'!$A$4:$B$103,2,FALSE),"")</f>
      </c>
      <c r="D23" s="31" t="s">
        <v>185</v>
      </c>
      <c r="E23" s="31" t="n">
        <v>15000</v>
      </c>
      <c r="F23" s="31" t="n">
        <v>12979</v>
      </c>
      <c r="G23" s="34">
        <f>IF(OR(E23="",F23=""),"",F23-E23)</f>
      </c>
      <c r="H23" s="33">
        <f>IF(OR(E23="",E23=0),"",G23/E23)</f>
      </c>
      <c r="I23" s="28" t="s">
        <v>392</v>
      </c>
      <c r="J23" s="28" t="s">
        <v>393</v>
      </c>
    </row>
    <row r="24">
      <c r="A24" s="29" t="n">
        <v>46054</v>
      </c>
      <c r="B24" s="28" t="inlineStr">
        <is>
          <t>S001</t>
        </is>
      </c>
      <c r="C24" s="34">
        <f>IFERROR(VLOOKUP(B24,'店舗マスタ'!$A$4:$B$103,2,FALSE),"")</f>
      </c>
      <c r="D24" s="31" t="s">
        <v>170</v>
      </c>
      <c r="E24" s="31" t="n">
        <v>36000</v>
      </c>
      <c r="F24" s="31" t="n">
        <v>34592</v>
      </c>
      <c r="G24" s="34">
        <f>IF(OR(E24="",F24=""),"",F24-E24)</f>
      </c>
      <c r="H24" s="33">
        <f>IF(OR(E24="",E24=0),"",G24/E24)</f>
      </c>
      <c r="I24" s="28" t="s">
        <v>392</v>
      </c>
      <c r="J24" s="28" t="s">
        <v>393</v>
      </c>
    </row>
    <row r="25">
      <c r="A25" s="29" t="n">
        <v>46054</v>
      </c>
      <c r="B25" s="28" t="inlineStr">
        <is>
          <t>S001</t>
        </is>
      </c>
      <c r="C25" s="34">
        <f>IFERROR(VLOOKUP(B25,'店舗マスタ'!$A$4:$B$103,2,FALSE),"")</f>
      </c>
      <c r="D25" s="31" t="s">
        <v>174</v>
      </c>
      <c r="E25" s="31" t="n">
        <v>96000</v>
      </c>
      <c r="F25" s="31" t="n">
        <v>94798</v>
      </c>
      <c r="G25" s="34">
        <f>IF(OR(E25="",F25=""),"",F25-E25)</f>
      </c>
      <c r="H25" s="33">
        <f>IF(OR(E25="",E25=0),"",G25/E25)</f>
      </c>
      <c r="I25" s="28" t="s">
        <v>394</v>
      </c>
      <c r="J25" s="28" t="s">
        <v>393</v>
      </c>
    </row>
    <row r="26">
      <c r="A26" s="29" t="n">
        <v>46054</v>
      </c>
      <c r="B26" s="28" t="inlineStr">
        <is>
          <t>S001</t>
        </is>
      </c>
      <c r="C26" s="34">
        <f>IFERROR(VLOOKUP(B26,'店舗マスタ'!$A$4:$B$103,2,FALSE),"")</f>
      </c>
      <c r="D26" s="31" t="s">
        <v>179</v>
      </c>
      <c r="E26" s="31" t="n">
        <v>9600</v>
      </c>
      <c r="F26" s="31" t="n">
        <v>10645</v>
      </c>
      <c r="G26" s="34">
        <f>IF(OR(E26="",F26=""),"",F26-E26)</f>
      </c>
      <c r="H26" s="33">
        <f>IF(OR(E26="",E26=0),"",G26/E26)</f>
      </c>
      <c r="I26" s="28" t="s">
        <v>392</v>
      </c>
      <c r="J26" s="28" t="s">
        <v>393</v>
      </c>
    </row>
    <row r="27">
      <c r="A27" s="29" t="n">
        <v>46054</v>
      </c>
      <c r="B27" s="28" t="inlineStr">
        <is>
          <t>S001</t>
        </is>
      </c>
      <c r="C27" s="34">
        <f>IFERROR(VLOOKUP(B27,'店舗マスタ'!$A$4:$B$103,2,FALSE),"")</f>
      </c>
      <c r="D27" s="31" t="s">
        <v>182</v>
      </c>
      <c r="E27" s="31" t="n">
        <v>14400</v>
      </c>
      <c r="F27" s="31" t="n">
        <v>13956</v>
      </c>
      <c r="G27" s="34">
        <f>IF(OR(E27="",F27=""),"",F27-E27)</f>
      </c>
      <c r="H27" s="33">
        <f>IF(OR(E27="",E27=0),"",G27/E27)</f>
      </c>
      <c r="I27" s="28" t="s">
        <v>394</v>
      </c>
      <c r="J27" s="28" t="s">
        <v>393</v>
      </c>
    </row>
    <row r="28">
      <c r="A28" s="29" t="n">
        <v>46054</v>
      </c>
      <c r="B28" s="28" t="inlineStr">
        <is>
          <t>S001</t>
        </is>
      </c>
      <c r="C28" s="34">
        <f>IFERROR(VLOOKUP(B28,'店舗マスタ'!$A$4:$B$103,2,FALSE),"")</f>
      </c>
      <c r="D28" s="31" t="s">
        <v>185</v>
      </c>
      <c r="E28" s="31" t="n">
        <v>18000</v>
      </c>
      <c r="F28" s="31" t="n">
        <v>19114</v>
      </c>
      <c r="G28" s="34">
        <f>IF(OR(E28="",F28=""),"",F28-E28)</f>
      </c>
      <c r="H28" s="33">
        <f>IF(OR(E28="",E28=0),"",G28/E28)</f>
      </c>
      <c r="I28" s="28" t="s">
        <v>394</v>
      </c>
      <c r="J28" s="28" t="s">
        <v>393</v>
      </c>
    </row>
    <row r="29">
      <c r="A29" s="29" t="n">
        <v>46054</v>
      </c>
      <c r="B29" s="28" t="inlineStr">
        <is>
          <t>S002</t>
        </is>
      </c>
      <c r="C29" s="34">
        <f>IFERROR(VLOOKUP(B29,'店舗マスタ'!$A$4:$B$103,2,FALSE),"")</f>
      </c>
      <c r="D29" s="31" t="s">
        <v>170</v>
      </c>
      <c r="E29" s="31" t="n">
        <v>21000</v>
      </c>
      <c r="F29" s="31" t="n">
        <v>19470</v>
      </c>
      <c r="G29" s="34">
        <f>IF(OR(E29="",F29=""),"",F29-E29)</f>
      </c>
      <c r="H29" s="33">
        <f>IF(OR(E29="",E29=0),"",G29/E29)</f>
      </c>
      <c r="I29" s="28" t="s">
        <v>392</v>
      </c>
      <c r="J29" s="28" t="s">
        <v>393</v>
      </c>
    </row>
    <row r="30">
      <c r="A30" s="29" t="n">
        <v>46054</v>
      </c>
      <c r="B30" s="28" t="inlineStr">
        <is>
          <t>S002</t>
        </is>
      </c>
      <c r="C30" s="34">
        <f>IFERROR(VLOOKUP(B30,'店舗マスタ'!$A$4:$B$103,2,FALSE),"")</f>
      </c>
      <c r="D30" s="31" t="s">
        <v>174</v>
      </c>
      <c r="E30" s="31" t="n">
        <v>56000</v>
      </c>
      <c r="F30" s="31" t="n">
        <v>51517</v>
      </c>
      <c r="G30" s="34">
        <f>IF(OR(E30="",F30=""),"",F30-E30)</f>
      </c>
      <c r="H30" s="33">
        <f>IF(OR(E30="",E30=0),"",G30/E30)</f>
      </c>
      <c r="I30" s="28" t="s">
        <v>394</v>
      </c>
      <c r="J30" s="28" t="s">
        <v>393</v>
      </c>
    </row>
    <row r="31">
      <c r="A31" s="29" t="n">
        <v>46054</v>
      </c>
      <c r="B31" s="28" t="inlineStr">
        <is>
          <t>S002</t>
        </is>
      </c>
      <c r="C31" s="34">
        <f>IFERROR(VLOOKUP(B31,'店舗マスタ'!$A$4:$B$103,2,FALSE),"")</f>
      </c>
      <c r="D31" s="31" t="s">
        <v>179</v>
      </c>
      <c r="E31" s="31" t="n">
        <v>5600</v>
      </c>
      <c r="F31" s="31" t="n">
        <v>6366</v>
      </c>
      <c r="G31" s="34">
        <f>IF(OR(E31="",F31=""),"",F31-E31)</f>
      </c>
      <c r="H31" s="33">
        <f>IF(OR(E31="",E31=0),"",G31/E31)</f>
      </c>
      <c r="I31" s="28" t="s">
        <v>392</v>
      </c>
      <c r="J31" s="28" t="s">
        <v>393</v>
      </c>
    </row>
    <row r="32">
      <c r="A32" s="29" t="n">
        <v>46054</v>
      </c>
      <c r="B32" s="28" t="inlineStr">
        <is>
          <t>S002</t>
        </is>
      </c>
      <c r="C32" s="34">
        <f>IFERROR(VLOOKUP(B32,'店舗マスタ'!$A$4:$B$103,2,FALSE),"")</f>
      </c>
      <c r="D32" s="31" t="s">
        <v>182</v>
      </c>
      <c r="E32" s="31" t="n">
        <v>8400</v>
      </c>
      <c r="F32" s="31" t="n">
        <v>8416</v>
      </c>
      <c r="G32" s="34">
        <f>IF(OR(E32="",F32=""),"",F32-E32)</f>
      </c>
      <c r="H32" s="33">
        <f>IF(OR(E32="",E32=0),"",G32/E32)</f>
      </c>
      <c r="I32" s="28" t="s">
        <v>394</v>
      </c>
      <c r="J32" s="28" t="s">
        <v>393</v>
      </c>
    </row>
    <row r="33">
      <c r="A33" s="29" t="n">
        <v>46054</v>
      </c>
      <c r="B33" s="28" t="inlineStr">
        <is>
          <t>S002</t>
        </is>
      </c>
      <c r="C33" s="34">
        <f>IFERROR(VLOOKUP(B33,'店舗マスタ'!$A$4:$B$103,2,FALSE),"")</f>
      </c>
      <c r="D33" s="31" t="s">
        <v>185</v>
      </c>
      <c r="E33" s="31" t="n">
        <v>10500</v>
      </c>
      <c r="F33" s="31" t="n">
        <v>10337</v>
      </c>
      <c r="G33" s="34">
        <f>IF(OR(E33="",F33=""),"",F33-E33)</f>
      </c>
      <c r="H33" s="33">
        <f>IF(OR(E33="",E33=0),"",G33/E33)</f>
      </c>
      <c r="I33" s="28" t="s">
        <v>394</v>
      </c>
      <c r="J33" s="28" t="s">
        <v>393</v>
      </c>
    </row>
    <row r="34">
      <c r="A34" s="29" t="n">
        <v>46054</v>
      </c>
      <c r="B34" s="28" t="inlineStr">
        <is>
          <t>S003</t>
        </is>
      </c>
      <c r="C34" s="34">
        <f>IFERROR(VLOOKUP(B34,'店舗マスタ'!$A$4:$B$103,2,FALSE),"")</f>
      </c>
      <c r="D34" s="31" t="s">
        <v>170</v>
      </c>
      <c r="E34" s="31" t="n">
        <v>27000</v>
      </c>
      <c r="F34" s="31" t="n">
        <v>25954</v>
      </c>
      <c r="G34" s="34">
        <f>IF(OR(E34="",F34=""),"",F34-E34)</f>
      </c>
      <c r="H34" s="33">
        <f>IF(OR(E34="",E34=0),"",G34/E34)</f>
      </c>
      <c r="I34" s="28" t="s">
        <v>394</v>
      </c>
      <c r="J34" s="28" t="s">
        <v>393</v>
      </c>
    </row>
    <row r="35">
      <c r="A35" s="29" t="n">
        <v>46054</v>
      </c>
      <c r="B35" s="28" t="inlineStr">
        <is>
          <t>S003</t>
        </is>
      </c>
      <c r="C35" s="34">
        <f>IFERROR(VLOOKUP(B35,'店舗マスタ'!$A$4:$B$103,2,FALSE),"")</f>
      </c>
      <c r="D35" s="31" t="s">
        <v>174</v>
      </c>
      <c r="E35" s="31" t="n">
        <v>72000</v>
      </c>
      <c r="F35" s="31" t="n">
        <v>82621</v>
      </c>
      <c r="G35" s="34">
        <f>IF(OR(E35="",F35=""),"",F35-E35)</f>
      </c>
      <c r="H35" s="33">
        <f>IF(OR(E35="",E35=0),"",G35/E35)</f>
      </c>
      <c r="I35" s="28" t="s">
        <v>394</v>
      </c>
      <c r="J35" s="28" t="s">
        <v>393</v>
      </c>
    </row>
    <row r="36">
      <c r="A36" s="29" t="n">
        <v>46054</v>
      </c>
      <c r="B36" s="28" t="inlineStr">
        <is>
          <t>S003</t>
        </is>
      </c>
      <c r="C36" s="34">
        <f>IFERROR(VLOOKUP(B36,'店舗マスタ'!$A$4:$B$103,2,FALSE),"")</f>
      </c>
      <c r="D36" s="31" t="s">
        <v>179</v>
      </c>
      <c r="E36" s="31" t="n">
        <v>7200</v>
      </c>
      <c r="F36" s="31" t="n">
        <v>6491</v>
      </c>
      <c r="G36" s="34">
        <f>IF(OR(E36="",F36=""),"",F36-E36)</f>
      </c>
      <c r="H36" s="33">
        <f>IF(OR(E36="",E36=0),"",G36/E36)</f>
      </c>
      <c r="I36" s="28" t="s">
        <v>102</v>
      </c>
      <c r="J36" s="28" t="s">
        <v>393</v>
      </c>
    </row>
    <row r="37">
      <c r="A37" s="29" t="n">
        <v>46054</v>
      </c>
      <c r="B37" s="28" t="inlineStr">
        <is>
          <t>S003</t>
        </is>
      </c>
      <c r="C37" s="34">
        <f>IFERROR(VLOOKUP(B37,'店舗マスタ'!$A$4:$B$103,2,FALSE),"")</f>
      </c>
      <c r="D37" s="31" t="s">
        <v>182</v>
      </c>
      <c r="E37" s="31" t="n">
        <v>10800</v>
      </c>
      <c r="F37" s="31" t="n">
        <v>12229</v>
      </c>
      <c r="G37" s="34">
        <f>IF(OR(E37="",F37=""),"",F37-E37)</f>
      </c>
      <c r="H37" s="33">
        <f>IF(OR(E37="",E37=0),"",G37/E37)</f>
      </c>
      <c r="I37" s="28" t="s">
        <v>394</v>
      </c>
      <c r="J37" s="28" t="s">
        <v>393</v>
      </c>
    </row>
    <row r="38">
      <c r="A38" s="29" t="n">
        <v>46054</v>
      </c>
      <c r="B38" s="28" t="inlineStr">
        <is>
          <t>S003</t>
        </is>
      </c>
      <c r="C38" s="34">
        <f>IFERROR(VLOOKUP(B38,'店舗マスタ'!$A$4:$B$103,2,FALSE),"")</f>
      </c>
      <c r="D38" s="31" t="s">
        <v>185</v>
      </c>
      <c r="E38" s="31" t="n">
        <v>13500</v>
      </c>
      <c r="F38" s="31" t="n">
        <v>15131</v>
      </c>
      <c r="G38" s="34">
        <f>IF(OR(E38="",F38=""),"",F38-E38)</f>
      </c>
      <c r="H38" s="33">
        <f>IF(OR(E38="",E38=0),"",G38/E38)</f>
      </c>
      <c r="I38" s="28" t="s">
        <v>394</v>
      </c>
      <c r="J38" s="28" t="s">
        <v>393</v>
      </c>
    </row>
    <row r="39">
      <c r="A39" s="29" t="n">
        <v>46054</v>
      </c>
      <c r="B39" s="28" t="inlineStr">
        <is>
          <t>S004</t>
        </is>
      </c>
      <c r="C39" s="34">
        <f>IFERROR(VLOOKUP(B39,'店舗マスタ'!$A$4:$B$103,2,FALSE),"")</f>
      </c>
      <c r="D39" s="31" t="s">
        <v>170</v>
      </c>
      <c r="E39" s="31" t="n">
        <v>30000</v>
      </c>
      <c r="F39" s="31" t="n">
        <v>33034</v>
      </c>
      <c r="G39" s="34">
        <f>IF(OR(E39="",F39=""),"",F39-E39)</f>
      </c>
      <c r="H39" s="33">
        <f>IF(OR(E39="",E39=0),"",G39/E39)</f>
      </c>
      <c r="I39" s="28" t="s">
        <v>394</v>
      </c>
      <c r="J39" s="28" t="s">
        <v>393</v>
      </c>
    </row>
    <row r="40">
      <c r="A40" s="29" t="n">
        <v>46054</v>
      </c>
      <c r="B40" s="28" t="inlineStr">
        <is>
          <t>S004</t>
        </is>
      </c>
      <c r="C40" s="34">
        <f>IFERROR(VLOOKUP(B40,'店舗マスタ'!$A$4:$B$103,2,FALSE),"")</f>
      </c>
      <c r="D40" s="31" t="s">
        <v>174</v>
      </c>
      <c r="E40" s="31" t="n">
        <v>80000</v>
      </c>
      <c r="F40" s="31" t="n">
        <v>74189</v>
      </c>
      <c r="G40" s="34">
        <f>IF(OR(E40="",F40=""),"",F40-E40)</f>
      </c>
      <c r="H40" s="33">
        <f>IF(OR(E40="",E40=0),"",G40/E40)</f>
      </c>
      <c r="I40" s="28" t="s">
        <v>392</v>
      </c>
      <c r="J40" s="28" t="s">
        <v>393</v>
      </c>
    </row>
    <row r="41">
      <c r="A41" s="29" t="n">
        <v>46054</v>
      </c>
      <c r="B41" s="28" t="inlineStr">
        <is>
          <t>S004</t>
        </is>
      </c>
      <c r="C41" s="34">
        <f>IFERROR(VLOOKUP(B41,'店舗マスタ'!$A$4:$B$103,2,FALSE),"")</f>
      </c>
      <c r="D41" s="31" t="s">
        <v>179</v>
      </c>
      <c r="E41" s="31" t="n">
        <v>8000</v>
      </c>
      <c r="F41" s="31" t="n">
        <v>8503</v>
      </c>
      <c r="G41" s="34">
        <f>IF(OR(E41="",F41=""),"",F41-E41)</f>
      </c>
      <c r="H41" s="33">
        <f>IF(OR(E41="",E41=0),"",G41/E41)</f>
      </c>
      <c r="I41" s="28" t="s">
        <v>392</v>
      </c>
      <c r="J41" s="28" t="s">
        <v>393</v>
      </c>
    </row>
    <row r="42">
      <c r="A42" s="29" t="n">
        <v>46054</v>
      </c>
      <c r="B42" s="28" t="inlineStr">
        <is>
          <t>S004</t>
        </is>
      </c>
      <c r="C42" s="34">
        <f>IFERROR(VLOOKUP(B42,'店舗マスタ'!$A$4:$B$103,2,FALSE),"")</f>
      </c>
      <c r="D42" s="31" t="s">
        <v>182</v>
      </c>
      <c r="E42" s="31" t="n">
        <v>12000</v>
      </c>
      <c r="F42" s="31" t="n">
        <v>12941</v>
      </c>
      <c r="G42" s="34">
        <f>IF(OR(E42="",F42=""),"",F42-E42)</f>
      </c>
      <c r="H42" s="33">
        <f>IF(OR(E42="",E42=0),"",G42/E42)</f>
      </c>
      <c r="I42" s="28" t="s">
        <v>102</v>
      </c>
      <c r="J42" s="28" t="s">
        <v>393</v>
      </c>
    </row>
    <row r="43">
      <c r="A43" s="29" t="n">
        <v>46054</v>
      </c>
      <c r="B43" s="28" t="inlineStr">
        <is>
          <t>S004</t>
        </is>
      </c>
      <c r="C43" s="34">
        <f>IFERROR(VLOOKUP(B43,'店舗マスタ'!$A$4:$B$103,2,FALSE),"")</f>
      </c>
      <c r="D43" s="31" t="s">
        <v>185</v>
      </c>
      <c r="E43" s="31" t="n">
        <v>15000</v>
      </c>
      <c r="F43" s="31" t="n">
        <v>13000</v>
      </c>
      <c r="G43" s="34">
        <f>IF(OR(E43="",F43=""),"",F43-E43)</f>
      </c>
      <c r="H43" s="33">
        <f>IF(OR(E43="",E43=0),"",G43/E43)</f>
      </c>
      <c r="I43" s="28" t="s">
        <v>394</v>
      </c>
      <c r="J43" s="28" t="s">
        <v>393</v>
      </c>
    </row>
    <row r="44">
      <c r="A44" s="29" t="n">
        <v>46082</v>
      </c>
      <c r="B44" s="28" t="inlineStr">
        <is>
          <t>S001</t>
        </is>
      </c>
      <c r="C44" s="34">
        <f>IFERROR(VLOOKUP(B44,'店舗マスタ'!$A$4:$B$103,2,FALSE),"")</f>
      </c>
      <c r="D44" s="31" t="s">
        <v>170</v>
      </c>
      <c r="E44" s="31" t="n">
        <v>36000</v>
      </c>
      <c r="F44" s="31" t="n">
        <v>34030</v>
      </c>
      <c r="G44" s="34">
        <f>IF(OR(E44="",F44=""),"",F44-E44)</f>
      </c>
      <c r="H44" s="33">
        <f>IF(OR(E44="",E44=0),"",G44/E44)</f>
      </c>
      <c r="I44" s="28" t="s">
        <v>394</v>
      </c>
      <c r="J44" s="28" t="s">
        <v>393</v>
      </c>
    </row>
    <row r="45">
      <c r="A45" s="29" t="n">
        <v>46082</v>
      </c>
      <c r="B45" s="28" t="inlineStr">
        <is>
          <t>S001</t>
        </is>
      </c>
      <c r="C45" s="34">
        <f>IFERROR(VLOOKUP(B45,'店舗マスタ'!$A$4:$B$103,2,FALSE),"")</f>
      </c>
      <c r="D45" s="31" t="s">
        <v>174</v>
      </c>
      <c r="E45" s="31" t="n">
        <v>96000</v>
      </c>
      <c r="F45" s="31" t="n">
        <v>108654</v>
      </c>
      <c r="G45" s="34">
        <f>IF(OR(E45="",F45=""),"",F45-E45)</f>
      </c>
      <c r="H45" s="33">
        <f>IF(OR(E45="",E45=0),"",G45/E45)</f>
      </c>
      <c r="I45" s="28" t="s">
        <v>392</v>
      </c>
      <c r="J45" s="28" t="s">
        <v>393</v>
      </c>
    </row>
    <row r="46">
      <c r="A46" s="29" t="n">
        <v>46082</v>
      </c>
      <c r="B46" s="28" t="inlineStr">
        <is>
          <t>S001</t>
        </is>
      </c>
      <c r="C46" s="34">
        <f>IFERROR(VLOOKUP(B46,'店舗マスタ'!$A$4:$B$103,2,FALSE),"")</f>
      </c>
      <c r="D46" s="31" t="s">
        <v>179</v>
      </c>
      <c r="E46" s="31" t="n">
        <v>9600</v>
      </c>
      <c r="F46" s="31" t="n">
        <v>10314</v>
      </c>
      <c r="G46" s="34">
        <f>IF(OR(E46="",F46=""),"",F46-E46)</f>
      </c>
      <c r="H46" s="33">
        <f>IF(OR(E46="",E46=0),"",G46/E46)</f>
      </c>
      <c r="I46" s="28" t="s">
        <v>392</v>
      </c>
      <c r="J46" s="28" t="s">
        <v>393</v>
      </c>
    </row>
    <row r="47">
      <c r="A47" s="29" t="n">
        <v>46082</v>
      </c>
      <c r="B47" s="28" t="inlineStr">
        <is>
          <t>S001</t>
        </is>
      </c>
      <c r="C47" s="34">
        <f>IFERROR(VLOOKUP(B47,'店舗マスタ'!$A$4:$B$103,2,FALSE),"")</f>
      </c>
      <c r="D47" s="31" t="s">
        <v>182</v>
      </c>
      <c r="E47" s="31" t="n">
        <v>14400</v>
      </c>
      <c r="F47" s="31" t="n">
        <v>14795</v>
      </c>
      <c r="G47" s="34">
        <f>IF(OR(E47="",F47=""),"",F47-E47)</f>
      </c>
      <c r="H47" s="33">
        <f>IF(OR(E47="",E47=0),"",G47/E47)</f>
      </c>
      <c r="I47" s="28" t="s">
        <v>392</v>
      </c>
      <c r="J47" s="28" t="s">
        <v>393</v>
      </c>
    </row>
    <row r="48">
      <c r="A48" s="29" t="n">
        <v>46082</v>
      </c>
      <c r="B48" s="28" t="inlineStr">
        <is>
          <t>S001</t>
        </is>
      </c>
      <c r="C48" s="34">
        <f>IFERROR(VLOOKUP(B48,'店舗マスタ'!$A$4:$B$103,2,FALSE),"")</f>
      </c>
      <c r="D48" s="31" t="s">
        <v>185</v>
      </c>
      <c r="E48" s="31" t="n">
        <v>18000</v>
      </c>
      <c r="F48" s="31" t="n">
        <v>15869</v>
      </c>
      <c r="G48" s="34">
        <f>IF(OR(E48="",F48=""),"",F48-E48)</f>
      </c>
      <c r="H48" s="33">
        <f>IF(OR(E48="",E48=0),"",G48/E48)</f>
      </c>
      <c r="I48" s="28" t="s">
        <v>102</v>
      </c>
      <c r="J48" s="28" t="s">
        <v>393</v>
      </c>
    </row>
    <row r="49">
      <c r="A49" s="29" t="n">
        <v>46082</v>
      </c>
      <c r="B49" s="28" t="inlineStr">
        <is>
          <t>S002</t>
        </is>
      </c>
      <c r="C49" s="34">
        <f>IFERROR(VLOOKUP(B49,'店舗マスタ'!$A$4:$B$103,2,FALSE),"")</f>
      </c>
      <c r="D49" s="31" t="s">
        <v>170</v>
      </c>
      <c r="E49" s="31" t="n">
        <v>21000</v>
      </c>
      <c r="F49" s="31" t="n">
        <v>20191</v>
      </c>
      <c r="G49" s="34">
        <f>IF(OR(E49="",F49=""),"",F49-E49)</f>
      </c>
      <c r="H49" s="33">
        <f>IF(OR(E49="",E49=0),"",G49/E49)</f>
      </c>
      <c r="I49" s="28" t="s">
        <v>102</v>
      </c>
      <c r="J49" s="28" t="s">
        <v>393</v>
      </c>
    </row>
    <row r="50">
      <c r="A50" s="29" t="n">
        <v>46082</v>
      </c>
      <c r="B50" s="28" t="inlineStr">
        <is>
          <t>S002</t>
        </is>
      </c>
      <c r="C50" s="34">
        <f>IFERROR(VLOOKUP(B50,'店舗マスタ'!$A$4:$B$103,2,FALSE),"")</f>
      </c>
      <c r="D50" s="31" t="s">
        <v>174</v>
      </c>
      <c r="E50" s="31" t="n">
        <v>56000</v>
      </c>
      <c r="F50" s="31" t="n">
        <v>49685</v>
      </c>
      <c r="G50" s="34">
        <f>IF(OR(E50="",F50=""),"",F50-E50)</f>
      </c>
      <c r="H50" s="33">
        <f>IF(OR(E50="",E50=0),"",G50/E50)</f>
      </c>
      <c r="I50" s="28" t="s">
        <v>102</v>
      </c>
      <c r="J50" s="28" t="s">
        <v>393</v>
      </c>
    </row>
    <row r="51">
      <c r="A51" s="29" t="n">
        <v>46082</v>
      </c>
      <c r="B51" s="28" t="inlineStr">
        <is>
          <t>S002</t>
        </is>
      </c>
      <c r="C51" s="34">
        <f>IFERROR(VLOOKUP(B51,'店舗マスタ'!$A$4:$B$103,2,FALSE),"")</f>
      </c>
      <c r="D51" s="31" t="s">
        <v>179</v>
      </c>
      <c r="E51" s="31" t="n">
        <v>5600</v>
      </c>
      <c r="F51" s="31" t="n">
        <v>5397</v>
      </c>
      <c r="G51" s="34">
        <f>IF(OR(E51="",F51=""),"",F51-E51)</f>
      </c>
      <c r="H51" s="33">
        <f>IF(OR(E51="",E51=0),"",G51/E51)</f>
      </c>
      <c r="I51" s="28" t="s">
        <v>102</v>
      </c>
      <c r="J51" s="28" t="s">
        <v>393</v>
      </c>
    </row>
    <row r="52">
      <c r="A52" s="29" t="n">
        <v>46082</v>
      </c>
      <c r="B52" s="28" t="inlineStr">
        <is>
          <t>S002</t>
        </is>
      </c>
      <c r="C52" s="34">
        <f>IFERROR(VLOOKUP(B52,'店舗マスタ'!$A$4:$B$103,2,FALSE),"")</f>
      </c>
      <c r="D52" s="31" t="s">
        <v>182</v>
      </c>
      <c r="E52" s="31" t="n">
        <v>8400</v>
      </c>
      <c r="F52" s="31" t="n">
        <v>7740</v>
      </c>
      <c r="G52" s="34">
        <f>IF(OR(E52="",F52=""),"",F52-E52)</f>
      </c>
      <c r="H52" s="33">
        <f>IF(OR(E52="",E52=0),"",G52/E52)</f>
      </c>
      <c r="I52" s="28" t="s">
        <v>394</v>
      </c>
      <c r="J52" s="28" t="s">
        <v>393</v>
      </c>
    </row>
    <row r="53">
      <c r="A53" s="29" t="n">
        <v>46082</v>
      </c>
      <c r="B53" s="28" t="inlineStr">
        <is>
          <t>S002</t>
        </is>
      </c>
      <c r="C53" s="34">
        <f>IFERROR(VLOOKUP(B53,'店舗マスタ'!$A$4:$B$103,2,FALSE),"")</f>
      </c>
      <c r="D53" s="31" t="s">
        <v>185</v>
      </c>
      <c r="E53" s="31" t="n">
        <v>10500</v>
      </c>
      <c r="F53" s="31" t="n">
        <v>11805</v>
      </c>
      <c r="G53" s="34">
        <f>IF(OR(E53="",F53=""),"",F53-E53)</f>
      </c>
      <c r="H53" s="33">
        <f>IF(OR(E53="",E53=0),"",G53/E53)</f>
      </c>
      <c r="I53" s="28" t="s">
        <v>394</v>
      </c>
      <c r="J53" s="28" t="s">
        <v>393</v>
      </c>
    </row>
    <row r="54">
      <c r="A54" s="29" t="n">
        <v>46082</v>
      </c>
      <c r="B54" s="28" t="inlineStr">
        <is>
          <t>S003</t>
        </is>
      </c>
      <c r="C54" s="34">
        <f>IFERROR(VLOOKUP(B54,'店舗マスタ'!$A$4:$B$103,2,FALSE),"")</f>
      </c>
      <c r="D54" s="31" t="s">
        <v>170</v>
      </c>
      <c r="E54" s="31" t="n">
        <v>27000</v>
      </c>
      <c r="F54" s="31" t="n">
        <v>26739</v>
      </c>
      <c r="G54" s="34">
        <f>IF(OR(E54="",F54=""),"",F54-E54)</f>
      </c>
      <c r="H54" s="33">
        <f>IF(OR(E54="",E54=0),"",G54/E54)</f>
      </c>
      <c r="I54" s="28" t="s">
        <v>394</v>
      </c>
      <c r="J54" s="28" t="s">
        <v>393</v>
      </c>
    </row>
    <row r="55">
      <c r="A55" s="29" t="n">
        <v>46082</v>
      </c>
      <c r="B55" s="28" t="inlineStr">
        <is>
          <t>S003</t>
        </is>
      </c>
      <c r="C55" s="34">
        <f>IFERROR(VLOOKUP(B55,'店舗マスタ'!$A$4:$B$103,2,FALSE),"")</f>
      </c>
      <c r="D55" s="31" t="s">
        <v>174</v>
      </c>
      <c r="E55" s="31" t="n">
        <v>72000</v>
      </c>
      <c r="F55" s="31" t="n">
        <v>78455</v>
      </c>
      <c r="G55" s="34">
        <f>IF(OR(E55="",F55=""),"",F55-E55)</f>
      </c>
      <c r="H55" s="33">
        <f>IF(OR(E55="",E55=0),"",G55/E55)</f>
      </c>
      <c r="I55" s="28" t="s">
        <v>394</v>
      </c>
      <c r="J55" s="28" t="s">
        <v>393</v>
      </c>
    </row>
    <row r="56">
      <c r="A56" s="29" t="n">
        <v>46082</v>
      </c>
      <c r="B56" s="28" t="inlineStr">
        <is>
          <t>S003</t>
        </is>
      </c>
      <c r="C56" s="34">
        <f>IFERROR(VLOOKUP(B56,'店舗マスタ'!$A$4:$B$103,2,FALSE),"")</f>
      </c>
      <c r="D56" s="31" t="s">
        <v>179</v>
      </c>
      <c r="E56" s="31" t="n">
        <v>7200</v>
      </c>
      <c r="F56" s="31" t="n">
        <v>8123</v>
      </c>
      <c r="G56" s="34">
        <f>IF(OR(E56="",F56=""),"",F56-E56)</f>
      </c>
      <c r="H56" s="33">
        <f>IF(OR(E56="",E56=0),"",G56/E56)</f>
      </c>
      <c r="I56" s="28" t="s">
        <v>394</v>
      </c>
      <c r="J56" s="28" t="s">
        <v>393</v>
      </c>
    </row>
    <row r="57">
      <c r="A57" s="29" t="n">
        <v>46082</v>
      </c>
      <c r="B57" s="28" t="inlineStr">
        <is>
          <t>S003</t>
        </is>
      </c>
      <c r="C57" s="34">
        <f>IFERROR(VLOOKUP(B57,'店舗マスタ'!$A$4:$B$103,2,FALSE),"")</f>
      </c>
      <c r="D57" s="31" t="s">
        <v>182</v>
      </c>
      <c r="E57" s="31" t="n">
        <v>10800</v>
      </c>
      <c r="F57" s="31" t="n">
        <v>9432</v>
      </c>
      <c r="G57" s="34">
        <f>IF(OR(E57="",F57=""),"",F57-E57)</f>
      </c>
      <c r="H57" s="33">
        <f>IF(OR(E57="",E57=0),"",G57/E57)</f>
      </c>
      <c r="I57" s="28" t="s">
        <v>392</v>
      </c>
      <c r="J57" s="28" t="s">
        <v>393</v>
      </c>
    </row>
    <row r="58">
      <c r="A58" s="29" t="n">
        <v>46082</v>
      </c>
      <c r="B58" s="28" t="inlineStr">
        <is>
          <t>S003</t>
        </is>
      </c>
      <c r="C58" s="34">
        <f>IFERROR(VLOOKUP(B58,'店舗マスタ'!$A$4:$B$103,2,FALSE),"")</f>
      </c>
      <c r="D58" s="31" t="s">
        <v>185</v>
      </c>
      <c r="E58" s="31" t="n">
        <v>13500</v>
      </c>
      <c r="F58" s="31" t="n">
        <v>14985</v>
      </c>
      <c r="G58" s="34">
        <f>IF(OR(E58="",F58=""),"",F58-E58)</f>
      </c>
      <c r="H58" s="33">
        <f>IF(OR(E58="",E58=0),"",G58/E58)</f>
      </c>
      <c r="I58" s="28" t="s">
        <v>392</v>
      </c>
      <c r="J58" s="28" t="s">
        <v>393</v>
      </c>
    </row>
    <row r="59">
      <c r="A59" s="29" t="n">
        <v>46082</v>
      </c>
      <c r="B59" s="28" t="inlineStr">
        <is>
          <t>S004</t>
        </is>
      </c>
      <c r="C59" s="34">
        <f>IFERROR(VLOOKUP(B59,'店舗マスタ'!$A$4:$B$103,2,FALSE),"")</f>
      </c>
      <c r="D59" s="31" t="s">
        <v>170</v>
      </c>
      <c r="E59" s="31" t="n">
        <v>30000</v>
      </c>
      <c r="F59" s="31" t="n">
        <v>26757</v>
      </c>
      <c r="G59" s="34">
        <f>IF(OR(E59="",F59=""),"",F59-E59)</f>
      </c>
      <c r="H59" s="33">
        <f>IF(OR(E59="",E59=0),"",G59/E59)</f>
      </c>
      <c r="I59" s="28" t="s">
        <v>102</v>
      </c>
      <c r="J59" s="28" t="s">
        <v>393</v>
      </c>
    </row>
    <row r="60">
      <c r="A60" s="29" t="n">
        <v>46082</v>
      </c>
      <c r="B60" s="28" t="inlineStr">
        <is>
          <t>S004</t>
        </is>
      </c>
      <c r="C60" s="34">
        <f>IFERROR(VLOOKUP(B60,'店舗マスタ'!$A$4:$B$103,2,FALSE),"")</f>
      </c>
      <c r="D60" s="31" t="s">
        <v>174</v>
      </c>
      <c r="E60" s="31" t="n">
        <v>80000</v>
      </c>
      <c r="F60" s="31" t="n">
        <v>90990</v>
      </c>
      <c r="G60" s="34">
        <f>IF(OR(E60="",F60=""),"",F60-E60)</f>
      </c>
      <c r="H60" s="33">
        <f>IF(OR(E60="",E60=0),"",G60/E60)</f>
      </c>
      <c r="I60" s="28" t="s">
        <v>102</v>
      </c>
      <c r="J60" s="28" t="s">
        <v>393</v>
      </c>
    </row>
    <row r="61">
      <c r="A61" s="29" t="n">
        <v>46082</v>
      </c>
      <c r="B61" s="28" t="inlineStr">
        <is>
          <t>S004</t>
        </is>
      </c>
      <c r="C61" s="34">
        <f>IFERROR(VLOOKUP(B61,'店舗マスタ'!$A$4:$B$103,2,FALSE),"")</f>
      </c>
      <c r="D61" s="31" t="s">
        <v>179</v>
      </c>
      <c r="E61" s="31" t="n">
        <v>8000</v>
      </c>
      <c r="F61" s="31" t="n">
        <v>8821</v>
      </c>
      <c r="G61" s="34">
        <f>IF(OR(E61="",F61=""),"",F61-E61)</f>
      </c>
      <c r="H61" s="33">
        <f>IF(OR(E61="",E61=0),"",G61/E61)</f>
      </c>
      <c r="I61" s="28" t="s">
        <v>392</v>
      </c>
      <c r="J61" s="28" t="s">
        <v>393</v>
      </c>
    </row>
    <row r="62">
      <c r="A62" s="29" t="n">
        <v>46082</v>
      </c>
      <c r="B62" s="28" t="inlineStr">
        <is>
          <t>S004</t>
        </is>
      </c>
      <c r="C62" s="34">
        <f>IFERROR(VLOOKUP(B62,'店舗マスタ'!$A$4:$B$103,2,FALSE),"")</f>
      </c>
      <c r="D62" s="31" t="s">
        <v>182</v>
      </c>
      <c r="E62" s="31" t="n">
        <v>12000</v>
      </c>
      <c r="F62" s="31" t="n">
        <v>10470</v>
      </c>
      <c r="G62" s="34">
        <f>IF(OR(E62="",F62=""),"",F62-E62)</f>
      </c>
      <c r="H62" s="33">
        <f>IF(OR(E62="",E62=0),"",G62/E62)</f>
      </c>
      <c r="I62" s="28" t="s">
        <v>102</v>
      </c>
      <c r="J62" s="28" t="s">
        <v>393</v>
      </c>
    </row>
    <row r="63">
      <c r="A63" s="29" t="n">
        <v>46082</v>
      </c>
      <c r="B63" s="28" t="inlineStr">
        <is>
          <t>S004</t>
        </is>
      </c>
      <c r="C63" s="34">
        <f>IFERROR(VLOOKUP(B63,'店舗マスタ'!$A$4:$B$103,2,FALSE),"")</f>
      </c>
      <c r="D63" s="31" t="s">
        <v>185</v>
      </c>
      <c r="E63" s="31" t="n">
        <v>15000</v>
      </c>
      <c r="F63" s="31" t="n">
        <v>14201</v>
      </c>
      <c r="G63" s="34">
        <f>IF(OR(E63="",F63=""),"",F63-E63)</f>
      </c>
      <c r="H63" s="33">
        <f>IF(OR(E63="",E63=0),"",G63/E63)</f>
      </c>
      <c r="I63" s="28" t="s">
        <v>394</v>
      </c>
      <c r="J63" s="28" t="s">
        <v>393</v>
      </c>
    </row>
    <row r="64">
      <c r="A64" s="29" t="n">
        <v>46113</v>
      </c>
      <c r="B64" s="28" t="inlineStr">
        <is>
          <t>S001</t>
        </is>
      </c>
      <c r="C64" s="34">
        <f>IFERROR(VLOOKUP(B64,'店舗マスタ'!$A$4:$B$103,2,FALSE),"")</f>
      </c>
      <c r="D64" s="31" t="s">
        <v>170</v>
      </c>
      <c r="E64" s="31" t="n">
        <v>36000</v>
      </c>
      <c r="F64" s="31" t="n">
        <v>35757</v>
      </c>
      <c r="G64" s="34">
        <f>IF(OR(E64="",F64=""),"",F64-E64)</f>
      </c>
      <c r="H64" s="33">
        <f>IF(OR(E64="",E64=0),"",G64/E64)</f>
      </c>
      <c r="I64" s="28" t="s">
        <v>392</v>
      </c>
      <c r="J64" s="28" t="s">
        <v>393</v>
      </c>
    </row>
    <row r="65">
      <c r="A65" s="29" t="n">
        <v>46113</v>
      </c>
      <c r="B65" s="28" t="inlineStr">
        <is>
          <t>S001</t>
        </is>
      </c>
      <c r="C65" s="34">
        <f>IFERROR(VLOOKUP(B65,'店舗マスタ'!$A$4:$B$103,2,FALSE),"")</f>
      </c>
      <c r="D65" s="31" t="s">
        <v>174</v>
      </c>
      <c r="E65" s="31" t="n">
        <v>96000</v>
      </c>
      <c r="F65" s="31" t="n">
        <v>92141</v>
      </c>
      <c r="G65" s="34">
        <f>IF(OR(E65="",F65=""),"",F65-E65)</f>
      </c>
      <c r="H65" s="33">
        <f>IF(OR(E65="",E65=0),"",G65/E65)</f>
      </c>
      <c r="I65" s="28" t="s">
        <v>102</v>
      </c>
      <c r="J65" s="28" t="s">
        <v>393</v>
      </c>
    </row>
    <row r="66">
      <c r="A66" s="29" t="n">
        <v>46113</v>
      </c>
      <c r="B66" s="28" t="inlineStr">
        <is>
          <t>S001</t>
        </is>
      </c>
      <c r="C66" s="34">
        <f>IFERROR(VLOOKUP(B66,'店舗マスタ'!$A$4:$B$103,2,FALSE),"")</f>
      </c>
      <c r="D66" s="31" t="s">
        <v>179</v>
      </c>
      <c r="E66" s="31" t="n">
        <v>9600</v>
      </c>
      <c r="F66" s="31" t="n">
        <v>8798</v>
      </c>
      <c r="G66" s="34">
        <f>IF(OR(E66="",F66=""),"",F66-E66)</f>
      </c>
      <c r="H66" s="33">
        <f>IF(OR(E66="",E66=0),"",G66/E66)</f>
      </c>
      <c r="I66" s="28" t="s">
        <v>394</v>
      </c>
      <c r="J66" s="28" t="s">
        <v>393</v>
      </c>
    </row>
    <row r="67">
      <c r="A67" s="29" t="n">
        <v>46113</v>
      </c>
      <c r="B67" s="28" t="inlineStr">
        <is>
          <t>S001</t>
        </is>
      </c>
      <c r="C67" s="34">
        <f>IFERROR(VLOOKUP(B67,'店舗マスタ'!$A$4:$B$103,2,FALSE),"")</f>
      </c>
      <c r="D67" s="31" t="s">
        <v>182</v>
      </c>
      <c r="E67" s="31" t="n">
        <v>14400</v>
      </c>
      <c r="F67" s="31" t="n">
        <v>13018</v>
      </c>
      <c r="G67" s="34">
        <f>IF(OR(E67="",F67=""),"",F67-E67)</f>
      </c>
      <c r="H67" s="33">
        <f>IF(OR(E67="",E67=0),"",G67/E67)</f>
      </c>
      <c r="I67" s="28" t="s">
        <v>102</v>
      </c>
      <c r="J67" s="28" t="s">
        <v>393</v>
      </c>
    </row>
    <row r="68">
      <c r="A68" s="29" t="n">
        <v>46113</v>
      </c>
      <c r="B68" s="28" t="inlineStr">
        <is>
          <t>S001</t>
        </is>
      </c>
      <c r="C68" s="34">
        <f>IFERROR(VLOOKUP(B68,'店舗マスタ'!$A$4:$B$103,2,FALSE),"")</f>
      </c>
      <c r="D68" s="31" t="s">
        <v>185</v>
      </c>
      <c r="E68" s="31" t="n">
        <v>18000</v>
      </c>
      <c r="F68" s="31" t="n">
        <v>18288</v>
      </c>
      <c r="G68" s="34">
        <f>IF(OR(E68="",F68=""),"",F68-E68)</f>
      </c>
      <c r="H68" s="33">
        <f>IF(OR(E68="",E68=0),"",G68/E68)</f>
      </c>
      <c r="I68" s="28" t="s">
        <v>394</v>
      </c>
      <c r="J68" s="28" t="s">
        <v>393</v>
      </c>
    </row>
    <row r="69">
      <c r="A69" s="29" t="n">
        <v>46113</v>
      </c>
      <c r="B69" s="28" t="inlineStr">
        <is>
          <t>S002</t>
        </is>
      </c>
      <c r="C69" s="34">
        <f>IFERROR(VLOOKUP(B69,'店舗マスタ'!$A$4:$B$103,2,FALSE),"")</f>
      </c>
      <c r="D69" s="31" t="s">
        <v>170</v>
      </c>
      <c r="E69" s="31" t="n">
        <v>21000</v>
      </c>
      <c r="F69" s="31" t="n">
        <v>20615</v>
      </c>
      <c r="G69" s="34">
        <f>IF(OR(E69="",F69=""),"",F69-E69)</f>
      </c>
      <c r="H69" s="33">
        <f>IF(OR(E69="",E69=0),"",G69/E69)</f>
      </c>
      <c r="I69" s="28" t="s">
        <v>394</v>
      </c>
      <c r="J69" s="28" t="s">
        <v>393</v>
      </c>
    </row>
    <row r="70">
      <c r="A70" s="29" t="n">
        <v>46113</v>
      </c>
      <c r="B70" s="28" t="inlineStr">
        <is>
          <t>S002</t>
        </is>
      </c>
      <c r="C70" s="34">
        <f>IFERROR(VLOOKUP(B70,'店舗マスタ'!$A$4:$B$103,2,FALSE),"")</f>
      </c>
      <c r="D70" s="31" t="s">
        <v>174</v>
      </c>
      <c r="E70" s="31" t="n">
        <v>56000</v>
      </c>
      <c r="F70" s="31" t="n">
        <v>52075</v>
      </c>
      <c r="G70" s="34">
        <f>IF(OR(E70="",F70=""),"",F70-E70)</f>
      </c>
      <c r="H70" s="33">
        <f>IF(OR(E70="",E70=0),"",G70/E70)</f>
      </c>
      <c r="I70" s="28" t="s">
        <v>102</v>
      </c>
      <c r="J70" s="28" t="s">
        <v>393</v>
      </c>
    </row>
    <row r="71">
      <c r="A71" s="29" t="n">
        <v>46113</v>
      </c>
      <c r="B71" s="28" t="inlineStr">
        <is>
          <t>S002</t>
        </is>
      </c>
      <c r="C71" s="34">
        <f>IFERROR(VLOOKUP(B71,'店舗マスタ'!$A$4:$B$103,2,FALSE),"")</f>
      </c>
      <c r="D71" s="31" t="s">
        <v>179</v>
      </c>
      <c r="E71" s="31" t="n">
        <v>5600</v>
      </c>
      <c r="F71" s="31" t="n">
        <v>5174</v>
      </c>
      <c r="G71" s="34">
        <f>IF(OR(E71="",F71=""),"",F71-E71)</f>
      </c>
      <c r="H71" s="33">
        <f>IF(OR(E71="",E71=0),"",G71/E71)</f>
      </c>
      <c r="I71" s="28" t="s">
        <v>394</v>
      </c>
      <c r="J71" s="28" t="s">
        <v>393</v>
      </c>
    </row>
    <row r="72">
      <c r="A72" s="29" t="n">
        <v>46113</v>
      </c>
      <c r="B72" s="28" t="inlineStr">
        <is>
          <t>S002</t>
        </is>
      </c>
      <c r="C72" s="34">
        <f>IFERROR(VLOOKUP(B72,'店舗マスタ'!$A$4:$B$103,2,FALSE),"")</f>
      </c>
      <c r="D72" s="31" t="s">
        <v>182</v>
      </c>
      <c r="E72" s="31" t="n">
        <v>8400</v>
      </c>
      <c r="F72" s="31" t="n">
        <v>7823</v>
      </c>
      <c r="G72" s="34">
        <f>IF(OR(E72="",F72=""),"",F72-E72)</f>
      </c>
      <c r="H72" s="33">
        <f>IF(OR(E72="",E72=0),"",G72/E72)</f>
      </c>
      <c r="I72" s="28" t="s">
        <v>102</v>
      </c>
      <c r="J72" s="28" t="s">
        <v>393</v>
      </c>
    </row>
    <row r="73">
      <c r="A73" s="29" t="n">
        <v>46113</v>
      </c>
      <c r="B73" s="28" t="inlineStr">
        <is>
          <t>S002</t>
        </is>
      </c>
      <c r="C73" s="34">
        <f>IFERROR(VLOOKUP(B73,'店舗マスタ'!$A$4:$B$103,2,FALSE),"")</f>
      </c>
      <c r="D73" s="31" t="s">
        <v>185</v>
      </c>
      <c r="E73" s="31" t="n">
        <v>10500</v>
      </c>
      <c r="F73" s="31" t="n">
        <v>9978</v>
      </c>
      <c r="G73" s="34">
        <f>IF(OR(E73="",F73=""),"",F73-E73)</f>
      </c>
      <c r="H73" s="33">
        <f>IF(OR(E73="",E73=0),"",G73/E73)</f>
      </c>
      <c r="I73" s="28" t="s">
        <v>394</v>
      </c>
      <c r="J73" s="28" t="s">
        <v>393</v>
      </c>
    </row>
    <row r="74">
      <c r="A74" s="29" t="n">
        <v>46113</v>
      </c>
      <c r="B74" s="28" t="inlineStr">
        <is>
          <t>S003</t>
        </is>
      </c>
      <c r="C74" s="34">
        <f>IFERROR(VLOOKUP(B74,'店舗マスタ'!$A$4:$B$103,2,FALSE),"")</f>
      </c>
      <c r="D74" s="31" t="s">
        <v>170</v>
      </c>
      <c r="E74" s="31" t="n">
        <v>27000</v>
      </c>
      <c r="F74" s="31" t="n">
        <v>25061</v>
      </c>
      <c r="G74" s="34">
        <f>IF(OR(E74="",F74=""),"",F74-E74)</f>
      </c>
      <c r="H74" s="33">
        <f>IF(OR(E74="",E74=0),"",G74/E74)</f>
      </c>
      <c r="I74" s="28" t="s">
        <v>394</v>
      </c>
      <c r="J74" s="28" t="s">
        <v>393</v>
      </c>
    </row>
    <row r="75">
      <c r="A75" s="29" t="n">
        <v>46113</v>
      </c>
      <c r="B75" s="28" t="inlineStr">
        <is>
          <t>S003</t>
        </is>
      </c>
      <c r="C75" s="34">
        <f>IFERROR(VLOOKUP(B75,'店舗マスタ'!$A$4:$B$103,2,FALSE),"")</f>
      </c>
      <c r="D75" s="31" t="s">
        <v>174</v>
      </c>
      <c r="E75" s="31" t="n">
        <v>72000</v>
      </c>
      <c r="F75" s="31" t="n">
        <v>68070</v>
      </c>
      <c r="G75" s="34">
        <f>IF(OR(E75="",F75=""),"",F75-E75)</f>
      </c>
      <c r="H75" s="33">
        <f>IF(OR(E75="",E75=0),"",G75/E75)</f>
      </c>
      <c r="I75" s="28" t="s">
        <v>102</v>
      </c>
      <c r="J75" s="28" t="s">
        <v>393</v>
      </c>
    </row>
    <row r="76">
      <c r="A76" s="29" t="n">
        <v>46113</v>
      </c>
      <c r="B76" s="28" t="inlineStr">
        <is>
          <t>S003</t>
        </is>
      </c>
      <c r="C76" s="34">
        <f>IFERROR(VLOOKUP(B76,'店舗マスタ'!$A$4:$B$103,2,FALSE),"")</f>
      </c>
      <c r="D76" s="31" t="s">
        <v>179</v>
      </c>
      <c r="E76" s="31" t="n">
        <v>7200</v>
      </c>
      <c r="F76" s="31" t="n">
        <v>6366</v>
      </c>
      <c r="G76" s="34">
        <f>IF(OR(E76="",F76=""),"",F76-E76)</f>
      </c>
      <c r="H76" s="33">
        <f>IF(OR(E76="",E76=0),"",G76/E76)</f>
      </c>
      <c r="I76" s="28" t="s">
        <v>392</v>
      </c>
      <c r="J76" s="28" t="s">
        <v>393</v>
      </c>
    </row>
    <row r="77">
      <c r="A77" s="29" t="n">
        <v>46113</v>
      </c>
      <c r="B77" s="28" t="inlineStr">
        <is>
          <t>S003</t>
        </is>
      </c>
      <c r="C77" s="34">
        <f>IFERROR(VLOOKUP(B77,'店舗マスタ'!$A$4:$B$103,2,FALSE),"")</f>
      </c>
      <c r="D77" s="31" t="s">
        <v>182</v>
      </c>
      <c r="E77" s="31" t="n">
        <v>10800</v>
      </c>
      <c r="F77" s="31" t="n">
        <v>9364</v>
      </c>
      <c r="G77" s="34">
        <f>IF(OR(E77="",F77=""),"",F77-E77)</f>
      </c>
      <c r="H77" s="33">
        <f>IF(OR(E77="",E77=0),"",G77/E77)</f>
      </c>
      <c r="I77" s="28" t="s">
        <v>392</v>
      </c>
      <c r="J77" s="28" t="s">
        <v>393</v>
      </c>
    </row>
    <row r="78">
      <c r="A78" s="29" t="n">
        <v>46113</v>
      </c>
      <c r="B78" s="28" t="inlineStr">
        <is>
          <t>S003</t>
        </is>
      </c>
      <c r="C78" s="34">
        <f>IFERROR(VLOOKUP(B78,'店舗マスタ'!$A$4:$B$103,2,FALSE),"")</f>
      </c>
      <c r="D78" s="31" t="s">
        <v>185</v>
      </c>
      <c r="E78" s="31" t="n">
        <v>13500</v>
      </c>
      <c r="F78" s="31" t="n">
        <v>15222</v>
      </c>
      <c r="G78" s="34">
        <f>IF(OR(E78="",F78=""),"",F78-E78)</f>
      </c>
      <c r="H78" s="33">
        <f>IF(OR(E78="",E78=0),"",G78/E78)</f>
      </c>
      <c r="I78" s="28" t="s">
        <v>392</v>
      </c>
      <c r="J78" s="28" t="s">
        <v>393</v>
      </c>
    </row>
    <row r="79">
      <c r="A79" s="29" t="n">
        <v>46113</v>
      </c>
      <c r="B79" s="28" t="inlineStr">
        <is>
          <t>S004</t>
        </is>
      </c>
      <c r="C79" s="34">
        <f>IFERROR(VLOOKUP(B79,'店舗マスタ'!$A$4:$B$103,2,FALSE),"")</f>
      </c>
      <c r="D79" s="31" t="s">
        <v>170</v>
      </c>
      <c r="E79" s="31" t="n">
        <v>30000</v>
      </c>
      <c r="F79" s="31" t="n">
        <v>29797</v>
      </c>
      <c r="G79" s="34">
        <f>IF(OR(E79="",F79=""),"",F79-E79)</f>
      </c>
      <c r="H79" s="33">
        <f>IF(OR(E79="",E79=0),"",G79/E79)</f>
      </c>
      <c r="I79" s="28" t="s">
        <v>102</v>
      </c>
      <c r="J79" s="28" t="s">
        <v>393</v>
      </c>
    </row>
    <row r="80">
      <c r="A80" s="29" t="n">
        <v>46113</v>
      </c>
      <c r="B80" s="28" t="inlineStr">
        <is>
          <t>S004</t>
        </is>
      </c>
      <c r="C80" s="34">
        <f>IFERROR(VLOOKUP(B80,'店舗マスタ'!$A$4:$B$103,2,FALSE),"")</f>
      </c>
      <c r="D80" s="31" t="s">
        <v>174</v>
      </c>
      <c r="E80" s="31" t="n">
        <v>80000</v>
      </c>
      <c r="F80" s="31" t="n">
        <v>70860</v>
      </c>
      <c r="G80" s="34">
        <f>IF(OR(E80="",F80=""),"",F80-E80)</f>
      </c>
      <c r="H80" s="33">
        <f>IF(OR(E80="",E80=0),"",G80/E80)</f>
      </c>
      <c r="I80" s="28" t="s">
        <v>394</v>
      </c>
      <c r="J80" s="28" t="s">
        <v>393</v>
      </c>
    </row>
    <row r="81">
      <c r="A81" s="29" t="n">
        <v>46113</v>
      </c>
      <c r="B81" s="28" t="inlineStr">
        <is>
          <t>S004</t>
        </is>
      </c>
      <c r="C81" s="34">
        <f>IFERROR(VLOOKUP(B81,'店舗マスタ'!$A$4:$B$103,2,FALSE),"")</f>
      </c>
      <c r="D81" s="31" t="s">
        <v>179</v>
      </c>
      <c r="E81" s="31" t="n">
        <v>8000</v>
      </c>
      <c r="F81" s="31" t="n">
        <v>9129</v>
      </c>
      <c r="G81" s="34">
        <f>IF(OR(E81="",F81=""),"",F81-E81)</f>
      </c>
      <c r="H81" s="33">
        <f>IF(OR(E81="",E81=0),"",G81/E81)</f>
      </c>
      <c r="I81" s="28" t="s">
        <v>102</v>
      </c>
      <c r="J81" s="28" t="s">
        <v>393</v>
      </c>
    </row>
    <row r="82">
      <c r="A82" s="29" t="n">
        <v>46113</v>
      </c>
      <c r="B82" s="28" t="inlineStr">
        <is>
          <t>S004</t>
        </is>
      </c>
      <c r="C82" s="34">
        <f>IFERROR(VLOOKUP(B82,'店舗マスタ'!$A$4:$B$103,2,FALSE),"")</f>
      </c>
      <c r="D82" s="31" t="s">
        <v>182</v>
      </c>
      <c r="E82" s="31" t="n">
        <v>12000</v>
      </c>
      <c r="F82" s="31" t="n">
        <v>13767</v>
      </c>
      <c r="G82" s="34">
        <f>IF(OR(E82="",F82=""),"",F82-E82)</f>
      </c>
      <c r="H82" s="33">
        <f>IF(OR(E82="",E82=0),"",G82/E82)</f>
      </c>
      <c r="I82" s="28" t="s">
        <v>394</v>
      </c>
      <c r="J82" s="28" t="s">
        <v>393</v>
      </c>
    </row>
    <row r="83">
      <c r="A83" s="29" t="n">
        <v>46113</v>
      </c>
      <c r="B83" s="28" t="inlineStr">
        <is>
          <t>S004</t>
        </is>
      </c>
      <c r="C83" s="34">
        <f>IFERROR(VLOOKUP(B83,'店舗マスタ'!$A$4:$B$103,2,FALSE),"")</f>
      </c>
      <c r="D83" s="31" t="s">
        <v>185</v>
      </c>
      <c r="E83" s="31" t="n">
        <v>15000</v>
      </c>
      <c r="F83" s="31" t="n">
        <v>16912</v>
      </c>
      <c r="G83" s="34">
        <f>IF(OR(E83="",F83=""),"",F83-E83)</f>
      </c>
      <c r="H83" s="33">
        <f>IF(OR(E83="",E83=0),"",G83/E83)</f>
      </c>
      <c r="I83" s="28" t="s">
        <v>394</v>
      </c>
      <c r="J83" s="28" t="s">
        <v>393</v>
      </c>
    </row>
    <row r="84">
      <c r="A84" s="29" t="n"/>
      <c r="B84" s="28" t="n"/>
      <c r="C84" s="34">
        <f>IFERROR(VLOOKUP(B84,'店舗マスタ'!$A$4:$B$103,2,FALSE),"")</f>
      </c>
      <c r="D84" s="31" t="n"/>
      <c r="E84" s="31" t="n"/>
      <c r="F84" s="31" t="n"/>
      <c r="G84" s="34">
        <f>IF(OR(E84="",F84=""),"",F84-E84)</f>
      </c>
      <c r="H84" s="33">
        <f>IF(OR(E84="",E84=0),"",G84/E84)</f>
      </c>
      <c r="I84" s="28" t="n"/>
      <c r="J84" s="28" t="n"/>
    </row>
    <row r="85">
      <c r="A85" s="29" t="n"/>
      <c r="B85" s="28" t="n"/>
      <c r="C85" s="34">
        <f>IFERROR(VLOOKUP(B85,'店舗マスタ'!$A$4:$B$103,2,FALSE),"")</f>
      </c>
      <c r="D85" s="31" t="n"/>
      <c r="E85" s="31" t="n"/>
      <c r="F85" s="31" t="n"/>
      <c r="G85" s="34">
        <f>IF(OR(E85="",F85=""),"",F85-E85)</f>
      </c>
      <c r="H85" s="33">
        <f>IF(OR(E85="",E85=0),"",G85/E85)</f>
      </c>
      <c r="I85" s="28" t="n"/>
      <c r="J85" s="28" t="n"/>
    </row>
    <row r="86">
      <c r="A86" s="29" t="n"/>
      <c r="B86" s="28" t="n"/>
      <c r="C86" s="34">
        <f>IFERROR(VLOOKUP(B86,'店舗マスタ'!$A$4:$B$103,2,FALSE),"")</f>
      </c>
      <c r="D86" s="31" t="n"/>
      <c r="E86" s="31" t="n"/>
      <c r="F86" s="31" t="n"/>
      <c r="G86" s="34">
        <f>IF(OR(E86="",F86=""),"",F86-E86)</f>
      </c>
      <c r="H86" s="33">
        <f>IF(OR(E86="",E86=0),"",G86/E86)</f>
      </c>
      <c r="I86" s="28" t="n"/>
      <c r="J86" s="28" t="n"/>
    </row>
    <row r="87">
      <c r="A87" s="29" t="n"/>
      <c r="B87" s="28" t="n"/>
      <c r="C87" s="34">
        <f>IFERROR(VLOOKUP(B87,'店舗マスタ'!$A$4:$B$103,2,FALSE),"")</f>
      </c>
      <c r="D87" s="31" t="n"/>
      <c r="E87" s="31" t="n"/>
      <c r="F87" s="31" t="n"/>
      <c r="G87" s="34">
        <f>IF(OR(E87="",F87=""),"",F87-E87)</f>
      </c>
      <c r="H87" s="33">
        <f>IF(OR(E87="",E87=0),"",G87/E87)</f>
      </c>
      <c r="I87" s="28" t="n"/>
      <c r="J87" s="28" t="n"/>
    </row>
    <row r="88">
      <c r="A88" s="29" t="n"/>
      <c r="B88" s="28" t="n"/>
      <c r="C88" s="34">
        <f>IFERROR(VLOOKUP(B88,'店舗マスタ'!$A$4:$B$103,2,FALSE),"")</f>
      </c>
      <c r="D88" s="31" t="n"/>
      <c r="E88" s="31" t="n"/>
      <c r="F88" s="31" t="n"/>
      <c r="G88" s="34">
        <f>IF(OR(E88="",F88=""),"",F88-E88)</f>
      </c>
      <c r="H88" s="33">
        <f>IF(OR(E88="",E88=0),"",G88/E88)</f>
      </c>
      <c r="I88" s="28" t="n"/>
      <c r="J88" s="28" t="n"/>
    </row>
    <row r="89">
      <c r="A89" s="29" t="n"/>
      <c r="B89" s="28" t="n"/>
      <c r="C89" s="34">
        <f>IFERROR(VLOOKUP(B89,'店舗マスタ'!$A$4:$B$103,2,FALSE),"")</f>
      </c>
      <c r="D89" s="31" t="n"/>
      <c r="E89" s="31" t="n"/>
      <c r="F89" s="31" t="n"/>
      <c r="G89" s="34">
        <f>IF(OR(E89="",F89=""),"",F89-E89)</f>
      </c>
      <c r="H89" s="33">
        <f>IF(OR(E89="",E89=0),"",G89/E89)</f>
      </c>
      <c r="I89" s="28" t="n"/>
      <c r="J89" s="28" t="n"/>
    </row>
    <row r="90">
      <c r="A90" s="29" t="n"/>
      <c r="B90" s="28" t="n"/>
      <c r="C90" s="34">
        <f>IFERROR(VLOOKUP(B90,'店舗マスタ'!$A$4:$B$103,2,FALSE),"")</f>
      </c>
      <c r="D90" s="31" t="n"/>
      <c r="E90" s="31" t="n"/>
      <c r="F90" s="31" t="n"/>
      <c r="G90" s="34">
        <f>IF(OR(E90="",F90=""),"",F90-E90)</f>
      </c>
      <c r="H90" s="33">
        <f>IF(OR(E90="",E90=0),"",G90/E90)</f>
      </c>
      <c r="I90" s="28" t="n"/>
      <c r="J90" s="28" t="n"/>
    </row>
    <row r="91">
      <c r="A91" s="29" t="n"/>
      <c r="B91" s="28" t="n"/>
      <c r="C91" s="34">
        <f>IFERROR(VLOOKUP(B91,'店舗マスタ'!$A$4:$B$103,2,FALSE),"")</f>
      </c>
      <c r="D91" s="31" t="n"/>
      <c r="E91" s="31" t="n"/>
      <c r="F91" s="31" t="n"/>
      <c r="G91" s="34">
        <f>IF(OR(E91="",F91=""),"",F91-E91)</f>
      </c>
      <c r="H91" s="33">
        <f>IF(OR(E91="",E91=0),"",G91/E91)</f>
      </c>
      <c r="I91" s="28" t="n"/>
      <c r="J91" s="28" t="n"/>
    </row>
    <row r="92">
      <c r="A92" s="29" t="n"/>
      <c r="B92" s="28" t="n"/>
      <c r="C92" s="34">
        <f>IFERROR(VLOOKUP(B92,'店舗マスタ'!$A$4:$B$103,2,FALSE),"")</f>
      </c>
      <c r="D92" s="31" t="n"/>
      <c r="E92" s="31" t="n"/>
      <c r="F92" s="31" t="n"/>
      <c r="G92" s="34">
        <f>IF(OR(E92="",F92=""),"",F92-E92)</f>
      </c>
      <c r="H92" s="33">
        <f>IF(OR(E92="",E92=0),"",G92/E92)</f>
      </c>
      <c r="I92" s="28" t="n"/>
      <c r="J92" s="28" t="n"/>
    </row>
    <row r="93">
      <c r="A93" s="29" t="n"/>
      <c r="B93" s="28" t="n"/>
      <c r="C93" s="34">
        <f>IFERROR(VLOOKUP(B93,'店舗マスタ'!$A$4:$B$103,2,FALSE),"")</f>
      </c>
      <c r="D93" s="31" t="n"/>
      <c r="E93" s="31" t="n"/>
      <c r="F93" s="31" t="n"/>
      <c r="G93" s="34">
        <f>IF(OR(E93="",F93=""),"",F93-E93)</f>
      </c>
      <c r="H93" s="33">
        <f>IF(OR(E93="",E93=0),"",G93/E93)</f>
      </c>
      <c r="I93" s="28" t="n"/>
      <c r="J93" s="28" t="n"/>
    </row>
    <row r="94">
      <c r="A94" s="29" t="n"/>
      <c r="B94" s="28" t="n"/>
      <c r="C94" s="34">
        <f>IFERROR(VLOOKUP(B94,'店舗マスタ'!$A$4:$B$103,2,FALSE),"")</f>
      </c>
      <c r="D94" s="31" t="n"/>
      <c r="E94" s="31" t="n"/>
      <c r="F94" s="31" t="n"/>
      <c r="G94" s="34">
        <f>IF(OR(E94="",F94=""),"",F94-E94)</f>
      </c>
      <c r="H94" s="33">
        <f>IF(OR(E94="",E94=0),"",G94/E94)</f>
      </c>
      <c r="I94" s="28" t="n"/>
      <c r="J94" s="28" t="n"/>
    </row>
    <row r="95">
      <c r="A95" s="29" t="n"/>
      <c r="B95" s="28" t="n"/>
      <c r="C95" s="34">
        <f>IFERROR(VLOOKUP(B95,'店舗マスタ'!$A$4:$B$103,2,FALSE),"")</f>
      </c>
      <c r="D95" s="31" t="n"/>
      <c r="E95" s="31" t="n"/>
      <c r="F95" s="31" t="n"/>
      <c r="G95" s="34">
        <f>IF(OR(E95="",F95=""),"",F95-E95)</f>
      </c>
      <c r="H95" s="33">
        <f>IF(OR(E95="",E95=0),"",G95/E95)</f>
      </c>
      <c r="I95" s="28" t="n"/>
      <c r="J95" s="28" t="n"/>
    </row>
    <row r="96">
      <c r="A96" s="29" t="n"/>
      <c r="B96" s="28" t="n"/>
      <c r="C96" s="34">
        <f>IFERROR(VLOOKUP(B96,'店舗マスタ'!$A$4:$B$103,2,FALSE),"")</f>
      </c>
      <c r="D96" s="31" t="n"/>
      <c r="E96" s="31" t="n"/>
      <c r="F96" s="31" t="n"/>
      <c r="G96" s="34">
        <f>IF(OR(E96="",F96=""),"",F96-E96)</f>
      </c>
      <c r="H96" s="33">
        <f>IF(OR(E96="",E96=0),"",G96/E96)</f>
      </c>
      <c r="I96" s="28" t="n"/>
      <c r="J96" s="28" t="n"/>
    </row>
    <row r="97">
      <c r="A97" s="29" t="n"/>
      <c r="B97" s="28" t="n"/>
      <c r="C97" s="34">
        <f>IFERROR(VLOOKUP(B97,'店舗マスタ'!$A$4:$B$103,2,FALSE),"")</f>
      </c>
      <c r="D97" s="31" t="n"/>
      <c r="E97" s="31" t="n"/>
      <c r="F97" s="31" t="n"/>
      <c r="G97" s="34">
        <f>IF(OR(E97="",F97=""),"",F97-E97)</f>
      </c>
      <c r="H97" s="33">
        <f>IF(OR(E97="",E97=0),"",G97/E97)</f>
      </c>
      <c r="I97" s="28" t="n"/>
      <c r="J97" s="28" t="n"/>
    </row>
    <row r="98">
      <c r="A98" s="29" t="n"/>
      <c r="B98" s="28" t="n"/>
      <c r="C98" s="34">
        <f>IFERROR(VLOOKUP(B98,'店舗マスタ'!$A$4:$B$103,2,FALSE),"")</f>
      </c>
      <c r="D98" s="31" t="n"/>
      <c r="E98" s="31" t="n"/>
      <c r="F98" s="31" t="n"/>
      <c r="G98" s="34">
        <f>IF(OR(E98="",F98=""),"",F98-E98)</f>
      </c>
      <c r="H98" s="33">
        <f>IF(OR(E98="",E98=0),"",G98/E98)</f>
      </c>
      <c r="I98" s="28" t="n"/>
      <c r="J98" s="28" t="n"/>
    </row>
    <row r="99">
      <c r="A99" s="29" t="n"/>
      <c r="B99" s="28" t="n"/>
      <c r="C99" s="34">
        <f>IFERROR(VLOOKUP(B99,'店舗マスタ'!$A$4:$B$103,2,FALSE),"")</f>
      </c>
      <c r="D99" s="31" t="n"/>
      <c r="E99" s="31" t="n"/>
      <c r="F99" s="31" t="n"/>
      <c r="G99" s="34">
        <f>IF(OR(E99="",F99=""),"",F99-E99)</f>
      </c>
      <c r="H99" s="33">
        <f>IF(OR(E99="",E99=0),"",G99/E99)</f>
      </c>
      <c r="I99" s="28" t="n"/>
      <c r="J99" s="28" t="n"/>
    </row>
    <row r="100">
      <c r="A100" s="29" t="n"/>
      <c r="B100" s="28" t="n"/>
      <c r="C100" s="34">
        <f>IFERROR(VLOOKUP(B100,'店舗マスタ'!$A$4:$B$103,2,FALSE),"")</f>
      </c>
      <c r="D100" s="31" t="n"/>
      <c r="E100" s="31" t="n"/>
      <c r="F100" s="31" t="n"/>
      <c r="G100" s="34">
        <f>IF(OR(E100="",F100=""),"",F100-E100)</f>
      </c>
      <c r="H100" s="33">
        <f>IF(OR(E100="",E100=0),"",G100/E100)</f>
      </c>
      <c r="I100" s="28" t="n"/>
      <c r="J100" s="28" t="n"/>
    </row>
    <row r="101">
      <c r="A101" s="29" t="n"/>
      <c r="B101" s="28" t="n"/>
      <c r="C101" s="34">
        <f>IFERROR(VLOOKUP(B101,'店舗マスタ'!$A$4:$B$103,2,FALSE),"")</f>
      </c>
      <c r="D101" s="31" t="n"/>
      <c r="E101" s="31" t="n"/>
      <c r="F101" s="31" t="n"/>
      <c r="G101" s="34">
        <f>IF(OR(E101="",F101=""),"",F101-E101)</f>
      </c>
      <c r="H101" s="33">
        <f>IF(OR(E101="",E101=0),"",G101/E101)</f>
      </c>
      <c r="I101" s="28" t="n"/>
      <c r="J101" s="28" t="n"/>
    </row>
    <row r="102">
      <c r="A102" s="29" t="n"/>
      <c r="B102" s="28" t="n"/>
      <c r="C102" s="34">
        <f>IFERROR(VLOOKUP(B102,'店舗マスタ'!$A$4:$B$103,2,FALSE),"")</f>
      </c>
      <c r="D102" s="31" t="n"/>
      <c r="E102" s="31" t="n"/>
      <c r="F102" s="31" t="n"/>
      <c r="G102" s="34">
        <f>IF(OR(E102="",F102=""),"",F102-E102)</f>
      </c>
      <c r="H102" s="33">
        <f>IF(OR(E102="",E102=0),"",G102/E102)</f>
      </c>
      <c r="I102" s="28" t="n"/>
      <c r="J102" s="28" t="n"/>
    </row>
    <row r="103">
      <c r="A103" s="29" t="n"/>
      <c r="B103" s="28" t="n"/>
      <c r="C103" s="34">
        <f>IFERROR(VLOOKUP(B103,'店舗マスタ'!$A$4:$B$103,2,FALSE),"")</f>
      </c>
      <c r="D103" s="31" t="n"/>
      <c r="E103" s="31" t="n"/>
      <c r="F103" s="31" t="n"/>
      <c r="G103" s="34">
        <f>IF(OR(E103="",F103=""),"",F103-E103)</f>
      </c>
      <c r="H103" s="33">
        <f>IF(OR(E103="",E103=0),"",G103/E103)</f>
      </c>
      <c r="I103" s="28" t="n"/>
      <c r="J103" s="28" t="n"/>
    </row>
    <row r="104">
      <c r="A104" s="29" t="n"/>
      <c r="B104" s="28" t="n"/>
      <c r="C104" s="34">
        <f>IFERROR(VLOOKUP(B104,'店舗マスタ'!$A$4:$B$103,2,FALSE),"")</f>
      </c>
      <c r="D104" s="31" t="n"/>
      <c r="E104" s="31" t="n"/>
      <c r="F104" s="31" t="n"/>
      <c r="G104" s="34">
        <f>IF(OR(E104="",F104=""),"",F104-E104)</f>
      </c>
      <c r="H104" s="33">
        <f>IF(OR(E104="",E104=0),"",G104/E104)</f>
      </c>
      <c r="I104" s="28" t="n"/>
      <c r="J104" s="28" t="n"/>
    </row>
    <row r="105">
      <c r="A105" s="29" t="n"/>
      <c r="B105" s="28" t="n"/>
      <c r="C105" s="34">
        <f>IFERROR(VLOOKUP(B105,'店舗マスタ'!$A$4:$B$103,2,FALSE),"")</f>
      </c>
      <c r="D105" s="31" t="n"/>
      <c r="E105" s="31" t="n"/>
      <c r="F105" s="31" t="n"/>
      <c r="G105" s="34">
        <f>IF(OR(E105="",F105=""),"",F105-E105)</f>
      </c>
      <c r="H105" s="33">
        <f>IF(OR(E105="",E105=0),"",G105/E105)</f>
      </c>
      <c r="I105" s="28" t="n"/>
      <c r="J105" s="28" t="n"/>
    </row>
    <row r="106">
      <c r="A106" s="29" t="n"/>
      <c r="B106" s="28" t="n"/>
      <c r="C106" s="34">
        <f>IFERROR(VLOOKUP(B106,'店舗マスタ'!$A$4:$B$103,2,FALSE),"")</f>
      </c>
      <c r="D106" s="31" t="n"/>
      <c r="E106" s="31" t="n"/>
      <c r="F106" s="31" t="n"/>
      <c r="G106" s="34">
        <f>IF(OR(E106="",F106=""),"",F106-E106)</f>
      </c>
      <c r="H106" s="33">
        <f>IF(OR(E106="",E106=0),"",G106/E106)</f>
      </c>
      <c r="I106" s="28" t="n"/>
      <c r="J106" s="28" t="n"/>
    </row>
    <row r="107">
      <c r="A107" s="29" t="n"/>
      <c r="B107" s="28" t="n"/>
      <c r="C107" s="34">
        <f>IFERROR(VLOOKUP(B107,'店舗マスタ'!$A$4:$B$103,2,FALSE),"")</f>
      </c>
      <c r="D107" s="31" t="n"/>
      <c r="E107" s="31" t="n"/>
      <c r="F107" s="31" t="n"/>
      <c r="G107" s="34">
        <f>IF(OR(E107="",F107=""),"",F107-E107)</f>
      </c>
      <c r="H107" s="33">
        <f>IF(OR(E107="",E107=0),"",G107/E107)</f>
      </c>
      <c r="I107" s="28" t="n"/>
      <c r="J107" s="28" t="n"/>
    </row>
    <row r="108">
      <c r="A108" s="29" t="n"/>
      <c r="B108" s="28" t="n"/>
      <c r="C108" s="34">
        <f>IFERROR(VLOOKUP(B108,'店舗マスタ'!$A$4:$B$103,2,FALSE),"")</f>
      </c>
      <c r="D108" s="31" t="n"/>
      <c r="E108" s="31" t="n"/>
      <c r="F108" s="31" t="n"/>
      <c r="G108" s="34">
        <f>IF(OR(E108="",F108=""),"",F108-E108)</f>
      </c>
      <c r="H108" s="33">
        <f>IF(OR(E108="",E108=0),"",G108/E108)</f>
      </c>
      <c r="I108" s="28" t="n"/>
      <c r="J108" s="28" t="n"/>
    </row>
    <row r="109">
      <c r="A109" s="29" t="n"/>
      <c r="B109" s="28" t="n"/>
      <c r="C109" s="34">
        <f>IFERROR(VLOOKUP(B109,'店舗マスタ'!$A$4:$B$103,2,FALSE),"")</f>
      </c>
      <c r="D109" s="31" t="n"/>
      <c r="E109" s="31" t="n"/>
      <c r="F109" s="31" t="n"/>
      <c r="G109" s="34">
        <f>IF(OR(E109="",F109=""),"",F109-E109)</f>
      </c>
      <c r="H109" s="33">
        <f>IF(OR(E109="",E109=0),"",G109/E109)</f>
      </c>
      <c r="I109" s="28" t="n"/>
      <c r="J109" s="28" t="n"/>
    </row>
    <row r="110">
      <c r="A110" s="29" t="n"/>
      <c r="B110" s="28" t="n"/>
      <c r="C110" s="34">
        <f>IFERROR(VLOOKUP(B110,'店舗マスタ'!$A$4:$B$103,2,FALSE),"")</f>
      </c>
      <c r="D110" s="31" t="n"/>
      <c r="E110" s="31" t="n"/>
      <c r="F110" s="31" t="n"/>
      <c r="G110" s="34">
        <f>IF(OR(E110="",F110=""),"",F110-E110)</f>
      </c>
      <c r="H110" s="33">
        <f>IF(OR(E110="",E110=0),"",G110/E110)</f>
      </c>
      <c r="I110" s="28" t="n"/>
      <c r="J110" s="28" t="n"/>
    </row>
    <row r="111">
      <c r="A111" s="29" t="n"/>
      <c r="B111" s="28" t="n"/>
      <c r="C111" s="34">
        <f>IFERROR(VLOOKUP(B111,'店舗マスタ'!$A$4:$B$103,2,FALSE),"")</f>
      </c>
      <c r="D111" s="31" t="n"/>
      <c r="E111" s="31" t="n"/>
      <c r="F111" s="31" t="n"/>
      <c r="G111" s="34">
        <f>IF(OR(E111="",F111=""),"",F111-E111)</f>
      </c>
      <c r="H111" s="33">
        <f>IF(OR(E111="",E111=0),"",G111/E111)</f>
      </c>
      <c r="I111" s="28" t="n"/>
      <c r="J111" s="28" t="n"/>
    </row>
    <row r="112">
      <c r="A112" s="29" t="n"/>
      <c r="B112" s="28" t="n"/>
      <c r="C112" s="34">
        <f>IFERROR(VLOOKUP(B112,'店舗マスタ'!$A$4:$B$103,2,FALSE),"")</f>
      </c>
      <c r="D112" s="31" t="n"/>
      <c r="E112" s="31" t="n"/>
      <c r="F112" s="31" t="n"/>
      <c r="G112" s="34">
        <f>IF(OR(E112="",F112=""),"",F112-E112)</f>
      </c>
      <c r="H112" s="33">
        <f>IF(OR(E112="",E112=0),"",G112/E112)</f>
      </c>
      <c r="I112" s="28" t="n"/>
      <c r="J112" s="28" t="n"/>
    </row>
    <row r="113">
      <c r="A113" s="29" t="n"/>
      <c r="B113" s="28" t="n"/>
      <c r="C113" s="34">
        <f>IFERROR(VLOOKUP(B113,'店舗マスタ'!$A$4:$B$103,2,FALSE),"")</f>
      </c>
      <c r="D113" s="31" t="n"/>
      <c r="E113" s="31" t="n"/>
      <c r="F113" s="31" t="n"/>
      <c r="G113" s="34">
        <f>IF(OR(E113="",F113=""),"",F113-E113)</f>
      </c>
      <c r="H113" s="33">
        <f>IF(OR(E113="",E113=0),"",G113/E113)</f>
      </c>
      <c r="I113" s="28" t="n"/>
      <c r="J113" s="28" t="n"/>
    </row>
    <row r="114">
      <c r="A114" s="29" t="n"/>
      <c r="B114" s="28" t="n"/>
      <c r="C114" s="34">
        <f>IFERROR(VLOOKUP(B114,'店舗マスタ'!$A$4:$B$103,2,FALSE),"")</f>
      </c>
      <c r="D114" s="31" t="n"/>
      <c r="E114" s="31" t="n"/>
      <c r="F114" s="31" t="n"/>
      <c r="G114" s="34">
        <f>IF(OR(E114="",F114=""),"",F114-E114)</f>
      </c>
      <c r="H114" s="33">
        <f>IF(OR(E114="",E114=0),"",G114/E114)</f>
      </c>
      <c r="I114" s="28" t="n"/>
      <c r="J114" s="28" t="n"/>
    </row>
    <row r="115">
      <c r="A115" s="29" t="n"/>
      <c r="B115" s="28" t="n"/>
      <c r="C115" s="34">
        <f>IFERROR(VLOOKUP(B115,'店舗マスタ'!$A$4:$B$103,2,FALSE),"")</f>
      </c>
      <c r="D115" s="31" t="n"/>
      <c r="E115" s="31" t="n"/>
      <c r="F115" s="31" t="n"/>
      <c r="G115" s="34">
        <f>IF(OR(E115="",F115=""),"",F115-E115)</f>
      </c>
      <c r="H115" s="33">
        <f>IF(OR(E115="",E115=0),"",G115/E115)</f>
      </c>
      <c r="I115" s="28" t="n"/>
      <c r="J115" s="28" t="n"/>
    </row>
    <row r="116">
      <c r="A116" s="29" t="n"/>
      <c r="B116" s="28" t="n"/>
      <c r="C116" s="34">
        <f>IFERROR(VLOOKUP(B116,'店舗マスタ'!$A$4:$B$103,2,FALSE),"")</f>
      </c>
      <c r="D116" s="31" t="n"/>
      <c r="E116" s="31" t="n"/>
      <c r="F116" s="31" t="n"/>
      <c r="G116" s="34">
        <f>IF(OR(E116="",F116=""),"",F116-E116)</f>
      </c>
      <c r="H116" s="33">
        <f>IF(OR(E116="",E116=0),"",G116/E116)</f>
      </c>
      <c r="I116" s="28" t="n"/>
      <c r="J116" s="28" t="n"/>
    </row>
    <row r="117">
      <c r="A117" s="29" t="n"/>
      <c r="B117" s="28" t="n"/>
      <c r="C117" s="34">
        <f>IFERROR(VLOOKUP(B117,'店舗マスタ'!$A$4:$B$103,2,FALSE),"")</f>
      </c>
      <c r="D117" s="31" t="n"/>
      <c r="E117" s="31" t="n"/>
      <c r="F117" s="31" t="n"/>
      <c r="G117" s="34">
        <f>IF(OR(E117="",F117=""),"",F117-E117)</f>
      </c>
      <c r="H117" s="33">
        <f>IF(OR(E117="",E117=0),"",G117/E117)</f>
      </c>
      <c r="I117" s="28" t="n"/>
      <c r="J117" s="28" t="n"/>
    </row>
    <row r="118">
      <c r="A118" s="29" t="n"/>
      <c r="B118" s="28" t="n"/>
      <c r="C118" s="34">
        <f>IFERROR(VLOOKUP(B118,'店舗マスタ'!$A$4:$B$103,2,FALSE),"")</f>
      </c>
      <c r="D118" s="31" t="n"/>
      <c r="E118" s="31" t="n"/>
      <c r="F118" s="31" t="n"/>
      <c r="G118" s="34">
        <f>IF(OR(E118="",F118=""),"",F118-E118)</f>
      </c>
      <c r="H118" s="33">
        <f>IF(OR(E118="",E118=0),"",G118/E118)</f>
      </c>
      <c r="I118" s="28" t="n"/>
      <c r="J118" s="28" t="n"/>
    </row>
    <row r="119">
      <c r="A119" s="29" t="n"/>
      <c r="B119" s="28" t="n"/>
      <c r="C119" s="34">
        <f>IFERROR(VLOOKUP(B119,'店舗マスタ'!$A$4:$B$103,2,FALSE),"")</f>
      </c>
      <c r="D119" s="31" t="n"/>
      <c r="E119" s="31" t="n"/>
      <c r="F119" s="31" t="n"/>
      <c r="G119" s="34">
        <f>IF(OR(E119="",F119=""),"",F119-E119)</f>
      </c>
      <c r="H119" s="33">
        <f>IF(OR(E119="",E119=0),"",G119/E119)</f>
      </c>
      <c r="I119" s="28" t="n"/>
      <c r="J119" s="28" t="n"/>
    </row>
    <row r="120">
      <c r="A120" s="29" t="n"/>
      <c r="B120" s="28" t="n"/>
      <c r="C120" s="34">
        <f>IFERROR(VLOOKUP(B120,'店舗マスタ'!$A$4:$B$103,2,FALSE),"")</f>
      </c>
      <c r="D120" s="31" t="n"/>
      <c r="E120" s="31" t="n"/>
      <c r="F120" s="31" t="n"/>
      <c r="G120" s="34">
        <f>IF(OR(E120="",F120=""),"",F120-E120)</f>
      </c>
      <c r="H120" s="33">
        <f>IF(OR(E120="",E120=0),"",G120/E120)</f>
      </c>
      <c r="I120" s="28" t="n"/>
      <c r="J120" s="28" t="n"/>
    </row>
    <row r="121">
      <c r="A121" s="29" t="n"/>
      <c r="B121" s="28" t="n"/>
      <c r="C121" s="34">
        <f>IFERROR(VLOOKUP(B121,'店舗マスタ'!$A$4:$B$103,2,FALSE),"")</f>
      </c>
      <c r="D121" s="31" t="n"/>
      <c r="E121" s="31" t="n"/>
      <c r="F121" s="31" t="n"/>
      <c r="G121" s="34">
        <f>IF(OR(E121="",F121=""),"",F121-E121)</f>
      </c>
      <c r="H121" s="33">
        <f>IF(OR(E121="",E121=0),"",G121/E121)</f>
      </c>
      <c r="I121" s="28" t="n"/>
      <c r="J121" s="28" t="n"/>
    </row>
    <row r="122">
      <c r="A122" s="29" t="n"/>
      <c r="B122" s="28" t="n"/>
      <c r="C122" s="34">
        <f>IFERROR(VLOOKUP(B122,'店舗マスタ'!$A$4:$B$103,2,FALSE),"")</f>
      </c>
      <c r="D122" s="31" t="n"/>
      <c r="E122" s="31" t="n"/>
      <c r="F122" s="31" t="n"/>
      <c r="G122" s="34">
        <f>IF(OR(E122="",F122=""),"",F122-E122)</f>
      </c>
      <c r="H122" s="33">
        <f>IF(OR(E122="",E122=0),"",G122/E122)</f>
      </c>
      <c r="I122" s="28" t="n"/>
      <c r="J122" s="28" t="n"/>
    </row>
    <row r="123">
      <c r="A123" s="29" t="n"/>
      <c r="B123" s="28" t="n"/>
      <c r="C123" s="34">
        <f>IFERROR(VLOOKUP(B123,'店舗マスタ'!$A$4:$B$103,2,FALSE),"")</f>
      </c>
      <c r="D123" s="31" t="n"/>
      <c r="E123" s="31" t="n"/>
      <c r="F123" s="31" t="n"/>
      <c r="G123" s="34">
        <f>IF(OR(E123="",F123=""),"",F123-E123)</f>
      </c>
      <c r="H123" s="33">
        <f>IF(OR(E123="",E123=0),"",G123/E123)</f>
      </c>
      <c r="I123" s="28" t="n"/>
      <c r="J123" s="28" t="n"/>
    </row>
    <row r="124">
      <c r="A124" s="29" t="n"/>
      <c r="B124" s="28" t="n"/>
      <c r="C124" s="34">
        <f>IFERROR(VLOOKUP(B124,'店舗マスタ'!$A$4:$B$103,2,FALSE),"")</f>
      </c>
      <c r="D124" s="31" t="n"/>
      <c r="E124" s="31" t="n"/>
      <c r="F124" s="31" t="n"/>
      <c r="G124" s="34">
        <f>IF(OR(E124="",F124=""),"",F124-E124)</f>
      </c>
      <c r="H124" s="33">
        <f>IF(OR(E124="",E124=0),"",G124/E124)</f>
      </c>
      <c r="I124" s="28" t="n"/>
      <c r="J124" s="28" t="n"/>
    </row>
    <row r="125">
      <c r="A125" s="29" t="n"/>
      <c r="B125" s="28" t="n"/>
      <c r="C125" s="34">
        <f>IFERROR(VLOOKUP(B125,'店舗マスタ'!$A$4:$B$103,2,FALSE),"")</f>
      </c>
      <c r="D125" s="31" t="n"/>
      <c r="E125" s="31" t="n"/>
      <c r="F125" s="31" t="n"/>
      <c r="G125" s="34">
        <f>IF(OR(E125="",F125=""),"",F125-E125)</f>
      </c>
      <c r="H125" s="33">
        <f>IF(OR(E125="",E125=0),"",G125/E125)</f>
      </c>
      <c r="I125" s="28" t="n"/>
      <c r="J125" s="28" t="n"/>
    </row>
    <row r="126">
      <c r="A126" s="29" t="n"/>
      <c r="B126" s="28" t="n"/>
      <c r="C126" s="34">
        <f>IFERROR(VLOOKUP(B126,'店舗マスタ'!$A$4:$B$103,2,FALSE),"")</f>
      </c>
      <c r="D126" s="31" t="n"/>
      <c r="E126" s="31" t="n"/>
      <c r="F126" s="31" t="n"/>
      <c r="G126" s="34">
        <f>IF(OR(E126="",F126=""),"",F126-E126)</f>
      </c>
      <c r="H126" s="33">
        <f>IF(OR(E126="",E126=0),"",G126/E126)</f>
      </c>
      <c r="I126" s="28" t="n"/>
      <c r="J126" s="28" t="n"/>
    </row>
    <row r="127">
      <c r="A127" s="29" t="n"/>
      <c r="B127" s="28" t="n"/>
      <c r="C127" s="34">
        <f>IFERROR(VLOOKUP(B127,'店舗マスタ'!$A$4:$B$103,2,FALSE),"")</f>
      </c>
      <c r="D127" s="31" t="n"/>
      <c r="E127" s="31" t="n"/>
      <c r="F127" s="31" t="n"/>
      <c r="G127" s="34">
        <f>IF(OR(E127="",F127=""),"",F127-E127)</f>
      </c>
      <c r="H127" s="33">
        <f>IF(OR(E127="",E127=0),"",G127/E127)</f>
      </c>
      <c r="I127" s="28" t="n"/>
      <c r="J127" s="28" t="n"/>
    </row>
    <row r="128">
      <c r="A128" s="29" t="n"/>
      <c r="B128" s="28" t="n"/>
      <c r="C128" s="34">
        <f>IFERROR(VLOOKUP(B128,'店舗マスタ'!$A$4:$B$103,2,FALSE),"")</f>
      </c>
      <c r="D128" s="31" t="n"/>
      <c r="E128" s="31" t="n"/>
      <c r="F128" s="31" t="n"/>
      <c r="G128" s="34">
        <f>IF(OR(E128="",F128=""),"",F128-E128)</f>
      </c>
      <c r="H128" s="33">
        <f>IF(OR(E128="",E128=0),"",G128/E128)</f>
      </c>
      <c r="I128" s="28" t="n"/>
      <c r="J128" s="28" t="n"/>
    </row>
    <row r="129">
      <c r="A129" s="29" t="n"/>
      <c r="B129" s="28" t="n"/>
      <c r="C129" s="34">
        <f>IFERROR(VLOOKUP(B129,'店舗マスタ'!$A$4:$B$103,2,FALSE),"")</f>
      </c>
      <c r="D129" s="31" t="n"/>
      <c r="E129" s="31" t="n"/>
      <c r="F129" s="31" t="n"/>
      <c r="G129" s="34">
        <f>IF(OR(E129="",F129=""),"",F129-E129)</f>
      </c>
      <c r="H129" s="33">
        <f>IF(OR(E129="",E129=0),"",G129/E129)</f>
      </c>
      <c r="I129" s="28" t="n"/>
      <c r="J129" s="28" t="n"/>
    </row>
    <row r="130">
      <c r="A130" s="29" t="n"/>
      <c r="B130" s="28" t="n"/>
      <c r="C130" s="34">
        <f>IFERROR(VLOOKUP(B130,'店舗マスタ'!$A$4:$B$103,2,FALSE),"")</f>
      </c>
      <c r="D130" s="31" t="n"/>
      <c r="E130" s="31" t="n"/>
      <c r="F130" s="31" t="n"/>
      <c r="G130" s="34">
        <f>IF(OR(E130="",F130=""),"",F130-E130)</f>
      </c>
      <c r="H130" s="33">
        <f>IF(OR(E130="",E130=0),"",G130/E130)</f>
      </c>
      <c r="I130" s="28" t="n"/>
      <c r="J130" s="28" t="n"/>
    </row>
    <row r="131">
      <c r="A131" s="29" t="n"/>
      <c r="B131" s="28" t="n"/>
      <c r="C131" s="34">
        <f>IFERROR(VLOOKUP(B131,'店舗マスタ'!$A$4:$B$103,2,FALSE),"")</f>
      </c>
      <c r="D131" s="31" t="n"/>
      <c r="E131" s="31" t="n"/>
      <c r="F131" s="31" t="n"/>
      <c r="G131" s="34">
        <f>IF(OR(E131="",F131=""),"",F131-E131)</f>
      </c>
      <c r="H131" s="33">
        <f>IF(OR(E131="",E131=0),"",G131/E131)</f>
      </c>
      <c r="I131" s="28" t="n"/>
      <c r="J131" s="28" t="n"/>
    </row>
    <row r="132">
      <c r="A132" s="29" t="n"/>
      <c r="B132" s="28" t="n"/>
      <c r="C132" s="34">
        <f>IFERROR(VLOOKUP(B132,'店舗マスタ'!$A$4:$B$103,2,FALSE),"")</f>
      </c>
      <c r="D132" s="31" t="n"/>
      <c r="E132" s="31" t="n"/>
      <c r="F132" s="31" t="n"/>
      <c r="G132" s="34">
        <f>IF(OR(E132="",F132=""),"",F132-E132)</f>
      </c>
      <c r="H132" s="33">
        <f>IF(OR(E132="",E132=0),"",G132/E132)</f>
      </c>
      <c r="I132" s="28" t="n"/>
      <c r="J132" s="28" t="n"/>
    </row>
    <row r="133">
      <c r="A133" s="29" t="n"/>
      <c r="B133" s="28" t="n"/>
      <c r="C133" s="34">
        <f>IFERROR(VLOOKUP(B133,'店舗マスタ'!$A$4:$B$103,2,FALSE),"")</f>
      </c>
      <c r="D133" s="31" t="n"/>
      <c r="E133" s="31" t="n"/>
      <c r="F133" s="31" t="n"/>
      <c r="G133" s="34">
        <f>IF(OR(E133="",F133=""),"",F133-E133)</f>
      </c>
      <c r="H133" s="33">
        <f>IF(OR(E133="",E133=0),"",G133/E133)</f>
      </c>
      <c r="I133" s="28" t="n"/>
      <c r="J133" s="28" t="n"/>
    </row>
    <row r="134">
      <c r="A134" s="29" t="n"/>
      <c r="B134" s="28" t="n"/>
      <c r="C134" s="34">
        <f>IFERROR(VLOOKUP(B134,'店舗マスタ'!$A$4:$B$103,2,FALSE),"")</f>
      </c>
      <c r="D134" s="31" t="n"/>
      <c r="E134" s="31" t="n"/>
      <c r="F134" s="31" t="n"/>
      <c r="G134" s="34">
        <f>IF(OR(E134="",F134=""),"",F134-E134)</f>
      </c>
      <c r="H134" s="33">
        <f>IF(OR(E134="",E134=0),"",G134/E134)</f>
      </c>
      <c r="I134" s="28" t="n"/>
      <c r="J134" s="28" t="n"/>
    </row>
    <row r="135">
      <c r="A135" s="29" t="n"/>
      <c r="B135" s="28" t="n"/>
      <c r="C135" s="34">
        <f>IFERROR(VLOOKUP(B135,'店舗マスタ'!$A$4:$B$103,2,FALSE),"")</f>
      </c>
      <c r="D135" s="31" t="n"/>
      <c r="E135" s="31" t="n"/>
      <c r="F135" s="31" t="n"/>
      <c r="G135" s="34">
        <f>IF(OR(E135="",F135=""),"",F135-E135)</f>
      </c>
      <c r="H135" s="33">
        <f>IF(OR(E135="",E135=0),"",G135/E135)</f>
      </c>
      <c r="I135" s="28" t="n"/>
      <c r="J135" s="28" t="n"/>
    </row>
    <row r="136">
      <c r="A136" s="29" t="n"/>
      <c r="B136" s="28" t="n"/>
      <c r="C136" s="34">
        <f>IFERROR(VLOOKUP(B136,'店舗マスタ'!$A$4:$B$103,2,FALSE),"")</f>
      </c>
      <c r="D136" s="31" t="n"/>
      <c r="E136" s="31" t="n"/>
      <c r="F136" s="31" t="n"/>
      <c r="G136" s="34">
        <f>IF(OR(E136="",F136=""),"",F136-E136)</f>
      </c>
      <c r="H136" s="33">
        <f>IF(OR(E136="",E136=0),"",G136/E136)</f>
      </c>
      <c r="I136" s="28" t="n"/>
      <c r="J136" s="28" t="n"/>
    </row>
    <row r="137">
      <c r="A137" s="29" t="n"/>
      <c r="B137" s="28" t="n"/>
      <c r="C137" s="34">
        <f>IFERROR(VLOOKUP(B137,'店舗マスタ'!$A$4:$B$103,2,FALSE),"")</f>
      </c>
      <c r="D137" s="31" t="n"/>
      <c r="E137" s="31" t="n"/>
      <c r="F137" s="31" t="n"/>
      <c r="G137" s="34">
        <f>IF(OR(E137="",F137=""),"",F137-E137)</f>
      </c>
      <c r="H137" s="33">
        <f>IF(OR(E137="",E137=0),"",G137/E137)</f>
      </c>
      <c r="I137" s="28" t="n"/>
      <c r="J137" s="28" t="n"/>
    </row>
    <row r="138">
      <c r="A138" s="29" t="n"/>
      <c r="B138" s="28" t="n"/>
      <c r="C138" s="34">
        <f>IFERROR(VLOOKUP(B138,'店舗マスタ'!$A$4:$B$103,2,FALSE),"")</f>
      </c>
      <c r="D138" s="31" t="n"/>
      <c r="E138" s="31" t="n"/>
      <c r="F138" s="31" t="n"/>
      <c r="G138" s="34">
        <f>IF(OR(E138="",F138=""),"",F138-E138)</f>
      </c>
      <c r="H138" s="33">
        <f>IF(OR(E138="",E138=0),"",G138/E138)</f>
      </c>
      <c r="I138" s="28" t="n"/>
      <c r="J138" s="28" t="n"/>
    </row>
    <row r="139">
      <c r="A139" s="29" t="n"/>
      <c r="B139" s="28" t="n"/>
      <c r="C139" s="34">
        <f>IFERROR(VLOOKUP(B139,'店舗マスタ'!$A$4:$B$103,2,FALSE),"")</f>
      </c>
      <c r="D139" s="31" t="n"/>
      <c r="E139" s="31" t="n"/>
      <c r="F139" s="31" t="n"/>
      <c r="G139" s="34">
        <f>IF(OR(E139="",F139=""),"",F139-E139)</f>
      </c>
      <c r="H139" s="33">
        <f>IF(OR(E139="",E139=0),"",G139/E139)</f>
      </c>
      <c r="I139" s="28" t="n"/>
      <c r="J139" s="28" t="n"/>
    </row>
    <row r="140">
      <c r="A140" s="29" t="n"/>
      <c r="B140" s="28" t="n"/>
      <c r="C140" s="34">
        <f>IFERROR(VLOOKUP(B140,'店舗マスタ'!$A$4:$B$103,2,FALSE),"")</f>
      </c>
      <c r="D140" s="31" t="n"/>
      <c r="E140" s="31" t="n"/>
      <c r="F140" s="31" t="n"/>
      <c r="G140" s="34">
        <f>IF(OR(E140="",F140=""),"",F140-E140)</f>
      </c>
      <c r="H140" s="33">
        <f>IF(OR(E140="",E140=0),"",G140/E140)</f>
      </c>
      <c r="I140" s="28" t="n"/>
      <c r="J140" s="28" t="n"/>
    </row>
    <row r="141">
      <c r="A141" s="29" t="n"/>
      <c r="B141" s="28" t="n"/>
      <c r="C141" s="34">
        <f>IFERROR(VLOOKUP(B141,'店舗マスタ'!$A$4:$B$103,2,FALSE),"")</f>
      </c>
      <c r="D141" s="31" t="n"/>
      <c r="E141" s="31" t="n"/>
      <c r="F141" s="31" t="n"/>
      <c r="G141" s="34">
        <f>IF(OR(E141="",F141=""),"",F141-E141)</f>
      </c>
      <c r="H141" s="33">
        <f>IF(OR(E141="",E141=0),"",G141/E141)</f>
      </c>
      <c r="I141" s="28" t="n"/>
      <c r="J141" s="28" t="n"/>
    </row>
    <row r="142">
      <c r="A142" s="29" t="n"/>
      <c r="B142" s="28" t="n"/>
      <c r="C142" s="34">
        <f>IFERROR(VLOOKUP(B142,'店舗マスタ'!$A$4:$B$103,2,FALSE),"")</f>
      </c>
      <c r="D142" s="31" t="n"/>
      <c r="E142" s="31" t="n"/>
      <c r="F142" s="31" t="n"/>
      <c r="G142" s="34">
        <f>IF(OR(E142="",F142=""),"",F142-E142)</f>
      </c>
      <c r="H142" s="33">
        <f>IF(OR(E142="",E142=0),"",G142/E142)</f>
      </c>
      <c r="I142" s="28" t="n"/>
      <c r="J142" s="28" t="n"/>
    </row>
    <row r="143">
      <c r="A143" s="29" t="n"/>
      <c r="B143" s="28" t="n"/>
      <c r="C143" s="34">
        <f>IFERROR(VLOOKUP(B143,'店舗マスタ'!$A$4:$B$103,2,FALSE),"")</f>
      </c>
      <c r="D143" s="31" t="n"/>
      <c r="E143" s="31" t="n"/>
      <c r="F143" s="31" t="n"/>
      <c r="G143" s="34">
        <f>IF(OR(E143="",F143=""),"",F143-E143)</f>
      </c>
      <c r="H143" s="33">
        <f>IF(OR(E143="",E143=0),"",G143/E143)</f>
      </c>
      <c r="I143" s="28" t="n"/>
      <c r="J143" s="28" t="n"/>
    </row>
    <row r="144">
      <c r="A144" s="29" t="n"/>
      <c r="B144" s="28" t="n"/>
      <c r="C144" s="34">
        <f>IFERROR(VLOOKUP(B144,'店舗マスタ'!$A$4:$B$103,2,FALSE),"")</f>
      </c>
      <c r="D144" s="31" t="n"/>
      <c r="E144" s="31" t="n"/>
      <c r="F144" s="31" t="n"/>
      <c r="G144" s="34">
        <f>IF(OR(E144="",F144=""),"",F144-E144)</f>
      </c>
      <c r="H144" s="33">
        <f>IF(OR(E144="",E144=0),"",G144/E144)</f>
      </c>
      <c r="I144" s="28" t="n"/>
      <c r="J144" s="28" t="n"/>
    </row>
    <row r="145">
      <c r="A145" s="29" t="n"/>
      <c r="B145" s="28" t="n"/>
      <c r="C145" s="34">
        <f>IFERROR(VLOOKUP(B145,'店舗マスタ'!$A$4:$B$103,2,FALSE),"")</f>
      </c>
      <c r="D145" s="31" t="n"/>
      <c r="E145" s="31" t="n"/>
      <c r="F145" s="31" t="n"/>
      <c r="G145" s="34">
        <f>IF(OR(E145="",F145=""),"",F145-E145)</f>
      </c>
      <c r="H145" s="33">
        <f>IF(OR(E145="",E145=0),"",G145/E145)</f>
      </c>
      <c r="I145" s="28" t="n"/>
      <c r="J145" s="28" t="n"/>
    </row>
    <row r="146">
      <c r="A146" s="29" t="n"/>
      <c r="B146" s="28" t="n"/>
      <c r="C146" s="34">
        <f>IFERROR(VLOOKUP(B146,'店舗マスタ'!$A$4:$B$103,2,FALSE),"")</f>
      </c>
      <c r="D146" s="31" t="n"/>
      <c r="E146" s="31" t="n"/>
      <c r="F146" s="31" t="n"/>
      <c r="G146" s="34">
        <f>IF(OR(E146="",F146=""),"",F146-E146)</f>
      </c>
      <c r="H146" s="33">
        <f>IF(OR(E146="",E146=0),"",G146/E146)</f>
      </c>
      <c r="I146" s="28" t="n"/>
      <c r="J146" s="28" t="n"/>
    </row>
    <row r="147">
      <c r="A147" s="29" t="n"/>
      <c r="B147" s="28" t="n"/>
      <c r="C147" s="34">
        <f>IFERROR(VLOOKUP(B147,'店舗マスタ'!$A$4:$B$103,2,FALSE),"")</f>
      </c>
      <c r="D147" s="31" t="n"/>
      <c r="E147" s="31" t="n"/>
      <c r="F147" s="31" t="n"/>
      <c r="G147" s="34">
        <f>IF(OR(E147="",F147=""),"",F147-E147)</f>
      </c>
      <c r="H147" s="33">
        <f>IF(OR(E147="",E147=0),"",G147/E147)</f>
      </c>
      <c r="I147" s="28" t="n"/>
      <c r="J147" s="28" t="n"/>
    </row>
    <row r="148">
      <c r="A148" s="29" t="n"/>
      <c r="B148" s="28" t="n"/>
      <c r="C148" s="34">
        <f>IFERROR(VLOOKUP(B148,'店舗マスタ'!$A$4:$B$103,2,FALSE),"")</f>
      </c>
      <c r="D148" s="31" t="n"/>
      <c r="E148" s="31" t="n"/>
      <c r="F148" s="31" t="n"/>
      <c r="G148" s="34">
        <f>IF(OR(E148="",F148=""),"",F148-E148)</f>
      </c>
      <c r="H148" s="33">
        <f>IF(OR(E148="",E148=0),"",G148/E148)</f>
      </c>
      <c r="I148" s="28" t="n"/>
      <c r="J148" s="28" t="n"/>
    </row>
    <row r="149">
      <c r="A149" s="29" t="n"/>
      <c r="B149" s="28" t="n"/>
      <c r="C149" s="34">
        <f>IFERROR(VLOOKUP(B149,'店舗マスタ'!$A$4:$B$103,2,FALSE),"")</f>
      </c>
      <c r="D149" s="31" t="n"/>
      <c r="E149" s="31" t="n"/>
      <c r="F149" s="31" t="n"/>
      <c r="G149" s="34">
        <f>IF(OR(E149="",F149=""),"",F149-E149)</f>
      </c>
      <c r="H149" s="33">
        <f>IF(OR(E149="",E149=0),"",G149/E149)</f>
      </c>
      <c r="I149" s="28" t="n"/>
      <c r="J149" s="28" t="n"/>
    </row>
    <row r="150">
      <c r="A150" s="29" t="n"/>
      <c r="B150" s="28" t="n"/>
      <c r="C150" s="34">
        <f>IFERROR(VLOOKUP(B150,'店舗マスタ'!$A$4:$B$103,2,FALSE),"")</f>
      </c>
      <c r="D150" s="31" t="n"/>
      <c r="E150" s="31" t="n"/>
      <c r="F150" s="31" t="n"/>
      <c r="G150" s="34">
        <f>IF(OR(E150="",F150=""),"",F150-E150)</f>
      </c>
      <c r="H150" s="33">
        <f>IF(OR(E150="",E150=0),"",G150/E150)</f>
      </c>
      <c r="I150" s="28" t="n"/>
      <c r="J150" s="28" t="n"/>
    </row>
    <row r="151">
      <c r="A151" s="29" t="n"/>
      <c r="B151" s="28" t="n"/>
      <c r="C151" s="34">
        <f>IFERROR(VLOOKUP(B151,'店舗マスタ'!$A$4:$B$103,2,FALSE),"")</f>
      </c>
      <c r="D151" s="31" t="n"/>
      <c r="E151" s="31" t="n"/>
      <c r="F151" s="31" t="n"/>
      <c r="G151" s="34">
        <f>IF(OR(E151="",F151=""),"",F151-E151)</f>
      </c>
      <c r="H151" s="33">
        <f>IF(OR(E151="",E151=0),"",G151/E151)</f>
      </c>
      <c r="I151" s="28" t="n"/>
      <c r="J151" s="28" t="n"/>
    </row>
    <row r="152">
      <c r="A152" s="29" t="n"/>
      <c r="B152" s="28" t="n"/>
      <c r="C152" s="34">
        <f>IFERROR(VLOOKUP(B152,'店舗マスタ'!$A$4:$B$103,2,FALSE),"")</f>
      </c>
      <c r="D152" s="31" t="n"/>
      <c r="E152" s="31" t="n"/>
      <c r="F152" s="31" t="n"/>
      <c r="G152" s="34">
        <f>IF(OR(E152="",F152=""),"",F152-E152)</f>
      </c>
      <c r="H152" s="33">
        <f>IF(OR(E152="",E152=0),"",G152/E152)</f>
      </c>
      <c r="I152" s="28" t="n"/>
      <c r="J152" s="28" t="n"/>
    </row>
    <row r="153">
      <c r="A153" s="29" t="n"/>
      <c r="B153" s="28" t="n"/>
      <c r="C153" s="34">
        <f>IFERROR(VLOOKUP(B153,'店舗マスタ'!$A$4:$B$103,2,FALSE),"")</f>
      </c>
      <c r="D153" s="31" t="n"/>
      <c r="E153" s="31" t="n"/>
      <c r="F153" s="31" t="n"/>
      <c r="G153" s="34">
        <f>IF(OR(E153="",F153=""),"",F153-E153)</f>
      </c>
      <c r="H153" s="33">
        <f>IF(OR(E153="",E153=0),"",G153/E153)</f>
      </c>
      <c r="I153" s="28" t="n"/>
      <c r="J153" s="28" t="n"/>
    </row>
    <row r="154">
      <c r="A154" s="29" t="n"/>
      <c r="B154" s="28" t="n"/>
      <c r="C154" s="34">
        <f>IFERROR(VLOOKUP(B154,'店舗マスタ'!$A$4:$B$103,2,FALSE),"")</f>
      </c>
      <c r="D154" s="31" t="n"/>
      <c r="E154" s="31" t="n"/>
      <c r="F154" s="31" t="n"/>
      <c r="G154" s="34">
        <f>IF(OR(E154="",F154=""),"",F154-E154)</f>
      </c>
      <c r="H154" s="33">
        <f>IF(OR(E154="",E154=0),"",G154/E154)</f>
      </c>
      <c r="I154" s="28" t="n"/>
      <c r="J154" s="28" t="n"/>
    </row>
    <row r="155">
      <c r="A155" s="29" t="n"/>
      <c r="B155" s="28" t="n"/>
      <c r="C155" s="34">
        <f>IFERROR(VLOOKUP(B155,'店舗マスタ'!$A$4:$B$103,2,FALSE),"")</f>
      </c>
      <c r="D155" s="31" t="n"/>
      <c r="E155" s="31" t="n"/>
      <c r="F155" s="31" t="n"/>
      <c r="G155" s="34">
        <f>IF(OR(E155="",F155=""),"",F155-E155)</f>
      </c>
      <c r="H155" s="33">
        <f>IF(OR(E155="",E155=0),"",G155/E155)</f>
      </c>
      <c r="I155" s="28" t="n"/>
      <c r="J155" s="28" t="n"/>
    </row>
    <row r="156">
      <c r="A156" s="29" t="n"/>
      <c r="B156" s="28" t="n"/>
      <c r="C156" s="34">
        <f>IFERROR(VLOOKUP(B156,'店舗マスタ'!$A$4:$B$103,2,FALSE),"")</f>
      </c>
      <c r="D156" s="31" t="n"/>
      <c r="E156" s="31" t="n"/>
      <c r="F156" s="31" t="n"/>
      <c r="G156" s="34">
        <f>IF(OR(E156="",F156=""),"",F156-E156)</f>
      </c>
      <c r="H156" s="33">
        <f>IF(OR(E156="",E156=0),"",G156/E156)</f>
      </c>
      <c r="I156" s="28" t="n"/>
      <c r="J156" s="28" t="n"/>
    </row>
    <row r="157">
      <c r="A157" s="29" t="n"/>
      <c r="B157" s="28" t="n"/>
      <c r="C157" s="34">
        <f>IFERROR(VLOOKUP(B157,'店舗マスタ'!$A$4:$B$103,2,FALSE),"")</f>
      </c>
      <c r="D157" s="31" t="n"/>
      <c r="E157" s="31" t="n"/>
      <c r="F157" s="31" t="n"/>
      <c r="G157" s="34">
        <f>IF(OR(E157="",F157=""),"",F157-E157)</f>
      </c>
      <c r="H157" s="33">
        <f>IF(OR(E157="",E157=0),"",G157/E157)</f>
      </c>
      <c r="I157" s="28" t="n"/>
      <c r="J157" s="28" t="n"/>
    </row>
    <row r="158">
      <c r="A158" s="29" t="n"/>
      <c r="B158" s="28" t="n"/>
      <c r="C158" s="34">
        <f>IFERROR(VLOOKUP(B158,'店舗マスタ'!$A$4:$B$103,2,FALSE),"")</f>
      </c>
      <c r="D158" s="31" t="n"/>
      <c r="E158" s="31" t="n"/>
      <c r="F158" s="31" t="n"/>
      <c r="G158" s="34">
        <f>IF(OR(E158="",F158=""),"",F158-E158)</f>
      </c>
      <c r="H158" s="33">
        <f>IF(OR(E158="",E158=0),"",G158/E158)</f>
      </c>
      <c r="I158" s="28" t="n"/>
      <c r="J158" s="28" t="n"/>
    </row>
    <row r="159">
      <c r="A159" s="29" t="n"/>
      <c r="B159" s="28" t="n"/>
      <c r="C159" s="34">
        <f>IFERROR(VLOOKUP(B159,'店舗マスタ'!$A$4:$B$103,2,FALSE),"")</f>
      </c>
      <c r="D159" s="31" t="n"/>
      <c r="E159" s="31" t="n"/>
      <c r="F159" s="31" t="n"/>
      <c r="G159" s="34">
        <f>IF(OR(E159="",F159=""),"",F159-E159)</f>
      </c>
      <c r="H159" s="33">
        <f>IF(OR(E159="",E159=0),"",G159/E159)</f>
      </c>
      <c r="I159" s="28" t="n"/>
      <c r="J159" s="28" t="n"/>
    </row>
    <row r="160">
      <c r="A160" s="29" t="n"/>
      <c r="B160" s="28" t="n"/>
      <c r="C160" s="34">
        <f>IFERROR(VLOOKUP(B160,'店舗マスタ'!$A$4:$B$103,2,FALSE),"")</f>
      </c>
      <c r="D160" s="31" t="n"/>
      <c r="E160" s="31" t="n"/>
      <c r="F160" s="31" t="n"/>
      <c r="G160" s="34">
        <f>IF(OR(E160="",F160=""),"",F160-E160)</f>
      </c>
      <c r="H160" s="33">
        <f>IF(OR(E160="",E160=0),"",G160/E160)</f>
      </c>
      <c r="I160" s="28" t="n"/>
      <c r="J160" s="28" t="n"/>
    </row>
    <row r="161">
      <c r="A161" s="29" t="n"/>
      <c r="B161" s="28" t="n"/>
      <c r="C161" s="34">
        <f>IFERROR(VLOOKUP(B161,'店舗マスタ'!$A$4:$B$103,2,FALSE),"")</f>
      </c>
      <c r="D161" s="31" t="n"/>
      <c r="E161" s="31" t="n"/>
      <c r="F161" s="31" t="n"/>
      <c r="G161" s="34">
        <f>IF(OR(E161="",F161=""),"",F161-E161)</f>
      </c>
      <c r="H161" s="33">
        <f>IF(OR(E161="",E161=0),"",G161/E161)</f>
      </c>
      <c r="I161" s="28" t="n"/>
      <c r="J161" s="28" t="n"/>
    </row>
    <row r="162">
      <c r="A162" s="29" t="n"/>
      <c r="B162" s="28" t="n"/>
      <c r="C162" s="34">
        <f>IFERROR(VLOOKUP(B162,'店舗マスタ'!$A$4:$B$103,2,FALSE),"")</f>
      </c>
      <c r="D162" s="31" t="n"/>
      <c r="E162" s="31" t="n"/>
      <c r="F162" s="31" t="n"/>
      <c r="G162" s="34">
        <f>IF(OR(E162="",F162=""),"",F162-E162)</f>
      </c>
      <c r="H162" s="33">
        <f>IF(OR(E162="",E162=0),"",G162/E162)</f>
      </c>
      <c r="I162" s="28" t="n"/>
      <c r="J162" s="28" t="n"/>
    </row>
    <row r="163">
      <c r="A163" s="29" t="n"/>
      <c r="B163" s="28" t="n"/>
      <c r="C163" s="34">
        <f>IFERROR(VLOOKUP(B163,'店舗マスタ'!$A$4:$B$103,2,FALSE),"")</f>
      </c>
      <c r="D163" s="31" t="n"/>
      <c r="E163" s="31" t="n"/>
      <c r="F163" s="31" t="n"/>
      <c r="G163" s="34">
        <f>IF(OR(E163="",F163=""),"",F163-E163)</f>
      </c>
      <c r="H163" s="33">
        <f>IF(OR(E163="",E163=0),"",G163/E163)</f>
      </c>
      <c r="I163" s="28" t="n"/>
      <c r="J163" s="28" t="n"/>
    </row>
    <row r="164">
      <c r="A164" s="29" t="n"/>
      <c r="B164" s="28" t="n"/>
      <c r="C164" s="34">
        <f>IFERROR(VLOOKUP(B164,'店舗マスタ'!$A$4:$B$103,2,FALSE),"")</f>
      </c>
      <c r="D164" s="31" t="n"/>
      <c r="E164" s="31" t="n"/>
      <c r="F164" s="31" t="n"/>
      <c r="G164" s="34">
        <f>IF(OR(E164="",F164=""),"",F164-E164)</f>
      </c>
      <c r="H164" s="33">
        <f>IF(OR(E164="",E164=0),"",G164/E164)</f>
      </c>
      <c r="I164" s="28" t="n"/>
      <c r="J164" s="28" t="n"/>
    </row>
    <row r="165">
      <c r="A165" s="29" t="n"/>
      <c r="B165" s="28" t="n"/>
      <c r="C165" s="34">
        <f>IFERROR(VLOOKUP(B165,'店舗マスタ'!$A$4:$B$103,2,FALSE),"")</f>
      </c>
      <c r="D165" s="31" t="n"/>
      <c r="E165" s="31" t="n"/>
      <c r="F165" s="31" t="n"/>
      <c r="G165" s="34">
        <f>IF(OR(E165="",F165=""),"",F165-E165)</f>
      </c>
      <c r="H165" s="33">
        <f>IF(OR(E165="",E165=0),"",G165/E165)</f>
      </c>
      <c r="I165" s="28" t="n"/>
      <c r="J165" s="28" t="n"/>
    </row>
    <row r="166">
      <c r="A166" s="29" t="n"/>
      <c r="B166" s="28" t="n"/>
      <c r="C166" s="34">
        <f>IFERROR(VLOOKUP(B166,'店舗マスタ'!$A$4:$B$103,2,FALSE),"")</f>
      </c>
      <c r="D166" s="31" t="n"/>
      <c r="E166" s="31" t="n"/>
      <c r="F166" s="31" t="n"/>
      <c r="G166" s="34">
        <f>IF(OR(E166="",F166=""),"",F166-E166)</f>
      </c>
      <c r="H166" s="33">
        <f>IF(OR(E166="",E166=0),"",G166/E166)</f>
      </c>
      <c r="I166" s="28" t="n"/>
      <c r="J166" s="28" t="n"/>
    </row>
    <row r="167">
      <c r="A167" s="29" t="n"/>
      <c r="B167" s="28" t="n"/>
      <c r="C167" s="34">
        <f>IFERROR(VLOOKUP(B167,'店舗マスタ'!$A$4:$B$103,2,FALSE),"")</f>
      </c>
      <c r="D167" s="31" t="n"/>
      <c r="E167" s="31" t="n"/>
      <c r="F167" s="31" t="n"/>
      <c r="G167" s="34">
        <f>IF(OR(E167="",F167=""),"",F167-E167)</f>
      </c>
      <c r="H167" s="33">
        <f>IF(OR(E167="",E167=0),"",G167/E167)</f>
      </c>
      <c r="I167" s="28" t="n"/>
      <c r="J167" s="28" t="n"/>
    </row>
    <row r="168">
      <c r="A168" s="29" t="n"/>
      <c r="B168" s="28" t="n"/>
      <c r="C168" s="34">
        <f>IFERROR(VLOOKUP(B168,'店舗マスタ'!$A$4:$B$103,2,FALSE),"")</f>
      </c>
      <c r="D168" s="31" t="n"/>
      <c r="E168" s="31" t="n"/>
      <c r="F168" s="31" t="n"/>
      <c r="G168" s="34">
        <f>IF(OR(E168="",F168=""),"",F168-E168)</f>
      </c>
      <c r="H168" s="33">
        <f>IF(OR(E168="",E168=0),"",G168/E168)</f>
      </c>
      <c r="I168" s="28" t="n"/>
      <c r="J168" s="28" t="n"/>
    </row>
    <row r="169">
      <c r="A169" s="29" t="n"/>
      <c r="B169" s="28" t="n"/>
      <c r="C169" s="34">
        <f>IFERROR(VLOOKUP(B169,'店舗マスタ'!$A$4:$B$103,2,FALSE),"")</f>
      </c>
      <c r="D169" s="31" t="n"/>
      <c r="E169" s="31" t="n"/>
      <c r="F169" s="31" t="n"/>
      <c r="G169" s="34">
        <f>IF(OR(E169="",F169=""),"",F169-E169)</f>
      </c>
      <c r="H169" s="33">
        <f>IF(OR(E169="",E169=0),"",G169/E169)</f>
      </c>
      <c r="I169" s="28" t="n"/>
      <c r="J169" s="28" t="n"/>
    </row>
    <row r="170">
      <c r="A170" s="29" t="n"/>
      <c r="B170" s="28" t="n"/>
      <c r="C170" s="34">
        <f>IFERROR(VLOOKUP(B170,'店舗マスタ'!$A$4:$B$103,2,FALSE),"")</f>
      </c>
      <c r="D170" s="31" t="n"/>
      <c r="E170" s="31" t="n"/>
      <c r="F170" s="31" t="n"/>
      <c r="G170" s="34">
        <f>IF(OR(E170="",F170=""),"",F170-E170)</f>
      </c>
      <c r="H170" s="33">
        <f>IF(OR(E170="",E170=0),"",G170/E170)</f>
      </c>
      <c r="I170" s="28" t="n"/>
      <c r="J170" s="28" t="n"/>
    </row>
    <row r="171">
      <c r="A171" s="29" t="n"/>
      <c r="B171" s="28" t="n"/>
      <c r="C171" s="34">
        <f>IFERROR(VLOOKUP(B171,'店舗マスタ'!$A$4:$B$103,2,FALSE),"")</f>
      </c>
      <c r="D171" s="31" t="n"/>
      <c r="E171" s="31" t="n"/>
      <c r="F171" s="31" t="n"/>
      <c r="G171" s="34">
        <f>IF(OR(E171="",F171=""),"",F171-E171)</f>
      </c>
      <c r="H171" s="33">
        <f>IF(OR(E171="",E171=0),"",G171/E171)</f>
      </c>
      <c r="I171" s="28" t="n"/>
      <c r="J171" s="28" t="n"/>
    </row>
    <row r="172">
      <c r="A172" s="29" t="n"/>
      <c r="B172" s="28" t="n"/>
      <c r="C172" s="34">
        <f>IFERROR(VLOOKUP(B172,'店舗マスタ'!$A$4:$B$103,2,FALSE),"")</f>
      </c>
      <c r="D172" s="31" t="n"/>
      <c r="E172" s="31" t="n"/>
      <c r="F172" s="31" t="n"/>
      <c r="G172" s="34">
        <f>IF(OR(E172="",F172=""),"",F172-E172)</f>
      </c>
      <c r="H172" s="33">
        <f>IF(OR(E172="",E172=0),"",G172/E172)</f>
      </c>
      <c r="I172" s="28" t="n"/>
      <c r="J172" s="28" t="n"/>
    </row>
    <row r="173">
      <c r="A173" s="29" t="n"/>
      <c r="B173" s="28" t="n"/>
      <c r="C173" s="34">
        <f>IFERROR(VLOOKUP(B173,'店舗マスタ'!$A$4:$B$103,2,FALSE),"")</f>
      </c>
      <c r="D173" s="31" t="n"/>
      <c r="E173" s="31" t="n"/>
      <c r="F173" s="31" t="n"/>
      <c r="G173" s="34">
        <f>IF(OR(E173="",F173=""),"",F173-E173)</f>
      </c>
      <c r="H173" s="33">
        <f>IF(OR(E173="",E173=0),"",G173/E173)</f>
      </c>
      <c r="I173" s="28" t="n"/>
      <c r="J173" s="28" t="n"/>
    </row>
    <row r="174">
      <c r="A174" s="29" t="n"/>
      <c r="B174" s="28" t="n"/>
      <c r="C174" s="34">
        <f>IFERROR(VLOOKUP(B174,'店舗マスタ'!$A$4:$B$103,2,FALSE),"")</f>
      </c>
      <c r="D174" s="31" t="n"/>
      <c r="E174" s="31" t="n"/>
      <c r="F174" s="31" t="n"/>
      <c r="G174" s="34">
        <f>IF(OR(E174="",F174=""),"",F174-E174)</f>
      </c>
      <c r="H174" s="33">
        <f>IF(OR(E174="",E174=0),"",G174/E174)</f>
      </c>
      <c r="I174" s="28" t="n"/>
      <c r="J174" s="28" t="n"/>
    </row>
    <row r="175">
      <c r="A175" s="29" t="n"/>
      <c r="B175" s="28" t="n"/>
      <c r="C175" s="34">
        <f>IFERROR(VLOOKUP(B175,'店舗マスタ'!$A$4:$B$103,2,FALSE),"")</f>
      </c>
      <c r="D175" s="31" t="n"/>
      <c r="E175" s="31" t="n"/>
      <c r="F175" s="31" t="n"/>
      <c r="G175" s="34">
        <f>IF(OR(E175="",F175=""),"",F175-E175)</f>
      </c>
      <c r="H175" s="33">
        <f>IF(OR(E175="",E175=0),"",G175/E175)</f>
      </c>
      <c r="I175" s="28" t="n"/>
      <c r="J175" s="28" t="n"/>
    </row>
    <row r="176">
      <c r="A176" s="29" t="n"/>
      <c r="B176" s="28" t="n"/>
      <c r="C176" s="34">
        <f>IFERROR(VLOOKUP(B176,'店舗マスタ'!$A$4:$B$103,2,FALSE),"")</f>
      </c>
      <c r="D176" s="31" t="n"/>
      <c r="E176" s="31" t="n"/>
      <c r="F176" s="31" t="n"/>
      <c r="G176" s="34">
        <f>IF(OR(E176="",F176=""),"",F176-E176)</f>
      </c>
      <c r="H176" s="33">
        <f>IF(OR(E176="",E176=0),"",G176/E176)</f>
      </c>
      <c r="I176" s="28" t="n"/>
      <c r="J176" s="28" t="n"/>
    </row>
    <row r="177">
      <c r="A177" s="29" t="n"/>
      <c r="B177" s="28" t="n"/>
      <c r="C177" s="34">
        <f>IFERROR(VLOOKUP(B177,'店舗マスタ'!$A$4:$B$103,2,FALSE),"")</f>
      </c>
      <c r="D177" s="31" t="n"/>
      <c r="E177" s="31" t="n"/>
      <c r="F177" s="31" t="n"/>
      <c r="G177" s="34">
        <f>IF(OR(E177="",F177=""),"",F177-E177)</f>
      </c>
      <c r="H177" s="33">
        <f>IF(OR(E177="",E177=0),"",G177/E177)</f>
      </c>
      <c r="I177" s="28" t="n"/>
      <c r="J177" s="28" t="n"/>
    </row>
    <row r="178">
      <c r="A178" s="29" t="n"/>
      <c r="B178" s="28" t="n"/>
      <c r="C178" s="34">
        <f>IFERROR(VLOOKUP(B178,'店舗マスタ'!$A$4:$B$103,2,FALSE),"")</f>
      </c>
      <c r="D178" s="31" t="n"/>
      <c r="E178" s="31" t="n"/>
      <c r="F178" s="31" t="n"/>
      <c r="G178" s="34">
        <f>IF(OR(E178="",F178=""),"",F178-E178)</f>
      </c>
      <c r="H178" s="33">
        <f>IF(OR(E178="",E178=0),"",G178/E178)</f>
      </c>
      <c r="I178" s="28" t="n"/>
      <c r="J178" s="28" t="n"/>
    </row>
    <row r="179">
      <c r="A179" s="29" t="n"/>
      <c r="B179" s="28" t="n"/>
      <c r="C179" s="34">
        <f>IFERROR(VLOOKUP(B179,'店舗マスタ'!$A$4:$B$103,2,FALSE),"")</f>
      </c>
      <c r="D179" s="31" t="n"/>
      <c r="E179" s="31" t="n"/>
      <c r="F179" s="31" t="n"/>
      <c r="G179" s="34">
        <f>IF(OR(E179="",F179=""),"",F179-E179)</f>
      </c>
      <c r="H179" s="33">
        <f>IF(OR(E179="",E179=0),"",G179/E179)</f>
      </c>
      <c r="I179" s="28" t="n"/>
      <c r="J179" s="28" t="n"/>
    </row>
    <row r="180">
      <c r="A180" s="29" t="n"/>
      <c r="B180" s="28" t="n"/>
      <c r="C180" s="34">
        <f>IFERROR(VLOOKUP(B180,'店舗マスタ'!$A$4:$B$103,2,FALSE),"")</f>
      </c>
      <c r="D180" s="31" t="n"/>
      <c r="E180" s="31" t="n"/>
      <c r="F180" s="31" t="n"/>
      <c r="G180" s="34">
        <f>IF(OR(E180="",F180=""),"",F180-E180)</f>
      </c>
      <c r="H180" s="33">
        <f>IF(OR(E180="",E180=0),"",G180/E180)</f>
      </c>
      <c r="I180" s="28" t="n"/>
      <c r="J180" s="28" t="n"/>
    </row>
    <row r="181">
      <c r="A181" s="29" t="n"/>
      <c r="B181" s="28" t="n"/>
      <c r="C181" s="34">
        <f>IFERROR(VLOOKUP(B181,'店舗マスタ'!$A$4:$B$103,2,FALSE),"")</f>
      </c>
      <c r="D181" s="31" t="n"/>
      <c r="E181" s="31" t="n"/>
      <c r="F181" s="31" t="n"/>
      <c r="G181" s="34">
        <f>IF(OR(E181="",F181=""),"",F181-E181)</f>
      </c>
      <c r="H181" s="33">
        <f>IF(OR(E181="",E181=0),"",G181/E181)</f>
      </c>
      <c r="I181" s="28" t="n"/>
      <c r="J181" s="28" t="n"/>
    </row>
    <row r="182">
      <c r="A182" s="29" t="n"/>
      <c r="B182" s="28" t="n"/>
      <c r="C182" s="34">
        <f>IFERROR(VLOOKUP(B182,'店舗マスタ'!$A$4:$B$103,2,FALSE),"")</f>
      </c>
      <c r="D182" s="31" t="n"/>
      <c r="E182" s="31" t="n"/>
      <c r="F182" s="31" t="n"/>
      <c r="G182" s="34">
        <f>IF(OR(E182="",F182=""),"",F182-E182)</f>
      </c>
      <c r="H182" s="33">
        <f>IF(OR(E182="",E182=0),"",G182/E182)</f>
      </c>
      <c r="I182" s="28" t="n"/>
      <c r="J182" s="28" t="n"/>
    </row>
    <row r="183">
      <c r="A183" s="29" t="n"/>
      <c r="B183" s="28" t="n"/>
      <c r="C183" s="34">
        <f>IFERROR(VLOOKUP(B183,'店舗マスタ'!$A$4:$B$103,2,FALSE),"")</f>
      </c>
      <c r="D183" s="31" t="n"/>
      <c r="E183" s="31" t="n"/>
      <c r="F183" s="31" t="n"/>
      <c r="G183" s="34">
        <f>IF(OR(E183="",F183=""),"",F183-E183)</f>
      </c>
      <c r="H183" s="33">
        <f>IF(OR(E183="",E183=0),"",G183/E183)</f>
      </c>
      <c r="I183" s="28" t="n"/>
      <c r="J183" s="28" t="n"/>
    </row>
    <row r="184">
      <c r="A184" s="29" t="n"/>
      <c r="B184" s="28" t="n"/>
      <c r="C184" s="34">
        <f>IFERROR(VLOOKUP(B184,'店舗マスタ'!$A$4:$B$103,2,FALSE),"")</f>
      </c>
      <c r="D184" s="31" t="n"/>
      <c r="E184" s="31" t="n"/>
      <c r="F184" s="31" t="n"/>
      <c r="G184" s="34">
        <f>IF(OR(E184="",F184=""),"",F184-E184)</f>
      </c>
      <c r="H184" s="33">
        <f>IF(OR(E184="",E184=0),"",G184/E184)</f>
      </c>
      <c r="I184" s="28" t="n"/>
      <c r="J184" s="28" t="n"/>
    </row>
    <row r="185">
      <c r="A185" s="29" t="n"/>
      <c r="B185" s="28" t="n"/>
      <c r="C185" s="34">
        <f>IFERROR(VLOOKUP(B185,'店舗マスタ'!$A$4:$B$103,2,FALSE),"")</f>
      </c>
      <c r="D185" s="31" t="n"/>
      <c r="E185" s="31" t="n"/>
      <c r="F185" s="31" t="n"/>
      <c r="G185" s="34">
        <f>IF(OR(E185="",F185=""),"",F185-E185)</f>
      </c>
      <c r="H185" s="33">
        <f>IF(OR(E185="",E185=0),"",G185/E185)</f>
      </c>
      <c r="I185" s="28" t="n"/>
      <c r="J185" s="28" t="n"/>
    </row>
    <row r="186">
      <c r="A186" s="29" t="n"/>
      <c r="B186" s="28" t="n"/>
      <c r="C186" s="34">
        <f>IFERROR(VLOOKUP(B186,'店舗マスタ'!$A$4:$B$103,2,FALSE),"")</f>
      </c>
      <c r="D186" s="31" t="n"/>
      <c r="E186" s="31" t="n"/>
      <c r="F186" s="31" t="n"/>
      <c r="G186" s="34">
        <f>IF(OR(E186="",F186=""),"",F186-E186)</f>
      </c>
      <c r="H186" s="33">
        <f>IF(OR(E186="",E186=0),"",G186/E186)</f>
      </c>
      <c r="I186" s="28" t="n"/>
      <c r="J186" s="28" t="n"/>
    </row>
    <row r="187">
      <c r="A187" s="29" t="n"/>
      <c r="B187" s="28" t="n"/>
      <c r="C187" s="34">
        <f>IFERROR(VLOOKUP(B187,'店舗マスタ'!$A$4:$B$103,2,FALSE),"")</f>
      </c>
      <c r="D187" s="31" t="n"/>
      <c r="E187" s="31" t="n"/>
      <c r="F187" s="31" t="n"/>
      <c r="G187" s="34">
        <f>IF(OR(E187="",F187=""),"",F187-E187)</f>
      </c>
      <c r="H187" s="33">
        <f>IF(OR(E187="",E187=0),"",G187/E187)</f>
      </c>
      <c r="I187" s="28" t="n"/>
      <c r="J187" s="28" t="n"/>
    </row>
    <row r="188">
      <c r="A188" s="29" t="n"/>
      <c r="B188" s="28" t="n"/>
      <c r="C188" s="34">
        <f>IFERROR(VLOOKUP(B188,'店舗マスタ'!$A$4:$B$103,2,FALSE),"")</f>
      </c>
      <c r="D188" s="31" t="n"/>
      <c r="E188" s="31" t="n"/>
      <c r="F188" s="31" t="n"/>
      <c r="G188" s="34">
        <f>IF(OR(E188="",F188=""),"",F188-E188)</f>
      </c>
      <c r="H188" s="33">
        <f>IF(OR(E188="",E188=0),"",G188/E188)</f>
      </c>
      <c r="I188" s="28" t="n"/>
      <c r="J188" s="28" t="n"/>
    </row>
    <row r="189">
      <c r="A189" s="29" t="n"/>
      <c r="B189" s="28" t="n"/>
      <c r="C189" s="34">
        <f>IFERROR(VLOOKUP(B189,'店舗マスタ'!$A$4:$B$103,2,FALSE),"")</f>
      </c>
      <c r="D189" s="31" t="n"/>
      <c r="E189" s="31" t="n"/>
      <c r="F189" s="31" t="n"/>
      <c r="G189" s="34">
        <f>IF(OR(E189="",F189=""),"",F189-E189)</f>
      </c>
      <c r="H189" s="33">
        <f>IF(OR(E189="",E189=0),"",G189/E189)</f>
      </c>
      <c r="I189" s="28" t="n"/>
      <c r="J189" s="28" t="n"/>
    </row>
    <row r="190">
      <c r="A190" s="29" t="n"/>
      <c r="B190" s="28" t="n"/>
      <c r="C190" s="34">
        <f>IFERROR(VLOOKUP(B190,'店舗マスタ'!$A$4:$B$103,2,FALSE),"")</f>
      </c>
      <c r="D190" s="31" t="n"/>
      <c r="E190" s="31" t="n"/>
      <c r="F190" s="31" t="n"/>
      <c r="G190" s="34">
        <f>IF(OR(E190="",F190=""),"",F190-E190)</f>
      </c>
      <c r="H190" s="33">
        <f>IF(OR(E190="",E190=0),"",G190/E190)</f>
      </c>
      <c r="I190" s="28" t="n"/>
      <c r="J190" s="28" t="n"/>
    </row>
    <row r="191">
      <c r="A191" s="29" t="n"/>
      <c r="B191" s="28" t="n"/>
      <c r="C191" s="34">
        <f>IFERROR(VLOOKUP(B191,'店舗マスタ'!$A$4:$B$103,2,FALSE),"")</f>
      </c>
      <c r="D191" s="31" t="n"/>
      <c r="E191" s="31" t="n"/>
      <c r="F191" s="31" t="n"/>
      <c r="G191" s="34">
        <f>IF(OR(E191="",F191=""),"",F191-E191)</f>
      </c>
      <c r="H191" s="33">
        <f>IF(OR(E191="",E191=0),"",G191/E191)</f>
      </c>
      <c r="I191" s="28" t="n"/>
      <c r="J191" s="28" t="n"/>
    </row>
    <row r="192">
      <c r="A192" s="29" t="n"/>
      <c r="B192" s="28" t="n"/>
      <c r="C192" s="34">
        <f>IFERROR(VLOOKUP(B192,'店舗マスタ'!$A$4:$B$103,2,FALSE),"")</f>
      </c>
      <c r="D192" s="31" t="n"/>
      <c r="E192" s="31" t="n"/>
      <c r="F192" s="31" t="n"/>
      <c r="G192" s="34">
        <f>IF(OR(E192="",F192=""),"",F192-E192)</f>
      </c>
      <c r="H192" s="33">
        <f>IF(OR(E192="",E192=0),"",G192/E192)</f>
      </c>
      <c r="I192" s="28" t="n"/>
      <c r="J192" s="28" t="n"/>
    </row>
    <row r="193">
      <c r="A193" s="29" t="n"/>
      <c r="B193" s="28" t="n"/>
      <c r="C193" s="34">
        <f>IFERROR(VLOOKUP(B193,'店舗マスタ'!$A$4:$B$103,2,FALSE),"")</f>
      </c>
      <c r="D193" s="31" t="n"/>
      <c r="E193" s="31" t="n"/>
      <c r="F193" s="31" t="n"/>
      <c r="G193" s="34">
        <f>IF(OR(E193="",F193=""),"",F193-E193)</f>
      </c>
      <c r="H193" s="33">
        <f>IF(OR(E193="",E193=0),"",G193/E193)</f>
      </c>
      <c r="I193" s="28" t="n"/>
      <c r="J193" s="28" t="n"/>
    </row>
    <row r="194">
      <c r="A194" s="29" t="n"/>
      <c r="B194" s="28" t="n"/>
      <c r="C194" s="34">
        <f>IFERROR(VLOOKUP(B194,'店舗マスタ'!$A$4:$B$103,2,FALSE),"")</f>
      </c>
      <c r="D194" s="31" t="n"/>
      <c r="E194" s="31" t="n"/>
      <c r="F194" s="31" t="n"/>
      <c r="G194" s="34">
        <f>IF(OR(E194="",F194=""),"",F194-E194)</f>
      </c>
      <c r="H194" s="33">
        <f>IF(OR(E194="",E194=0),"",G194/E194)</f>
      </c>
      <c r="I194" s="28" t="n"/>
      <c r="J194" s="28" t="n"/>
    </row>
    <row r="195">
      <c r="A195" s="29" t="n"/>
      <c r="B195" s="28" t="n"/>
      <c r="C195" s="34">
        <f>IFERROR(VLOOKUP(B195,'店舗マスタ'!$A$4:$B$103,2,FALSE),"")</f>
      </c>
      <c r="D195" s="31" t="n"/>
      <c r="E195" s="31" t="n"/>
      <c r="F195" s="31" t="n"/>
      <c r="G195" s="34">
        <f>IF(OR(E195="",F195=""),"",F195-E195)</f>
      </c>
      <c r="H195" s="33">
        <f>IF(OR(E195="",E195=0),"",G195/E195)</f>
      </c>
      <c r="I195" s="28" t="n"/>
      <c r="J195" s="28" t="n"/>
    </row>
    <row r="196">
      <c r="A196" s="29" t="n"/>
      <c r="B196" s="28" t="n"/>
      <c r="C196" s="34">
        <f>IFERROR(VLOOKUP(B196,'店舗マスタ'!$A$4:$B$103,2,FALSE),"")</f>
      </c>
      <c r="D196" s="31" t="n"/>
      <c r="E196" s="31" t="n"/>
      <c r="F196" s="31" t="n"/>
      <c r="G196" s="34">
        <f>IF(OR(E196="",F196=""),"",F196-E196)</f>
      </c>
      <c r="H196" s="33">
        <f>IF(OR(E196="",E196=0),"",G196/E196)</f>
      </c>
      <c r="I196" s="28" t="n"/>
      <c r="J196" s="28" t="n"/>
    </row>
    <row r="197">
      <c r="A197" s="29" t="n"/>
      <c r="B197" s="28" t="n"/>
      <c r="C197" s="34">
        <f>IFERROR(VLOOKUP(B197,'店舗マスタ'!$A$4:$B$103,2,FALSE),"")</f>
      </c>
      <c r="D197" s="31" t="n"/>
      <c r="E197" s="31" t="n"/>
      <c r="F197" s="31" t="n"/>
      <c r="G197" s="34">
        <f>IF(OR(E197="",F197=""),"",F197-E197)</f>
      </c>
      <c r="H197" s="33">
        <f>IF(OR(E197="",E197=0),"",G197/E197)</f>
      </c>
      <c r="I197" s="28" t="n"/>
      <c r="J197" s="28" t="n"/>
    </row>
    <row r="198">
      <c r="A198" s="29" t="n"/>
      <c r="B198" s="28" t="n"/>
      <c r="C198" s="34">
        <f>IFERROR(VLOOKUP(B198,'店舗マスタ'!$A$4:$B$103,2,FALSE),"")</f>
      </c>
      <c r="D198" s="31" t="n"/>
      <c r="E198" s="31" t="n"/>
      <c r="F198" s="31" t="n"/>
      <c r="G198" s="34">
        <f>IF(OR(E198="",F198=""),"",F198-E198)</f>
      </c>
      <c r="H198" s="33">
        <f>IF(OR(E198="",E198=0),"",G198/E198)</f>
      </c>
      <c r="I198" s="28" t="n"/>
      <c r="J198" s="28" t="n"/>
    </row>
    <row r="199">
      <c r="A199" s="29" t="n"/>
      <c r="B199" s="28" t="n"/>
      <c r="C199" s="34">
        <f>IFERROR(VLOOKUP(B199,'店舗マスタ'!$A$4:$B$103,2,FALSE),"")</f>
      </c>
      <c r="D199" s="31" t="n"/>
      <c r="E199" s="31" t="n"/>
      <c r="F199" s="31" t="n"/>
      <c r="G199" s="34">
        <f>IF(OR(E199="",F199=""),"",F199-E199)</f>
      </c>
      <c r="H199" s="33">
        <f>IF(OR(E199="",E199=0),"",G199/E199)</f>
      </c>
      <c r="I199" s="28" t="n"/>
      <c r="J199" s="28" t="n"/>
    </row>
    <row r="200">
      <c r="A200" s="29" t="n"/>
      <c r="B200" s="28" t="n"/>
      <c r="C200" s="34">
        <f>IFERROR(VLOOKUP(B200,'店舗マスタ'!$A$4:$B$103,2,FALSE),"")</f>
      </c>
      <c r="D200" s="31" t="n"/>
      <c r="E200" s="31" t="n"/>
      <c r="F200" s="31" t="n"/>
      <c r="G200" s="34">
        <f>IF(OR(E200="",F200=""),"",F200-E200)</f>
      </c>
      <c r="H200" s="33">
        <f>IF(OR(E200="",E200=0),"",G200/E200)</f>
      </c>
      <c r="I200" s="28" t="n"/>
      <c r="J200" s="28" t="n"/>
    </row>
    <row r="201">
      <c r="A201" s="29" t="n"/>
      <c r="B201" s="28" t="n"/>
      <c r="C201" s="34">
        <f>IFERROR(VLOOKUP(B201,'店舗マスタ'!$A$4:$B$103,2,FALSE),"")</f>
      </c>
      <c r="D201" s="31" t="n"/>
      <c r="E201" s="31" t="n"/>
      <c r="F201" s="31" t="n"/>
      <c r="G201" s="34">
        <f>IF(OR(E201="",F201=""),"",F201-E201)</f>
      </c>
      <c r="H201" s="33">
        <f>IF(OR(E201="",E201=0),"",G201/E201)</f>
      </c>
      <c r="I201" s="28" t="n"/>
      <c r="J201" s="28" t="n"/>
    </row>
    <row r="202">
      <c r="A202" s="29" t="n"/>
      <c r="B202" s="28" t="n"/>
      <c r="C202" s="34">
        <f>IFERROR(VLOOKUP(B202,'店舗マスタ'!$A$4:$B$103,2,FALSE),"")</f>
      </c>
      <c r="D202" s="31" t="n"/>
      <c r="E202" s="31" t="n"/>
      <c r="F202" s="31" t="n"/>
      <c r="G202" s="34">
        <f>IF(OR(E202="",F202=""),"",F202-E202)</f>
      </c>
      <c r="H202" s="33">
        <f>IF(OR(E202="",E202=0),"",G202/E202)</f>
      </c>
      <c r="I202" s="28" t="n"/>
      <c r="J202" s="28" t="n"/>
    </row>
    <row r="203">
      <c r="A203" s="29" t="n"/>
      <c r="B203" s="28" t="n"/>
      <c r="C203" s="34">
        <f>IFERROR(VLOOKUP(B203,'店舗マスタ'!$A$4:$B$103,2,FALSE),"")</f>
      </c>
      <c r="D203" s="31" t="n"/>
      <c r="E203" s="31" t="n"/>
      <c r="F203" s="31" t="n"/>
      <c r="G203" s="34">
        <f>IF(OR(E203="",F203=""),"",F203-E203)</f>
      </c>
      <c r="H203" s="33">
        <f>IF(OR(E203="",E203=0),"",G203/E203)</f>
      </c>
      <c r="I203" s="28" t="n"/>
      <c r="J203" s="28" t="n"/>
    </row>
  </sheetData>
  <autoFilter ref="A3:J203"/>
  <mergeCells count="2">
    <mergeCell ref="A1:J1"/>
    <mergeCell ref="A2:J2"/>
  </mergeCells>
  <conditionalFormatting sqref="H4:H203">
    <cfRule type="cellIs" dxfId="0" priority="1" operator="greaterThan">
      <formula>0.1</formula>
    </cfRule>
  </conditionalFormatting>
  <dataValidations count="2">
    <dataValidation allowBlank="true" error="请从プルダウン一覧选择；如需新規，请先在主数据或基本設定中维护。" errorTitle="なし效入力" prompt="请选择一个有效选项。" promptTitle="プルダウン选择" showErrorMessage="true" showInputMessage="true" sqref="B4:B203" type="list">
      <formula1>=StoreIDList</formula1>
    </dataValidation>
    <dataValidation allowBlank="true" error="请从プルダウン一覧选择；如需新規，请先在主数据或基本設定中维护。" errorTitle="なし效入力" prompt="请选择一个有效选项。" promptTitle="プルダウン选择" showErrorMessage="true" showInputMessage="true" sqref="D4:D203" type="list">
      <formula1>=ExpenseTypeList</formula1>
    </dataValidation>
  </dataValidations>
  <pageMargins left="0.75" right="0.75" top="1" bottom="1" header="0.5" footer="0.5"/>
  <pageSetup fitToHeight="0" fitToWidth="1"/>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001F4E79"/>
    <outlinePr summaryBelow="true" summaryRight="true"/>
    <pageSetUpPr/>
  </sheetPr>
  <dimension ref="A1:P28"/>
  <sheetViews>
    <sheetView showGridLines="false" zoomScale="90" workbookViewId="0">
      <pane activePane="bottomLeft" state="frozen" topLeftCell="A7" ySplit="6"/>
      <selection activeCell="A1" pane="bottomLeft" sqref="A1"/>
    </sheetView>
  </sheetViews>
  <sheetFormatPr baseColWidth="8" defaultRowHeight="15"/>
  <cols>
    <col customWidth="true" max="16" min="1" width="14"/>
  </cols>
  <sheetData>
    <row r="1" ht="30" customHeight="true">
      <c r="A1" s="1" t="s">
        <v>24</v>
      </c>
    </row>
    <row r="2" ht="24" customHeight="true">
      <c r="A2" s="2" t="s">
        <v>42</v>
      </c>
    </row>
    <row r="3">
      <c r="A3" s="11" t="s">
        <v>43</v>
      </c>
      <c r="B3" s="12" t="n">
        <v>46023</v>
      </c>
    </row>
    <row r="4">
      <c r="A4" s="11" t="s">
        <v>44</v>
      </c>
      <c r="B4" s="12" t="n">
        <v>46142</v>
      </c>
    </row>
    <row r="5">
      <c r="A5" s="11" t="s">
        <v>45</v>
      </c>
      <c r="B5" s="13" t="s">
        <v>46</v>
      </c>
    </row>
    <row r="6"/>
    <row r="7">
      <c r="A7" s="14" t="s">
        <v>47</v>
      </c>
      <c r="B7" s="15" t="n"/>
      <c r="D7" s="14" t="s">
        <v>48</v>
      </c>
      <c r="E7" s="15" t="n"/>
      <c r="G7" s="14" t="s">
        <v>49</v>
      </c>
      <c r="H7" s="15" t="n"/>
      <c r="J7" s="14" t="s">
        <v>50</v>
      </c>
      <c r="K7" s="15" t="n"/>
      <c r="M7" s="14" t="s">
        <v>51</v>
      </c>
      <c r="N7" s="15" t="n"/>
    </row>
    <row r="8">
      <c r="A8" s="16">
        <f>IF($B$5="全店舗",SUMIFS('日次売上記録'!$K:$K,'日次売上記録'!$A:$A,"&gt;="&amp;$B$3,'日次売上記録'!$A:$A,"&lt;="&amp;$B$4),SUMIFS('日次売上記録'!$K:$K,'日次売上記録'!$A:$A,"&gt;="&amp;$B$3,'日次売上記録'!$A:$A,"&lt;="&amp;$B$4,'日次売上記録'!$B:$B,$B$5))</f>
      </c>
      <c r="B8" s="15" t="n"/>
      <c r="D8" s="16">
        <f>IF($B$5="全店舗",SUMIFS('日次売上記録'!$M:$M,'日次売上記録'!$A:$A,"&gt;="&amp;$B$3,'日次売上記録'!$A:$A,"&lt;="&amp;$B$4),SUMIFS('日次売上記録'!$M:$M,'日次売上記録'!$A:$A,"&gt;="&amp;$B$3,'日次売上記録'!$A:$A,"&lt;="&amp;$B$4,'日次売上記録'!$B:$B,$B$5))</f>
      </c>
      <c r="E8" s="15" t="n"/>
      <c r="G8" s="17">
        <f>IFERROR((IF($B$5="全店舗",SUMIFS('日次売上記録'!$M:$M,'日次売上記録'!$A:$A,"&gt;="&amp;$B$3,'日次売上記録'!$A:$A,"&lt;="&amp;$B$4),SUMIFS('日次売上記録'!$M:$M,'日次売上記録'!$A:$A,"&gt;="&amp;$B$3,'日次売上記録'!$A:$A,"&lt;="&amp;$B$4,'日次売上記録'!$B:$B,$B$5)))/(IF($B$5="全店舗",SUMIFS('日次売上記録'!$K:$K,'日次売上記録'!$A:$A,"&gt;="&amp;$B$3,'日次売上記録'!$A:$A,"&lt;="&amp;$B$4),SUMIFS('日次売上記録'!$K:$K,'日次売上記録'!$A:$A,"&gt;="&amp;$B$3,'日次売上記録'!$A:$A,"&lt;="&amp;$B$4,'日次売上記録'!$B:$B,$B$5))),0)</f>
      </c>
      <c r="H8" s="15" t="n"/>
      <c r="J8" s="16">
        <f>IFERROR((IF($B$5="全店舗",SUMIFS('日次売上記録'!$K:$K,'日次売上記録'!$A:$A,"&gt;="&amp;$B$3,'日次売上記録'!$A:$A,"&lt;="&amp;$B$4),SUMIFS('日次売上記録'!$K:$K,'日次売上記録'!$A:$A,"&gt;="&amp;$B$3,'日次売上記録'!$A:$A,"&lt;="&amp;$B$4,'日次売上記録'!$B:$B,$B$5)))/(IF($B$5="全店舗",SUMIFS('日次売上記録'!$O:$O,'日次売上記録'!$A:$A,"&gt;="&amp;$B$3,'日次売上記録'!$A:$A,"&lt;="&amp;$B$4),SUMIFS('日次売上記録'!$O:$O,'日次売上記録'!$A:$A,"&gt;="&amp;$B$3,'日次売上記録'!$A:$A,"&lt;="&amp;$B$4,'日次売上記録'!$B:$B,$B$5))),0)</f>
      </c>
      <c r="K8" s="15" t="n"/>
      <c r="M8" s="17">
        <f>IFERROR((IF($B$5="全店舗",SUMIFS('日次売上記録'!$O:$O,'日次売上記録'!$A:$A,"&gt;="&amp;$B$3,'日次売上記録'!$A:$A,"&lt;="&amp;$B$4),SUMIFS('日次売上記録'!$O:$O,'日次売上記録'!$A:$A,"&gt;="&amp;$B$3,'日次売上記録'!$A:$A,"&lt;="&amp;$B$4,'日次売上記録'!$B:$B,$B$5)))/(IF($B$5="全店舗",SUMIFS('日次売上記録'!$P:$P,'日次売上記録'!$A:$A,"&gt;="&amp;$B$3,'日次売上記録'!$A:$A,"&lt;="&amp;$B$4),SUMIFS('日次売上記録'!$P:$P,'日次売上記録'!$A:$A,"&gt;="&amp;$B$3,'日次売上記録'!$A:$A,"&lt;="&amp;$B$4,'日次売上記録'!$B:$B,$B$5))),0)</f>
      </c>
      <c r="N8" s="15" t="n"/>
    </row>
    <row r="9">
      <c r="A9" s="15" t="n"/>
      <c r="B9" s="15" t="n"/>
      <c r="D9" s="15" t="n"/>
      <c r="E9" s="15" t="n"/>
      <c r="G9" s="15" t="n"/>
      <c r="H9" s="15" t="n"/>
      <c r="J9" s="15" t="n"/>
      <c r="K9" s="15" t="n"/>
      <c r="M9" s="15" t="n"/>
      <c r="N9" s="15" t="n"/>
    </row>
    <row r="10"/>
    <row r="11">
      <c r="A11" s="14" t="s">
        <v>52</v>
      </c>
      <c r="B11" s="15" t="n"/>
      <c r="D11" s="14" t="s">
        <v>53</v>
      </c>
      <c r="E11" s="15" t="n"/>
      <c r="G11" s="14" t="s">
        <v>54</v>
      </c>
      <c r="H11" s="15" t="n"/>
      <c r="J11" s="14" t="s">
        <v>55</v>
      </c>
      <c r="K11" s="15" t="n"/>
      <c r="M11" s="14" t="s">
        <v>56</v>
      </c>
      <c r="N11" s="15" t="n"/>
    </row>
    <row r="12">
      <c r="A12" s="18">
        <f>IF($B$5="全店舗",COUNTIFS('在庫台帳'!$A:$A,"&gt;="&amp;$B$3,'在庫台帳'!$A:$A,"&lt;="&amp;$B$4,'在庫台帳'!$N:$N,"&lt;&gt;正常",'在庫台帳'!$N:$N,"&lt;&gt;"),COUNTIFS('在庫台帳'!$A:$A,"&gt;="&amp;$B$3,'在庫台帳'!$A:$A,"&lt;="&amp;$B$4,'在庫台帳'!$B:$B,$B$5,'在庫台帳'!$N:$N,"&lt;&gt;正常",'在庫台帳'!$N:$N,"&lt;&gt;"))</f>
      </c>
      <c r="B12" s="15" t="n"/>
      <c r="D12" s="16">
        <f>IF($B$5="全店舗",SUMIFS('ロス・異常'!$I:$I,'ロス・異常'!$A:$A,"&gt;="&amp;$B$3,'ロス・異常'!$A:$A,"&lt;="&amp;$B$4),SUMIFS('ロス・異常'!$I:$I,'ロス・異常'!$A:$A,"&gt;="&amp;$B$3,'ロス・異常'!$A:$A,"&lt;="&amp;$B$4,'ロス・異常'!$B:$B,$B$5))</f>
      </c>
      <c r="E12" s="15" t="n"/>
      <c r="G12" s="16">
        <f>IFERROR((IF($B$5="全店舗",SUMIFS('日次売上記録'!$K:$K,'日次売上記録'!$A:$A,"&gt;="&amp;$B$3,'日次売上記録'!$A:$A,"&lt;="&amp;$B$4),SUMIFS('日次売上記録'!$K:$K,'日次売上記録'!$A:$A,"&gt;="&amp;$B$3,'日次売上記録'!$A:$A,"&lt;="&amp;$B$4,'日次売上記録'!$B:$B,$B$5)))/(IF($B$5="全店舗",SUMIFS('スタッフシフト'!$M:$M,'スタッフシフト'!$A:$A,"&gt;="&amp;$B$3,'スタッフシフト'!$A:$A,"&lt;="&amp;$B$4),SUMIFS('スタッフシフト'!$M:$M,'スタッフシフト'!$A:$A,"&gt;="&amp;$B$3,'スタッフシフト'!$A:$A,"&lt;="&amp;$B$4,'スタッフシフト'!$B:$B,$B$5))),0)</f>
      </c>
      <c r="H12" s="15" t="n"/>
      <c r="J12" s="17">
        <f>IFERROR((IF($B$5="全店舗",SUMIFS('経費予算'!$F:$F,'経費予算'!$A:$A,"&gt;="&amp;DATE(YEAR($B$3),MONTH($B$3),1),'経費予算'!$A:$A,"&lt;="&amp;EOMONTH($B$4,0)),SUMIFS('経費予算'!$F:$F,'経費予算'!$A:$A,"&gt;="&amp;DATE(YEAR($B$3),MONTH($B$3),1),'経費予算'!$A:$A,"&lt;="&amp;EOMONTH($B$4,0),'経費予算'!$B:$B,$B$5)))/(IF($B$5="全店舗",SUMIFS('経費予算'!$E:$E,'経費予算'!$A:$A,"&gt;="&amp;DATE(YEAR($B$3),MONTH($B$3),1),'経費予算'!$A:$A,"&lt;="&amp;EOMONTH($B$4,0)),SUMIFS('経費予算'!$E:$E,'経費予算'!$A:$A,"&gt;="&amp;DATE(YEAR($B$3),MONTH($B$3),1),'経費予算'!$A:$A,"&lt;="&amp;EOMONTH($B$4,0),'経費予算'!$B:$B,$B$5))),0)</f>
      </c>
      <c r="K12" s="15" t="n"/>
      <c r="M12" s="17">
        <f>IFERROR((IF($B$5="全店舗",COUNTIFS('店舗巡回点検'!$A:$A,"&gt;="&amp;$B$3,'店舗巡回点検'!$A:$A,"&lt;="&amp;$B$4,'店舗巡回点検'!$I:$I,"合格"),COUNTIFS('店舗巡回点検'!$A:$A,"&gt;="&amp;$B$3,'店舗巡回点検'!$A:$A,"&lt;="&amp;$B$4,'店舗巡回点検'!$B:$B,$B$5,'店舗巡回点検'!$I:$I,"合格")))/(IF($B$5="全店舗",COUNTIFS('店舗巡回点検'!$A:$A,"&gt;="&amp;$B$3,'店舗巡回点検'!$A:$A,"&lt;="&amp;$B$4),COUNTIFS('店舗巡回点検'!$A:$A,"&gt;="&amp;$B$3,'店舗巡回点検'!$A:$A,"&lt;="&amp;$B$4,'店舗巡回点検'!$B:$B,$B$5))),0)</f>
      </c>
      <c r="N12" s="15" t="n"/>
    </row>
    <row r="13">
      <c r="A13" s="15" t="n"/>
      <c r="B13" s="15" t="n"/>
      <c r="D13" s="15" t="n"/>
      <c r="E13" s="15" t="n"/>
      <c r="G13" s="15" t="n"/>
      <c r="H13" s="15" t="n"/>
      <c r="J13" s="15" t="n"/>
      <c r="K13" s="15" t="n"/>
      <c r="M13" s="15" t="n"/>
      <c r="N13" s="15" t="n"/>
    </row>
    <row r="14"/>
    <row r="15">
      <c r="A15" s="5" t="inlineStr">
        <is>
          <t>月次趋势</t>
        </is>
      </c>
      <c r="F15" s="5" t="s">
        <v>57</v>
      </c>
      <c r="J15" s="5" t="inlineStr">
        <is>
          <t>店舗排行榜</t>
        </is>
      </c>
    </row>
    <row r="16">
      <c r="A16" s="11" t="s">
        <v>58</v>
      </c>
      <c r="B16" s="11" t="s">
        <v>47</v>
      </c>
      <c r="C16" s="11" t="s">
        <v>48</v>
      </c>
      <c r="D16" s="11" t="s">
        <v>53</v>
      </c>
      <c r="F16" s="11" t="s">
        <v>59</v>
      </c>
      <c r="G16" s="11" t="s">
        <v>47</v>
      </c>
      <c r="H16" s="11" t="s">
        <v>48</v>
      </c>
      <c r="J16" s="11" t="s">
        <v>60</v>
      </c>
      <c r="K16" s="11" t="s">
        <v>61</v>
      </c>
      <c r="L16" s="11" t="s">
        <v>47</v>
      </c>
      <c r="M16" s="11" t="s">
        <v>48</v>
      </c>
    </row>
    <row r="17">
      <c r="A17" s="19">
        <f>DATE(YEAR($B$3),1,1)</f>
      </c>
      <c r="B17" s="20">
        <f>IF($B$5="全店舗",SUMIFS('日次売上記録'!$K:$K,'日次売上記録'!$A:$A,"&gt;="&amp;$A17,'日次売上記録'!$A:$A,"&lt;="&amp;EOMONTH($A17,0)),SUMIFS('日次売上記録'!$K:$K,'日次売上記録'!$A:$A,"&gt;="&amp;$A17,'日次売上記録'!$A:$A,"&lt;="&amp;EOMONTH($A17,0),'日次売上記録'!$B:$B,$B$5))</f>
      </c>
      <c r="C17" s="20">
        <f>IF($B$5="全店舗",SUMIFS('日次売上記録'!$M:$M,'日次売上記録'!$A:$A,"&gt;="&amp;$A17,'日次売上記録'!$A:$A,"&lt;="&amp;EOMONTH($A17,0)),SUMIFS('日次売上記録'!$M:$M,'日次売上記録'!$A:$A,"&gt;="&amp;$A17,'日次売上記録'!$A:$A,"&lt;="&amp;EOMONTH($A17,0),'日次売上記録'!$B:$B,$B$5))</f>
      </c>
      <c r="D17" s="20">
        <f>IF($B$5="全店舗",SUMIFS('ロス・異常'!$I:$I,'ロス・異常'!$A:$A,"&gt;="&amp;$A17,'ロス・異常'!$A:$A,"&lt;="&amp;EOMONTH($A17,0)),SUMIFS('ロス・異常'!$I:$I,'ロス・異常'!$A:$A,"&gt;="&amp;$A17,'ロス・異常'!$A:$A,"&lt;="&amp;EOMONTH($A17,0),'ロス・異常'!$B:$B,$B$5))</f>
      </c>
      <c r="F17" s="21" t="s">
        <v>62</v>
      </c>
      <c r="G17" s="20">
        <f>IF($B$5="全店舗",SUMIFS('日次売上記録'!$K:$K,'日次売上記録'!$A:$A,"&gt;="&amp;$B$3,'日次売上記録'!$A:$A,"&lt;="&amp;$B$4,'日次売上記録'!$G:$G,F17),SUMIFS('日次売上記録'!$K:$K,'日次売上記録'!$A:$A,"&gt;="&amp;$B$3,'日次売上記録'!$A:$A,"&lt;="&amp;$B$4,'日次売上記録'!$B:$B,$B$5,'日次売上記録'!$G:$G,F17))</f>
      </c>
      <c r="H17" s="20">
        <f>IF($B$5="全店舗",SUMIFS('日次売上記録'!$M:$M,'日次売上記録'!$A:$A,"&gt;="&amp;$B$3,'日次売上記録'!$A:$A,"&lt;="&amp;$B$4,'日次売上記録'!$G:$G,F17),SUMIFS('日次売上記録'!$M:$M,'日次売上記録'!$A:$A,"&gt;="&amp;$B$3,'日次売上記録'!$A:$A,"&lt;="&amp;$B$4,'日次売上記録'!$B:$B,$B$5,'日次売上記録'!$G:$G,F17))</f>
      </c>
      <c r="J17" s="22">
        <f>'店舗マスタ'!A4</f>
      </c>
      <c r="K17" s="22">
        <f>'店舗マスタ'!B4</f>
      </c>
      <c r="L17" s="20">
        <f>IF(J17="","",SUMIFS('日次売上記録'!$K:$K,'日次売上記録'!$A:$A,"&gt;="&amp;$B$3,'日次売上記録'!$A:$A,"&lt;="&amp;$B$4,'日次売上記録'!$B:$B,J17))</f>
      </c>
      <c r="M17" s="20">
        <f>IF(J17="","",SUMIFS('日次売上記録'!$M:$M,'日次売上記録'!$A:$A,"&gt;="&amp;$B$3,'日次売上記録'!$A:$A,"&lt;="&amp;$B$4,'日次売上記録'!$B:$B,J17))</f>
      </c>
    </row>
    <row r="18">
      <c r="A18" s="19">
        <f>DATE(YEAR($B$3),2,1)</f>
      </c>
      <c r="B18" s="20">
        <f>IF($B$5="全店舗",SUMIFS('日次売上記録'!$K:$K,'日次売上記録'!$A:$A,"&gt;="&amp;$A18,'日次売上記録'!$A:$A,"&lt;="&amp;EOMONTH($A18,0)),SUMIFS('日次売上記録'!$K:$K,'日次売上記録'!$A:$A,"&gt;="&amp;$A18,'日次売上記録'!$A:$A,"&lt;="&amp;EOMONTH($A18,0),'日次売上記録'!$B:$B,$B$5))</f>
      </c>
      <c r="C18" s="20">
        <f>IF($B$5="全店舗",SUMIFS('日次売上記録'!$M:$M,'日次売上記録'!$A:$A,"&gt;="&amp;$A18,'日次売上記録'!$A:$A,"&lt;="&amp;EOMONTH($A18,0)),SUMIFS('日次売上記録'!$M:$M,'日次売上記録'!$A:$A,"&gt;="&amp;$A18,'日次売上記録'!$A:$A,"&lt;="&amp;EOMONTH($A18,0),'日次売上記録'!$B:$B,$B$5))</f>
      </c>
      <c r="D18" s="20">
        <f>IF($B$5="全店舗",SUMIFS('ロス・異常'!$I:$I,'ロス・異常'!$A:$A,"&gt;="&amp;$A18,'ロス・異常'!$A:$A,"&lt;="&amp;EOMONTH($A18,0)),SUMIFS('ロス・異常'!$I:$I,'ロス・異常'!$A:$A,"&gt;="&amp;$A18,'ロス・異常'!$A:$A,"&lt;="&amp;EOMONTH($A18,0),'ロス・異常'!$B:$B,$B$5))</f>
      </c>
      <c r="F18" s="21" t="s">
        <v>63</v>
      </c>
      <c r="G18" s="20">
        <f>IF($B$5="全店舗",SUMIFS('日次売上記録'!$K:$K,'日次売上記録'!$A:$A,"&gt;="&amp;$B$3,'日次売上記録'!$A:$A,"&lt;="&amp;$B$4,'日次売上記録'!$G:$G,F18),SUMIFS('日次売上記録'!$K:$K,'日次売上記録'!$A:$A,"&gt;="&amp;$B$3,'日次売上記録'!$A:$A,"&lt;="&amp;$B$4,'日次売上記録'!$B:$B,$B$5,'日次売上記録'!$G:$G,F18))</f>
      </c>
      <c r="H18" s="20">
        <f>IF($B$5="全店舗",SUMIFS('日次売上記録'!$M:$M,'日次売上記録'!$A:$A,"&gt;="&amp;$B$3,'日次売上記録'!$A:$A,"&lt;="&amp;$B$4,'日次売上記録'!$G:$G,F18),SUMIFS('日次売上記録'!$M:$M,'日次売上記録'!$A:$A,"&gt;="&amp;$B$3,'日次売上記録'!$A:$A,"&lt;="&amp;$B$4,'日次売上記録'!$B:$B,$B$5,'日次売上記録'!$G:$G,F18))</f>
      </c>
      <c r="J18" s="22">
        <f>'店舗マスタ'!A5</f>
      </c>
      <c r="K18" s="22">
        <f>'店舗マスタ'!B5</f>
      </c>
      <c r="L18" s="20">
        <f>IF(J18="","",SUMIFS('日次売上記録'!$K:$K,'日次売上記録'!$A:$A,"&gt;="&amp;$B$3,'日次売上記録'!$A:$A,"&lt;="&amp;$B$4,'日次売上記録'!$B:$B,J18))</f>
      </c>
      <c r="M18" s="20">
        <f>IF(J18="","",SUMIFS('日次売上記録'!$M:$M,'日次売上記録'!$A:$A,"&gt;="&amp;$B$3,'日次売上記録'!$A:$A,"&lt;="&amp;$B$4,'日次売上記録'!$B:$B,J18))</f>
      </c>
    </row>
    <row r="19">
      <c r="A19" s="19">
        <f>DATE(YEAR($B$3),3,1)</f>
      </c>
      <c r="B19" s="20">
        <f>IF($B$5="全店舗",SUMIFS('日次売上記録'!$K:$K,'日次売上記録'!$A:$A,"&gt;="&amp;$A19,'日次売上記録'!$A:$A,"&lt;="&amp;EOMONTH($A19,0)),SUMIFS('日次売上記録'!$K:$K,'日次売上記録'!$A:$A,"&gt;="&amp;$A19,'日次売上記録'!$A:$A,"&lt;="&amp;EOMONTH($A19,0),'日次売上記録'!$B:$B,$B$5))</f>
      </c>
      <c r="C19" s="20">
        <f>IF($B$5="全店舗",SUMIFS('日次売上記録'!$M:$M,'日次売上記録'!$A:$A,"&gt;="&amp;$A19,'日次売上記録'!$A:$A,"&lt;="&amp;EOMONTH($A19,0)),SUMIFS('日次売上記録'!$M:$M,'日次売上記録'!$A:$A,"&gt;="&amp;$A19,'日次売上記録'!$A:$A,"&lt;="&amp;EOMONTH($A19,0),'日次売上記録'!$B:$B,$B$5))</f>
      </c>
      <c r="D19" s="20">
        <f>IF($B$5="全店舗",SUMIFS('ロス・異常'!$I:$I,'ロス・異常'!$A:$A,"&gt;="&amp;$A19,'ロス・異常'!$A:$A,"&lt;="&amp;EOMONTH($A19,0)),SUMIFS('ロス・異常'!$I:$I,'ロス・異常'!$A:$A,"&gt;="&amp;$A19,'ロス・異常'!$A:$A,"&lt;="&amp;EOMONTH($A19,0),'ロス・異常'!$B:$B,$B$5))</f>
      </c>
      <c r="F19" s="21" t="s">
        <v>64</v>
      </c>
      <c r="G19" s="20">
        <f>IF($B$5="全店舗",SUMIFS('日次売上記録'!$K:$K,'日次売上記録'!$A:$A,"&gt;="&amp;$B$3,'日次売上記録'!$A:$A,"&lt;="&amp;$B$4,'日次売上記録'!$G:$G,F19),SUMIFS('日次売上記録'!$K:$K,'日次売上記録'!$A:$A,"&gt;="&amp;$B$3,'日次売上記録'!$A:$A,"&lt;="&amp;$B$4,'日次売上記録'!$B:$B,$B$5,'日次売上記録'!$G:$G,F19))</f>
      </c>
      <c r="H19" s="20">
        <f>IF($B$5="全店舗",SUMIFS('日次売上記録'!$M:$M,'日次売上記録'!$A:$A,"&gt;="&amp;$B$3,'日次売上記録'!$A:$A,"&lt;="&amp;$B$4,'日次売上記録'!$G:$G,F19),SUMIFS('日次売上記録'!$M:$M,'日次売上記録'!$A:$A,"&gt;="&amp;$B$3,'日次売上記録'!$A:$A,"&lt;="&amp;$B$4,'日次売上記録'!$B:$B,$B$5,'日次売上記録'!$G:$G,F19))</f>
      </c>
      <c r="J19" s="22">
        <f>'店舗マスタ'!A6</f>
      </c>
      <c r="K19" s="22">
        <f>'店舗マスタ'!B6</f>
      </c>
      <c r="L19" s="20">
        <f>IF(J19="","",SUMIFS('日次売上記録'!$K:$K,'日次売上記録'!$A:$A,"&gt;="&amp;$B$3,'日次売上記録'!$A:$A,"&lt;="&amp;$B$4,'日次売上記録'!$B:$B,J19))</f>
      </c>
      <c r="M19" s="20">
        <f>IF(J19="","",SUMIFS('日次売上記録'!$M:$M,'日次売上記録'!$A:$A,"&gt;="&amp;$B$3,'日次売上記録'!$A:$A,"&lt;="&amp;$B$4,'日次売上記録'!$B:$B,J19))</f>
      </c>
    </row>
    <row r="20">
      <c r="A20" s="19">
        <f>DATE(YEAR($B$3),4,1)</f>
      </c>
      <c r="B20" s="20">
        <f>IF($B$5="全店舗",SUMIFS('日次売上記録'!$K:$K,'日次売上記録'!$A:$A,"&gt;="&amp;$A20,'日次売上記録'!$A:$A,"&lt;="&amp;EOMONTH($A20,0)),SUMIFS('日次売上記録'!$K:$K,'日次売上記録'!$A:$A,"&gt;="&amp;$A20,'日次売上記録'!$A:$A,"&lt;="&amp;EOMONTH($A20,0),'日次売上記録'!$B:$B,$B$5))</f>
      </c>
      <c r="C20" s="20">
        <f>IF($B$5="全店舗",SUMIFS('日次売上記録'!$M:$M,'日次売上記録'!$A:$A,"&gt;="&amp;$A20,'日次売上記録'!$A:$A,"&lt;="&amp;EOMONTH($A20,0)),SUMIFS('日次売上記録'!$M:$M,'日次売上記録'!$A:$A,"&gt;="&amp;$A20,'日次売上記録'!$A:$A,"&lt;="&amp;EOMONTH($A20,0),'日次売上記録'!$B:$B,$B$5))</f>
      </c>
      <c r="D20" s="20">
        <f>IF($B$5="全店舗",SUMIFS('ロス・異常'!$I:$I,'ロス・異常'!$A:$A,"&gt;="&amp;$A20,'ロス・異常'!$A:$A,"&lt;="&amp;EOMONTH($A20,0)),SUMIFS('ロス・異常'!$I:$I,'ロス・異常'!$A:$A,"&gt;="&amp;$A20,'ロス・異常'!$A:$A,"&lt;="&amp;EOMONTH($A20,0),'ロス・異常'!$B:$B,$B$5))</f>
      </c>
      <c r="F20" s="21" t="s">
        <v>65</v>
      </c>
      <c r="G20" s="20">
        <f>IF($B$5="全店舗",SUMIFS('日次売上記録'!$K:$K,'日次売上記録'!$A:$A,"&gt;="&amp;$B$3,'日次売上記録'!$A:$A,"&lt;="&amp;$B$4,'日次売上記録'!$G:$G,F20),SUMIFS('日次売上記録'!$K:$K,'日次売上記録'!$A:$A,"&gt;="&amp;$B$3,'日次売上記録'!$A:$A,"&lt;="&amp;$B$4,'日次売上記録'!$B:$B,$B$5,'日次売上記録'!$G:$G,F20))</f>
      </c>
      <c r="H20" s="20">
        <f>IF($B$5="全店舗",SUMIFS('日次売上記録'!$M:$M,'日次売上記録'!$A:$A,"&gt;="&amp;$B$3,'日次売上記録'!$A:$A,"&lt;="&amp;$B$4,'日次売上記録'!$G:$G,F20),SUMIFS('日次売上記録'!$M:$M,'日次売上記録'!$A:$A,"&gt;="&amp;$B$3,'日次売上記録'!$A:$A,"&lt;="&amp;$B$4,'日次売上記録'!$B:$B,$B$5,'日次売上記録'!$G:$G,F20))</f>
      </c>
      <c r="J20" s="22">
        <f>'店舗マスタ'!A7</f>
      </c>
      <c r="K20" s="22">
        <f>'店舗マスタ'!B7</f>
      </c>
      <c r="L20" s="20">
        <f>IF(J20="","",SUMIFS('日次売上記録'!$K:$K,'日次売上記録'!$A:$A,"&gt;="&amp;$B$3,'日次売上記録'!$A:$A,"&lt;="&amp;$B$4,'日次売上記録'!$B:$B,J20))</f>
      </c>
      <c r="M20" s="20">
        <f>IF(J20="","",SUMIFS('日次売上記録'!$M:$M,'日次売上記録'!$A:$A,"&gt;="&amp;$B$3,'日次売上記録'!$A:$A,"&lt;="&amp;$B$4,'日次売上記録'!$B:$B,J20))</f>
      </c>
    </row>
    <row r="21">
      <c r="A21" s="19">
        <f>DATE(YEAR($B$3),5,1)</f>
      </c>
      <c r="B21" s="20">
        <f>IF($B$5="全店舗",SUMIFS('日次売上記録'!$K:$K,'日次売上記録'!$A:$A,"&gt;="&amp;$A21,'日次売上記録'!$A:$A,"&lt;="&amp;EOMONTH($A21,0)),SUMIFS('日次売上記録'!$K:$K,'日次売上記録'!$A:$A,"&gt;="&amp;$A21,'日次売上記録'!$A:$A,"&lt;="&amp;EOMONTH($A21,0),'日次売上記録'!$B:$B,$B$5))</f>
      </c>
      <c r="C21" s="20">
        <f>IF($B$5="全店舗",SUMIFS('日次売上記録'!$M:$M,'日次売上記録'!$A:$A,"&gt;="&amp;$A21,'日次売上記録'!$A:$A,"&lt;="&amp;EOMONTH($A21,0)),SUMIFS('日次売上記録'!$M:$M,'日次売上記録'!$A:$A,"&gt;="&amp;$A21,'日次売上記録'!$A:$A,"&lt;="&amp;EOMONTH($A21,0),'日次売上記録'!$B:$B,$B$5))</f>
      </c>
      <c r="D21" s="20">
        <f>IF($B$5="全店舗",SUMIFS('ロス・異常'!$I:$I,'ロス・異常'!$A:$A,"&gt;="&amp;$A21,'ロス・異常'!$A:$A,"&lt;="&amp;EOMONTH($A21,0)),SUMIFS('ロス・異常'!$I:$I,'ロス・異常'!$A:$A,"&gt;="&amp;$A21,'ロス・異常'!$A:$A,"&lt;="&amp;EOMONTH($A21,0),'ロス・異常'!$B:$B,$B$5))</f>
      </c>
      <c r="F21" s="21" t="s">
        <v>66</v>
      </c>
      <c r="G21" s="20">
        <f>IF($B$5="全店舗",SUMIFS('日次売上記録'!$K:$K,'日次売上記録'!$A:$A,"&gt;="&amp;$B$3,'日次売上記録'!$A:$A,"&lt;="&amp;$B$4,'日次売上記録'!$G:$G,F21),SUMIFS('日次売上記録'!$K:$K,'日次売上記録'!$A:$A,"&gt;="&amp;$B$3,'日次売上記録'!$A:$A,"&lt;="&amp;$B$4,'日次売上記録'!$B:$B,$B$5,'日次売上記録'!$G:$G,F21))</f>
      </c>
      <c r="H21" s="20">
        <f>IF($B$5="全店舗",SUMIFS('日次売上記録'!$M:$M,'日次売上記録'!$A:$A,"&gt;="&amp;$B$3,'日次売上記録'!$A:$A,"&lt;="&amp;$B$4,'日次売上記録'!$G:$G,F21),SUMIFS('日次売上記録'!$M:$M,'日次売上記録'!$A:$A,"&gt;="&amp;$B$3,'日次売上記録'!$A:$A,"&lt;="&amp;$B$4,'日次売上記録'!$B:$B,$B$5,'日次売上記録'!$G:$G,F21))</f>
      </c>
      <c r="J21" s="22">
        <f>'店舗マスタ'!A8</f>
      </c>
      <c r="K21" s="22">
        <f>'店舗マスタ'!B8</f>
      </c>
      <c r="L21" s="20">
        <f>IF(J21="","",SUMIFS('日次売上記録'!$K:$K,'日次売上記録'!$A:$A,"&gt;="&amp;$B$3,'日次売上記録'!$A:$A,"&lt;="&amp;$B$4,'日次売上記録'!$B:$B,J21))</f>
      </c>
      <c r="M21" s="20">
        <f>IF(J21="","",SUMIFS('日次売上記録'!$M:$M,'日次売上記録'!$A:$A,"&gt;="&amp;$B$3,'日次売上記録'!$A:$A,"&lt;="&amp;$B$4,'日次売上記録'!$B:$B,J21))</f>
      </c>
    </row>
    <row r="22">
      <c r="A22" s="19">
        <f>DATE(YEAR($B$3),6,1)</f>
      </c>
      <c r="B22" s="20">
        <f>IF($B$5="全店舗",SUMIFS('日次売上記録'!$K:$K,'日次売上記録'!$A:$A,"&gt;="&amp;$A22,'日次売上記録'!$A:$A,"&lt;="&amp;EOMONTH($A22,0)),SUMIFS('日次売上記録'!$K:$K,'日次売上記録'!$A:$A,"&gt;="&amp;$A22,'日次売上記録'!$A:$A,"&lt;="&amp;EOMONTH($A22,0),'日次売上記録'!$B:$B,$B$5))</f>
      </c>
      <c r="C22" s="20">
        <f>IF($B$5="全店舗",SUMIFS('日次売上記録'!$M:$M,'日次売上記録'!$A:$A,"&gt;="&amp;$A22,'日次売上記録'!$A:$A,"&lt;="&amp;EOMONTH($A22,0)),SUMIFS('日次売上記録'!$M:$M,'日次売上記録'!$A:$A,"&gt;="&amp;$A22,'日次売上記録'!$A:$A,"&lt;="&amp;EOMONTH($A22,0),'日次売上記録'!$B:$B,$B$5))</f>
      </c>
      <c r="D22" s="20">
        <f>IF($B$5="全店舗",SUMIFS('ロス・異常'!$I:$I,'ロス・異常'!$A:$A,"&gt;="&amp;$A22,'ロス・異常'!$A:$A,"&lt;="&amp;EOMONTH($A22,0)),SUMIFS('ロス・異常'!$I:$I,'ロス・異常'!$A:$A,"&gt;="&amp;$A22,'ロス・異常'!$A:$A,"&lt;="&amp;EOMONTH($A22,0),'ロス・異常'!$B:$B,$B$5))</f>
      </c>
      <c r="F22" s="21" t="s">
        <v>67</v>
      </c>
      <c r="G22" s="20">
        <f>IF($B$5="全店舗",SUMIFS('日次売上記録'!$K:$K,'日次売上記録'!$A:$A,"&gt;="&amp;$B$3,'日次売上記録'!$A:$A,"&lt;="&amp;$B$4,'日次売上記録'!$G:$G,F22),SUMIFS('日次売上記録'!$K:$K,'日次売上記録'!$A:$A,"&gt;="&amp;$B$3,'日次売上記録'!$A:$A,"&lt;="&amp;$B$4,'日次売上記録'!$B:$B,$B$5,'日次売上記録'!$G:$G,F22))</f>
      </c>
      <c r="H22" s="20">
        <f>IF($B$5="全店舗",SUMIFS('日次売上記録'!$M:$M,'日次売上記録'!$A:$A,"&gt;="&amp;$B$3,'日次売上記録'!$A:$A,"&lt;="&amp;$B$4,'日次売上記録'!$G:$G,F22),SUMIFS('日次売上記録'!$M:$M,'日次売上記録'!$A:$A,"&gt;="&amp;$B$3,'日次売上記録'!$A:$A,"&lt;="&amp;$B$4,'日次売上記録'!$B:$B,$B$5,'日次売上記録'!$G:$G,F22))</f>
      </c>
      <c r="J22" s="22">
        <f>'店舗マスタ'!A9</f>
      </c>
      <c r="K22" s="22">
        <f>'店舗マスタ'!B9</f>
      </c>
      <c r="L22" s="20">
        <f>IF(J22="","",SUMIFS('日次売上記録'!$K:$K,'日次売上記録'!$A:$A,"&gt;="&amp;$B$3,'日次売上記録'!$A:$A,"&lt;="&amp;$B$4,'日次売上記録'!$B:$B,J22))</f>
      </c>
      <c r="M22" s="20">
        <f>IF(J22="","",SUMIFS('日次売上記録'!$M:$M,'日次売上記録'!$A:$A,"&gt;="&amp;$B$3,'日次売上記録'!$A:$A,"&lt;="&amp;$B$4,'日次売上記録'!$B:$B,J22))</f>
      </c>
    </row>
    <row r="23">
      <c r="A23" s="19">
        <f>DATE(YEAR($B$3),7,1)</f>
      </c>
      <c r="B23" s="20">
        <f>IF($B$5="全店舗",SUMIFS('日次売上記録'!$K:$K,'日次売上記録'!$A:$A,"&gt;="&amp;$A23,'日次売上記録'!$A:$A,"&lt;="&amp;EOMONTH($A23,0)),SUMIFS('日次売上記録'!$K:$K,'日次売上記録'!$A:$A,"&gt;="&amp;$A23,'日次売上記録'!$A:$A,"&lt;="&amp;EOMONTH($A23,0),'日次売上記録'!$B:$B,$B$5))</f>
      </c>
      <c r="C23" s="20">
        <f>IF($B$5="全店舗",SUMIFS('日次売上記録'!$M:$M,'日次売上記録'!$A:$A,"&gt;="&amp;$A23,'日次売上記録'!$A:$A,"&lt;="&amp;EOMONTH($A23,0)),SUMIFS('日次売上記録'!$M:$M,'日次売上記録'!$A:$A,"&gt;="&amp;$A23,'日次売上記録'!$A:$A,"&lt;="&amp;EOMONTH($A23,0),'日次売上記録'!$B:$B,$B$5))</f>
      </c>
      <c r="D23" s="20">
        <f>IF($B$5="全店舗",SUMIFS('ロス・異常'!$I:$I,'ロス・異常'!$A:$A,"&gt;="&amp;$A23,'ロス・異常'!$A:$A,"&lt;="&amp;EOMONTH($A23,0)),SUMIFS('ロス・異常'!$I:$I,'ロス・異常'!$A:$A,"&gt;="&amp;$A23,'ロス・異常'!$A:$A,"&lt;="&amp;EOMONTH($A23,0),'ロス・異常'!$B:$B,$B$5))</f>
      </c>
      <c r="F23" s="21" t="s">
        <v>68</v>
      </c>
      <c r="G23" s="20">
        <f>IF($B$5="全店舗",SUMIFS('日次売上記録'!$K:$K,'日次売上記録'!$A:$A,"&gt;="&amp;$B$3,'日次売上記録'!$A:$A,"&lt;="&amp;$B$4,'日次売上記録'!$G:$G,F23),SUMIFS('日次売上記録'!$K:$K,'日次売上記録'!$A:$A,"&gt;="&amp;$B$3,'日次売上記録'!$A:$A,"&lt;="&amp;$B$4,'日次売上記録'!$B:$B,$B$5,'日次売上記録'!$G:$G,F23))</f>
      </c>
      <c r="H23" s="20">
        <f>IF($B$5="全店舗",SUMIFS('日次売上記録'!$M:$M,'日次売上記録'!$A:$A,"&gt;="&amp;$B$3,'日次売上記録'!$A:$A,"&lt;="&amp;$B$4,'日次売上記録'!$G:$G,F23),SUMIFS('日次売上記録'!$M:$M,'日次売上記録'!$A:$A,"&gt;="&amp;$B$3,'日次売上記録'!$A:$A,"&lt;="&amp;$B$4,'日次売上記録'!$B:$B,$B$5,'日次売上記録'!$G:$G,F23))</f>
      </c>
      <c r="J23" s="22">
        <f>'店舗マスタ'!A10</f>
      </c>
      <c r="K23" s="22">
        <f>'店舗マスタ'!B10</f>
      </c>
      <c r="L23" s="20">
        <f>IF(J23="","",SUMIFS('日次売上記録'!$K:$K,'日次売上記録'!$A:$A,"&gt;="&amp;$B$3,'日次売上記録'!$A:$A,"&lt;="&amp;$B$4,'日次売上記録'!$B:$B,J23))</f>
      </c>
      <c r="M23" s="20">
        <f>IF(J23="","",SUMIFS('日次売上記録'!$M:$M,'日次売上記録'!$A:$A,"&gt;="&amp;$B$3,'日次売上記録'!$A:$A,"&lt;="&amp;$B$4,'日次売上記録'!$B:$B,J23))</f>
      </c>
    </row>
    <row r="24">
      <c r="A24" s="19">
        <f>DATE(YEAR($B$3),8,1)</f>
      </c>
      <c r="B24" s="20">
        <f>IF($B$5="全店舗",SUMIFS('日次売上記録'!$K:$K,'日次売上記録'!$A:$A,"&gt;="&amp;$A24,'日次売上記録'!$A:$A,"&lt;="&amp;EOMONTH($A24,0)),SUMIFS('日次売上記録'!$K:$K,'日次売上記録'!$A:$A,"&gt;="&amp;$A24,'日次売上記録'!$A:$A,"&lt;="&amp;EOMONTH($A24,0),'日次売上記録'!$B:$B,$B$5))</f>
      </c>
      <c r="C24" s="20">
        <f>IF($B$5="全店舗",SUMIFS('日次売上記録'!$M:$M,'日次売上記録'!$A:$A,"&gt;="&amp;$A24,'日次売上記録'!$A:$A,"&lt;="&amp;EOMONTH($A24,0)),SUMIFS('日次売上記録'!$M:$M,'日次売上記録'!$A:$A,"&gt;="&amp;$A24,'日次売上記録'!$A:$A,"&lt;="&amp;EOMONTH($A24,0),'日次売上記録'!$B:$B,$B$5))</f>
      </c>
      <c r="D24" s="20">
        <f>IF($B$5="全店舗",SUMIFS('ロス・異常'!$I:$I,'ロス・異常'!$A:$A,"&gt;="&amp;$A24,'ロス・異常'!$A:$A,"&lt;="&amp;EOMONTH($A24,0)),SUMIFS('ロス・異常'!$I:$I,'ロス・異常'!$A:$A,"&gt;="&amp;$A24,'ロス・異常'!$A:$A,"&lt;="&amp;EOMONTH($A24,0),'ロス・異常'!$B:$B,$B$5))</f>
      </c>
      <c r="F24" s="21" t="s">
        <v>69</v>
      </c>
      <c r="G24" s="20">
        <f>IF($B$5="全店舗",SUMIFS('日次売上記録'!$K:$K,'日次売上記録'!$A:$A,"&gt;="&amp;$B$3,'日次売上記録'!$A:$A,"&lt;="&amp;$B$4,'日次売上記録'!$G:$G,F24),SUMIFS('日次売上記録'!$K:$K,'日次売上記録'!$A:$A,"&gt;="&amp;$B$3,'日次売上記録'!$A:$A,"&lt;="&amp;$B$4,'日次売上記録'!$B:$B,$B$5,'日次売上記録'!$G:$G,F24))</f>
      </c>
      <c r="H24" s="20">
        <f>IF($B$5="全店舗",SUMIFS('日次売上記録'!$M:$M,'日次売上記録'!$A:$A,"&gt;="&amp;$B$3,'日次売上記録'!$A:$A,"&lt;="&amp;$B$4,'日次売上記録'!$G:$G,F24),SUMIFS('日次売上記録'!$M:$M,'日次売上記録'!$A:$A,"&gt;="&amp;$B$3,'日次売上記録'!$A:$A,"&lt;="&amp;$B$4,'日次売上記録'!$B:$B,$B$5,'日次売上記録'!$G:$G,F24))</f>
      </c>
      <c r="J24" s="22">
        <f>'店舗マスタ'!A11</f>
      </c>
      <c r="K24" s="22">
        <f>'店舗マスタ'!B11</f>
      </c>
      <c r="L24" s="20">
        <f>IF(J24="","",SUMIFS('日次売上記録'!$K:$K,'日次売上記録'!$A:$A,"&gt;="&amp;$B$3,'日次売上記録'!$A:$A,"&lt;="&amp;$B$4,'日次売上記録'!$B:$B,J24))</f>
      </c>
      <c r="M24" s="20">
        <f>IF(J24="","",SUMIFS('日次売上記録'!$M:$M,'日次売上記録'!$A:$A,"&gt;="&amp;$B$3,'日次売上記録'!$A:$A,"&lt;="&amp;$B$4,'日次売上記録'!$B:$B,J24))</f>
      </c>
    </row>
    <row r="25">
      <c r="A25" s="19">
        <f>DATE(YEAR($B$3),9,1)</f>
      </c>
      <c r="B25" s="20">
        <f>IF($B$5="全店舗",SUMIFS('日次売上記録'!$K:$K,'日次売上記録'!$A:$A,"&gt;="&amp;$A25,'日次売上記録'!$A:$A,"&lt;="&amp;EOMONTH($A25,0)),SUMIFS('日次売上記録'!$K:$K,'日次売上記録'!$A:$A,"&gt;="&amp;$A25,'日次売上記録'!$A:$A,"&lt;="&amp;EOMONTH($A25,0),'日次売上記録'!$B:$B,$B$5))</f>
      </c>
      <c r="C25" s="20">
        <f>IF($B$5="全店舗",SUMIFS('日次売上記録'!$M:$M,'日次売上記録'!$A:$A,"&gt;="&amp;$A25,'日次売上記録'!$A:$A,"&lt;="&amp;EOMONTH($A25,0)),SUMIFS('日次売上記録'!$M:$M,'日次売上記録'!$A:$A,"&gt;="&amp;$A25,'日次売上記録'!$A:$A,"&lt;="&amp;EOMONTH($A25,0),'日次売上記録'!$B:$B,$B$5))</f>
      </c>
      <c r="D25" s="20">
        <f>IF($B$5="全店舗",SUMIFS('ロス・異常'!$I:$I,'ロス・異常'!$A:$A,"&gt;="&amp;$A25,'ロス・異常'!$A:$A,"&lt;="&amp;EOMONTH($A25,0)),SUMIFS('ロス・異常'!$I:$I,'ロス・異常'!$A:$A,"&gt;="&amp;$A25,'ロス・異常'!$A:$A,"&lt;="&amp;EOMONTH($A25,0),'ロス・異常'!$B:$B,$B$5))</f>
      </c>
      <c r="J25" s="22">
        <f>'店舗マスタ'!A12</f>
      </c>
      <c r="K25" s="22">
        <f>'店舗マスタ'!B12</f>
      </c>
      <c r="L25" s="20">
        <f>IF(J25="","",SUMIFS('日次売上記録'!$K:$K,'日次売上記録'!$A:$A,"&gt;="&amp;$B$3,'日次売上記録'!$A:$A,"&lt;="&amp;$B$4,'日次売上記録'!$B:$B,J25))</f>
      </c>
      <c r="M25" s="20">
        <f>IF(J25="","",SUMIFS('日次売上記録'!$M:$M,'日次売上記録'!$A:$A,"&gt;="&amp;$B$3,'日次売上記録'!$A:$A,"&lt;="&amp;$B$4,'日次売上記録'!$B:$B,J25))</f>
      </c>
    </row>
    <row r="26">
      <c r="A26" s="19">
        <f>DATE(YEAR($B$3),10,1)</f>
      </c>
      <c r="B26" s="20">
        <f>IF($B$5="全店舗",SUMIFS('日次売上記録'!$K:$K,'日次売上記録'!$A:$A,"&gt;="&amp;$A26,'日次売上記録'!$A:$A,"&lt;="&amp;EOMONTH($A26,0)),SUMIFS('日次売上記録'!$K:$K,'日次売上記録'!$A:$A,"&gt;="&amp;$A26,'日次売上記録'!$A:$A,"&lt;="&amp;EOMONTH($A26,0),'日次売上記録'!$B:$B,$B$5))</f>
      </c>
      <c r="C26" s="20">
        <f>IF($B$5="全店舗",SUMIFS('日次売上記録'!$M:$M,'日次売上記録'!$A:$A,"&gt;="&amp;$A26,'日次売上記録'!$A:$A,"&lt;="&amp;EOMONTH($A26,0)),SUMIFS('日次売上記録'!$M:$M,'日次売上記録'!$A:$A,"&gt;="&amp;$A26,'日次売上記録'!$A:$A,"&lt;="&amp;EOMONTH($A26,0),'日次売上記録'!$B:$B,$B$5))</f>
      </c>
      <c r="D26" s="20">
        <f>IF($B$5="全店舗",SUMIFS('ロス・異常'!$I:$I,'ロス・異常'!$A:$A,"&gt;="&amp;$A26,'ロス・異常'!$A:$A,"&lt;="&amp;EOMONTH($A26,0)),SUMIFS('ロス・異常'!$I:$I,'ロス・異常'!$A:$A,"&gt;="&amp;$A26,'ロス・異常'!$A:$A,"&lt;="&amp;EOMONTH($A26,0),'ロス・異常'!$B:$B,$B$5))</f>
      </c>
      <c r="J26" s="22">
        <f>'店舗マスタ'!A13</f>
      </c>
      <c r="K26" s="22">
        <f>'店舗マスタ'!B13</f>
      </c>
      <c r="L26" s="20">
        <f>IF(J26="","",SUMIFS('日次売上記録'!$K:$K,'日次売上記録'!$A:$A,"&gt;="&amp;$B$3,'日次売上記録'!$A:$A,"&lt;="&amp;$B$4,'日次売上記録'!$B:$B,J26))</f>
      </c>
      <c r="M26" s="20">
        <f>IF(J26="","",SUMIFS('日次売上記録'!$M:$M,'日次売上記録'!$A:$A,"&gt;="&amp;$B$3,'日次売上記録'!$A:$A,"&lt;="&amp;$B$4,'日次売上記録'!$B:$B,J26))</f>
      </c>
    </row>
    <row r="27">
      <c r="A27" s="19">
        <f>DATE(YEAR($B$3),11,1)</f>
      </c>
      <c r="B27" s="20">
        <f>IF($B$5="全店舗",SUMIFS('日次売上記録'!$K:$K,'日次売上記録'!$A:$A,"&gt;="&amp;$A27,'日次売上記録'!$A:$A,"&lt;="&amp;EOMONTH($A27,0)),SUMIFS('日次売上記録'!$K:$K,'日次売上記録'!$A:$A,"&gt;="&amp;$A27,'日次売上記録'!$A:$A,"&lt;="&amp;EOMONTH($A27,0),'日次売上記録'!$B:$B,$B$5))</f>
      </c>
      <c r="C27" s="20">
        <f>IF($B$5="全店舗",SUMIFS('日次売上記録'!$M:$M,'日次売上記録'!$A:$A,"&gt;="&amp;$A27,'日次売上記録'!$A:$A,"&lt;="&amp;EOMONTH($A27,0)),SUMIFS('日次売上記録'!$M:$M,'日次売上記録'!$A:$A,"&gt;="&amp;$A27,'日次売上記録'!$A:$A,"&lt;="&amp;EOMONTH($A27,0),'日次売上記録'!$B:$B,$B$5))</f>
      </c>
      <c r="D27" s="20">
        <f>IF($B$5="全店舗",SUMIFS('ロス・異常'!$I:$I,'ロス・異常'!$A:$A,"&gt;="&amp;$A27,'ロス・異常'!$A:$A,"&lt;="&amp;EOMONTH($A27,0)),SUMIFS('ロス・異常'!$I:$I,'ロス・異常'!$A:$A,"&gt;="&amp;$A27,'ロス・異常'!$A:$A,"&lt;="&amp;EOMONTH($A27,0),'ロス・異常'!$B:$B,$B$5))</f>
      </c>
    </row>
    <row r="28">
      <c r="A28" s="19">
        <f>DATE(YEAR($B$3),12,1)</f>
      </c>
      <c r="B28" s="20">
        <f>IF($B$5="全店舗",SUMIFS('日次売上記録'!$K:$K,'日次売上記録'!$A:$A,"&gt;="&amp;$A28,'日次売上記録'!$A:$A,"&lt;="&amp;EOMONTH($A28,0)),SUMIFS('日次売上記録'!$K:$K,'日次売上記録'!$A:$A,"&gt;="&amp;$A28,'日次売上記録'!$A:$A,"&lt;="&amp;EOMONTH($A28,0),'日次売上記録'!$B:$B,$B$5))</f>
      </c>
      <c r="C28" s="20">
        <f>IF($B$5="全店舗",SUMIFS('日次売上記録'!$M:$M,'日次売上記録'!$A:$A,"&gt;="&amp;$A28,'日次売上記録'!$A:$A,"&lt;="&amp;EOMONTH($A28,0)),SUMIFS('日次売上記録'!$M:$M,'日次売上記録'!$A:$A,"&gt;="&amp;$A28,'日次売上記録'!$A:$A,"&lt;="&amp;EOMONTH($A28,0),'日次売上記録'!$B:$B,$B$5))</f>
      </c>
      <c r="D28" s="20">
        <f>IF($B$5="全店舗",SUMIFS('ロス・異常'!$I:$I,'ロス・異常'!$A:$A,"&gt;="&amp;$A28,'ロス・異常'!$A:$A,"&lt;="&amp;EOMONTH($A28,0)),SUMIFS('ロス・異常'!$I:$I,'ロス・異常'!$A:$A,"&gt;="&amp;$A28,'ロス・異常'!$A:$A,"&lt;="&amp;EOMONTH($A28,0),'ロス・異常'!$B:$B,$B$5))</f>
      </c>
    </row>
  </sheetData>
  <mergeCells count="25">
    <mergeCell ref="A1:P1"/>
    <mergeCell ref="A2:P2"/>
    <mergeCell ref="A7:B7"/>
    <mergeCell ref="A8:B9"/>
    <mergeCell ref="D7:E7"/>
    <mergeCell ref="D8:E9"/>
    <mergeCell ref="G7:H7"/>
    <mergeCell ref="G8:H9"/>
    <mergeCell ref="J7:K7"/>
    <mergeCell ref="J8:K9"/>
    <mergeCell ref="M7:N7"/>
    <mergeCell ref="M8:N9"/>
    <mergeCell ref="A11:B11"/>
    <mergeCell ref="A12:B13"/>
    <mergeCell ref="D11:E11"/>
    <mergeCell ref="D12:E13"/>
    <mergeCell ref="G11:H11"/>
    <mergeCell ref="G12:H13"/>
    <mergeCell ref="J11:K11"/>
    <mergeCell ref="J12:K13"/>
    <mergeCell ref="M11:N11"/>
    <mergeCell ref="M12:N13"/>
    <mergeCell ref="A15:D15"/>
    <mergeCell ref="F15:H15"/>
    <mergeCell ref="J15:M15"/>
  </mergeCells>
  <dataValidations count="1">
    <dataValidation allowBlank="true" error="请从プルダウン一覧选择；如需新規，请先在主数据或基本設定中维护。" errorTitle="なし效入力" prompt="请选择一个有效选项。" promptTitle="プルダウン选择" showErrorMessage="true" showInputMessage="true" sqref="B5" type="list">
      <formula1>=AllStoreList</formula1>
    </dataValidation>
  </dataValidation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rgb="001F4E79"/>
    <outlinePr summaryBelow="true" summaryRight="true"/>
    <pageSetUpPr fitToPage="true"/>
  </sheetPr>
  <dimension ref="A1:AF168"/>
  <sheetViews>
    <sheetView showGridLines="false" zoomScale="90" workbookViewId="0">
      <pane activePane="bottomLeft" state="frozen" topLeftCell="A16" ySplit="15"/>
      <selection activeCell="A1" pane="bottomLeft" sqref="A1"/>
    </sheetView>
  </sheetViews>
  <sheetFormatPr baseColWidth="8" defaultRowHeight="15"/>
  <cols>
    <col customWidth="true" max="1" min="1" width="15"/>
    <col customWidth="true" max="4" min="2" width="14"/>
    <col customWidth="true" max="5" min="5" width="15"/>
    <col customWidth="true" max="8" min="6" width="14"/>
    <col customWidth="true" max="9" min="9" width="15"/>
    <col customWidth="true" max="12" min="10" width="14"/>
    <col customWidth="true" max="13" min="13" width="15"/>
    <col customWidth="true" max="16" min="14" width="14"/>
    <col customWidth="true" max="17" min="17" width="15"/>
    <col customWidth="true" max="20" min="18" width="14"/>
    <col customWidth="true" max="21" min="21" width="15"/>
    <col customWidth="true" max="24" min="22" width="14"/>
    <col customWidth="true" max="25" min="25" width="15"/>
    <col customWidth="true" max="28" min="26" width="14"/>
    <col customWidth="true" max="29" min="29" width="15"/>
    <col customWidth="true" max="32" min="30" width="14"/>
  </cols>
  <sheetData>
    <row r="1" ht="30" customHeight="true">
      <c r="A1" s="1" t="s">
        <v>27</v>
      </c>
    </row>
    <row r="2" ht="24" customHeight="true">
      <c r="A2" s="2" t="s">
        <v>396</v>
      </c>
    </row>
    <row r="3">
      <c r="A3" s="14" t="s">
        <v>71</v>
      </c>
      <c r="B3" s="14" t="s">
        <v>72</v>
      </c>
      <c r="C3" s="14" t="s">
        <v>73</v>
      </c>
    </row>
    <row r="4">
      <c r="A4" s="23" t="s">
        <v>74</v>
      </c>
      <c r="B4" s="24" t="s">
        <v>75</v>
      </c>
      <c r="C4" s="23" t="s">
        <v>76</v>
      </c>
    </row>
    <row r="5">
      <c r="A5" s="23" t="s">
        <v>77</v>
      </c>
      <c r="B5" s="24" t="n">
        <v>2026</v>
      </c>
      <c r="C5" s="23" t="s">
        <v>78</v>
      </c>
    </row>
    <row r="6">
      <c r="A6" s="23" t="s">
        <v>79</v>
      </c>
      <c r="B6" s="24" t="inlineStr">
        <is>
          <t>CNY</t>
        </is>
      </c>
      <c r="C6" s="23" t="s">
        <v>80</v>
      </c>
    </row>
    <row r="7">
      <c r="A7" s="23" t="inlineStr">
        <is>
          <t>税率</t>
        </is>
      </c>
      <c r="B7" s="25" t="n">
        <v>0.13</v>
      </c>
      <c r="C7" s="23" t="s">
        <v>81</v>
      </c>
    </row>
    <row r="8">
      <c r="A8" s="23" t="s">
        <v>82</v>
      </c>
      <c r="B8" s="24" t="n">
        <v>80</v>
      </c>
      <c r="C8" s="23" t="s">
        <v>83</v>
      </c>
    </row>
    <row r="9">
      <c r="A9" s="23" t="s">
        <v>84</v>
      </c>
      <c r="B9" s="24" t="s">
        <v>85</v>
      </c>
      <c r="C9" s="23" t="s">
        <v>86</v>
      </c>
    </row>
    <row r="10">
      <c r="A10" s="23" t="s">
        <v>87</v>
      </c>
      <c r="B10" s="24" t="inlineStr">
        <is>
          <t>v1.0</t>
        </is>
      </c>
      <c r="C10" s="23" t="s">
        <v>88</v>
      </c>
    </row>
    <row r="11">
      <c r="A11" s="23" t="s">
        <v>89</v>
      </c>
      <c r="B11" s="26">
        <f>TODAY()</f>
      </c>
      <c r="C11" s="23" t="s">
        <v>90</v>
      </c>
    </row>
    <row r="12"/>
    <row r="13"/>
    <row r="14"/>
    <row r="15">
      <c r="A15" s="14" t="s">
        <v>59</v>
      </c>
      <c r="E15" s="14" t="s">
        <v>91</v>
      </c>
      <c r="I15" s="14" t="s">
        <v>92</v>
      </c>
      <c r="M15" s="14" t="s">
        <v>93</v>
      </c>
      <c r="Q15" s="14" t="s">
        <v>94</v>
      </c>
      <c r="U15" s="14" t="s">
        <v>95</v>
      </c>
      <c r="Y15" s="14" t="s">
        <v>96</v>
      </c>
      <c r="AC15" s="14" t="s">
        <v>97</v>
      </c>
    </row>
    <row r="16">
      <c r="A16" s="21" t="s">
        <v>62</v>
      </c>
      <c r="E16" s="21" t="s">
        <v>98</v>
      </c>
      <c r="I16" s="21" t="s">
        <v>99</v>
      </c>
      <c r="M16" s="21" t="s">
        <v>100</v>
      </c>
      <c r="Q16" s="21" t="inlineStr">
        <is>
          <t>在售</t>
        </is>
      </c>
      <c r="U16" s="21" t="s">
        <v>101</v>
      </c>
      <c r="Y16" s="21" t="s">
        <v>102</v>
      </c>
      <c r="AC16" s="21" t="inlineStr">
        <is>
          <t>正常</t>
        </is>
      </c>
    </row>
    <row r="17">
      <c r="A17" s="21" t="s">
        <v>63</v>
      </c>
      <c r="E17" s="21" t="s">
        <v>103</v>
      </c>
      <c r="I17" s="21" t="s">
        <v>104</v>
      </c>
      <c r="M17" s="21" t="inlineStr">
        <is>
          <t>筹备</t>
        </is>
      </c>
      <c r="Q17" s="21" t="inlineStr">
        <is>
          <t>停售</t>
        </is>
      </c>
      <c r="U17" s="21" t="inlineStr">
        <is>
          <t>暂停</t>
        </is>
      </c>
      <c r="Y17" s="21" t="s">
        <v>105</v>
      </c>
      <c r="AC17" s="21" t="s">
        <v>106</v>
      </c>
    </row>
    <row r="18">
      <c r="A18" s="21" t="s">
        <v>64</v>
      </c>
      <c r="E18" s="21" t="s">
        <v>107</v>
      </c>
      <c r="I18" s="21" t="s">
        <v>108</v>
      </c>
      <c r="M18" s="21" t="s">
        <v>109</v>
      </c>
      <c r="Q18" s="21" t="inlineStr">
        <is>
          <t>清仓</t>
        </is>
      </c>
      <c r="U18" s="21" t="inlineStr">
        <is>
          <t>淘汰</t>
        </is>
      </c>
      <c r="Y18" s="21" t="s">
        <v>110</v>
      </c>
      <c r="AC18" s="21" t="inlineStr">
        <is>
          <t>早退</t>
        </is>
      </c>
    </row>
    <row r="19">
      <c r="A19" s="21" t="s">
        <v>66</v>
      </c>
      <c r="E19" s="21" t="s">
        <v>111</v>
      </c>
      <c r="I19" s="21" t="s">
        <v>112</v>
      </c>
      <c r="M19" s="21" t="inlineStr">
        <is>
          <t>关闭</t>
        </is>
      </c>
      <c r="Q19" s="21" t="inlineStr">
        <is>
          <t>待棚入れ</t>
        </is>
      </c>
      <c r="U19" s="21" t="inlineStr">
        <is>
          <t>待评估</t>
        </is>
      </c>
      <c r="Y19" s="21" t="s">
        <v>113</v>
      </c>
      <c r="AC19" s="21" t="s">
        <v>114</v>
      </c>
    </row>
    <row r="20">
      <c r="A20" s="21" t="s">
        <v>65</v>
      </c>
      <c r="E20" s="21" t="inlineStr">
        <is>
          <t>西南</t>
        </is>
      </c>
      <c r="I20" s="21" t="s">
        <v>115</v>
      </c>
      <c r="M20" s="21" t="inlineStr"/>
      <c r="Q20" s="21" t="inlineStr"/>
      <c r="U20" s="21" t="inlineStr"/>
      <c r="Y20" s="21" t="s">
        <v>116</v>
      </c>
      <c r="AC20" s="21" t="s">
        <v>117</v>
      </c>
    </row>
    <row r="21">
      <c r="A21" s="21" t="s">
        <v>67</v>
      </c>
      <c r="E21" s="21" t="inlineStr">
        <is>
          <t>西北</t>
        </is>
      </c>
      <c r="I21" s="21" t="s">
        <v>118</v>
      </c>
      <c r="M21" s="21" t="inlineStr"/>
      <c r="Q21" s="21" t="inlineStr"/>
      <c r="U21" s="21" t="inlineStr"/>
      <c r="Y21" s="21" t="s">
        <v>119</v>
      </c>
      <c r="AC21" s="21" t="s">
        <v>120</v>
      </c>
    </row>
    <row r="22">
      <c r="A22" s="21" t="s">
        <v>68</v>
      </c>
      <c r="E22" s="21" t="s">
        <v>121</v>
      </c>
      <c r="I22" s="21" t="s">
        <v>122</v>
      </c>
      <c r="M22" s="21" t="inlineStr"/>
      <c r="Q22" s="21" t="inlineStr"/>
      <c r="U22" s="21" t="inlineStr"/>
      <c r="Y22" s="21" t="s">
        <v>123</v>
      </c>
      <c r="AC22" s="21" t="inlineStr"/>
    </row>
    <row r="23">
      <c r="A23" s="21" t="s">
        <v>124</v>
      </c>
      <c r="E23" s="21" t="inlineStr">
        <is>
          <t>海外</t>
        </is>
      </c>
      <c r="I23" s="21" t="s">
        <v>69</v>
      </c>
      <c r="M23" s="21" t="inlineStr"/>
      <c r="Q23" s="21" t="inlineStr"/>
      <c r="U23" s="21" t="inlineStr"/>
      <c r="Y23" s="21" t="s">
        <v>125</v>
      </c>
      <c r="AC23" s="21" t="inlineStr"/>
    </row>
    <row r="24">
      <c r="A24" s="21" t="s">
        <v>126</v>
      </c>
      <c r="E24" s="21" t="inlineStr"/>
      <c r="I24" s="21" t="inlineStr"/>
      <c r="M24" s="21" t="inlineStr"/>
      <c r="Q24" s="21" t="inlineStr"/>
      <c r="U24" s="21" t="inlineStr"/>
      <c r="Y24" s="21" t="inlineStr"/>
      <c r="AC24" s="21" t="inlineStr"/>
    </row>
    <row r="25">
      <c r="A25" s="21" t="s">
        <v>69</v>
      </c>
      <c r="E25" s="21" t="inlineStr"/>
      <c r="I25" s="21" t="inlineStr"/>
      <c r="M25" s="21" t="inlineStr"/>
      <c r="Q25" s="21" t="inlineStr"/>
      <c r="U25" s="21" t="inlineStr"/>
      <c r="Y25" s="21" t="inlineStr"/>
      <c r="AC25" s="21" t="inlineStr"/>
    </row>
    <row r="26">
      <c r="A26" s="21" t="inlineStr"/>
      <c r="E26" s="21" t="inlineStr"/>
      <c r="I26" s="21" t="inlineStr"/>
      <c r="M26" s="21" t="inlineStr"/>
      <c r="Q26" s="21" t="inlineStr"/>
      <c r="U26" s="21" t="inlineStr"/>
      <c r="Y26" s="21" t="inlineStr"/>
      <c r="AC26" s="21" t="inlineStr"/>
    </row>
    <row r="27">
      <c r="A27" s="21" t="inlineStr"/>
      <c r="E27" s="21" t="inlineStr"/>
      <c r="I27" s="21" t="inlineStr"/>
      <c r="M27" s="21" t="inlineStr"/>
      <c r="Q27" s="21" t="inlineStr"/>
      <c r="U27" s="21" t="inlineStr"/>
      <c r="Y27" s="21" t="inlineStr"/>
      <c r="AC27" s="21" t="inlineStr"/>
    </row>
    <row r="28">
      <c r="A28" s="21" t="inlineStr"/>
      <c r="E28" s="21" t="inlineStr"/>
      <c r="I28" s="21" t="inlineStr"/>
      <c r="M28" s="21" t="inlineStr"/>
      <c r="Q28" s="21" t="inlineStr"/>
      <c r="U28" s="21" t="inlineStr"/>
      <c r="Y28" s="21" t="inlineStr"/>
      <c r="AC28" s="21" t="inlineStr"/>
    </row>
    <row r="29">
      <c r="A29" s="21" t="inlineStr"/>
      <c r="E29" s="21" t="inlineStr"/>
      <c r="I29" s="21" t="inlineStr"/>
      <c r="M29" s="21" t="inlineStr"/>
      <c r="Q29" s="21" t="inlineStr"/>
      <c r="U29" s="21" t="inlineStr"/>
      <c r="Y29" s="21" t="inlineStr"/>
      <c r="AC29" s="21" t="inlineStr"/>
    </row>
    <row r="30">
      <c r="A30" s="21" t="inlineStr"/>
      <c r="E30" s="21" t="inlineStr"/>
      <c r="I30" s="21" t="inlineStr"/>
      <c r="M30" s="21" t="inlineStr"/>
      <c r="Q30" s="21" t="inlineStr"/>
      <c r="U30" s="21" t="inlineStr"/>
      <c r="Y30" s="21" t="inlineStr"/>
      <c r="AC30" s="21" t="inlineStr"/>
    </row>
    <row r="31">
      <c r="A31" s="21" t="inlineStr"/>
      <c r="E31" s="21" t="inlineStr"/>
      <c r="I31" s="21" t="inlineStr"/>
      <c r="M31" s="21" t="inlineStr"/>
      <c r="Q31" s="21" t="inlineStr"/>
      <c r="U31" s="21" t="inlineStr"/>
      <c r="Y31" s="21" t="inlineStr"/>
      <c r="AC31" s="21" t="inlineStr"/>
    </row>
    <row r="32">
      <c r="A32" s="21" t="inlineStr"/>
      <c r="E32" s="21" t="inlineStr"/>
      <c r="I32" s="21" t="inlineStr"/>
      <c r="M32" s="21" t="inlineStr"/>
      <c r="Q32" s="21" t="inlineStr"/>
      <c r="U32" s="21" t="inlineStr"/>
      <c r="Y32" s="21" t="inlineStr"/>
      <c r="AC32" s="21" t="inlineStr"/>
    </row>
    <row r="33">
      <c r="A33" s="21" t="inlineStr"/>
      <c r="E33" s="21" t="inlineStr"/>
      <c r="I33" s="21" t="inlineStr"/>
      <c r="M33" s="21" t="inlineStr"/>
      <c r="Q33" s="21" t="inlineStr"/>
      <c r="U33" s="21" t="inlineStr"/>
      <c r="Y33" s="21" t="inlineStr"/>
      <c r="AC33" s="21" t="inlineStr"/>
    </row>
    <row r="34">
      <c r="A34" s="21" t="inlineStr"/>
      <c r="E34" s="21" t="inlineStr"/>
      <c r="I34" s="21" t="inlineStr"/>
      <c r="M34" s="21" t="inlineStr"/>
      <c r="Q34" s="21" t="inlineStr"/>
      <c r="U34" s="21" t="inlineStr"/>
      <c r="Y34" s="21" t="inlineStr"/>
      <c r="AC34" s="21" t="inlineStr"/>
    </row>
    <row r="35">
      <c r="A35" s="21" t="inlineStr"/>
      <c r="E35" s="21" t="inlineStr"/>
      <c r="I35" s="21" t="inlineStr"/>
      <c r="M35" s="21" t="inlineStr"/>
      <c r="Q35" s="21" t="inlineStr"/>
      <c r="U35" s="21" t="inlineStr"/>
      <c r="Y35" s="21" t="inlineStr"/>
      <c r="AC35" s="21" t="inlineStr"/>
    </row>
    <row r="36"/>
    <row r="37"/>
    <row r="38"/>
    <row r="39">
      <c r="A39" s="14" t="inlineStr">
        <is>
          <t>班次</t>
        </is>
      </c>
      <c r="E39" s="14" t="s">
        <v>127</v>
      </c>
      <c r="I39" s="14" t="s">
        <v>128</v>
      </c>
      <c r="M39" s="14" t="s">
        <v>129</v>
      </c>
      <c r="Q39" s="14" t="s">
        <v>130</v>
      </c>
      <c r="U39" s="14" t="s">
        <v>131</v>
      </c>
      <c r="Y39" s="14" t="s">
        <v>132</v>
      </c>
      <c r="AC39" s="14" t="s">
        <v>133</v>
      </c>
    </row>
    <row r="40">
      <c r="A40" s="21" t="s">
        <v>134</v>
      </c>
      <c r="E40" s="21" t="s">
        <v>135</v>
      </c>
      <c r="I40" s="21" t="s">
        <v>136</v>
      </c>
      <c r="M40" s="21" t="inlineStr">
        <is>
          <t>草稿</t>
        </is>
      </c>
      <c r="Q40" s="21" t="s">
        <v>137</v>
      </c>
      <c r="U40" s="21" t="s">
        <v>138</v>
      </c>
      <c r="Y40" s="21" t="inlineStr">
        <is>
          <t>店頭 / 陳列</t>
        </is>
      </c>
      <c r="AC40" s="21" t="inlineStr">
        <is>
          <t>待対応</t>
        </is>
      </c>
    </row>
    <row r="41">
      <c r="A41" s="21" t="s">
        <v>139</v>
      </c>
      <c r="E41" s="21" t="s">
        <v>140</v>
      </c>
      <c r="I41" s="21" t="s">
        <v>141</v>
      </c>
      <c r="M41" s="21" t="s">
        <v>142</v>
      </c>
      <c r="Q41" s="21" t="inlineStr">
        <is>
          <t>折扣</t>
        </is>
      </c>
      <c r="U41" s="21" t="s">
        <v>143</v>
      </c>
      <c r="Y41" s="21" t="s">
        <v>144</v>
      </c>
      <c r="AC41" s="21" t="s">
        <v>145</v>
      </c>
    </row>
    <row r="42">
      <c r="A42" s="21" t="s">
        <v>146</v>
      </c>
      <c r="E42" s="21" t="s">
        <v>147</v>
      </c>
      <c r="I42" s="21" t="inlineStr">
        <is>
          <t>外卖平台</t>
        </is>
      </c>
      <c r="M42" s="21" t="s">
        <v>148</v>
      </c>
      <c r="Q42" s="21" t="inlineStr">
        <is>
          <t>捆绑</t>
        </is>
      </c>
      <c r="U42" s="21" t="inlineStr">
        <is>
          <t>已结束</t>
        </is>
      </c>
      <c r="Y42" s="21" t="inlineStr">
        <is>
          <t>仓储</t>
        </is>
      </c>
      <c r="AC42" s="21" t="inlineStr">
        <is>
          <t>已完了</t>
        </is>
      </c>
    </row>
    <row r="43">
      <c r="A43" s="21" t="s">
        <v>149</v>
      </c>
      <c r="E43" s="21" t="s">
        <v>150</v>
      </c>
      <c r="I43" s="21" t="s">
        <v>151</v>
      </c>
      <c r="M43" s="21" t="inlineStr">
        <is>
          <t>已下单</t>
        </is>
      </c>
      <c r="Q43" s="21" t="inlineStr">
        <is>
          <t>买赠</t>
        </is>
      </c>
      <c r="U43" s="21" t="inlineStr">
        <is>
          <t>取消</t>
        </is>
      </c>
      <c r="Y43" s="21" t="s">
        <v>152</v>
      </c>
      <c r="AC43" s="21" t="s">
        <v>153</v>
      </c>
    </row>
    <row r="44">
      <c r="A44" s="21" t="s">
        <v>154</v>
      </c>
      <c r="E44" s="21" t="s">
        <v>155</v>
      </c>
      <c r="I44" s="21" t="s">
        <v>156</v>
      </c>
      <c r="M44" s="21" t="inlineStr">
        <is>
          <t>一部入荷</t>
        </is>
      </c>
      <c r="Q44" s="21" t="s">
        <v>157</v>
      </c>
      <c r="U44" s="21" t="inlineStr"/>
      <c r="Y44" s="21" t="s">
        <v>158</v>
      </c>
      <c r="AC44" s="21" t="s">
        <v>159</v>
      </c>
    </row>
    <row r="45">
      <c r="A45" s="21" t="inlineStr"/>
      <c r="E45" s="21" t="s">
        <v>69</v>
      </c>
      <c r="I45" s="21" t="s">
        <v>69</v>
      </c>
      <c r="M45" s="21" t="inlineStr">
        <is>
          <t>入荷済み</t>
        </is>
      </c>
      <c r="Q45" s="21" t="inlineStr">
        <is>
          <t>新品试卖</t>
        </is>
      </c>
      <c r="U45" s="21" t="inlineStr"/>
      <c r="Y45" s="21" t="s">
        <v>160</v>
      </c>
      <c r="AC45" s="21" t="inlineStr"/>
    </row>
    <row r="46">
      <c r="A46" s="21" t="inlineStr"/>
      <c r="E46" s="21" t="inlineStr"/>
      <c r="I46" s="21" t="inlineStr"/>
      <c r="M46" s="21" t="inlineStr">
        <is>
          <t>取消</t>
        </is>
      </c>
      <c r="Q46" s="21" t="inlineStr">
        <is>
          <t>清仓</t>
        </is>
      </c>
      <c r="U46" s="21" t="inlineStr"/>
      <c r="Y46" s="21" t="s">
        <v>161</v>
      </c>
      <c r="AC46" s="21" t="inlineStr"/>
    </row>
    <row r="47">
      <c r="A47" s="21" t="inlineStr"/>
      <c r="E47" s="21" t="inlineStr"/>
      <c r="I47" s="21" t="inlineStr"/>
      <c r="M47" s="21" t="inlineStr"/>
      <c r="Q47" s="21" t="inlineStr"/>
      <c r="U47" s="21" t="inlineStr"/>
      <c r="Y47" s="21" t="s">
        <v>162</v>
      </c>
      <c r="AC47" s="21" t="inlineStr"/>
    </row>
    <row r="48">
      <c r="A48" s="21" t="inlineStr"/>
      <c r="E48" s="21" t="inlineStr"/>
      <c r="I48" s="21" t="inlineStr"/>
      <c r="M48" s="21" t="inlineStr"/>
      <c r="Q48" s="21" t="inlineStr"/>
      <c r="U48" s="21" t="inlineStr"/>
      <c r="Y48" s="21" t="inlineStr"/>
      <c r="AC48" s="21" t="inlineStr"/>
    </row>
    <row r="49">
      <c r="A49" s="21" t="inlineStr"/>
      <c r="E49" s="21" t="inlineStr"/>
      <c r="I49" s="21" t="inlineStr"/>
      <c r="M49" s="21" t="inlineStr"/>
      <c r="Q49" s="21" t="inlineStr"/>
      <c r="U49" s="21" t="inlineStr"/>
      <c r="Y49" s="21" t="inlineStr"/>
      <c r="AC49" s="21" t="inlineStr"/>
    </row>
    <row r="50">
      <c r="A50" s="21" t="inlineStr"/>
      <c r="E50" s="21" t="inlineStr"/>
      <c r="I50" s="21" t="inlineStr"/>
      <c r="M50" s="21" t="inlineStr"/>
      <c r="Q50" s="21" t="inlineStr"/>
      <c r="U50" s="21" t="inlineStr"/>
      <c r="Y50" s="21" t="inlineStr"/>
      <c r="AC50" s="21" t="inlineStr"/>
    </row>
    <row r="51">
      <c r="A51" s="21" t="inlineStr"/>
      <c r="E51" s="21" t="inlineStr"/>
      <c r="I51" s="21" t="inlineStr"/>
      <c r="M51" s="21" t="inlineStr"/>
      <c r="Q51" s="21" t="inlineStr"/>
      <c r="U51" s="21" t="inlineStr"/>
      <c r="Y51" s="21" t="inlineStr"/>
      <c r="AC51" s="21" t="inlineStr"/>
    </row>
    <row r="52">
      <c r="A52" s="21" t="inlineStr"/>
      <c r="E52" s="21" t="inlineStr"/>
      <c r="I52" s="21" t="inlineStr"/>
      <c r="M52" s="21" t="inlineStr"/>
      <c r="Q52" s="21" t="inlineStr"/>
      <c r="U52" s="21" t="inlineStr"/>
      <c r="Y52" s="21" t="inlineStr"/>
      <c r="AC52" s="21" t="inlineStr"/>
    </row>
    <row r="53">
      <c r="A53" s="21" t="inlineStr"/>
      <c r="E53" s="21" t="inlineStr"/>
      <c r="I53" s="21" t="inlineStr"/>
      <c r="M53" s="21" t="inlineStr"/>
      <c r="Q53" s="21" t="inlineStr"/>
      <c r="U53" s="21" t="inlineStr"/>
      <c r="Y53" s="21" t="inlineStr"/>
      <c r="AC53" s="21" t="inlineStr"/>
    </row>
    <row r="54">
      <c r="A54" s="21" t="inlineStr"/>
      <c r="E54" s="21" t="inlineStr"/>
      <c r="I54" s="21" t="inlineStr"/>
      <c r="M54" s="21" t="inlineStr"/>
      <c r="Q54" s="21" t="inlineStr"/>
      <c r="U54" s="21" t="inlineStr"/>
      <c r="Y54" s="21" t="inlineStr"/>
      <c r="AC54" s="21" t="inlineStr"/>
    </row>
    <row r="55">
      <c r="A55" s="21" t="inlineStr"/>
      <c r="E55" s="21" t="inlineStr"/>
      <c r="I55" s="21" t="inlineStr"/>
      <c r="M55" s="21" t="inlineStr"/>
      <c r="Q55" s="21" t="inlineStr"/>
      <c r="U55" s="21" t="inlineStr"/>
      <c r="Y55" s="21" t="inlineStr"/>
      <c r="AC55" s="21" t="inlineStr"/>
    </row>
    <row r="56">
      <c r="A56" s="21" t="inlineStr"/>
      <c r="E56" s="21" t="inlineStr"/>
      <c r="I56" s="21" t="inlineStr"/>
      <c r="M56" s="21" t="inlineStr"/>
      <c r="Q56" s="21" t="inlineStr"/>
      <c r="U56" s="21" t="inlineStr"/>
      <c r="Y56" s="21" t="inlineStr"/>
      <c r="AC56" s="21" t="inlineStr"/>
    </row>
    <row r="57">
      <c r="A57" s="21" t="inlineStr"/>
      <c r="E57" s="21" t="inlineStr"/>
      <c r="I57" s="21" t="inlineStr"/>
      <c r="M57" s="21" t="inlineStr"/>
      <c r="Q57" s="21" t="inlineStr"/>
      <c r="U57" s="21" t="inlineStr"/>
      <c r="Y57" s="21" t="inlineStr"/>
      <c r="AC57" s="21" t="inlineStr"/>
    </row>
    <row r="58">
      <c r="A58" s="21" t="inlineStr"/>
      <c r="E58" s="21" t="inlineStr"/>
      <c r="I58" s="21" t="inlineStr"/>
      <c r="M58" s="21" t="inlineStr"/>
      <c r="Q58" s="21" t="inlineStr"/>
      <c r="U58" s="21" t="inlineStr"/>
      <c r="Y58" s="21" t="inlineStr"/>
      <c r="AC58" s="21" t="inlineStr"/>
    </row>
    <row r="59">
      <c r="A59" s="21" t="inlineStr"/>
      <c r="E59" s="21" t="inlineStr"/>
      <c r="I59" s="21" t="inlineStr"/>
      <c r="M59" s="21" t="inlineStr"/>
      <c r="Q59" s="21" t="inlineStr"/>
      <c r="U59" s="21" t="inlineStr"/>
      <c r="Y59" s="21" t="inlineStr"/>
      <c r="AC59" s="21" t="inlineStr"/>
    </row>
    <row r="60"/>
    <row r="61"/>
    <row r="62"/>
    <row r="63">
      <c r="A63" s="14" t="s">
        <v>163</v>
      </c>
      <c r="E63" s="14" t="s">
        <v>164</v>
      </c>
      <c r="I63" s="14" t="s">
        <v>165</v>
      </c>
      <c r="M63" s="14" t="s">
        <v>166</v>
      </c>
      <c r="Q63" s="14" t="s">
        <v>167</v>
      </c>
      <c r="U63" s="14" t="s">
        <v>168</v>
      </c>
    </row>
    <row r="64">
      <c r="A64" s="21" t="s">
        <v>169</v>
      </c>
      <c r="E64" s="21" t="s">
        <v>170</v>
      </c>
      <c r="I64" s="21" t="s">
        <v>171</v>
      </c>
      <c r="M64" s="21" t="s">
        <v>172</v>
      </c>
      <c r="Q64" s="21" t="inlineStr">
        <is>
          <t>購入相談</t>
        </is>
      </c>
      <c r="U64" s="21" t="s">
        <v>46</v>
      </c>
    </row>
    <row r="65">
      <c r="A65" s="21" t="s">
        <v>173</v>
      </c>
      <c r="E65" s="21" t="s">
        <v>174</v>
      </c>
      <c r="I65" s="21" t="s">
        <v>175</v>
      </c>
      <c r="M65" s="21" t="s">
        <v>176</v>
      </c>
      <c r="Q65" s="21" t="s">
        <v>177</v>
      </c>
      <c r="U65" s="21">
        <f>IF('店舗マスタ'!A4="","",'店舗マスタ'!A4)</f>
      </c>
    </row>
    <row r="66">
      <c r="A66" s="21" t="s">
        <v>178</v>
      </c>
      <c r="E66" s="21" t="s">
        <v>179</v>
      </c>
      <c r="I66" s="21" t="inlineStr"/>
      <c r="M66" s="21" t="s">
        <v>180</v>
      </c>
      <c r="Q66" s="21" t="s">
        <v>181</v>
      </c>
      <c r="U66" s="21">
        <f>IF('店舗マスタ'!A5="","",'店舗マスタ'!A5)</f>
      </c>
    </row>
    <row r="67">
      <c r="A67" s="21" t="inlineStr">
        <is>
          <t>期限切れ</t>
        </is>
      </c>
      <c r="E67" s="21" t="s">
        <v>182</v>
      </c>
      <c r="I67" s="21" t="inlineStr"/>
      <c r="M67" s="21" t="s">
        <v>183</v>
      </c>
      <c r="Q67" s="21" t="s">
        <v>184</v>
      </c>
      <c r="U67" s="21">
        <f>IF('店舗マスタ'!A6="","",'店舗マスタ'!A6)</f>
      </c>
    </row>
    <row r="68">
      <c r="A68" s="21" t="inlineStr">
        <is>
          <t>盗難ロス</t>
        </is>
      </c>
      <c r="E68" s="21" t="s">
        <v>185</v>
      </c>
      <c r="I68" s="21" t="inlineStr"/>
      <c r="M68" s="21" t="s">
        <v>186</v>
      </c>
      <c r="Q68" s="21" t="s">
        <v>187</v>
      </c>
      <c r="U68" s="21">
        <f>IF('店舗マスタ'!A7="","",'店舗マスタ'!A7)</f>
      </c>
    </row>
    <row r="69">
      <c r="A69" s="21" t="s">
        <v>188</v>
      </c>
      <c r="E69" s="21" t="inlineStr">
        <is>
          <t>耗材</t>
        </is>
      </c>
      <c r="I69" s="21" t="inlineStr"/>
      <c r="M69" s="21" t="inlineStr"/>
      <c r="Q69" s="21" t="s">
        <v>189</v>
      </c>
      <c r="U69" s="21">
        <f>IF('店舗マスタ'!A8="","",'店舗マスタ'!A8)</f>
      </c>
    </row>
    <row r="70">
      <c r="A70" s="21" t="s">
        <v>190</v>
      </c>
      <c r="E70" s="21" t="inlineStr">
        <is>
          <t>設備</t>
        </is>
      </c>
      <c r="I70" s="21" t="inlineStr"/>
      <c r="M70" s="21" t="inlineStr"/>
      <c r="Q70" s="21" t="inlineStr"/>
      <c r="U70" s="21">
        <f>IF('店舗マスタ'!A9="","",'店舗マスタ'!A9)</f>
      </c>
    </row>
    <row r="71">
      <c r="A71" s="21" t="s">
        <v>191</v>
      </c>
      <c r="E71" s="21" t="inlineStr">
        <is>
          <t>维修</t>
        </is>
      </c>
      <c r="I71" s="21" t="inlineStr"/>
      <c r="M71" s="21" t="inlineStr"/>
      <c r="Q71" s="21" t="inlineStr"/>
      <c r="U71" s="21">
        <f>IF('店舗マスタ'!A10="","",'店舗マスタ'!A10)</f>
      </c>
    </row>
    <row r="72">
      <c r="A72" s="21" t="inlineStr">
        <is>
          <t>設備故障</t>
        </is>
      </c>
      <c r="E72" s="21" t="s">
        <v>69</v>
      </c>
      <c r="I72" s="21" t="inlineStr"/>
      <c r="M72" s="21" t="inlineStr"/>
      <c r="Q72" s="21" t="inlineStr"/>
      <c r="U72" s="21">
        <f>IF('店舗マスタ'!A11="","",'店舗マスタ'!A11)</f>
      </c>
    </row>
    <row r="73">
      <c r="A73" s="21" t="inlineStr"/>
      <c r="E73" s="21" t="inlineStr"/>
      <c r="I73" s="21" t="inlineStr"/>
      <c r="M73" s="21" t="inlineStr"/>
      <c r="Q73" s="21" t="inlineStr"/>
      <c r="U73" s="21">
        <f>IF('店舗マスタ'!A12="","",'店舗マスタ'!A12)</f>
      </c>
    </row>
    <row r="74">
      <c r="A74" s="21" t="inlineStr"/>
      <c r="E74" s="21" t="inlineStr"/>
      <c r="I74" s="21" t="inlineStr"/>
      <c r="M74" s="21" t="inlineStr"/>
      <c r="Q74" s="21" t="inlineStr"/>
      <c r="U74" s="21">
        <f>IF('店舗マスタ'!A13="","",'店舗マスタ'!A13)</f>
      </c>
    </row>
    <row r="75">
      <c r="A75" s="21" t="inlineStr"/>
      <c r="E75" s="21" t="inlineStr"/>
      <c r="I75" s="21" t="inlineStr"/>
      <c r="M75" s="21" t="inlineStr"/>
      <c r="Q75" s="21" t="inlineStr"/>
      <c r="U75" s="21">
        <f>IF('店舗マスタ'!A14="","",'店舗マスタ'!A14)</f>
      </c>
    </row>
    <row r="76">
      <c r="A76" s="21" t="inlineStr"/>
      <c r="E76" s="21" t="inlineStr"/>
      <c r="I76" s="21" t="inlineStr"/>
      <c r="M76" s="21" t="inlineStr"/>
      <c r="Q76" s="21" t="inlineStr"/>
      <c r="U76" s="21">
        <f>IF('店舗マスタ'!A15="","",'店舗マスタ'!A15)</f>
      </c>
    </row>
    <row r="77">
      <c r="A77" s="21" t="inlineStr"/>
      <c r="E77" s="21" t="inlineStr"/>
      <c r="I77" s="21" t="inlineStr"/>
      <c r="M77" s="21" t="inlineStr"/>
      <c r="Q77" s="21" t="inlineStr"/>
      <c r="U77" s="21">
        <f>IF('店舗マスタ'!A16="","",'店舗マスタ'!A16)</f>
      </c>
    </row>
    <row r="78">
      <c r="A78" s="21" t="inlineStr"/>
      <c r="E78" s="21" t="inlineStr"/>
      <c r="I78" s="21" t="inlineStr"/>
      <c r="M78" s="21" t="inlineStr"/>
      <c r="Q78" s="21" t="inlineStr"/>
      <c r="U78" s="21">
        <f>IF('店舗マスタ'!A17="","",'店舗マスタ'!A17)</f>
      </c>
    </row>
    <row r="79">
      <c r="A79" s="21" t="inlineStr"/>
      <c r="E79" s="21" t="inlineStr"/>
      <c r="I79" s="21" t="inlineStr"/>
      <c r="M79" s="21" t="inlineStr"/>
      <c r="Q79" s="21" t="inlineStr"/>
      <c r="U79" s="21">
        <f>IF('店舗マスタ'!A18="","",'店舗マスタ'!A18)</f>
      </c>
    </row>
    <row r="80">
      <c r="A80" s="21" t="inlineStr"/>
      <c r="E80" s="21" t="inlineStr"/>
      <c r="I80" s="21" t="inlineStr"/>
      <c r="M80" s="21" t="inlineStr"/>
      <c r="Q80" s="21" t="inlineStr"/>
      <c r="U80" s="21">
        <f>IF('店舗マスタ'!A19="","",'店舗マスタ'!A19)</f>
      </c>
    </row>
    <row r="81">
      <c r="A81" s="21" t="inlineStr"/>
      <c r="E81" s="21" t="inlineStr"/>
      <c r="I81" s="21" t="inlineStr"/>
      <c r="M81" s="21" t="inlineStr"/>
      <c r="Q81" s="21" t="inlineStr"/>
      <c r="U81" s="21">
        <f>IF('店舗マスタ'!A20="","",'店舗マスタ'!A20)</f>
      </c>
    </row>
    <row r="82">
      <c r="A82" s="21" t="inlineStr"/>
      <c r="E82" s="21" t="inlineStr"/>
      <c r="I82" s="21" t="inlineStr"/>
      <c r="M82" s="21" t="inlineStr"/>
      <c r="Q82" s="21" t="inlineStr"/>
      <c r="U82" s="21">
        <f>IF('店舗マスタ'!A21="","",'店舗マスタ'!A21)</f>
      </c>
    </row>
    <row r="83">
      <c r="A83" s="21" t="inlineStr"/>
      <c r="E83" s="21" t="inlineStr"/>
      <c r="I83" s="21" t="inlineStr"/>
      <c r="M83" s="21" t="inlineStr"/>
      <c r="Q83" s="21" t="inlineStr"/>
      <c r="U83" s="21">
        <f>IF('店舗マスタ'!A22="","",'店舗マスタ'!A22)</f>
      </c>
    </row>
    <row r="84">
      <c r="U84" s="21">
        <f>IF('店舗マスタ'!A23="","",'店舗マスタ'!A23)</f>
      </c>
    </row>
    <row r="85">
      <c r="U85" s="21">
        <f>IF('店舗マスタ'!A24="","",'店舗マスタ'!A24)</f>
      </c>
    </row>
    <row r="86">
      <c r="U86" s="21">
        <f>IF('店舗マスタ'!A25="","",'店舗マスタ'!A25)</f>
      </c>
    </row>
    <row r="87">
      <c r="U87" s="21">
        <f>IF('店舗マスタ'!A26="","",'店舗マスタ'!A26)</f>
      </c>
    </row>
    <row r="88">
      <c r="U88" s="21">
        <f>IF('店舗マスタ'!A27="","",'店舗マスタ'!A27)</f>
      </c>
    </row>
    <row r="89">
      <c r="U89" s="21">
        <f>IF('店舗マスタ'!A28="","",'店舗マスタ'!A28)</f>
      </c>
    </row>
    <row r="90">
      <c r="U90" s="21">
        <f>IF('店舗マスタ'!A29="","",'店舗マスタ'!A29)</f>
      </c>
    </row>
    <row r="91">
      <c r="U91" s="21">
        <f>IF('店舗マスタ'!A30="","",'店舗マスタ'!A30)</f>
      </c>
    </row>
    <row r="92">
      <c r="U92" s="21">
        <f>IF('店舗マスタ'!A31="","",'店舗マスタ'!A31)</f>
      </c>
    </row>
    <row r="93">
      <c r="U93" s="21">
        <f>IF('店舗マスタ'!A32="","",'店舗マスタ'!A32)</f>
      </c>
    </row>
    <row r="94">
      <c r="U94" s="21">
        <f>IF('店舗マスタ'!A33="","",'店舗マスタ'!A33)</f>
      </c>
    </row>
    <row r="95">
      <c r="U95" s="21">
        <f>IF('店舗マスタ'!A34="","",'店舗マスタ'!A34)</f>
      </c>
    </row>
    <row r="96">
      <c r="U96" s="21">
        <f>IF('店舗マスタ'!A35="","",'店舗マスタ'!A35)</f>
      </c>
    </row>
    <row r="97">
      <c r="U97" s="21">
        <f>IF('店舗マスタ'!A36="","",'店舗マスタ'!A36)</f>
      </c>
    </row>
    <row r="98">
      <c r="U98" s="21">
        <f>IF('店舗マスタ'!A37="","",'店舗マスタ'!A37)</f>
      </c>
    </row>
    <row r="99">
      <c r="U99" s="21">
        <f>IF('店舗マスタ'!A38="","",'店舗マスタ'!A38)</f>
      </c>
    </row>
    <row r="100">
      <c r="U100" s="21">
        <f>IF('店舗マスタ'!A39="","",'店舗マスタ'!A39)</f>
      </c>
    </row>
    <row r="101">
      <c r="U101" s="21">
        <f>IF('店舗マスタ'!A40="","",'店舗マスタ'!A40)</f>
      </c>
    </row>
    <row r="102">
      <c r="U102" s="21">
        <f>IF('店舗マスタ'!A41="","",'店舗マスタ'!A41)</f>
      </c>
    </row>
    <row r="103">
      <c r="U103" s="21">
        <f>IF('店舗マスタ'!A42="","",'店舗マスタ'!A42)</f>
      </c>
    </row>
    <row r="104">
      <c r="U104" s="21">
        <f>IF('店舗マスタ'!A43="","",'店舗マスタ'!A43)</f>
      </c>
    </row>
    <row r="105">
      <c r="U105" s="21">
        <f>IF('店舗マスタ'!A44="","",'店舗マスタ'!A44)</f>
      </c>
    </row>
    <row r="106">
      <c r="U106" s="21">
        <f>IF('店舗マスタ'!A45="","",'店舗マスタ'!A45)</f>
      </c>
    </row>
    <row r="107">
      <c r="U107" s="21">
        <f>IF('店舗マスタ'!A46="","",'店舗マスタ'!A46)</f>
      </c>
    </row>
    <row r="108">
      <c r="U108" s="21">
        <f>IF('店舗マスタ'!A47="","",'店舗マスタ'!A47)</f>
      </c>
    </row>
    <row r="109">
      <c r="U109" s="21">
        <f>IF('店舗マスタ'!A48="","",'店舗マスタ'!A48)</f>
      </c>
    </row>
    <row r="110">
      <c r="U110" s="21">
        <f>IF('店舗マスタ'!A49="","",'店舗マスタ'!A49)</f>
      </c>
    </row>
    <row r="111">
      <c r="U111" s="21">
        <f>IF('店舗マスタ'!A50="","",'店舗マスタ'!A50)</f>
      </c>
    </row>
    <row r="112">
      <c r="U112" s="21">
        <f>IF('店舗マスタ'!A51="","",'店舗マスタ'!A51)</f>
      </c>
    </row>
    <row r="113">
      <c r="U113" s="21">
        <f>IF('店舗マスタ'!A52="","",'店舗マスタ'!A52)</f>
      </c>
    </row>
    <row r="114">
      <c r="U114" s="21">
        <f>IF('店舗マスタ'!A53="","",'店舗マスタ'!A53)</f>
      </c>
    </row>
    <row r="115">
      <c r="U115" s="21">
        <f>IF('店舗マスタ'!A54="","",'店舗マスタ'!A54)</f>
      </c>
    </row>
    <row r="116">
      <c r="U116" s="21">
        <f>IF('店舗マスタ'!A55="","",'店舗マスタ'!A55)</f>
      </c>
    </row>
    <row r="117">
      <c r="U117" s="21">
        <f>IF('店舗マスタ'!A56="","",'店舗マスタ'!A56)</f>
      </c>
    </row>
    <row r="118">
      <c r="U118" s="21">
        <f>IF('店舗マスタ'!A57="","",'店舗マスタ'!A57)</f>
      </c>
    </row>
    <row r="119">
      <c r="U119" s="21">
        <f>IF('店舗マスタ'!A58="","",'店舗マスタ'!A58)</f>
      </c>
    </row>
    <row r="120">
      <c r="U120" s="21">
        <f>IF('店舗マスタ'!A59="","",'店舗マスタ'!A59)</f>
      </c>
    </row>
    <row r="121">
      <c r="U121" s="21">
        <f>IF('店舗マスタ'!A60="","",'店舗マスタ'!A60)</f>
      </c>
    </row>
    <row r="122">
      <c r="U122" s="21">
        <f>IF('店舗マスタ'!A61="","",'店舗マスタ'!A61)</f>
      </c>
    </row>
    <row r="123">
      <c r="U123" s="21">
        <f>IF('店舗マスタ'!A62="","",'店舗マスタ'!A62)</f>
      </c>
    </row>
    <row r="124">
      <c r="U124" s="21">
        <f>IF('店舗マスタ'!A63="","",'店舗マスタ'!A63)</f>
      </c>
    </row>
    <row r="125">
      <c r="U125" s="21">
        <f>IF('店舗マスタ'!A64="","",'店舗マスタ'!A64)</f>
      </c>
    </row>
    <row r="126">
      <c r="U126" s="21">
        <f>IF('店舗マスタ'!A65="","",'店舗マスタ'!A65)</f>
      </c>
    </row>
    <row r="127">
      <c r="U127" s="21">
        <f>IF('店舗マスタ'!A66="","",'店舗マスタ'!A66)</f>
      </c>
    </row>
    <row r="128">
      <c r="U128" s="21">
        <f>IF('店舗マスタ'!A67="","",'店舗マスタ'!A67)</f>
      </c>
    </row>
    <row r="129">
      <c r="U129" s="21">
        <f>IF('店舗マスタ'!A68="","",'店舗マスタ'!A68)</f>
      </c>
    </row>
    <row r="130">
      <c r="U130" s="21">
        <f>IF('店舗マスタ'!A69="","",'店舗マスタ'!A69)</f>
      </c>
    </row>
    <row r="131">
      <c r="U131" s="21">
        <f>IF('店舗マスタ'!A70="","",'店舗マスタ'!A70)</f>
      </c>
    </row>
    <row r="132">
      <c r="U132" s="21">
        <f>IF('店舗マスタ'!A71="","",'店舗マスタ'!A71)</f>
      </c>
    </row>
    <row r="133">
      <c r="U133" s="21">
        <f>IF('店舗マスタ'!A72="","",'店舗マスタ'!A72)</f>
      </c>
    </row>
    <row r="134">
      <c r="U134" s="21">
        <f>IF('店舗マスタ'!A73="","",'店舗マスタ'!A73)</f>
      </c>
    </row>
    <row r="135">
      <c r="U135" s="21">
        <f>IF('店舗マスタ'!A74="","",'店舗マスタ'!A74)</f>
      </c>
    </row>
    <row r="136">
      <c r="U136" s="21">
        <f>IF('店舗マスタ'!A75="","",'店舗マスタ'!A75)</f>
      </c>
    </row>
    <row r="137">
      <c r="U137" s="21">
        <f>IF('店舗マスタ'!A76="","",'店舗マスタ'!A76)</f>
      </c>
    </row>
    <row r="138">
      <c r="U138" s="21">
        <f>IF('店舗マスタ'!A77="","",'店舗マスタ'!A77)</f>
      </c>
    </row>
    <row r="139">
      <c r="U139" s="21">
        <f>IF('店舗マスタ'!A78="","",'店舗マスタ'!A78)</f>
      </c>
    </row>
    <row r="140">
      <c r="U140" s="21">
        <f>IF('店舗マスタ'!A79="","",'店舗マスタ'!A79)</f>
      </c>
    </row>
    <row r="141">
      <c r="U141" s="21">
        <f>IF('店舗マスタ'!A80="","",'店舗マスタ'!A80)</f>
      </c>
    </row>
    <row r="142">
      <c r="U142" s="21">
        <f>IF('店舗マスタ'!A81="","",'店舗マスタ'!A81)</f>
      </c>
    </row>
    <row r="143">
      <c r="U143" s="21">
        <f>IF('店舗マスタ'!A82="","",'店舗マスタ'!A82)</f>
      </c>
    </row>
    <row r="144">
      <c r="U144" s="21">
        <f>IF('店舗マスタ'!A83="","",'店舗マスタ'!A83)</f>
      </c>
    </row>
    <row r="145">
      <c r="U145" s="21">
        <f>IF('店舗マスタ'!A84="","",'店舗マスタ'!A84)</f>
      </c>
    </row>
    <row r="146">
      <c r="U146" s="21">
        <f>IF('店舗マスタ'!A85="","",'店舗マスタ'!A85)</f>
      </c>
    </row>
    <row r="147">
      <c r="U147" s="21">
        <f>IF('店舗マスタ'!A86="","",'店舗マスタ'!A86)</f>
      </c>
    </row>
    <row r="148">
      <c r="U148" s="21">
        <f>IF('店舗マスタ'!A87="","",'店舗マスタ'!A87)</f>
      </c>
    </row>
    <row r="149">
      <c r="U149" s="21">
        <f>IF('店舗マスタ'!A88="","",'店舗マスタ'!A88)</f>
      </c>
    </row>
    <row r="150">
      <c r="U150" s="21">
        <f>IF('店舗マスタ'!A89="","",'店舗マスタ'!A89)</f>
      </c>
    </row>
    <row r="151">
      <c r="U151" s="21">
        <f>IF('店舗マスタ'!A90="","",'店舗マスタ'!A90)</f>
      </c>
    </row>
    <row r="152">
      <c r="U152" s="21">
        <f>IF('店舗マスタ'!A91="","",'店舗マスタ'!A91)</f>
      </c>
    </row>
    <row r="153">
      <c r="U153" s="21">
        <f>IF('店舗マスタ'!A92="","",'店舗マスタ'!A92)</f>
      </c>
    </row>
    <row r="154">
      <c r="U154" s="21">
        <f>IF('店舗マスタ'!A93="","",'店舗マスタ'!A93)</f>
      </c>
    </row>
    <row r="155">
      <c r="U155" s="21">
        <f>IF('店舗マスタ'!A94="","",'店舗マスタ'!A94)</f>
      </c>
    </row>
    <row r="156">
      <c r="U156" s="21">
        <f>IF('店舗マスタ'!A95="","",'店舗マスタ'!A95)</f>
      </c>
    </row>
    <row r="157">
      <c r="U157" s="21">
        <f>IF('店舗マスタ'!A96="","",'店舗マスタ'!A96)</f>
      </c>
    </row>
    <row r="158">
      <c r="U158" s="21">
        <f>IF('店舗マスタ'!A97="","",'店舗マスタ'!A97)</f>
      </c>
    </row>
    <row r="159">
      <c r="U159" s="21">
        <f>IF('店舗マスタ'!A98="","",'店舗マスタ'!A98)</f>
      </c>
    </row>
    <row r="160">
      <c r="U160" s="21">
        <f>IF('店舗マスタ'!A99="","",'店舗マスタ'!A99)</f>
      </c>
    </row>
    <row r="161">
      <c r="U161" s="21">
        <f>IF('店舗マスタ'!A100="","",'店舗マスタ'!A100)</f>
      </c>
    </row>
    <row r="162">
      <c r="U162" s="21">
        <f>IF('店舗マスタ'!A101="","",'店舗マスタ'!A101)</f>
      </c>
    </row>
    <row r="163">
      <c r="U163" s="21">
        <f>IF('店舗マスタ'!A102="","",'店舗マスタ'!A102)</f>
      </c>
    </row>
    <row r="164">
      <c r="U164" s="21">
        <f>IF('店舗マスタ'!A103="","",'店舗マスタ'!A103)</f>
      </c>
    </row>
    <row r="165">
      <c r="U165" s="21">
        <f>IF('店舗マスタ'!A104="","",'店舗マスタ'!A104)</f>
      </c>
    </row>
    <row r="166">
      <c r="U166" s="21">
        <f>IF('店舗マスタ'!A105="","",'店舗マスタ'!A105)</f>
      </c>
    </row>
    <row r="167">
      <c r="U167" s="21">
        <f>IF('店舗マスタ'!A106="","",'店舗マスタ'!A106)</f>
      </c>
    </row>
    <row r="168">
      <c r="U168" s="21">
        <f>IF('店舗マスタ'!A107="","",'店舗マスタ'!A107)</f>
      </c>
    </row>
  </sheetData>
  <mergeCells count="2">
    <mergeCell ref="A1:AF1"/>
    <mergeCell ref="A2:AF2"/>
  </mergeCells>
  <pageMargins left="0.75" right="0.75" top="1" bottom="1" header="0.5" footer="0.5"/>
  <pageSetup fitToHeight="0" fitToWidth="1"/>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rgb="0070AD47"/>
    <outlinePr summaryBelow="true" summaryRight="true"/>
    <pageSetUpPr fitToPage="true"/>
  </sheetPr>
  <dimension ref="A1:O103"/>
  <sheetViews>
    <sheetView showGridLines="false" zoomScale="90" workbookViewId="0">
      <pane activePane="bottomLeft" state="frozen" topLeftCell="A4" ySplit="3"/>
      <selection activeCell="A1" pane="bottomLeft" sqref="A1"/>
    </sheetView>
  </sheetViews>
  <sheetFormatPr baseColWidth="8" defaultRowHeight="15"/>
  <cols>
    <col customWidth="true" max="1" min="1" width="12"/>
    <col customWidth="true" max="2" min="2" width="18"/>
    <col customWidth="true" max="5" min="3" width="12"/>
    <col customWidth="true" max="6" min="6" width="13"/>
    <col customWidth="true" max="7" min="7" width="10"/>
    <col customWidth="true" max="8" min="8" width="12"/>
    <col customWidth="true" max="9" min="9" width="10"/>
    <col customWidth="true" max="11" min="10" width="12"/>
    <col customWidth="true" max="14" min="12" width="14"/>
    <col customWidth="true" max="15" min="15" width="24"/>
  </cols>
  <sheetData>
    <row r="1" ht="30" customHeight="true">
      <c r="A1" s="1" t="s">
        <v>192</v>
      </c>
    </row>
    <row r="2" ht="24" customHeight="true">
      <c r="A2" s="2" t="s">
        <v>193</v>
      </c>
    </row>
    <row r="3" ht="28" customHeight="true">
      <c r="A3" s="27" t="s">
        <v>60</v>
      </c>
      <c r="B3" s="27" t="s">
        <v>61</v>
      </c>
      <c r="C3" s="27" t="s">
        <v>91</v>
      </c>
      <c r="D3" s="27" t="s">
        <v>194</v>
      </c>
      <c r="E3" s="27" t="s">
        <v>92</v>
      </c>
      <c r="F3" s="27" t="s">
        <v>195</v>
      </c>
      <c r="G3" s="27" t="s">
        <v>196</v>
      </c>
      <c r="H3" s="27" t="s">
        <v>102</v>
      </c>
      <c r="I3" s="27" t="s">
        <v>197</v>
      </c>
      <c r="J3" s="27" t="s">
        <v>198</v>
      </c>
      <c r="K3" s="27" t="s">
        <v>199</v>
      </c>
      <c r="L3" s="27" t="s">
        <v>200</v>
      </c>
      <c r="M3" s="27" t="s">
        <v>201</v>
      </c>
      <c r="N3" s="27" t="s">
        <v>202</v>
      </c>
      <c r="O3" s="27" t="s">
        <v>203</v>
      </c>
    </row>
    <row r="4">
      <c r="A4" s="28" t="inlineStr">
        <is>
          <t>S001</t>
        </is>
      </c>
      <c r="B4" s="28" t="s">
        <v>204</v>
      </c>
      <c r="C4" s="28" t="s">
        <v>98</v>
      </c>
      <c r="D4" s="28" t="inlineStr">
        <is>
          <t>北京</t>
        </is>
      </c>
      <c r="E4" s="28" t="s">
        <v>99</v>
      </c>
      <c r="F4" s="29" t="n">
        <v>44635</v>
      </c>
      <c r="G4" s="30" t="n">
        <v>180</v>
      </c>
      <c r="H4" s="28" t="s">
        <v>205</v>
      </c>
      <c r="I4" s="30" t="n">
        <v>18</v>
      </c>
      <c r="J4" s="28" t="s">
        <v>100</v>
      </c>
      <c r="K4" s="31" t="n">
        <v>45000</v>
      </c>
      <c r="L4" s="31" t="n">
        <v>1200000</v>
      </c>
      <c r="M4" s="32">
        <f>IF(L4="","",L4/30)</f>
      </c>
      <c r="N4" s="32">
        <f>IF(OR(L4="",G4=""),"",L4/G4)</f>
      </c>
      <c r="O4" s="28" t="inlineStr">
        <is>
          <t>示例：核心商圈店舗</t>
        </is>
      </c>
    </row>
    <row r="5">
      <c r="A5" s="28" t="inlineStr">
        <is>
          <t>S002</t>
        </is>
      </c>
      <c r="B5" s="28" t="s">
        <v>206</v>
      </c>
      <c r="C5" s="28" t="s">
        <v>103</v>
      </c>
      <c r="D5" s="28" t="inlineStr">
        <is>
          <t>上海</t>
        </is>
      </c>
      <c r="E5" s="28" t="s">
        <v>108</v>
      </c>
      <c r="F5" s="29" t="n">
        <v>45139</v>
      </c>
      <c r="G5" s="30" t="n">
        <v>85</v>
      </c>
      <c r="H5" s="28" t="s">
        <v>207</v>
      </c>
      <c r="I5" s="30" t="n">
        <v>8</v>
      </c>
      <c r="J5" s="28" t="s">
        <v>100</v>
      </c>
      <c r="K5" s="31" t="n">
        <v>18000</v>
      </c>
      <c r="L5" s="31" t="n">
        <v>420000</v>
      </c>
      <c r="M5" s="32">
        <f>IF(L5="","",L5/30)</f>
      </c>
      <c r="N5" s="32">
        <f>IF(OR(L5="",G5=""),"",L5/G5)</f>
      </c>
      <c r="O5" s="28" t="inlineStr">
        <is>
          <t>示例：コミュニティ零售</t>
        </is>
      </c>
    </row>
    <row r="6">
      <c r="A6" s="28" t="inlineStr">
        <is>
          <t>S003</t>
        </is>
      </c>
      <c r="B6" s="28" t="s">
        <v>208</v>
      </c>
      <c r="C6" s="28" t="s">
        <v>107</v>
      </c>
      <c r="D6" s="28" t="inlineStr">
        <is>
          <t>深圳</t>
        </is>
      </c>
      <c r="E6" s="28" t="s">
        <v>115</v>
      </c>
      <c r="F6" s="29" t="n">
        <v>44520</v>
      </c>
      <c r="G6" s="30" t="n">
        <v>120</v>
      </c>
      <c r="H6" s="28" t="s">
        <v>209</v>
      </c>
      <c r="I6" s="30" t="n">
        <v>12</v>
      </c>
      <c r="J6" s="28" t="s">
        <v>100</v>
      </c>
      <c r="K6" s="31" t="n">
        <v>26000</v>
      </c>
      <c r="L6" s="31" t="n">
        <v>680000</v>
      </c>
      <c r="M6" s="32">
        <f>IF(L6="","",L6/30)</f>
      </c>
      <c r="N6" s="32">
        <f>IF(OR(L6="",G6=""),"",L6/G6)</f>
      </c>
      <c r="O6" s="28" t="inlineStr">
        <is>
          <t>示例：折扣与清仓</t>
        </is>
      </c>
    </row>
    <row r="7">
      <c r="A7" s="28" t="inlineStr">
        <is>
          <t>S004</t>
        </is>
      </c>
      <c r="B7" s="28" t="s">
        <v>210</v>
      </c>
      <c r="C7" s="28" t="inlineStr">
        <is>
          <t>西南</t>
        </is>
      </c>
      <c r="D7" s="28" t="inlineStr">
        <is>
          <t>成都</t>
        </is>
      </c>
      <c r="E7" s="28" t="s">
        <v>118</v>
      </c>
      <c r="F7" s="29" t="n">
        <v>45422</v>
      </c>
      <c r="G7" s="30" t="n">
        <v>220</v>
      </c>
      <c r="H7" s="28" t="s">
        <v>211</v>
      </c>
      <c r="I7" s="30" t="n">
        <v>15</v>
      </c>
      <c r="J7" s="28" t="s">
        <v>100</v>
      </c>
      <c r="K7" s="31" t="n">
        <v>30000</v>
      </c>
      <c r="L7" s="31" t="n">
        <v>900000</v>
      </c>
      <c r="M7" s="32">
        <f>IF(L7="","",L7/30)</f>
      </c>
      <c r="N7" s="32">
        <f>IF(OR(L7="",G7=""),"",L7/G7)</f>
      </c>
      <c r="O7" s="28" t="inlineStr">
        <is>
          <t>示例：仓店一体</t>
        </is>
      </c>
    </row>
    <row r="8">
      <c r="A8" s="28" t="n"/>
      <c r="B8" s="28" t="n"/>
      <c r="C8" s="28" t="n"/>
      <c r="D8" s="28" t="n"/>
      <c r="E8" s="28" t="n"/>
      <c r="F8" s="29" t="n"/>
      <c r="G8" s="30" t="n"/>
      <c r="H8" s="28" t="n"/>
      <c r="I8" s="30" t="n"/>
      <c r="J8" s="28" t="n"/>
      <c r="K8" s="31" t="n"/>
      <c r="L8" s="31" t="n"/>
      <c r="M8" s="32">
        <f>IF(L8="","",L8/30)</f>
      </c>
      <c r="N8" s="32">
        <f>IF(OR(L8="",G8=""),"",L8/G8)</f>
      </c>
      <c r="O8" s="28" t="n"/>
    </row>
    <row r="9">
      <c r="A9" s="28" t="n"/>
      <c r="B9" s="28" t="n"/>
      <c r="C9" s="28" t="n"/>
      <c r="D9" s="28" t="n"/>
      <c r="E9" s="28" t="n"/>
      <c r="F9" s="29" t="n"/>
      <c r="G9" s="30" t="n"/>
      <c r="H9" s="28" t="n"/>
      <c r="I9" s="30" t="n"/>
      <c r="J9" s="28" t="n"/>
      <c r="K9" s="31" t="n"/>
      <c r="L9" s="31" t="n"/>
      <c r="M9" s="32">
        <f>IF(L9="","",L9/30)</f>
      </c>
      <c r="N9" s="32">
        <f>IF(OR(L9="",G9=""),"",L9/G9)</f>
      </c>
      <c r="O9" s="28" t="n"/>
    </row>
    <row r="10">
      <c r="A10" s="28" t="n"/>
      <c r="B10" s="28" t="n"/>
      <c r="C10" s="28" t="n"/>
      <c r="D10" s="28" t="n"/>
      <c r="E10" s="28" t="n"/>
      <c r="F10" s="29" t="n"/>
      <c r="G10" s="30" t="n"/>
      <c r="H10" s="28" t="n"/>
      <c r="I10" s="30" t="n"/>
      <c r="J10" s="28" t="n"/>
      <c r="K10" s="31" t="n"/>
      <c r="L10" s="31" t="n"/>
      <c r="M10" s="32">
        <f>IF(L10="","",L10/30)</f>
      </c>
      <c r="N10" s="32">
        <f>IF(OR(L10="",G10=""),"",L10/G10)</f>
      </c>
      <c r="O10" s="28" t="n"/>
    </row>
    <row r="11">
      <c r="A11" s="28" t="n"/>
      <c r="B11" s="28" t="n"/>
      <c r="C11" s="28" t="n"/>
      <c r="D11" s="28" t="n"/>
      <c r="E11" s="28" t="n"/>
      <c r="F11" s="29" t="n"/>
      <c r="G11" s="30" t="n"/>
      <c r="H11" s="28" t="n"/>
      <c r="I11" s="30" t="n"/>
      <c r="J11" s="28" t="n"/>
      <c r="K11" s="31" t="n"/>
      <c r="L11" s="31" t="n"/>
      <c r="M11" s="32">
        <f>IF(L11="","",L11/30)</f>
      </c>
      <c r="N11" s="32">
        <f>IF(OR(L11="",G11=""),"",L11/G11)</f>
      </c>
      <c r="O11" s="28" t="n"/>
    </row>
    <row r="12">
      <c r="A12" s="28" t="n"/>
      <c r="B12" s="28" t="n"/>
      <c r="C12" s="28" t="n"/>
      <c r="D12" s="28" t="n"/>
      <c r="E12" s="28" t="n"/>
      <c r="F12" s="29" t="n"/>
      <c r="G12" s="30" t="n"/>
      <c r="H12" s="28" t="n"/>
      <c r="I12" s="30" t="n"/>
      <c r="J12" s="28" t="n"/>
      <c r="K12" s="31" t="n"/>
      <c r="L12" s="31" t="n"/>
      <c r="M12" s="32">
        <f>IF(L12="","",L12/30)</f>
      </c>
      <c r="N12" s="32">
        <f>IF(OR(L12="",G12=""),"",L12/G12)</f>
      </c>
      <c r="O12" s="28" t="n"/>
    </row>
    <row r="13">
      <c r="A13" s="28" t="n"/>
      <c r="B13" s="28" t="n"/>
      <c r="C13" s="28" t="n"/>
      <c r="D13" s="28" t="n"/>
      <c r="E13" s="28" t="n"/>
      <c r="F13" s="29" t="n"/>
      <c r="G13" s="30" t="n"/>
      <c r="H13" s="28" t="n"/>
      <c r="I13" s="30" t="n"/>
      <c r="J13" s="28" t="n"/>
      <c r="K13" s="31" t="n"/>
      <c r="L13" s="31" t="n"/>
      <c r="M13" s="32">
        <f>IF(L13="","",L13/30)</f>
      </c>
      <c r="N13" s="32">
        <f>IF(OR(L13="",G13=""),"",L13/G13)</f>
      </c>
      <c r="O13" s="28" t="n"/>
    </row>
    <row r="14">
      <c r="A14" s="28" t="n"/>
      <c r="B14" s="28" t="n"/>
      <c r="C14" s="28" t="n"/>
      <c r="D14" s="28" t="n"/>
      <c r="E14" s="28" t="n"/>
      <c r="F14" s="29" t="n"/>
      <c r="G14" s="30" t="n"/>
      <c r="H14" s="28" t="n"/>
      <c r="I14" s="30" t="n"/>
      <c r="J14" s="28" t="n"/>
      <c r="K14" s="31" t="n"/>
      <c r="L14" s="31" t="n"/>
      <c r="M14" s="32">
        <f>IF(L14="","",L14/30)</f>
      </c>
      <c r="N14" s="32">
        <f>IF(OR(L14="",G14=""),"",L14/G14)</f>
      </c>
      <c r="O14" s="28" t="n"/>
    </row>
    <row r="15">
      <c r="A15" s="28" t="n"/>
      <c r="B15" s="28" t="n"/>
      <c r="C15" s="28" t="n"/>
      <c r="D15" s="28" t="n"/>
      <c r="E15" s="28" t="n"/>
      <c r="F15" s="29" t="n"/>
      <c r="G15" s="30" t="n"/>
      <c r="H15" s="28" t="n"/>
      <c r="I15" s="30" t="n"/>
      <c r="J15" s="28" t="n"/>
      <c r="K15" s="31" t="n"/>
      <c r="L15" s="31" t="n"/>
      <c r="M15" s="32">
        <f>IF(L15="","",L15/30)</f>
      </c>
      <c r="N15" s="32">
        <f>IF(OR(L15="",G15=""),"",L15/G15)</f>
      </c>
      <c r="O15" s="28" t="n"/>
    </row>
    <row r="16">
      <c r="A16" s="28" t="n"/>
      <c r="B16" s="28" t="n"/>
      <c r="C16" s="28" t="n"/>
      <c r="D16" s="28" t="n"/>
      <c r="E16" s="28" t="n"/>
      <c r="F16" s="29" t="n"/>
      <c r="G16" s="30" t="n"/>
      <c r="H16" s="28" t="n"/>
      <c r="I16" s="30" t="n"/>
      <c r="J16" s="28" t="n"/>
      <c r="K16" s="31" t="n"/>
      <c r="L16" s="31" t="n"/>
      <c r="M16" s="32">
        <f>IF(L16="","",L16/30)</f>
      </c>
      <c r="N16" s="32">
        <f>IF(OR(L16="",G16=""),"",L16/G16)</f>
      </c>
      <c r="O16" s="28" t="n"/>
    </row>
    <row r="17">
      <c r="A17" s="28" t="n"/>
      <c r="B17" s="28" t="n"/>
      <c r="C17" s="28" t="n"/>
      <c r="D17" s="28" t="n"/>
      <c r="E17" s="28" t="n"/>
      <c r="F17" s="29" t="n"/>
      <c r="G17" s="30" t="n"/>
      <c r="H17" s="28" t="n"/>
      <c r="I17" s="30" t="n"/>
      <c r="J17" s="28" t="n"/>
      <c r="K17" s="31" t="n"/>
      <c r="L17" s="31" t="n"/>
      <c r="M17" s="32">
        <f>IF(L17="","",L17/30)</f>
      </c>
      <c r="N17" s="32">
        <f>IF(OR(L17="",G17=""),"",L17/G17)</f>
      </c>
      <c r="O17" s="28" t="n"/>
    </row>
    <row r="18">
      <c r="A18" s="28" t="n"/>
      <c r="B18" s="28" t="n"/>
      <c r="C18" s="28" t="n"/>
      <c r="D18" s="28" t="n"/>
      <c r="E18" s="28" t="n"/>
      <c r="F18" s="29" t="n"/>
      <c r="G18" s="30" t="n"/>
      <c r="H18" s="28" t="n"/>
      <c r="I18" s="30" t="n"/>
      <c r="J18" s="28" t="n"/>
      <c r="K18" s="31" t="n"/>
      <c r="L18" s="31" t="n"/>
      <c r="M18" s="32">
        <f>IF(L18="","",L18/30)</f>
      </c>
      <c r="N18" s="32">
        <f>IF(OR(L18="",G18=""),"",L18/G18)</f>
      </c>
      <c r="O18" s="28" t="n"/>
    </row>
    <row r="19">
      <c r="A19" s="28" t="n"/>
      <c r="B19" s="28" t="n"/>
      <c r="C19" s="28" t="n"/>
      <c r="D19" s="28" t="n"/>
      <c r="E19" s="28" t="n"/>
      <c r="F19" s="29" t="n"/>
      <c r="G19" s="30" t="n"/>
      <c r="H19" s="28" t="n"/>
      <c r="I19" s="30" t="n"/>
      <c r="J19" s="28" t="n"/>
      <c r="K19" s="31" t="n"/>
      <c r="L19" s="31" t="n"/>
      <c r="M19" s="32">
        <f>IF(L19="","",L19/30)</f>
      </c>
      <c r="N19" s="32">
        <f>IF(OR(L19="",G19=""),"",L19/G19)</f>
      </c>
      <c r="O19" s="28" t="n"/>
    </row>
    <row r="20">
      <c r="A20" s="28" t="n"/>
      <c r="B20" s="28" t="n"/>
      <c r="C20" s="28" t="n"/>
      <c r="D20" s="28" t="n"/>
      <c r="E20" s="28" t="n"/>
      <c r="F20" s="29" t="n"/>
      <c r="G20" s="30" t="n"/>
      <c r="H20" s="28" t="n"/>
      <c r="I20" s="30" t="n"/>
      <c r="J20" s="28" t="n"/>
      <c r="K20" s="31" t="n"/>
      <c r="L20" s="31" t="n"/>
      <c r="M20" s="32">
        <f>IF(L20="","",L20/30)</f>
      </c>
      <c r="N20" s="32">
        <f>IF(OR(L20="",G20=""),"",L20/G20)</f>
      </c>
      <c r="O20" s="28" t="n"/>
    </row>
    <row r="21">
      <c r="A21" s="28" t="n"/>
      <c r="B21" s="28" t="n"/>
      <c r="C21" s="28" t="n"/>
      <c r="D21" s="28" t="n"/>
      <c r="E21" s="28" t="n"/>
      <c r="F21" s="29" t="n"/>
      <c r="G21" s="30" t="n"/>
      <c r="H21" s="28" t="n"/>
      <c r="I21" s="30" t="n"/>
      <c r="J21" s="28" t="n"/>
      <c r="K21" s="31" t="n"/>
      <c r="L21" s="31" t="n"/>
      <c r="M21" s="32">
        <f>IF(L21="","",L21/30)</f>
      </c>
      <c r="N21" s="32">
        <f>IF(OR(L21="",G21=""),"",L21/G21)</f>
      </c>
      <c r="O21" s="28" t="n"/>
    </row>
    <row r="22">
      <c r="A22" s="28" t="n"/>
      <c r="B22" s="28" t="n"/>
      <c r="C22" s="28" t="n"/>
      <c r="D22" s="28" t="n"/>
      <c r="E22" s="28" t="n"/>
      <c r="F22" s="29" t="n"/>
      <c r="G22" s="30" t="n"/>
      <c r="H22" s="28" t="n"/>
      <c r="I22" s="30" t="n"/>
      <c r="J22" s="28" t="n"/>
      <c r="K22" s="31" t="n"/>
      <c r="L22" s="31" t="n"/>
      <c r="M22" s="32">
        <f>IF(L22="","",L22/30)</f>
      </c>
      <c r="N22" s="32">
        <f>IF(OR(L22="",G22=""),"",L22/G22)</f>
      </c>
      <c r="O22" s="28" t="n"/>
    </row>
    <row r="23">
      <c r="A23" s="28" t="n"/>
      <c r="B23" s="28" t="n"/>
      <c r="C23" s="28" t="n"/>
      <c r="D23" s="28" t="n"/>
      <c r="E23" s="28" t="n"/>
      <c r="F23" s="29" t="n"/>
      <c r="G23" s="30" t="n"/>
      <c r="H23" s="28" t="n"/>
      <c r="I23" s="30" t="n"/>
      <c r="J23" s="28" t="n"/>
      <c r="K23" s="31" t="n"/>
      <c r="L23" s="31" t="n"/>
      <c r="M23" s="32">
        <f>IF(L23="","",L23/30)</f>
      </c>
      <c r="N23" s="32">
        <f>IF(OR(L23="",G23=""),"",L23/G23)</f>
      </c>
      <c r="O23" s="28" t="n"/>
    </row>
    <row r="24">
      <c r="A24" s="28" t="n"/>
      <c r="B24" s="28" t="n"/>
      <c r="C24" s="28" t="n"/>
      <c r="D24" s="28" t="n"/>
      <c r="E24" s="28" t="n"/>
      <c r="F24" s="29" t="n"/>
      <c r="G24" s="30" t="n"/>
      <c r="H24" s="28" t="n"/>
      <c r="I24" s="30" t="n"/>
      <c r="J24" s="28" t="n"/>
      <c r="K24" s="31" t="n"/>
      <c r="L24" s="31" t="n"/>
      <c r="M24" s="32">
        <f>IF(L24="","",L24/30)</f>
      </c>
      <c r="N24" s="32">
        <f>IF(OR(L24="",G24=""),"",L24/G24)</f>
      </c>
      <c r="O24" s="28" t="n"/>
    </row>
    <row r="25">
      <c r="A25" s="28" t="n"/>
      <c r="B25" s="28" t="n"/>
      <c r="C25" s="28" t="n"/>
      <c r="D25" s="28" t="n"/>
      <c r="E25" s="28" t="n"/>
      <c r="F25" s="29" t="n"/>
      <c r="G25" s="30" t="n"/>
      <c r="H25" s="28" t="n"/>
      <c r="I25" s="30" t="n"/>
      <c r="J25" s="28" t="n"/>
      <c r="K25" s="31" t="n"/>
      <c r="L25" s="31" t="n"/>
      <c r="M25" s="32">
        <f>IF(L25="","",L25/30)</f>
      </c>
      <c r="N25" s="32">
        <f>IF(OR(L25="",G25=""),"",L25/G25)</f>
      </c>
      <c r="O25" s="28" t="n"/>
    </row>
    <row r="26">
      <c r="A26" s="28" t="n"/>
      <c r="B26" s="28" t="n"/>
      <c r="C26" s="28" t="n"/>
      <c r="D26" s="28" t="n"/>
      <c r="E26" s="28" t="n"/>
      <c r="F26" s="29" t="n"/>
      <c r="G26" s="30" t="n"/>
      <c r="H26" s="28" t="n"/>
      <c r="I26" s="30" t="n"/>
      <c r="J26" s="28" t="n"/>
      <c r="K26" s="31" t="n"/>
      <c r="L26" s="31" t="n"/>
      <c r="M26" s="32">
        <f>IF(L26="","",L26/30)</f>
      </c>
      <c r="N26" s="32">
        <f>IF(OR(L26="",G26=""),"",L26/G26)</f>
      </c>
      <c r="O26" s="28" t="n"/>
    </row>
    <row r="27">
      <c r="A27" s="28" t="n"/>
      <c r="B27" s="28" t="n"/>
      <c r="C27" s="28" t="n"/>
      <c r="D27" s="28" t="n"/>
      <c r="E27" s="28" t="n"/>
      <c r="F27" s="29" t="n"/>
      <c r="G27" s="30" t="n"/>
      <c r="H27" s="28" t="n"/>
      <c r="I27" s="30" t="n"/>
      <c r="J27" s="28" t="n"/>
      <c r="K27" s="31" t="n"/>
      <c r="L27" s="31" t="n"/>
      <c r="M27" s="32">
        <f>IF(L27="","",L27/30)</f>
      </c>
      <c r="N27" s="32">
        <f>IF(OR(L27="",G27=""),"",L27/G27)</f>
      </c>
      <c r="O27" s="28" t="n"/>
    </row>
    <row r="28">
      <c r="A28" s="28" t="n"/>
      <c r="B28" s="28" t="n"/>
      <c r="C28" s="28" t="n"/>
      <c r="D28" s="28" t="n"/>
      <c r="E28" s="28" t="n"/>
      <c r="F28" s="29" t="n"/>
      <c r="G28" s="30" t="n"/>
      <c r="H28" s="28" t="n"/>
      <c r="I28" s="30" t="n"/>
      <c r="J28" s="28" t="n"/>
      <c r="K28" s="31" t="n"/>
      <c r="L28" s="31" t="n"/>
      <c r="M28" s="32">
        <f>IF(L28="","",L28/30)</f>
      </c>
      <c r="N28" s="32">
        <f>IF(OR(L28="",G28=""),"",L28/G28)</f>
      </c>
      <c r="O28" s="28" t="n"/>
    </row>
    <row r="29">
      <c r="A29" s="28" t="n"/>
      <c r="B29" s="28" t="n"/>
      <c r="C29" s="28" t="n"/>
      <c r="D29" s="28" t="n"/>
      <c r="E29" s="28" t="n"/>
      <c r="F29" s="29" t="n"/>
      <c r="G29" s="30" t="n"/>
      <c r="H29" s="28" t="n"/>
      <c r="I29" s="30" t="n"/>
      <c r="J29" s="28" t="n"/>
      <c r="K29" s="31" t="n"/>
      <c r="L29" s="31" t="n"/>
      <c r="M29" s="32">
        <f>IF(L29="","",L29/30)</f>
      </c>
      <c r="N29" s="32">
        <f>IF(OR(L29="",G29=""),"",L29/G29)</f>
      </c>
      <c r="O29" s="28" t="n"/>
    </row>
    <row r="30">
      <c r="A30" s="28" t="n"/>
      <c r="B30" s="28" t="n"/>
      <c r="C30" s="28" t="n"/>
      <c r="D30" s="28" t="n"/>
      <c r="E30" s="28" t="n"/>
      <c r="F30" s="29" t="n"/>
      <c r="G30" s="30" t="n"/>
      <c r="H30" s="28" t="n"/>
      <c r="I30" s="30" t="n"/>
      <c r="J30" s="28" t="n"/>
      <c r="K30" s="31" t="n"/>
      <c r="L30" s="31" t="n"/>
      <c r="M30" s="32">
        <f>IF(L30="","",L30/30)</f>
      </c>
      <c r="N30" s="32">
        <f>IF(OR(L30="",G30=""),"",L30/G30)</f>
      </c>
      <c r="O30" s="28" t="n"/>
    </row>
    <row r="31">
      <c r="A31" s="28" t="n"/>
      <c r="B31" s="28" t="n"/>
      <c r="C31" s="28" t="n"/>
      <c r="D31" s="28" t="n"/>
      <c r="E31" s="28" t="n"/>
      <c r="F31" s="29" t="n"/>
      <c r="G31" s="30" t="n"/>
      <c r="H31" s="28" t="n"/>
      <c r="I31" s="30" t="n"/>
      <c r="J31" s="28" t="n"/>
      <c r="K31" s="31" t="n"/>
      <c r="L31" s="31" t="n"/>
      <c r="M31" s="32">
        <f>IF(L31="","",L31/30)</f>
      </c>
      <c r="N31" s="32">
        <f>IF(OR(L31="",G31=""),"",L31/G31)</f>
      </c>
      <c r="O31" s="28" t="n"/>
    </row>
    <row r="32">
      <c r="A32" s="28" t="n"/>
      <c r="B32" s="28" t="n"/>
      <c r="C32" s="28" t="n"/>
      <c r="D32" s="28" t="n"/>
      <c r="E32" s="28" t="n"/>
      <c r="F32" s="29" t="n"/>
      <c r="G32" s="30" t="n"/>
      <c r="H32" s="28" t="n"/>
      <c r="I32" s="30" t="n"/>
      <c r="J32" s="28" t="n"/>
      <c r="K32" s="31" t="n"/>
      <c r="L32" s="31" t="n"/>
      <c r="M32" s="32">
        <f>IF(L32="","",L32/30)</f>
      </c>
      <c r="N32" s="32">
        <f>IF(OR(L32="",G32=""),"",L32/G32)</f>
      </c>
      <c r="O32" s="28" t="n"/>
    </row>
    <row r="33">
      <c r="A33" s="28" t="n"/>
      <c r="B33" s="28" t="n"/>
      <c r="C33" s="28" t="n"/>
      <c r="D33" s="28" t="n"/>
      <c r="E33" s="28" t="n"/>
      <c r="F33" s="29" t="n"/>
      <c r="G33" s="30" t="n"/>
      <c r="H33" s="28" t="n"/>
      <c r="I33" s="30" t="n"/>
      <c r="J33" s="28" t="n"/>
      <c r="K33" s="31" t="n"/>
      <c r="L33" s="31" t="n"/>
      <c r="M33" s="32">
        <f>IF(L33="","",L33/30)</f>
      </c>
      <c r="N33" s="32">
        <f>IF(OR(L33="",G33=""),"",L33/G33)</f>
      </c>
      <c r="O33" s="28" t="n"/>
    </row>
    <row r="34">
      <c r="A34" s="28" t="n"/>
      <c r="B34" s="28" t="n"/>
      <c r="C34" s="28" t="n"/>
      <c r="D34" s="28" t="n"/>
      <c r="E34" s="28" t="n"/>
      <c r="F34" s="29" t="n"/>
      <c r="G34" s="30" t="n"/>
      <c r="H34" s="28" t="n"/>
      <c r="I34" s="30" t="n"/>
      <c r="J34" s="28" t="n"/>
      <c r="K34" s="31" t="n"/>
      <c r="L34" s="31" t="n"/>
      <c r="M34" s="32">
        <f>IF(L34="","",L34/30)</f>
      </c>
      <c r="N34" s="32">
        <f>IF(OR(L34="",G34=""),"",L34/G34)</f>
      </c>
      <c r="O34" s="28" t="n"/>
    </row>
    <row r="35">
      <c r="A35" s="28" t="n"/>
      <c r="B35" s="28" t="n"/>
      <c r="C35" s="28" t="n"/>
      <c r="D35" s="28" t="n"/>
      <c r="E35" s="28" t="n"/>
      <c r="F35" s="29" t="n"/>
      <c r="G35" s="30" t="n"/>
      <c r="H35" s="28" t="n"/>
      <c r="I35" s="30" t="n"/>
      <c r="J35" s="28" t="n"/>
      <c r="K35" s="31" t="n"/>
      <c r="L35" s="31" t="n"/>
      <c r="M35" s="32">
        <f>IF(L35="","",L35/30)</f>
      </c>
      <c r="N35" s="32">
        <f>IF(OR(L35="",G35=""),"",L35/G35)</f>
      </c>
      <c r="O35" s="28" t="n"/>
    </row>
    <row r="36">
      <c r="A36" s="28" t="n"/>
      <c r="B36" s="28" t="n"/>
      <c r="C36" s="28" t="n"/>
      <c r="D36" s="28" t="n"/>
      <c r="E36" s="28" t="n"/>
      <c r="F36" s="29" t="n"/>
      <c r="G36" s="30" t="n"/>
      <c r="H36" s="28" t="n"/>
      <c r="I36" s="30" t="n"/>
      <c r="J36" s="28" t="n"/>
      <c r="K36" s="31" t="n"/>
      <c r="L36" s="31" t="n"/>
      <c r="M36" s="32">
        <f>IF(L36="","",L36/30)</f>
      </c>
      <c r="N36" s="32">
        <f>IF(OR(L36="",G36=""),"",L36/G36)</f>
      </c>
      <c r="O36" s="28" t="n"/>
    </row>
    <row r="37">
      <c r="A37" s="28" t="n"/>
      <c r="B37" s="28" t="n"/>
      <c r="C37" s="28" t="n"/>
      <c r="D37" s="28" t="n"/>
      <c r="E37" s="28" t="n"/>
      <c r="F37" s="29" t="n"/>
      <c r="G37" s="30" t="n"/>
      <c r="H37" s="28" t="n"/>
      <c r="I37" s="30" t="n"/>
      <c r="J37" s="28" t="n"/>
      <c r="K37" s="31" t="n"/>
      <c r="L37" s="31" t="n"/>
      <c r="M37" s="32">
        <f>IF(L37="","",L37/30)</f>
      </c>
      <c r="N37" s="32">
        <f>IF(OR(L37="",G37=""),"",L37/G37)</f>
      </c>
      <c r="O37" s="28" t="n"/>
    </row>
    <row r="38">
      <c r="A38" s="28" t="n"/>
      <c r="B38" s="28" t="n"/>
      <c r="C38" s="28" t="n"/>
      <c r="D38" s="28" t="n"/>
      <c r="E38" s="28" t="n"/>
      <c r="F38" s="29" t="n"/>
      <c r="G38" s="30" t="n"/>
      <c r="H38" s="28" t="n"/>
      <c r="I38" s="30" t="n"/>
      <c r="J38" s="28" t="n"/>
      <c r="K38" s="31" t="n"/>
      <c r="L38" s="31" t="n"/>
      <c r="M38" s="32">
        <f>IF(L38="","",L38/30)</f>
      </c>
      <c r="N38" s="32">
        <f>IF(OR(L38="",G38=""),"",L38/G38)</f>
      </c>
      <c r="O38" s="28" t="n"/>
    </row>
    <row r="39">
      <c r="A39" s="28" t="n"/>
      <c r="B39" s="28" t="n"/>
      <c r="C39" s="28" t="n"/>
      <c r="D39" s="28" t="n"/>
      <c r="E39" s="28" t="n"/>
      <c r="F39" s="29" t="n"/>
      <c r="G39" s="30" t="n"/>
      <c r="H39" s="28" t="n"/>
      <c r="I39" s="30" t="n"/>
      <c r="J39" s="28" t="n"/>
      <c r="K39" s="31" t="n"/>
      <c r="L39" s="31" t="n"/>
      <c r="M39" s="32">
        <f>IF(L39="","",L39/30)</f>
      </c>
      <c r="N39" s="32">
        <f>IF(OR(L39="",G39=""),"",L39/G39)</f>
      </c>
      <c r="O39" s="28" t="n"/>
    </row>
    <row r="40">
      <c r="A40" s="28" t="n"/>
      <c r="B40" s="28" t="n"/>
      <c r="C40" s="28" t="n"/>
      <c r="D40" s="28" t="n"/>
      <c r="E40" s="28" t="n"/>
      <c r="F40" s="29" t="n"/>
      <c r="G40" s="30" t="n"/>
      <c r="H40" s="28" t="n"/>
      <c r="I40" s="30" t="n"/>
      <c r="J40" s="28" t="n"/>
      <c r="K40" s="31" t="n"/>
      <c r="L40" s="31" t="n"/>
      <c r="M40" s="32">
        <f>IF(L40="","",L40/30)</f>
      </c>
      <c r="N40" s="32">
        <f>IF(OR(L40="",G40=""),"",L40/G40)</f>
      </c>
      <c r="O40" s="28" t="n"/>
    </row>
    <row r="41">
      <c r="A41" s="28" t="n"/>
      <c r="B41" s="28" t="n"/>
      <c r="C41" s="28" t="n"/>
      <c r="D41" s="28" t="n"/>
      <c r="E41" s="28" t="n"/>
      <c r="F41" s="29" t="n"/>
      <c r="G41" s="30" t="n"/>
      <c r="H41" s="28" t="n"/>
      <c r="I41" s="30" t="n"/>
      <c r="J41" s="28" t="n"/>
      <c r="K41" s="31" t="n"/>
      <c r="L41" s="31" t="n"/>
      <c r="M41" s="32">
        <f>IF(L41="","",L41/30)</f>
      </c>
      <c r="N41" s="32">
        <f>IF(OR(L41="",G41=""),"",L41/G41)</f>
      </c>
      <c r="O41" s="28" t="n"/>
    </row>
    <row r="42">
      <c r="A42" s="28" t="n"/>
      <c r="B42" s="28" t="n"/>
      <c r="C42" s="28" t="n"/>
      <c r="D42" s="28" t="n"/>
      <c r="E42" s="28" t="n"/>
      <c r="F42" s="29" t="n"/>
      <c r="G42" s="30" t="n"/>
      <c r="H42" s="28" t="n"/>
      <c r="I42" s="30" t="n"/>
      <c r="J42" s="28" t="n"/>
      <c r="K42" s="31" t="n"/>
      <c r="L42" s="31" t="n"/>
      <c r="M42" s="32">
        <f>IF(L42="","",L42/30)</f>
      </c>
      <c r="N42" s="32">
        <f>IF(OR(L42="",G42=""),"",L42/G42)</f>
      </c>
      <c r="O42" s="28" t="n"/>
    </row>
    <row r="43">
      <c r="A43" s="28" t="n"/>
      <c r="B43" s="28" t="n"/>
      <c r="C43" s="28" t="n"/>
      <c r="D43" s="28" t="n"/>
      <c r="E43" s="28" t="n"/>
      <c r="F43" s="29" t="n"/>
      <c r="G43" s="30" t="n"/>
      <c r="H43" s="28" t="n"/>
      <c r="I43" s="30" t="n"/>
      <c r="J43" s="28" t="n"/>
      <c r="K43" s="31" t="n"/>
      <c r="L43" s="31" t="n"/>
      <c r="M43" s="32">
        <f>IF(L43="","",L43/30)</f>
      </c>
      <c r="N43" s="32">
        <f>IF(OR(L43="",G43=""),"",L43/G43)</f>
      </c>
      <c r="O43" s="28" t="n"/>
    </row>
    <row r="44">
      <c r="A44" s="28" t="n"/>
      <c r="B44" s="28" t="n"/>
      <c r="C44" s="28" t="n"/>
      <c r="D44" s="28" t="n"/>
      <c r="E44" s="28" t="n"/>
      <c r="F44" s="29" t="n"/>
      <c r="G44" s="30" t="n"/>
      <c r="H44" s="28" t="n"/>
      <c r="I44" s="30" t="n"/>
      <c r="J44" s="28" t="n"/>
      <c r="K44" s="31" t="n"/>
      <c r="L44" s="31" t="n"/>
      <c r="M44" s="32">
        <f>IF(L44="","",L44/30)</f>
      </c>
      <c r="N44" s="32">
        <f>IF(OR(L44="",G44=""),"",L44/G44)</f>
      </c>
      <c r="O44" s="28" t="n"/>
    </row>
    <row r="45">
      <c r="A45" s="28" t="n"/>
      <c r="B45" s="28" t="n"/>
      <c r="C45" s="28" t="n"/>
      <c r="D45" s="28" t="n"/>
      <c r="E45" s="28" t="n"/>
      <c r="F45" s="29" t="n"/>
      <c r="G45" s="30" t="n"/>
      <c r="H45" s="28" t="n"/>
      <c r="I45" s="30" t="n"/>
      <c r="J45" s="28" t="n"/>
      <c r="K45" s="31" t="n"/>
      <c r="L45" s="31" t="n"/>
      <c r="M45" s="32">
        <f>IF(L45="","",L45/30)</f>
      </c>
      <c r="N45" s="32">
        <f>IF(OR(L45="",G45=""),"",L45/G45)</f>
      </c>
      <c r="O45" s="28" t="n"/>
    </row>
    <row r="46">
      <c r="A46" s="28" t="n"/>
      <c r="B46" s="28" t="n"/>
      <c r="C46" s="28" t="n"/>
      <c r="D46" s="28" t="n"/>
      <c r="E46" s="28" t="n"/>
      <c r="F46" s="29" t="n"/>
      <c r="G46" s="30" t="n"/>
      <c r="H46" s="28" t="n"/>
      <c r="I46" s="30" t="n"/>
      <c r="J46" s="28" t="n"/>
      <c r="K46" s="31" t="n"/>
      <c r="L46" s="31" t="n"/>
      <c r="M46" s="32">
        <f>IF(L46="","",L46/30)</f>
      </c>
      <c r="N46" s="32">
        <f>IF(OR(L46="",G46=""),"",L46/G46)</f>
      </c>
      <c r="O46" s="28" t="n"/>
    </row>
    <row r="47">
      <c r="A47" s="28" t="n"/>
      <c r="B47" s="28" t="n"/>
      <c r="C47" s="28" t="n"/>
      <c r="D47" s="28" t="n"/>
      <c r="E47" s="28" t="n"/>
      <c r="F47" s="29" t="n"/>
      <c r="G47" s="30" t="n"/>
      <c r="H47" s="28" t="n"/>
      <c r="I47" s="30" t="n"/>
      <c r="J47" s="28" t="n"/>
      <c r="K47" s="31" t="n"/>
      <c r="L47" s="31" t="n"/>
      <c r="M47" s="32">
        <f>IF(L47="","",L47/30)</f>
      </c>
      <c r="N47" s="32">
        <f>IF(OR(L47="",G47=""),"",L47/G47)</f>
      </c>
      <c r="O47" s="28" t="n"/>
    </row>
    <row r="48">
      <c r="A48" s="28" t="n"/>
      <c r="B48" s="28" t="n"/>
      <c r="C48" s="28" t="n"/>
      <c r="D48" s="28" t="n"/>
      <c r="E48" s="28" t="n"/>
      <c r="F48" s="29" t="n"/>
      <c r="G48" s="30" t="n"/>
      <c r="H48" s="28" t="n"/>
      <c r="I48" s="30" t="n"/>
      <c r="J48" s="28" t="n"/>
      <c r="K48" s="31" t="n"/>
      <c r="L48" s="31" t="n"/>
      <c r="M48" s="32">
        <f>IF(L48="","",L48/30)</f>
      </c>
      <c r="N48" s="32">
        <f>IF(OR(L48="",G48=""),"",L48/G48)</f>
      </c>
      <c r="O48" s="28" t="n"/>
    </row>
    <row r="49">
      <c r="A49" s="28" t="n"/>
      <c r="B49" s="28" t="n"/>
      <c r="C49" s="28" t="n"/>
      <c r="D49" s="28" t="n"/>
      <c r="E49" s="28" t="n"/>
      <c r="F49" s="29" t="n"/>
      <c r="G49" s="30" t="n"/>
      <c r="H49" s="28" t="n"/>
      <c r="I49" s="30" t="n"/>
      <c r="J49" s="28" t="n"/>
      <c r="K49" s="31" t="n"/>
      <c r="L49" s="31" t="n"/>
      <c r="M49" s="32">
        <f>IF(L49="","",L49/30)</f>
      </c>
      <c r="N49" s="32">
        <f>IF(OR(L49="",G49=""),"",L49/G49)</f>
      </c>
      <c r="O49" s="28" t="n"/>
    </row>
    <row r="50">
      <c r="A50" s="28" t="n"/>
      <c r="B50" s="28" t="n"/>
      <c r="C50" s="28" t="n"/>
      <c r="D50" s="28" t="n"/>
      <c r="E50" s="28" t="n"/>
      <c r="F50" s="29" t="n"/>
      <c r="G50" s="30" t="n"/>
      <c r="H50" s="28" t="n"/>
      <c r="I50" s="30" t="n"/>
      <c r="J50" s="28" t="n"/>
      <c r="K50" s="31" t="n"/>
      <c r="L50" s="31" t="n"/>
      <c r="M50" s="32">
        <f>IF(L50="","",L50/30)</f>
      </c>
      <c r="N50" s="32">
        <f>IF(OR(L50="",G50=""),"",L50/G50)</f>
      </c>
      <c r="O50" s="28" t="n"/>
    </row>
    <row r="51">
      <c r="A51" s="28" t="n"/>
      <c r="B51" s="28" t="n"/>
      <c r="C51" s="28" t="n"/>
      <c r="D51" s="28" t="n"/>
      <c r="E51" s="28" t="n"/>
      <c r="F51" s="29" t="n"/>
      <c r="G51" s="30" t="n"/>
      <c r="H51" s="28" t="n"/>
      <c r="I51" s="30" t="n"/>
      <c r="J51" s="28" t="n"/>
      <c r="K51" s="31" t="n"/>
      <c r="L51" s="31" t="n"/>
      <c r="M51" s="32">
        <f>IF(L51="","",L51/30)</f>
      </c>
      <c r="N51" s="32">
        <f>IF(OR(L51="",G51=""),"",L51/G51)</f>
      </c>
      <c r="O51" s="28" t="n"/>
    </row>
    <row r="52">
      <c r="A52" s="28" t="n"/>
      <c r="B52" s="28" t="n"/>
      <c r="C52" s="28" t="n"/>
      <c r="D52" s="28" t="n"/>
      <c r="E52" s="28" t="n"/>
      <c r="F52" s="29" t="n"/>
      <c r="G52" s="30" t="n"/>
      <c r="H52" s="28" t="n"/>
      <c r="I52" s="30" t="n"/>
      <c r="J52" s="28" t="n"/>
      <c r="K52" s="31" t="n"/>
      <c r="L52" s="31" t="n"/>
      <c r="M52" s="32">
        <f>IF(L52="","",L52/30)</f>
      </c>
      <c r="N52" s="32">
        <f>IF(OR(L52="",G52=""),"",L52/G52)</f>
      </c>
      <c r="O52" s="28" t="n"/>
    </row>
    <row r="53">
      <c r="A53" s="28" t="n"/>
      <c r="B53" s="28" t="n"/>
      <c r="C53" s="28" t="n"/>
      <c r="D53" s="28" t="n"/>
      <c r="E53" s="28" t="n"/>
      <c r="F53" s="29" t="n"/>
      <c r="G53" s="30" t="n"/>
      <c r="H53" s="28" t="n"/>
      <c r="I53" s="30" t="n"/>
      <c r="J53" s="28" t="n"/>
      <c r="K53" s="31" t="n"/>
      <c r="L53" s="31" t="n"/>
      <c r="M53" s="32">
        <f>IF(L53="","",L53/30)</f>
      </c>
      <c r="N53" s="32">
        <f>IF(OR(L53="",G53=""),"",L53/G53)</f>
      </c>
      <c r="O53" s="28" t="n"/>
    </row>
    <row r="54">
      <c r="A54" s="28" t="n"/>
      <c r="B54" s="28" t="n"/>
      <c r="C54" s="28" t="n"/>
      <c r="D54" s="28" t="n"/>
      <c r="E54" s="28" t="n"/>
      <c r="F54" s="29" t="n"/>
      <c r="G54" s="30" t="n"/>
      <c r="H54" s="28" t="n"/>
      <c r="I54" s="30" t="n"/>
      <c r="J54" s="28" t="n"/>
      <c r="K54" s="31" t="n"/>
      <c r="L54" s="31" t="n"/>
      <c r="M54" s="32">
        <f>IF(L54="","",L54/30)</f>
      </c>
      <c r="N54" s="32">
        <f>IF(OR(L54="",G54=""),"",L54/G54)</f>
      </c>
      <c r="O54" s="28" t="n"/>
    </row>
    <row r="55">
      <c r="A55" s="28" t="n"/>
      <c r="B55" s="28" t="n"/>
      <c r="C55" s="28" t="n"/>
      <c r="D55" s="28" t="n"/>
      <c r="E55" s="28" t="n"/>
      <c r="F55" s="29" t="n"/>
      <c r="G55" s="30" t="n"/>
      <c r="H55" s="28" t="n"/>
      <c r="I55" s="30" t="n"/>
      <c r="J55" s="28" t="n"/>
      <c r="K55" s="31" t="n"/>
      <c r="L55" s="31" t="n"/>
      <c r="M55" s="32">
        <f>IF(L55="","",L55/30)</f>
      </c>
      <c r="N55" s="32">
        <f>IF(OR(L55="",G55=""),"",L55/G55)</f>
      </c>
      <c r="O55" s="28" t="n"/>
    </row>
    <row r="56">
      <c r="A56" s="28" t="n"/>
      <c r="B56" s="28" t="n"/>
      <c r="C56" s="28" t="n"/>
      <c r="D56" s="28" t="n"/>
      <c r="E56" s="28" t="n"/>
      <c r="F56" s="29" t="n"/>
      <c r="G56" s="30" t="n"/>
      <c r="H56" s="28" t="n"/>
      <c r="I56" s="30" t="n"/>
      <c r="J56" s="28" t="n"/>
      <c r="K56" s="31" t="n"/>
      <c r="L56" s="31" t="n"/>
      <c r="M56" s="32">
        <f>IF(L56="","",L56/30)</f>
      </c>
      <c r="N56" s="32">
        <f>IF(OR(L56="",G56=""),"",L56/G56)</f>
      </c>
      <c r="O56" s="28" t="n"/>
    </row>
    <row r="57">
      <c r="A57" s="28" t="n"/>
      <c r="B57" s="28" t="n"/>
      <c r="C57" s="28" t="n"/>
      <c r="D57" s="28" t="n"/>
      <c r="E57" s="28" t="n"/>
      <c r="F57" s="29" t="n"/>
      <c r="G57" s="30" t="n"/>
      <c r="H57" s="28" t="n"/>
      <c r="I57" s="30" t="n"/>
      <c r="J57" s="28" t="n"/>
      <c r="K57" s="31" t="n"/>
      <c r="L57" s="31" t="n"/>
      <c r="M57" s="32">
        <f>IF(L57="","",L57/30)</f>
      </c>
      <c r="N57" s="32">
        <f>IF(OR(L57="",G57=""),"",L57/G57)</f>
      </c>
      <c r="O57" s="28" t="n"/>
    </row>
    <row r="58">
      <c r="A58" s="28" t="n"/>
      <c r="B58" s="28" t="n"/>
      <c r="C58" s="28" t="n"/>
      <c r="D58" s="28" t="n"/>
      <c r="E58" s="28" t="n"/>
      <c r="F58" s="29" t="n"/>
      <c r="G58" s="30" t="n"/>
      <c r="H58" s="28" t="n"/>
      <c r="I58" s="30" t="n"/>
      <c r="J58" s="28" t="n"/>
      <c r="K58" s="31" t="n"/>
      <c r="L58" s="31" t="n"/>
      <c r="M58" s="32">
        <f>IF(L58="","",L58/30)</f>
      </c>
      <c r="N58" s="32">
        <f>IF(OR(L58="",G58=""),"",L58/G58)</f>
      </c>
      <c r="O58" s="28" t="n"/>
    </row>
    <row r="59">
      <c r="A59" s="28" t="n"/>
      <c r="B59" s="28" t="n"/>
      <c r="C59" s="28" t="n"/>
      <c r="D59" s="28" t="n"/>
      <c r="E59" s="28" t="n"/>
      <c r="F59" s="29" t="n"/>
      <c r="G59" s="30" t="n"/>
      <c r="H59" s="28" t="n"/>
      <c r="I59" s="30" t="n"/>
      <c r="J59" s="28" t="n"/>
      <c r="K59" s="31" t="n"/>
      <c r="L59" s="31" t="n"/>
      <c r="M59" s="32">
        <f>IF(L59="","",L59/30)</f>
      </c>
      <c r="N59" s="32">
        <f>IF(OR(L59="",G59=""),"",L59/G59)</f>
      </c>
      <c r="O59" s="28" t="n"/>
    </row>
    <row r="60">
      <c r="A60" s="28" t="n"/>
      <c r="B60" s="28" t="n"/>
      <c r="C60" s="28" t="n"/>
      <c r="D60" s="28" t="n"/>
      <c r="E60" s="28" t="n"/>
      <c r="F60" s="29" t="n"/>
      <c r="G60" s="30" t="n"/>
      <c r="H60" s="28" t="n"/>
      <c r="I60" s="30" t="n"/>
      <c r="J60" s="28" t="n"/>
      <c r="K60" s="31" t="n"/>
      <c r="L60" s="31" t="n"/>
      <c r="M60" s="32">
        <f>IF(L60="","",L60/30)</f>
      </c>
      <c r="N60" s="32">
        <f>IF(OR(L60="",G60=""),"",L60/G60)</f>
      </c>
      <c r="O60" s="28" t="n"/>
    </row>
    <row r="61">
      <c r="A61" s="28" t="n"/>
      <c r="B61" s="28" t="n"/>
      <c r="C61" s="28" t="n"/>
      <c r="D61" s="28" t="n"/>
      <c r="E61" s="28" t="n"/>
      <c r="F61" s="29" t="n"/>
      <c r="G61" s="30" t="n"/>
      <c r="H61" s="28" t="n"/>
      <c r="I61" s="30" t="n"/>
      <c r="J61" s="28" t="n"/>
      <c r="K61" s="31" t="n"/>
      <c r="L61" s="31" t="n"/>
      <c r="M61" s="32">
        <f>IF(L61="","",L61/30)</f>
      </c>
      <c r="N61" s="32">
        <f>IF(OR(L61="",G61=""),"",L61/G61)</f>
      </c>
      <c r="O61" s="28" t="n"/>
    </row>
    <row r="62">
      <c r="A62" s="28" t="n"/>
      <c r="B62" s="28" t="n"/>
      <c r="C62" s="28" t="n"/>
      <c r="D62" s="28" t="n"/>
      <c r="E62" s="28" t="n"/>
      <c r="F62" s="29" t="n"/>
      <c r="G62" s="30" t="n"/>
      <c r="H62" s="28" t="n"/>
      <c r="I62" s="30" t="n"/>
      <c r="J62" s="28" t="n"/>
      <c r="K62" s="31" t="n"/>
      <c r="L62" s="31" t="n"/>
      <c r="M62" s="32">
        <f>IF(L62="","",L62/30)</f>
      </c>
      <c r="N62" s="32">
        <f>IF(OR(L62="",G62=""),"",L62/G62)</f>
      </c>
      <c r="O62" s="28" t="n"/>
    </row>
    <row r="63">
      <c r="A63" s="28" t="n"/>
      <c r="B63" s="28" t="n"/>
      <c r="C63" s="28" t="n"/>
      <c r="D63" s="28" t="n"/>
      <c r="E63" s="28" t="n"/>
      <c r="F63" s="29" t="n"/>
      <c r="G63" s="30" t="n"/>
      <c r="H63" s="28" t="n"/>
      <c r="I63" s="30" t="n"/>
      <c r="J63" s="28" t="n"/>
      <c r="K63" s="31" t="n"/>
      <c r="L63" s="31" t="n"/>
      <c r="M63" s="32">
        <f>IF(L63="","",L63/30)</f>
      </c>
      <c r="N63" s="32">
        <f>IF(OR(L63="",G63=""),"",L63/G63)</f>
      </c>
      <c r="O63" s="28" t="n"/>
    </row>
    <row r="64">
      <c r="A64" s="28" t="n"/>
      <c r="B64" s="28" t="n"/>
      <c r="C64" s="28" t="n"/>
      <c r="D64" s="28" t="n"/>
      <c r="E64" s="28" t="n"/>
      <c r="F64" s="29" t="n"/>
      <c r="G64" s="30" t="n"/>
      <c r="H64" s="28" t="n"/>
      <c r="I64" s="30" t="n"/>
      <c r="J64" s="28" t="n"/>
      <c r="K64" s="31" t="n"/>
      <c r="L64" s="31" t="n"/>
      <c r="M64" s="32">
        <f>IF(L64="","",L64/30)</f>
      </c>
      <c r="N64" s="32">
        <f>IF(OR(L64="",G64=""),"",L64/G64)</f>
      </c>
      <c r="O64" s="28" t="n"/>
    </row>
    <row r="65">
      <c r="A65" s="28" t="n"/>
      <c r="B65" s="28" t="n"/>
      <c r="C65" s="28" t="n"/>
      <c r="D65" s="28" t="n"/>
      <c r="E65" s="28" t="n"/>
      <c r="F65" s="29" t="n"/>
      <c r="G65" s="30" t="n"/>
      <c r="H65" s="28" t="n"/>
      <c r="I65" s="30" t="n"/>
      <c r="J65" s="28" t="n"/>
      <c r="K65" s="31" t="n"/>
      <c r="L65" s="31" t="n"/>
      <c r="M65" s="32">
        <f>IF(L65="","",L65/30)</f>
      </c>
      <c r="N65" s="32">
        <f>IF(OR(L65="",G65=""),"",L65/G65)</f>
      </c>
      <c r="O65" s="28" t="n"/>
    </row>
    <row r="66">
      <c r="A66" s="28" t="n"/>
      <c r="B66" s="28" t="n"/>
      <c r="C66" s="28" t="n"/>
      <c r="D66" s="28" t="n"/>
      <c r="E66" s="28" t="n"/>
      <c r="F66" s="29" t="n"/>
      <c r="G66" s="30" t="n"/>
      <c r="H66" s="28" t="n"/>
      <c r="I66" s="30" t="n"/>
      <c r="J66" s="28" t="n"/>
      <c r="K66" s="31" t="n"/>
      <c r="L66" s="31" t="n"/>
      <c r="M66" s="32">
        <f>IF(L66="","",L66/30)</f>
      </c>
      <c r="N66" s="32">
        <f>IF(OR(L66="",G66=""),"",L66/G66)</f>
      </c>
      <c r="O66" s="28" t="n"/>
    </row>
    <row r="67">
      <c r="A67" s="28" t="n"/>
      <c r="B67" s="28" t="n"/>
      <c r="C67" s="28" t="n"/>
      <c r="D67" s="28" t="n"/>
      <c r="E67" s="28" t="n"/>
      <c r="F67" s="29" t="n"/>
      <c r="G67" s="30" t="n"/>
      <c r="H67" s="28" t="n"/>
      <c r="I67" s="30" t="n"/>
      <c r="J67" s="28" t="n"/>
      <c r="K67" s="31" t="n"/>
      <c r="L67" s="31" t="n"/>
      <c r="M67" s="32">
        <f>IF(L67="","",L67/30)</f>
      </c>
      <c r="N67" s="32">
        <f>IF(OR(L67="",G67=""),"",L67/G67)</f>
      </c>
      <c r="O67" s="28" t="n"/>
    </row>
    <row r="68">
      <c r="A68" s="28" t="n"/>
      <c r="B68" s="28" t="n"/>
      <c r="C68" s="28" t="n"/>
      <c r="D68" s="28" t="n"/>
      <c r="E68" s="28" t="n"/>
      <c r="F68" s="29" t="n"/>
      <c r="G68" s="30" t="n"/>
      <c r="H68" s="28" t="n"/>
      <c r="I68" s="30" t="n"/>
      <c r="J68" s="28" t="n"/>
      <c r="K68" s="31" t="n"/>
      <c r="L68" s="31" t="n"/>
      <c r="M68" s="32">
        <f>IF(L68="","",L68/30)</f>
      </c>
      <c r="N68" s="32">
        <f>IF(OR(L68="",G68=""),"",L68/G68)</f>
      </c>
      <c r="O68" s="28" t="n"/>
    </row>
    <row r="69">
      <c r="A69" s="28" t="n"/>
      <c r="B69" s="28" t="n"/>
      <c r="C69" s="28" t="n"/>
      <c r="D69" s="28" t="n"/>
      <c r="E69" s="28" t="n"/>
      <c r="F69" s="29" t="n"/>
      <c r="G69" s="30" t="n"/>
      <c r="H69" s="28" t="n"/>
      <c r="I69" s="30" t="n"/>
      <c r="J69" s="28" t="n"/>
      <c r="K69" s="31" t="n"/>
      <c r="L69" s="31" t="n"/>
      <c r="M69" s="32">
        <f>IF(L69="","",L69/30)</f>
      </c>
      <c r="N69" s="32">
        <f>IF(OR(L69="",G69=""),"",L69/G69)</f>
      </c>
      <c r="O69" s="28" t="n"/>
    </row>
    <row r="70">
      <c r="A70" s="28" t="n"/>
      <c r="B70" s="28" t="n"/>
      <c r="C70" s="28" t="n"/>
      <c r="D70" s="28" t="n"/>
      <c r="E70" s="28" t="n"/>
      <c r="F70" s="29" t="n"/>
      <c r="G70" s="30" t="n"/>
      <c r="H70" s="28" t="n"/>
      <c r="I70" s="30" t="n"/>
      <c r="J70" s="28" t="n"/>
      <c r="K70" s="31" t="n"/>
      <c r="L70" s="31" t="n"/>
      <c r="M70" s="32">
        <f>IF(L70="","",L70/30)</f>
      </c>
      <c r="N70" s="32">
        <f>IF(OR(L70="",G70=""),"",L70/G70)</f>
      </c>
      <c r="O70" s="28" t="n"/>
    </row>
    <row r="71">
      <c r="A71" s="28" t="n"/>
      <c r="B71" s="28" t="n"/>
      <c r="C71" s="28" t="n"/>
      <c r="D71" s="28" t="n"/>
      <c r="E71" s="28" t="n"/>
      <c r="F71" s="29" t="n"/>
      <c r="G71" s="30" t="n"/>
      <c r="H71" s="28" t="n"/>
      <c r="I71" s="30" t="n"/>
      <c r="J71" s="28" t="n"/>
      <c r="K71" s="31" t="n"/>
      <c r="L71" s="31" t="n"/>
      <c r="M71" s="32">
        <f>IF(L71="","",L71/30)</f>
      </c>
      <c r="N71" s="32">
        <f>IF(OR(L71="",G71=""),"",L71/G71)</f>
      </c>
      <c r="O71" s="28" t="n"/>
    </row>
    <row r="72">
      <c r="A72" s="28" t="n"/>
      <c r="B72" s="28" t="n"/>
      <c r="C72" s="28" t="n"/>
      <c r="D72" s="28" t="n"/>
      <c r="E72" s="28" t="n"/>
      <c r="F72" s="29" t="n"/>
      <c r="G72" s="30" t="n"/>
      <c r="H72" s="28" t="n"/>
      <c r="I72" s="30" t="n"/>
      <c r="J72" s="28" t="n"/>
      <c r="K72" s="31" t="n"/>
      <c r="L72" s="31" t="n"/>
      <c r="M72" s="32">
        <f>IF(L72="","",L72/30)</f>
      </c>
      <c r="N72" s="32">
        <f>IF(OR(L72="",G72=""),"",L72/G72)</f>
      </c>
      <c r="O72" s="28" t="n"/>
    </row>
    <row r="73">
      <c r="A73" s="28" t="n"/>
      <c r="B73" s="28" t="n"/>
      <c r="C73" s="28" t="n"/>
      <c r="D73" s="28" t="n"/>
      <c r="E73" s="28" t="n"/>
      <c r="F73" s="29" t="n"/>
      <c r="G73" s="30" t="n"/>
      <c r="H73" s="28" t="n"/>
      <c r="I73" s="30" t="n"/>
      <c r="J73" s="28" t="n"/>
      <c r="K73" s="31" t="n"/>
      <c r="L73" s="31" t="n"/>
      <c r="M73" s="32">
        <f>IF(L73="","",L73/30)</f>
      </c>
      <c r="N73" s="32">
        <f>IF(OR(L73="",G73=""),"",L73/G73)</f>
      </c>
      <c r="O73" s="28" t="n"/>
    </row>
    <row r="74">
      <c r="A74" s="28" t="n"/>
      <c r="B74" s="28" t="n"/>
      <c r="C74" s="28" t="n"/>
      <c r="D74" s="28" t="n"/>
      <c r="E74" s="28" t="n"/>
      <c r="F74" s="29" t="n"/>
      <c r="G74" s="30" t="n"/>
      <c r="H74" s="28" t="n"/>
      <c r="I74" s="30" t="n"/>
      <c r="J74" s="28" t="n"/>
      <c r="K74" s="31" t="n"/>
      <c r="L74" s="31" t="n"/>
      <c r="M74" s="32">
        <f>IF(L74="","",L74/30)</f>
      </c>
      <c r="N74" s="32">
        <f>IF(OR(L74="",G74=""),"",L74/G74)</f>
      </c>
      <c r="O74" s="28" t="n"/>
    </row>
    <row r="75">
      <c r="A75" s="28" t="n"/>
      <c r="B75" s="28" t="n"/>
      <c r="C75" s="28" t="n"/>
      <c r="D75" s="28" t="n"/>
      <c r="E75" s="28" t="n"/>
      <c r="F75" s="29" t="n"/>
      <c r="G75" s="30" t="n"/>
      <c r="H75" s="28" t="n"/>
      <c r="I75" s="30" t="n"/>
      <c r="J75" s="28" t="n"/>
      <c r="K75" s="31" t="n"/>
      <c r="L75" s="31" t="n"/>
      <c r="M75" s="32">
        <f>IF(L75="","",L75/30)</f>
      </c>
      <c r="N75" s="32">
        <f>IF(OR(L75="",G75=""),"",L75/G75)</f>
      </c>
      <c r="O75" s="28" t="n"/>
    </row>
    <row r="76">
      <c r="A76" s="28" t="n"/>
      <c r="B76" s="28" t="n"/>
      <c r="C76" s="28" t="n"/>
      <c r="D76" s="28" t="n"/>
      <c r="E76" s="28" t="n"/>
      <c r="F76" s="29" t="n"/>
      <c r="G76" s="30" t="n"/>
      <c r="H76" s="28" t="n"/>
      <c r="I76" s="30" t="n"/>
      <c r="J76" s="28" t="n"/>
      <c r="K76" s="31" t="n"/>
      <c r="L76" s="31" t="n"/>
      <c r="M76" s="32">
        <f>IF(L76="","",L76/30)</f>
      </c>
      <c r="N76" s="32">
        <f>IF(OR(L76="",G76=""),"",L76/G76)</f>
      </c>
      <c r="O76" s="28" t="n"/>
    </row>
    <row r="77">
      <c r="A77" s="28" t="n"/>
      <c r="B77" s="28" t="n"/>
      <c r="C77" s="28" t="n"/>
      <c r="D77" s="28" t="n"/>
      <c r="E77" s="28" t="n"/>
      <c r="F77" s="29" t="n"/>
      <c r="G77" s="30" t="n"/>
      <c r="H77" s="28" t="n"/>
      <c r="I77" s="30" t="n"/>
      <c r="J77" s="28" t="n"/>
      <c r="K77" s="31" t="n"/>
      <c r="L77" s="31" t="n"/>
      <c r="M77" s="32">
        <f>IF(L77="","",L77/30)</f>
      </c>
      <c r="N77" s="32">
        <f>IF(OR(L77="",G77=""),"",L77/G77)</f>
      </c>
      <c r="O77" s="28" t="n"/>
    </row>
    <row r="78">
      <c r="A78" s="28" t="n"/>
      <c r="B78" s="28" t="n"/>
      <c r="C78" s="28" t="n"/>
      <c r="D78" s="28" t="n"/>
      <c r="E78" s="28" t="n"/>
      <c r="F78" s="29" t="n"/>
      <c r="G78" s="30" t="n"/>
      <c r="H78" s="28" t="n"/>
      <c r="I78" s="30" t="n"/>
      <c r="J78" s="28" t="n"/>
      <c r="K78" s="31" t="n"/>
      <c r="L78" s="31" t="n"/>
      <c r="M78" s="32">
        <f>IF(L78="","",L78/30)</f>
      </c>
      <c r="N78" s="32">
        <f>IF(OR(L78="",G78=""),"",L78/G78)</f>
      </c>
      <c r="O78" s="28" t="n"/>
    </row>
    <row r="79">
      <c r="A79" s="28" t="n"/>
      <c r="B79" s="28" t="n"/>
      <c r="C79" s="28" t="n"/>
      <c r="D79" s="28" t="n"/>
      <c r="E79" s="28" t="n"/>
      <c r="F79" s="29" t="n"/>
      <c r="G79" s="30" t="n"/>
      <c r="H79" s="28" t="n"/>
      <c r="I79" s="30" t="n"/>
      <c r="J79" s="28" t="n"/>
      <c r="K79" s="31" t="n"/>
      <c r="L79" s="31" t="n"/>
      <c r="M79" s="32">
        <f>IF(L79="","",L79/30)</f>
      </c>
      <c r="N79" s="32">
        <f>IF(OR(L79="",G79=""),"",L79/G79)</f>
      </c>
      <c r="O79" s="28" t="n"/>
    </row>
    <row r="80">
      <c r="A80" s="28" t="n"/>
      <c r="B80" s="28" t="n"/>
      <c r="C80" s="28" t="n"/>
      <c r="D80" s="28" t="n"/>
      <c r="E80" s="28" t="n"/>
      <c r="F80" s="29" t="n"/>
      <c r="G80" s="30" t="n"/>
      <c r="H80" s="28" t="n"/>
      <c r="I80" s="30" t="n"/>
      <c r="J80" s="28" t="n"/>
      <c r="K80" s="31" t="n"/>
      <c r="L80" s="31" t="n"/>
      <c r="M80" s="32">
        <f>IF(L80="","",L80/30)</f>
      </c>
      <c r="N80" s="32">
        <f>IF(OR(L80="",G80=""),"",L80/G80)</f>
      </c>
      <c r="O80" s="28" t="n"/>
    </row>
    <row r="81">
      <c r="A81" s="28" t="n"/>
      <c r="B81" s="28" t="n"/>
      <c r="C81" s="28" t="n"/>
      <c r="D81" s="28" t="n"/>
      <c r="E81" s="28" t="n"/>
      <c r="F81" s="29" t="n"/>
      <c r="G81" s="30" t="n"/>
      <c r="H81" s="28" t="n"/>
      <c r="I81" s="30" t="n"/>
      <c r="J81" s="28" t="n"/>
      <c r="K81" s="31" t="n"/>
      <c r="L81" s="31" t="n"/>
      <c r="M81" s="32">
        <f>IF(L81="","",L81/30)</f>
      </c>
      <c r="N81" s="32">
        <f>IF(OR(L81="",G81=""),"",L81/G81)</f>
      </c>
      <c r="O81" s="28" t="n"/>
    </row>
    <row r="82">
      <c r="A82" s="28" t="n"/>
      <c r="B82" s="28" t="n"/>
      <c r="C82" s="28" t="n"/>
      <c r="D82" s="28" t="n"/>
      <c r="E82" s="28" t="n"/>
      <c r="F82" s="29" t="n"/>
      <c r="G82" s="30" t="n"/>
      <c r="H82" s="28" t="n"/>
      <c r="I82" s="30" t="n"/>
      <c r="J82" s="28" t="n"/>
      <c r="K82" s="31" t="n"/>
      <c r="L82" s="31" t="n"/>
      <c r="M82" s="32">
        <f>IF(L82="","",L82/30)</f>
      </c>
      <c r="N82" s="32">
        <f>IF(OR(L82="",G82=""),"",L82/G82)</f>
      </c>
      <c r="O82" s="28" t="n"/>
    </row>
    <row r="83">
      <c r="A83" s="28" t="n"/>
      <c r="B83" s="28" t="n"/>
      <c r="C83" s="28" t="n"/>
      <c r="D83" s="28" t="n"/>
      <c r="E83" s="28" t="n"/>
      <c r="F83" s="29" t="n"/>
      <c r="G83" s="30" t="n"/>
      <c r="H83" s="28" t="n"/>
      <c r="I83" s="30" t="n"/>
      <c r="J83" s="28" t="n"/>
      <c r="K83" s="31" t="n"/>
      <c r="L83" s="31" t="n"/>
      <c r="M83" s="32">
        <f>IF(L83="","",L83/30)</f>
      </c>
      <c r="N83" s="32">
        <f>IF(OR(L83="",G83=""),"",L83/G83)</f>
      </c>
      <c r="O83" s="28" t="n"/>
    </row>
    <row r="84">
      <c r="A84" s="28" t="n"/>
      <c r="B84" s="28" t="n"/>
      <c r="C84" s="28" t="n"/>
      <c r="D84" s="28" t="n"/>
      <c r="E84" s="28" t="n"/>
      <c r="F84" s="29" t="n"/>
      <c r="G84" s="30" t="n"/>
      <c r="H84" s="28" t="n"/>
      <c r="I84" s="30" t="n"/>
      <c r="J84" s="28" t="n"/>
      <c r="K84" s="31" t="n"/>
      <c r="L84" s="31" t="n"/>
      <c r="M84" s="32">
        <f>IF(L84="","",L84/30)</f>
      </c>
      <c r="N84" s="32">
        <f>IF(OR(L84="",G84=""),"",L84/G84)</f>
      </c>
      <c r="O84" s="28" t="n"/>
    </row>
    <row r="85">
      <c r="A85" s="28" t="n"/>
      <c r="B85" s="28" t="n"/>
      <c r="C85" s="28" t="n"/>
      <c r="D85" s="28" t="n"/>
      <c r="E85" s="28" t="n"/>
      <c r="F85" s="29" t="n"/>
      <c r="G85" s="30" t="n"/>
      <c r="H85" s="28" t="n"/>
      <c r="I85" s="30" t="n"/>
      <c r="J85" s="28" t="n"/>
      <c r="K85" s="31" t="n"/>
      <c r="L85" s="31" t="n"/>
      <c r="M85" s="32">
        <f>IF(L85="","",L85/30)</f>
      </c>
      <c r="N85" s="32">
        <f>IF(OR(L85="",G85=""),"",L85/G85)</f>
      </c>
      <c r="O85" s="28" t="n"/>
    </row>
    <row r="86">
      <c r="A86" s="28" t="n"/>
      <c r="B86" s="28" t="n"/>
      <c r="C86" s="28" t="n"/>
      <c r="D86" s="28" t="n"/>
      <c r="E86" s="28" t="n"/>
      <c r="F86" s="29" t="n"/>
      <c r="G86" s="30" t="n"/>
      <c r="H86" s="28" t="n"/>
      <c r="I86" s="30" t="n"/>
      <c r="J86" s="28" t="n"/>
      <c r="K86" s="31" t="n"/>
      <c r="L86" s="31" t="n"/>
      <c r="M86" s="32">
        <f>IF(L86="","",L86/30)</f>
      </c>
      <c r="N86" s="32">
        <f>IF(OR(L86="",G86=""),"",L86/G86)</f>
      </c>
      <c r="O86" s="28" t="n"/>
    </row>
    <row r="87">
      <c r="A87" s="28" t="n"/>
      <c r="B87" s="28" t="n"/>
      <c r="C87" s="28" t="n"/>
      <c r="D87" s="28" t="n"/>
      <c r="E87" s="28" t="n"/>
      <c r="F87" s="29" t="n"/>
      <c r="G87" s="30" t="n"/>
      <c r="H87" s="28" t="n"/>
      <c r="I87" s="30" t="n"/>
      <c r="J87" s="28" t="n"/>
      <c r="K87" s="31" t="n"/>
      <c r="L87" s="31" t="n"/>
      <c r="M87" s="32">
        <f>IF(L87="","",L87/30)</f>
      </c>
      <c r="N87" s="32">
        <f>IF(OR(L87="",G87=""),"",L87/G87)</f>
      </c>
      <c r="O87" s="28" t="n"/>
    </row>
    <row r="88">
      <c r="A88" s="28" t="n"/>
      <c r="B88" s="28" t="n"/>
      <c r="C88" s="28" t="n"/>
      <c r="D88" s="28" t="n"/>
      <c r="E88" s="28" t="n"/>
      <c r="F88" s="29" t="n"/>
      <c r="G88" s="30" t="n"/>
      <c r="H88" s="28" t="n"/>
      <c r="I88" s="30" t="n"/>
      <c r="J88" s="28" t="n"/>
      <c r="K88" s="31" t="n"/>
      <c r="L88" s="31" t="n"/>
      <c r="M88" s="32">
        <f>IF(L88="","",L88/30)</f>
      </c>
      <c r="N88" s="32">
        <f>IF(OR(L88="",G88=""),"",L88/G88)</f>
      </c>
      <c r="O88" s="28" t="n"/>
    </row>
    <row r="89">
      <c r="A89" s="28" t="n"/>
      <c r="B89" s="28" t="n"/>
      <c r="C89" s="28" t="n"/>
      <c r="D89" s="28" t="n"/>
      <c r="E89" s="28" t="n"/>
      <c r="F89" s="29" t="n"/>
      <c r="G89" s="30" t="n"/>
      <c r="H89" s="28" t="n"/>
      <c r="I89" s="30" t="n"/>
      <c r="J89" s="28" t="n"/>
      <c r="K89" s="31" t="n"/>
      <c r="L89" s="31" t="n"/>
      <c r="M89" s="32">
        <f>IF(L89="","",L89/30)</f>
      </c>
      <c r="N89" s="32">
        <f>IF(OR(L89="",G89=""),"",L89/G89)</f>
      </c>
      <c r="O89" s="28" t="n"/>
    </row>
    <row r="90">
      <c r="A90" s="28" t="n"/>
      <c r="B90" s="28" t="n"/>
      <c r="C90" s="28" t="n"/>
      <c r="D90" s="28" t="n"/>
      <c r="E90" s="28" t="n"/>
      <c r="F90" s="29" t="n"/>
      <c r="G90" s="30" t="n"/>
      <c r="H90" s="28" t="n"/>
      <c r="I90" s="30" t="n"/>
      <c r="J90" s="28" t="n"/>
      <c r="K90" s="31" t="n"/>
      <c r="L90" s="31" t="n"/>
      <c r="M90" s="32">
        <f>IF(L90="","",L90/30)</f>
      </c>
      <c r="N90" s="32">
        <f>IF(OR(L90="",G90=""),"",L90/G90)</f>
      </c>
      <c r="O90" s="28" t="n"/>
    </row>
    <row r="91">
      <c r="A91" s="28" t="n"/>
      <c r="B91" s="28" t="n"/>
      <c r="C91" s="28" t="n"/>
      <c r="D91" s="28" t="n"/>
      <c r="E91" s="28" t="n"/>
      <c r="F91" s="29" t="n"/>
      <c r="G91" s="30" t="n"/>
      <c r="H91" s="28" t="n"/>
      <c r="I91" s="30" t="n"/>
      <c r="J91" s="28" t="n"/>
      <c r="K91" s="31" t="n"/>
      <c r="L91" s="31" t="n"/>
      <c r="M91" s="32">
        <f>IF(L91="","",L91/30)</f>
      </c>
      <c r="N91" s="32">
        <f>IF(OR(L91="",G91=""),"",L91/G91)</f>
      </c>
      <c r="O91" s="28" t="n"/>
    </row>
    <row r="92">
      <c r="A92" s="28" t="n"/>
      <c r="B92" s="28" t="n"/>
      <c r="C92" s="28" t="n"/>
      <c r="D92" s="28" t="n"/>
      <c r="E92" s="28" t="n"/>
      <c r="F92" s="29" t="n"/>
      <c r="G92" s="30" t="n"/>
      <c r="H92" s="28" t="n"/>
      <c r="I92" s="30" t="n"/>
      <c r="J92" s="28" t="n"/>
      <c r="K92" s="31" t="n"/>
      <c r="L92" s="31" t="n"/>
      <c r="M92" s="32">
        <f>IF(L92="","",L92/30)</f>
      </c>
      <c r="N92" s="32">
        <f>IF(OR(L92="",G92=""),"",L92/G92)</f>
      </c>
      <c r="O92" s="28" t="n"/>
    </row>
    <row r="93">
      <c r="A93" s="28" t="n"/>
      <c r="B93" s="28" t="n"/>
      <c r="C93" s="28" t="n"/>
      <c r="D93" s="28" t="n"/>
      <c r="E93" s="28" t="n"/>
      <c r="F93" s="29" t="n"/>
      <c r="G93" s="30" t="n"/>
      <c r="H93" s="28" t="n"/>
      <c r="I93" s="30" t="n"/>
      <c r="J93" s="28" t="n"/>
      <c r="K93" s="31" t="n"/>
      <c r="L93" s="31" t="n"/>
      <c r="M93" s="32">
        <f>IF(L93="","",L93/30)</f>
      </c>
      <c r="N93" s="32">
        <f>IF(OR(L93="",G93=""),"",L93/G93)</f>
      </c>
      <c r="O93" s="28" t="n"/>
    </row>
    <row r="94">
      <c r="A94" s="28" t="n"/>
      <c r="B94" s="28" t="n"/>
      <c r="C94" s="28" t="n"/>
      <c r="D94" s="28" t="n"/>
      <c r="E94" s="28" t="n"/>
      <c r="F94" s="29" t="n"/>
      <c r="G94" s="30" t="n"/>
      <c r="H94" s="28" t="n"/>
      <c r="I94" s="30" t="n"/>
      <c r="J94" s="28" t="n"/>
      <c r="K94" s="31" t="n"/>
      <c r="L94" s="31" t="n"/>
      <c r="M94" s="32">
        <f>IF(L94="","",L94/30)</f>
      </c>
      <c r="N94" s="32">
        <f>IF(OR(L94="",G94=""),"",L94/G94)</f>
      </c>
      <c r="O94" s="28" t="n"/>
    </row>
    <row r="95">
      <c r="A95" s="28" t="n"/>
      <c r="B95" s="28" t="n"/>
      <c r="C95" s="28" t="n"/>
      <c r="D95" s="28" t="n"/>
      <c r="E95" s="28" t="n"/>
      <c r="F95" s="29" t="n"/>
      <c r="G95" s="30" t="n"/>
      <c r="H95" s="28" t="n"/>
      <c r="I95" s="30" t="n"/>
      <c r="J95" s="28" t="n"/>
      <c r="K95" s="31" t="n"/>
      <c r="L95" s="31" t="n"/>
      <c r="M95" s="32">
        <f>IF(L95="","",L95/30)</f>
      </c>
      <c r="N95" s="32">
        <f>IF(OR(L95="",G95=""),"",L95/G95)</f>
      </c>
      <c r="O95" s="28" t="n"/>
    </row>
    <row r="96">
      <c r="A96" s="28" t="n"/>
      <c r="B96" s="28" t="n"/>
      <c r="C96" s="28" t="n"/>
      <c r="D96" s="28" t="n"/>
      <c r="E96" s="28" t="n"/>
      <c r="F96" s="29" t="n"/>
      <c r="G96" s="30" t="n"/>
      <c r="H96" s="28" t="n"/>
      <c r="I96" s="30" t="n"/>
      <c r="J96" s="28" t="n"/>
      <c r="K96" s="31" t="n"/>
      <c r="L96" s="31" t="n"/>
      <c r="M96" s="32">
        <f>IF(L96="","",L96/30)</f>
      </c>
      <c r="N96" s="32">
        <f>IF(OR(L96="",G96=""),"",L96/G96)</f>
      </c>
      <c r="O96" s="28" t="n"/>
    </row>
    <row r="97">
      <c r="A97" s="28" t="n"/>
      <c r="B97" s="28" t="n"/>
      <c r="C97" s="28" t="n"/>
      <c r="D97" s="28" t="n"/>
      <c r="E97" s="28" t="n"/>
      <c r="F97" s="29" t="n"/>
      <c r="G97" s="30" t="n"/>
      <c r="H97" s="28" t="n"/>
      <c r="I97" s="30" t="n"/>
      <c r="J97" s="28" t="n"/>
      <c r="K97" s="31" t="n"/>
      <c r="L97" s="31" t="n"/>
      <c r="M97" s="32">
        <f>IF(L97="","",L97/30)</f>
      </c>
      <c r="N97" s="32">
        <f>IF(OR(L97="",G97=""),"",L97/G97)</f>
      </c>
      <c r="O97" s="28" t="n"/>
    </row>
    <row r="98">
      <c r="A98" s="28" t="n"/>
      <c r="B98" s="28" t="n"/>
      <c r="C98" s="28" t="n"/>
      <c r="D98" s="28" t="n"/>
      <c r="E98" s="28" t="n"/>
      <c r="F98" s="29" t="n"/>
      <c r="G98" s="30" t="n"/>
      <c r="H98" s="28" t="n"/>
      <c r="I98" s="30" t="n"/>
      <c r="J98" s="28" t="n"/>
      <c r="K98" s="31" t="n"/>
      <c r="L98" s="31" t="n"/>
      <c r="M98" s="32">
        <f>IF(L98="","",L98/30)</f>
      </c>
      <c r="N98" s="32">
        <f>IF(OR(L98="",G98=""),"",L98/G98)</f>
      </c>
      <c r="O98" s="28" t="n"/>
    </row>
    <row r="99">
      <c r="A99" s="28" t="n"/>
      <c r="B99" s="28" t="n"/>
      <c r="C99" s="28" t="n"/>
      <c r="D99" s="28" t="n"/>
      <c r="E99" s="28" t="n"/>
      <c r="F99" s="29" t="n"/>
      <c r="G99" s="30" t="n"/>
      <c r="H99" s="28" t="n"/>
      <c r="I99" s="30" t="n"/>
      <c r="J99" s="28" t="n"/>
      <c r="K99" s="31" t="n"/>
      <c r="L99" s="31" t="n"/>
      <c r="M99" s="32">
        <f>IF(L99="","",L99/30)</f>
      </c>
      <c r="N99" s="32">
        <f>IF(OR(L99="",G99=""),"",L99/G99)</f>
      </c>
      <c r="O99" s="28" t="n"/>
    </row>
    <row r="100">
      <c r="A100" s="28" t="n"/>
      <c r="B100" s="28" t="n"/>
      <c r="C100" s="28" t="n"/>
      <c r="D100" s="28" t="n"/>
      <c r="E100" s="28" t="n"/>
      <c r="F100" s="29" t="n"/>
      <c r="G100" s="30" t="n"/>
      <c r="H100" s="28" t="n"/>
      <c r="I100" s="30" t="n"/>
      <c r="J100" s="28" t="n"/>
      <c r="K100" s="31" t="n"/>
      <c r="L100" s="31" t="n"/>
      <c r="M100" s="32">
        <f>IF(L100="","",L100/30)</f>
      </c>
      <c r="N100" s="32">
        <f>IF(OR(L100="",G100=""),"",L100/G100)</f>
      </c>
      <c r="O100" s="28" t="n"/>
    </row>
    <row r="101">
      <c r="A101" s="28" t="n"/>
      <c r="B101" s="28" t="n"/>
      <c r="C101" s="28" t="n"/>
      <c r="D101" s="28" t="n"/>
      <c r="E101" s="28" t="n"/>
      <c r="F101" s="29" t="n"/>
      <c r="G101" s="30" t="n"/>
      <c r="H101" s="28" t="n"/>
      <c r="I101" s="30" t="n"/>
      <c r="J101" s="28" t="n"/>
      <c r="K101" s="31" t="n"/>
      <c r="L101" s="31" t="n"/>
      <c r="M101" s="32">
        <f>IF(L101="","",L101/30)</f>
      </c>
      <c r="N101" s="32">
        <f>IF(OR(L101="",G101=""),"",L101/G101)</f>
      </c>
      <c r="O101" s="28" t="n"/>
    </row>
    <row r="102">
      <c r="A102" s="28" t="n"/>
      <c r="B102" s="28" t="n"/>
      <c r="C102" s="28" t="n"/>
      <c r="D102" s="28" t="n"/>
      <c r="E102" s="28" t="n"/>
      <c r="F102" s="29" t="n"/>
      <c r="G102" s="30" t="n"/>
      <c r="H102" s="28" t="n"/>
      <c r="I102" s="30" t="n"/>
      <c r="J102" s="28" t="n"/>
      <c r="K102" s="31" t="n"/>
      <c r="L102" s="31" t="n"/>
      <c r="M102" s="32">
        <f>IF(L102="","",L102/30)</f>
      </c>
      <c r="N102" s="32">
        <f>IF(OR(L102="",G102=""),"",L102/G102)</f>
      </c>
      <c r="O102" s="28" t="n"/>
    </row>
    <row r="103">
      <c r="A103" s="28" t="n"/>
      <c r="B103" s="28" t="n"/>
      <c r="C103" s="28" t="n"/>
      <c r="D103" s="28" t="n"/>
      <c r="E103" s="28" t="n"/>
      <c r="F103" s="29" t="n"/>
      <c r="G103" s="30" t="n"/>
      <c r="H103" s="28" t="n"/>
      <c r="I103" s="30" t="n"/>
      <c r="J103" s="28" t="n"/>
      <c r="K103" s="31" t="n"/>
      <c r="L103" s="31" t="n"/>
      <c r="M103" s="32">
        <f>IF(L103="","",L103/30)</f>
      </c>
      <c r="N103" s="32">
        <f>IF(OR(L103="",G103=""),"",L103/G103)</f>
      </c>
      <c r="O103" s="28" t="n"/>
    </row>
  </sheetData>
  <autoFilter ref="A3:O103"/>
  <mergeCells count="2">
    <mergeCell ref="A1:O1"/>
    <mergeCell ref="A2:O2"/>
  </mergeCells>
  <dataValidations count="3">
    <dataValidation allowBlank="true" error="请从プルダウン一覧选择；如需新規，请先在主数据或基本設定中维护。" errorTitle="なし效入力" prompt="请选择一个有效选项。" promptTitle="プルダウン选择" showErrorMessage="true" showInputMessage="true" sqref="C4:C103" type="list">
      <formula1>=RegionList</formula1>
    </dataValidation>
    <dataValidation allowBlank="true" error="请从プルダウン一覧选择；如需新規，请先在主数据或基本設定中维护。" errorTitle="なし效入力" prompt="请选择一个有效选项。" promptTitle="プルダウン选择" showErrorMessage="true" showInputMessage="true" sqref="E4:E103" type="list">
      <formula1>=StoreTypeList</formula1>
    </dataValidation>
    <dataValidation allowBlank="true" error="请从プルダウン一覧选择；如需新規，请先在主数据或基本設定中维护。" errorTitle="なし效入力" prompt="请选择一个有效选项。" promptTitle="プルダウン选择" showErrorMessage="true" showInputMessage="true" sqref="J4:J103" type="list">
      <formula1>=StoreStatusList</formula1>
    </dataValidation>
  </dataValidations>
  <pageMargins left="0.75" right="0.75" top="1" bottom="1" header="0.5" footer="0.5"/>
  <pageSetup fitToHeight="0" fitToWidth="1"/>
</worksheet>
</file>

<file path=xl/worksheets/sheet5.xml><?xml version="1.0" encoding="utf-8"?>
<worksheet xmlns="http://schemas.openxmlformats.org/spreadsheetml/2006/main" xmlns:r="http://schemas.openxmlformats.org/officeDocument/2006/relationships" xmlns:mc="http://schemas.openxmlformats.org/markup-compatibility/2006">
  <sheetPr>
    <tabColor rgb="0070AD47"/>
    <outlinePr summaryBelow="true" summaryRight="true"/>
    <pageSetUpPr fitToPage="true"/>
  </sheetPr>
  <dimension ref="A1:P203"/>
  <sheetViews>
    <sheetView showGridLines="false" zoomScale="90" workbookViewId="0">
      <pane activePane="bottomLeft" state="frozen" topLeftCell="A4" ySplit="3"/>
      <selection activeCell="A1" pane="bottomLeft" sqref="A1"/>
    </sheetView>
  </sheetViews>
  <sheetFormatPr baseColWidth="8" defaultRowHeight="15"/>
  <cols>
    <col customWidth="true" max="1" min="1" width="13"/>
    <col customWidth="true" max="2" min="2" width="16"/>
    <col customWidth="true" max="4" min="3" width="12"/>
    <col customWidth="true" max="5" min="5" width="20"/>
    <col customWidth="true" max="6" min="6" width="12"/>
    <col customWidth="true" max="7" min="7" width="8"/>
    <col customWidth="true" max="8" min="8" width="12"/>
    <col customWidth="true" max="13" min="9" width="10"/>
    <col customWidth="true" max="15" min="14" width="12"/>
    <col customWidth="true" max="16" min="16" width="24"/>
  </cols>
  <sheetData>
    <row r="1" ht="30" customHeight="true">
      <c r="A1" s="1" t="s">
        <v>212</v>
      </c>
    </row>
    <row r="2" ht="24" customHeight="true">
      <c r="A2" s="2" t="s">
        <v>213</v>
      </c>
    </row>
    <row r="3" ht="28" customHeight="true">
      <c r="A3" s="27" t="s">
        <v>214</v>
      </c>
      <c r="B3" s="27" t="s">
        <v>215</v>
      </c>
      <c r="C3" s="27" t="s">
        <v>59</v>
      </c>
      <c r="D3" s="27" t="s">
        <v>216</v>
      </c>
      <c r="E3" s="27" t="s">
        <v>217</v>
      </c>
      <c r="F3" s="27" t="s">
        <v>218</v>
      </c>
      <c r="G3" s="27" t="s">
        <v>219</v>
      </c>
      <c r="H3" s="27" t="s">
        <v>220</v>
      </c>
      <c r="I3" s="27" t="s">
        <v>221</v>
      </c>
      <c r="J3" s="27" t="s">
        <v>222</v>
      </c>
      <c r="K3" s="27" t="s">
        <v>49</v>
      </c>
      <c r="L3" s="27" t="s">
        <v>223</v>
      </c>
      <c r="M3" s="27" t="s">
        <v>224</v>
      </c>
      <c r="N3" s="27" t="s">
        <v>225</v>
      </c>
      <c r="O3" s="27" t="s">
        <v>198</v>
      </c>
      <c r="P3" s="27" t="s">
        <v>203</v>
      </c>
    </row>
    <row r="4">
      <c r="A4" s="28" t="inlineStr">
        <is>
          <t>P1001</t>
        </is>
      </c>
      <c r="B4" s="28" t="inlineStr">
        <is>
          <t>6900001001</t>
        </is>
      </c>
      <c r="C4" s="28" t="s">
        <v>62</v>
      </c>
      <c r="D4" s="28" t="inlineStr">
        <is>
          <t>清泉</t>
        </is>
      </c>
      <c r="E4" s="28" t="s">
        <v>226</v>
      </c>
      <c r="F4" s="28" t="inlineStr">
        <is>
          <t>550ml</t>
        </is>
      </c>
      <c r="G4" s="28" t="inlineStr">
        <is>
          <t>瓶</t>
        </is>
      </c>
      <c r="H4" s="28" t="inlineStr">
        <is>
          <t>SUP001</t>
        </is>
      </c>
      <c r="I4" s="28" t="n">
        <v>1.2</v>
      </c>
      <c r="J4" s="28" t="n">
        <v>2.5</v>
      </c>
      <c r="K4" s="33">
        <f>IF(OR(J4="",J4=0),"",(J4-I4)/J4)</f>
      </c>
      <c r="L4" s="30" t="n">
        <v>120</v>
      </c>
      <c r="M4" s="28" t="n">
        <v>24</v>
      </c>
      <c r="N4" s="28" t="inlineStr">
        <is>
          <t>是</t>
        </is>
      </c>
      <c r="O4" s="28" t="inlineStr">
        <is>
          <t>在售</t>
        </is>
      </c>
      <c r="P4" s="28" t="s">
        <v>227</v>
      </c>
    </row>
    <row r="5">
      <c r="A5" s="28" t="inlineStr">
        <is>
          <t>P1002</t>
        </is>
      </c>
      <c r="B5" s="28" t="inlineStr">
        <is>
          <t>6900001002</t>
        </is>
      </c>
      <c r="C5" s="28" t="s">
        <v>62</v>
      </c>
      <c r="D5" s="28" t="s">
        <v>228</v>
      </c>
      <c r="E5" s="28" t="s">
        <v>229</v>
      </c>
      <c r="F5" s="28" t="inlineStr">
        <is>
          <t>330ml</t>
        </is>
      </c>
      <c r="G5" s="28" t="inlineStr">
        <is>
          <t>瓶</t>
        </is>
      </c>
      <c r="H5" s="28" t="inlineStr">
        <is>
          <t>SUP001</t>
        </is>
      </c>
      <c r="I5" s="28" t="n">
        <v>4.2</v>
      </c>
      <c r="J5" s="28" t="n">
        <v>8.9</v>
      </c>
      <c r="K5" s="33">
        <f>IF(OR(J5="",J5=0),"",(J5-I5)/J5)</f>
      </c>
      <c r="L5" s="30" t="n">
        <v>80</v>
      </c>
      <c r="M5" s="28" t="n">
        <v>12</v>
      </c>
      <c r="N5" s="28" t="inlineStr">
        <is>
          <t>是</t>
        </is>
      </c>
      <c r="O5" s="28" t="inlineStr">
        <is>
          <t>在售</t>
        </is>
      </c>
      <c r="P5" s="28" t="s">
        <v>230</v>
      </c>
    </row>
    <row r="6">
      <c r="A6" s="28" t="inlineStr">
        <is>
          <t>P2001</t>
        </is>
      </c>
      <c r="B6" s="28" t="inlineStr">
        <is>
          <t>6900002001</t>
        </is>
      </c>
      <c r="C6" s="28" t="s">
        <v>63</v>
      </c>
      <c r="D6" s="28" t="s">
        <v>231</v>
      </c>
      <c r="E6" s="28" t="s">
        <v>232</v>
      </c>
      <c r="F6" s="28" t="inlineStr">
        <is>
          <t>3梱包</t>
        </is>
      </c>
      <c r="G6" s="28" t="inlineStr">
        <is>
          <t>提</t>
        </is>
      </c>
      <c r="H6" s="28" t="inlineStr">
        <is>
          <t>SUP002</t>
        </is>
      </c>
      <c r="I6" s="28" t="n">
        <v>7.8</v>
      </c>
      <c r="J6" s="28" t="n">
        <v>15.9</v>
      </c>
      <c r="K6" s="33">
        <f>IF(OR(J6="",J6=0),"",(J6-I6)/J6)</f>
      </c>
      <c r="L6" s="30" t="n">
        <v>50</v>
      </c>
      <c r="M6" s="28" t="n">
        <v>6</v>
      </c>
      <c r="N6" s="28" t="inlineStr">
        <is>
          <t>是</t>
        </is>
      </c>
      <c r="O6" s="28" t="inlineStr">
        <is>
          <t>在售</t>
        </is>
      </c>
      <c r="P6" s="28" t="s">
        <v>233</v>
      </c>
    </row>
    <row r="7">
      <c r="A7" s="28" t="inlineStr">
        <is>
          <t>P2002</t>
        </is>
      </c>
      <c r="B7" s="28" t="inlineStr">
        <is>
          <t>6900002002</t>
        </is>
      </c>
      <c r="C7" s="28" t="s">
        <v>63</v>
      </c>
      <c r="D7" s="28" t="s">
        <v>234</v>
      </c>
      <c r="E7" s="28" t="s">
        <v>235</v>
      </c>
      <c r="F7" s="28" t="inlineStr">
        <is>
          <t>500ml</t>
        </is>
      </c>
      <c r="G7" s="28" t="inlineStr">
        <is>
          <t>瓶</t>
        </is>
      </c>
      <c r="H7" s="28" t="inlineStr">
        <is>
          <t>SUP002</t>
        </is>
      </c>
      <c r="I7" s="28" t="n">
        <v>8.5</v>
      </c>
      <c r="J7" s="28" t="n">
        <v>19.9</v>
      </c>
      <c r="K7" s="33">
        <f>IF(OR(J7="",J7=0),"",(J7-I7)/J7)</f>
      </c>
      <c r="L7" s="30" t="n">
        <v>35</v>
      </c>
      <c r="M7" s="28" t="n">
        <v>6</v>
      </c>
      <c r="N7" s="28" t="inlineStr">
        <is>
          <t>否</t>
        </is>
      </c>
      <c r="O7" s="28" t="inlineStr">
        <is>
          <t>在售</t>
        </is>
      </c>
      <c r="P7" s="28" t="inlineStr"/>
    </row>
    <row r="8">
      <c r="A8" s="28" t="inlineStr">
        <is>
          <t>P3001</t>
        </is>
      </c>
      <c r="B8" s="28" t="inlineStr">
        <is>
          <t>6900003001</t>
        </is>
      </c>
      <c r="C8" s="28" t="s">
        <v>64</v>
      </c>
      <c r="D8" s="28" t="s">
        <v>236</v>
      </c>
      <c r="E8" s="28" t="s">
        <v>237</v>
      </c>
      <c r="F8" s="28" t="inlineStr">
        <is>
          <t>45只</t>
        </is>
      </c>
      <c r="G8" s="28" t="inlineStr">
        <is>
          <t>卷</t>
        </is>
      </c>
      <c r="H8" s="28" t="inlineStr">
        <is>
          <t>SUP003</t>
        </is>
      </c>
      <c r="I8" s="28" t="n">
        <v>3.1</v>
      </c>
      <c r="J8" s="28" t="n">
        <v>7.9</v>
      </c>
      <c r="K8" s="33">
        <f>IF(OR(J8="",J8=0),"",(J8-I8)/J8)</f>
      </c>
      <c r="L8" s="30" t="n">
        <v>60</v>
      </c>
      <c r="M8" s="28" t="n">
        <v>12</v>
      </c>
      <c r="N8" s="28" t="inlineStr">
        <is>
          <t>否</t>
        </is>
      </c>
      <c r="O8" s="28" t="inlineStr">
        <is>
          <t>在售</t>
        </is>
      </c>
      <c r="P8" s="28" t="inlineStr"/>
    </row>
    <row r="9">
      <c r="A9" s="28" t="inlineStr">
        <is>
          <t>P4001</t>
        </is>
      </c>
      <c r="B9" s="28" t="inlineStr">
        <is>
          <t>6900004001</t>
        </is>
      </c>
      <c r="C9" s="28" t="s">
        <v>65</v>
      </c>
      <c r="D9" s="28" t="s">
        <v>238</v>
      </c>
      <c r="E9" s="28" t="inlineStr">
        <is>
          <t>USB-Cケーブル</t>
        </is>
      </c>
      <c r="F9" s="28" t="inlineStr">
        <is>
          <t>1m</t>
        </is>
      </c>
      <c r="G9" s="28" t="inlineStr">
        <is>
          <t>条</t>
        </is>
      </c>
      <c r="H9" s="28" t="inlineStr">
        <is>
          <t>SUP004</t>
        </is>
      </c>
      <c r="I9" s="28" t="n">
        <v>9.800000000000001</v>
      </c>
      <c r="J9" s="28" t="n">
        <v>29.9</v>
      </c>
      <c r="K9" s="33">
        <f>IF(OR(J9="",J9=0),"",(J9-I9)/J9)</f>
      </c>
      <c r="L9" s="30" t="n">
        <v>30</v>
      </c>
      <c r="M9" s="28" t="n">
        <v>5</v>
      </c>
      <c r="N9" s="28" t="inlineStr">
        <is>
          <t>否</t>
        </is>
      </c>
      <c r="O9" s="28" t="inlineStr">
        <is>
          <t>在售</t>
        </is>
      </c>
      <c r="P9" s="28" t="s">
        <v>239</v>
      </c>
    </row>
    <row r="10">
      <c r="A10" s="28" t="inlineStr">
        <is>
          <t>P5001</t>
        </is>
      </c>
      <c r="B10" s="28" t="inlineStr">
        <is>
          <t>6900005001</t>
        </is>
      </c>
      <c r="C10" s="28" t="s">
        <v>66</v>
      </c>
      <c r="D10" s="28" t="s">
        <v>240</v>
      </c>
      <c r="E10" s="28" t="s">
        <v>241</v>
      </c>
      <c r="F10" s="28" t="inlineStr">
        <is>
          <t>3双装</t>
        </is>
      </c>
      <c r="G10" s="28" t="inlineStr">
        <is>
          <t>包</t>
        </is>
      </c>
      <c r="H10" s="28" t="inlineStr">
        <is>
          <t>SUP003</t>
        </is>
      </c>
      <c r="I10" s="28" t="n">
        <v>10.5</v>
      </c>
      <c r="J10" s="28" t="n">
        <v>29.9</v>
      </c>
      <c r="K10" s="33">
        <f>IF(OR(J10="",J10=0),"",(J10-I10)/J10)</f>
      </c>
      <c r="L10" s="30" t="n">
        <v>45</v>
      </c>
      <c r="M10" s="28" t="n">
        <v>5</v>
      </c>
      <c r="N10" s="28" t="inlineStr">
        <is>
          <t>否</t>
        </is>
      </c>
      <c r="O10" s="28" t="inlineStr">
        <is>
          <t>在售</t>
        </is>
      </c>
      <c r="P10" s="28" t="s">
        <v>242</v>
      </c>
    </row>
    <row r="11">
      <c r="A11" s="28" t="inlineStr">
        <is>
          <t>P6001</t>
        </is>
      </c>
      <c r="B11" s="28" t="inlineStr">
        <is>
          <t>6900006001</t>
        </is>
      </c>
      <c r="C11" s="28" t="s">
        <v>67</v>
      </c>
      <c r="D11" s="28" t="s">
        <v>243</v>
      </c>
      <c r="E11" s="28" t="s">
        <v>244</v>
      </c>
      <c r="F11" s="28" t="inlineStr">
        <is>
          <t>80抽</t>
        </is>
      </c>
      <c r="G11" s="28" t="inlineStr">
        <is>
          <t>包</t>
        </is>
      </c>
      <c r="H11" s="28" t="inlineStr">
        <is>
          <t>SUP002</t>
        </is>
      </c>
      <c r="I11" s="28" t="n">
        <v>6.4</v>
      </c>
      <c r="J11" s="28" t="n">
        <v>13.9</v>
      </c>
      <c r="K11" s="33">
        <f>IF(OR(J11="",J11=0),"",(J11-I11)/J11)</f>
      </c>
      <c r="L11" s="30" t="n">
        <v>40</v>
      </c>
      <c r="M11" s="28" t="n">
        <v>8</v>
      </c>
      <c r="N11" s="28" t="inlineStr">
        <is>
          <t>否</t>
        </is>
      </c>
      <c r="O11" s="28" t="inlineStr">
        <is>
          <t>在售</t>
        </is>
      </c>
      <c r="P11" s="28" t="inlineStr"/>
    </row>
    <row r="12">
      <c r="A12" s="28" t="n"/>
      <c r="B12" s="28" t="n"/>
      <c r="C12" s="28" t="n"/>
      <c r="D12" s="28" t="n"/>
      <c r="E12" s="28" t="n"/>
      <c r="F12" s="28" t="n"/>
      <c r="G12" s="28" t="n"/>
      <c r="H12" s="28" t="n"/>
      <c r="I12" s="28" t="n"/>
      <c r="J12" s="28" t="n"/>
      <c r="K12" s="33">
        <f>IF(OR(J12="",J12=0),"",(J12-I12)/J12)</f>
      </c>
      <c r="L12" s="30" t="n"/>
      <c r="M12" s="28" t="n"/>
      <c r="N12" s="28" t="n"/>
      <c r="O12" s="28" t="n"/>
      <c r="P12" s="28" t="n"/>
    </row>
    <row r="13">
      <c r="A13" s="28" t="n"/>
      <c r="B13" s="28" t="n"/>
      <c r="C13" s="28" t="n"/>
      <c r="D13" s="28" t="n"/>
      <c r="E13" s="28" t="n"/>
      <c r="F13" s="28" t="n"/>
      <c r="G13" s="28" t="n"/>
      <c r="H13" s="28" t="n"/>
      <c r="I13" s="28" t="n"/>
      <c r="J13" s="28" t="n"/>
      <c r="K13" s="33">
        <f>IF(OR(J13="",J13=0),"",(J13-I13)/J13)</f>
      </c>
      <c r="L13" s="30" t="n"/>
      <c r="M13" s="28" t="n"/>
      <c r="N13" s="28" t="n"/>
      <c r="O13" s="28" t="n"/>
      <c r="P13" s="28" t="n"/>
    </row>
    <row r="14">
      <c r="A14" s="28" t="n"/>
      <c r="B14" s="28" t="n"/>
      <c r="C14" s="28" t="n"/>
      <c r="D14" s="28" t="n"/>
      <c r="E14" s="28" t="n"/>
      <c r="F14" s="28" t="n"/>
      <c r="G14" s="28" t="n"/>
      <c r="H14" s="28" t="n"/>
      <c r="I14" s="28" t="n"/>
      <c r="J14" s="28" t="n"/>
      <c r="K14" s="33">
        <f>IF(OR(J14="",J14=0),"",(J14-I14)/J14)</f>
      </c>
      <c r="L14" s="30" t="n"/>
      <c r="M14" s="28" t="n"/>
      <c r="N14" s="28" t="n"/>
      <c r="O14" s="28" t="n"/>
      <c r="P14" s="28" t="n"/>
    </row>
    <row r="15">
      <c r="A15" s="28" t="n"/>
      <c r="B15" s="28" t="n"/>
      <c r="C15" s="28" t="n"/>
      <c r="D15" s="28" t="n"/>
      <c r="E15" s="28" t="n"/>
      <c r="F15" s="28" t="n"/>
      <c r="G15" s="28" t="n"/>
      <c r="H15" s="28" t="n"/>
      <c r="I15" s="28" t="n"/>
      <c r="J15" s="28" t="n"/>
      <c r="K15" s="33">
        <f>IF(OR(J15="",J15=0),"",(J15-I15)/J15)</f>
      </c>
      <c r="L15" s="30" t="n"/>
      <c r="M15" s="28" t="n"/>
      <c r="N15" s="28" t="n"/>
      <c r="O15" s="28" t="n"/>
      <c r="P15" s="28" t="n"/>
    </row>
    <row r="16">
      <c r="A16" s="28" t="n"/>
      <c r="B16" s="28" t="n"/>
      <c r="C16" s="28" t="n"/>
      <c r="D16" s="28" t="n"/>
      <c r="E16" s="28" t="n"/>
      <c r="F16" s="28" t="n"/>
      <c r="G16" s="28" t="n"/>
      <c r="H16" s="28" t="n"/>
      <c r="I16" s="28" t="n"/>
      <c r="J16" s="28" t="n"/>
      <c r="K16" s="33">
        <f>IF(OR(J16="",J16=0),"",(J16-I16)/J16)</f>
      </c>
      <c r="L16" s="30" t="n"/>
      <c r="M16" s="28" t="n"/>
      <c r="N16" s="28" t="n"/>
      <c r="O16" s="28" t="n"/>
      <c r="P16" s="28" t="n"/>
    </row>
    <row r="17">
      <c r="A17" s="28" t="n"/>
      <c r="B17" s="28" t="n"/>
      <c r="C17" s="28" t="n"/>
      <c r="D17" s="28" t="n"/>
      <c r="E17" s="28" t="n"/>
      <c r="F17" s="28" t="n"/>
      <c r="G17" s="28" t="n"/>
      <c r="H17" s="28" t="n"/>
      <c r="I17" s="28" t="n"/>
      <c r="J17" s="28" t="n"/>
      <c r="K17" s="33">
        <f>IF(OR(J17="",J17=0),"",(J17-I17)/J17)</f>
      </c>
      <c r="L17" s="30" t="n"/>
      <c r="M17" s="28" t="n"/>
      <c r="N17" s="28" t="n"/>
      <c r="O17" s="28" t="n"/>
      <c r="P17" s="28" t="n"/>
    </row>
    <row r="18">
      <c r="A18" s="28" t="n"/>
      <c r="B18" s="28" t="n"/>
      <c r="C18" s="28" t="n"/>
      <c r="D18" s="28" t="n"/>
      <c r="E18" s="28" t="n"/>
      <c r="F18" s="28" t="n"/>
      <c r="G18" s="28" t="n"/>
      <c r="H18" s="28" t="n"/>
      <c r="I18" s="28" t="n"/>
      <c r="J18" s="28" t="n"/>
      <c r="K18" s="33">
        <f>IF(OR(J18="",J18=0),"",(J18-I18)/J18)</f>
      </c>
      <c r="L18" s="30" t="n"/>
      <c r="M18" s="28" t="n"/>
      <c r="N18" s="28" t="n"/>
      <c r="O18" s="28" t="n"/>
      <c r="P18" s="28" t="n"/>
    </row>
    <row r="19">
      <c r="A19" s="28" t="n"/>
      <c r="B19" s="28" t="n"/>
      <c r="C19" s="28" t="n"/>
      <c r="D19" s="28" t="n"/>
      <c r="E19" s="28" t="n"/>
      <c r="F19" s="28" t="n"/>
      <c r="G19" s="28" t="n"/>
      <c r="H19" s="28" t="n"/>
      <c r="I19" s="28" t="n"/>
      <c r="J19" s="28" t="n"/>
      <c r="K19" s="33">
        <f>IF(OR(J19="",J19=0),"",(J19-I19)/J19)</f>
      </c>
      <c r="L19" s="30" t="n"/>
      <c r="M19" s="28" t="n"/>
      <c r="N19" s="28" t="n"/>
      <c r="O19" s="28" t="n"/>
      <c r="P19" s="28" t="n"/>
    </row>
    <row r="20">
      <c r="A20" s="28" t="n"/>
      <c r="B20" s="28" t="n"/>
      <c r="C20" s="28" t="n"/>
      <c r="D20" s="28" t="n"/>
      <c r="E20" s="28" t="n"/>
      <c r="F20" s="28" t="n"/>
      <c r="G20" s="28" t="n"/>
      <c r="H20" s="28" t="n"/>
      <c r="I20" s="28" t="n"/>
      <c r="J20" s="28" t="n"/>
      <c r="K20" s="33">
        <f>IF(OR(J20="",J20=0),"",(J20-I20)/J20)</f>
      </c>
      <c r="L20" s="30" t="n"/>
      <c r="M20" s="28" t="n"/>
      <c r="N20" s="28" t="n"/>
      <c r="O20" s="28" t="n"/>
      <c r="P20" s="28" t="n"/>
    </row>
    <row r="21">
      <c r="A21" s="28" t="n"/>
      <c r="B21" s="28" t="n"/>
      <c r="C21" s="28" t="n"/>
      <c r="D21" s="28" t="n"/>
      <c r="E21" s="28" t="n"/>
      <c r="F21" s="28" t="n"/>
      <c r="G21" s="28" t="n"/>
      <c r="H21" s="28" t="n"/>
      <c r="I21" s="28" t="n"/>
      <c r="J21" s="28" t="n"/>
      <c r="K21" s="33">
        <f>IF(OR(J21="",J21=0),"",(J21-I21)/J21)</f>
      </c>
      <c r="L21" s="30" t="n"/>
      <c r="M21" s="28" t="n"/>
      <c r="N21" s="28" t="n"/>
      <c r="O21" s="28" t="n"/>
      <c r="P21" s="28" t="n"/>
    </row>
    <row r="22">
      <c r="A22" s="28" t="n"/>
      <c r="B22" s="28" t="n"/>
      <c r="C22" s="28" t="n"/>
      <c r="D22" s="28" t="n"/>
      <c r="E22" s="28" t="n"/>
      <c r="F22" s="28" t="n"/>
      <c r="G22" s="28" t="n"/>
      <c r="H22" s="28" t="n"/>
      <c r="I22" s="28" t="n"/>
      <c r="J22" s="28" t="n"/>
      <c r="K22" s="33">
        <f>IF(OR(J22="",J22=0),"",(J22-I22)/J22)</f>
      </c>
      <c r="L22" s="30" t="n"/>
      <c r="M22" s="28" t="n"/>
      <c r="N22" s="28" t="n"/>
      <c r="O22" s="28" t="n"/>
      <c r="P22" s="28" t="n"/>
    </row>
    <row r="23">
      <c r="A23" s="28" t="n"/>
      <c r="B23" s="28" t="n"/>
      <c r="C23" s="28" t="n"/>
      <c r="D23" s="28" t="n"/>
      <c r="E23" s="28" t="n"/>
      <c r="F23" s="28" t="n"/>
      <c r="G23" s="28" t="n"/>
      <c r="H23" s="28" t="n"/>
      <c r="I23" s="28" t="n"/>
      <c r="J23" s="28" t="n"/>
      <c r="K23" s="33">
        <f>IF(OR(J23="",J23=0),"",(J23-I23)/J23)</f>
      </c>
      <c r="L23" s="30" t="n"/>
      <c r="M23" s="28" t="n"/>
      <c r="N23" s="28" t="n"/>
      <c r="O23" s="28" t="n"/>
      <c r="P23" s="28" t="n"/>
    </row>
    <row r="24">
      <c r="A24" s="28" t="n"/>
      <c r="B24" s="28" t="n"/>
      <c r="C24" s="28" t="n"/>
      <c r="D24" s="28" t="n"/>
      <c r="E24" s="28" t="n"/>
      <c r="F24" s="28" t="n"/>
      <c r="G24" s="28" t="n"/>
      <c r="H24" s="28" t="n"/>
      <c r="I24" s="28" t="n"/>
      <c r="J24" s="28" t="n"/>
      <c r="K24" s="33">
        <f>IF(OR(J24="",J24=0),"",(J24-I24)/J24)</f>
      </c>
      <c r="L24" s="30" t="n"/>
      <c r="M24" s="28" t="n"/>
      <c r="N24" s="28" t="n"/>
      <c r="O24" s="28" t="n"/>
      <c r="P24" s="28" t="n"/>
    </row>
    <row r="25">
      <c r="A25" s="28" t="n"/>
      <c r="B25" s="28" t="n"/>
      <c r="C25" s="28" t="n"/>
      <c r="D25" s="28" t="n"/>
      <c r="E25" s="28" t="n"/>
      <c r="F25" s="28" t="n"/>
      <c r="G25" s="28" t="n"/>
      <c r="H25" s="28" t="n"/>
      <c r="I25" s="28" t="n"/>
      <c r="J25" s="28" t="n"/>
      <c r="K25" s="33">
        <f>IF(OR(J25="",J25=0),"",(J25-I25)/J25)</f>
      </c>
      <c r="L25" s="30" t="n"/>
      <c r="M25" s="28" t="n"/>
      <c r="N25" s="28" t="n"/>
      <c r="O25" s="28" t="n"/>
      <c r="P25" s="28" t="n"/>
    </row>
    <row r="26">
      <c r="A26" s="28" t="n"/>
      <c r="B26" s="28" t="n"/>
      <c r="C26" s="28" t="n"/>
      <c r="D26" s="28" t="n"/>
      <c r="E26" s="28" t="n"/>
      <c r="F26" s="28" t="n"/>
      <c r="G26" s="28" t="n"/>
      <c r="H26" s="28" t="n"/>
      <c r="I26" s="28" t="n"/>
      <c r="J26" s="28" t="n"/>
      <c r="K26" s="33">
        <f>IF(OR(J26="",J26=0),"",(J26-I26)/J26)</f>
      </c>
      <c r="L26" s="30" t="n"/>
      <c r="M26" s="28" t="n"/>
      <c r="N26" s="28" t="n"/>
      <c r="O26" s="28" t="n"/>
      <c r="P26" s="28" t="n"/>
    </row>
    <row r="27">
      <c r="A27" s="28" t="n"/>
      <c r="B27" s="28" t="n"/>
      <c r="C27" s="28" t="n"/>
      <c r="D27" s="28" t="n"/>
      <c r="E27" s="28" t="n"/>
      <c r="F27" s="28" t="n"/>
      <c r="G27" s="28" t="n"/>
      <c r="H27" s="28" t="n"/>
      <c r="I27" s="28" t="n"/>
      <c r="J27" s="28" t="n"/>
      <c r="K27" s="33">
        <f>IF(OR(J27="",J27=0),"",(J27-I27)/J27)</f>
      </c>
      <c r="L27" s="30" t="n"/>
      <c r="M27" s="28" t="n"/>
      <c r="N27" s="28" t="n"/>
      <c r="O27" s="28" t="n"/>
      <c r="P27" s="28" t="n"/>
    </row>
    <row r="28">
      <c r="A28" s="28" t="n"/>
      <c r="B28" s="28" t="n"/>
      <c r="C28" s="28" t="n"/>
      <c r="D28" s="28" t="n"/>
      <c r="E28" s="28" t="n"/>
      <c r="F28" s="28" t="n"/>
      <c r="G28" s="28" t="n"/>
      <c r="H28" s="28" t="n"/>
      <c r="I28" s="28" t="n"/>
      <c r="J28" s="28" t="n"/>
      <c r="K28" s="33">
        <f>IF(OR(J28="",J28=0),"",(J28-I28)/J28)</f>
      </c>
      <c r="L28" s="30" t="n"/>
      <c r="M28" s="28" t="n"/>
      <c r="N28" s="28" t="n"/>
      <c r="O28" s="28" t="n"/>
      <c r="P28" s="28" t="n"/>
    </row>
    <row r="29">
      <c r="A29" s="28" t="n"/>
      <c r="B29" s="28" t="n"/>
      <c r="C29" s="28" t="n"/>
      <c r="D29" s="28" t="n"/>
      <c r="E29" s="28" t="n"/>
      <c r="F29" s="28" t="n"/>
      <c r="G29" s="28" t="n"/>
      <c r="H29" s="28" t="n"/>
      <c r="I29" s="28" t="n"/>
      <c r="J29" s="28" t="n"/>
      <c r="K29" s="33">
        <f>IF(OR(J29="",J29=0),"",(J29-I29)/J29)</f>
      </c>
      <c r="L29" s="30" t="n"/>
      <c r="M29" s="28" t="n"/>
      <c r="N29" s="28" t="n"/>
      <c r="O29" s="28" t="n"/>
      <c r="P29" s="28" t="n"/>
    </row>
    <row r="30">
      <c r="A30" s="28" t="n"/>
      <c r="B30" s="28" t="n"/>
      <c r="C30" s="28" t="n"/>
      <c r="D30" s="28" t="n"/>
      <c r="E30" s="28" t="n"/>
      <c r="F30" s="28" t="n"/>
      <c r="G30" s="28" t="n"/>
      <c r="H30" s="28" t="n"/>
      <c r="I30" s="28" t="n"/>
      <c r="J30" s="28" t="n"/>
      <c r="K30" s="33">
        <f>IF(OR(J30="",J30=0),"",(J30-I30)/J30)</f>
      </c>
      <c r="L30" s="30" t="n"/>
      <c r="M30" s="28" t="n"/>
      <c r="N30" s="28" t="n"/>
      <c r="O30" s="28" t="n"/>
      <c r="P30" s="28" t="n"/>
    </row>
    <row r="31">
      <c r="A31" s="28" t="n"/>
      <c r="B31" s="28" t="n"/>
      <c r="C31" s="28" t="n"/>
      <c r="D31" s="28" t="n"/>
      <c r="E31" s="28" t="n"/>
      <c r="F31" s="28" t="n"/>
      <c r="G31" s="28" t="n"/>
      <c r="H31" s="28" t="n"/>
      <c r="I31" s="28" t="n"/>
      <c r="J31" s="28" t="n"/>
      <c r="K31" s="33">
        <f>IF(OR(J31="",J31=0),"",(J31-I31)/J31)</f>
      </c>
      <c r="L31" s="30" t="n"/>
      <c r="M31" s="28" t="n"/>
      <c r="N31" s="28" t="n"/>
      <c r="O31" s="28" t="n"/>
      <c r="P31" s="28" t="n"/>
    </row>
    <row r="32">
      <c r="A32" s="28" t="n"/>
      <c r="B32" s="28" t="n"/>
      <c r="C32" s="28" t="n"/>
      <c r="D32" s="28" t="n"/>
      <c r="E32" s="28" t="n"/>
      <c r="F32" s="28" t="n"/>
      <c r="G32" s="28" t="n"/>
      <c r="H32" s="28" t="n"/>
      <c r="I32" s="28" t="n"/>
      <c r="J32" s="28" t="n"/>
      <c r="K32" s="33">
        <f>IF(OR(J32="",J32=0),"",(J32-I32)/J32)</f>
      </c>
      <c r="L32" s="30" t="n"/>
      <c r="M32" s="28" t="n"/>
      <c r="N32" s="28" t="n"/>
      <c r="O32" s="28" t="n"/>
      <c r="P32" s="28" t="n"/>
    </row>
    <row r="33">
      <c r="A33" s="28" t="n"/>
      <c r="B33" s="28" t="n"/>
      <c r="C33" s="28" t="n"/>
      <c r="D33" s="28" t="n"/>
      <c r="E33" s="28" t="n"/>
      <c r="F33" s="28" t="n"/>
      <c r="G33" s="28" t="n"/>
      <c r="H33" s="28" t="n"/>
      <c r="I33" s="28" t="n"/>
      <c r="J33" s="28" t="n"/>
      <c r="K33" s="33">
        <f>IF(OR(J33="",J33=0),"",(J33-I33)/J33)</f>
      </c>
      <c r="L33" s="30" t="n"/>
      <c r="M33" s="28" t="n"/>
      <c r="N33" s="28" t="n"/>
      <c r="O33" s="28" t="n"/>
      <c r="P33" s="28" t="n"/>
    </row>
    <row r="34">
      <c r="A34" s="28" t="n"/>
      <c r="B34" s="28" t="n"/>
      <c r="C34" s="28" t="n"/>
      <c r="D34" s="28" t="n"/>
      <c r="E34" s="28" t="n"/>
      <c r="F34" s="28" t="n"/>
      <c r="G34" s="28" t="n"/>
      <c r="H34" s="28" t="n"/>
      <c r="I34" s="28" t="n"/>
      <c r="J34" s="28" t="n"/>
      <c r="K34" s="33">
        <f>IF(OR(J34="",J34=0),"",(J34-I34)/J34)</f>
      </c>
      <c r="L34" s="30" t="n"/>
      <c r="M34" s="28" t="n"/>
      <c r="N34" s="28" t="n"/>
      <c r="O34" s="28" t="n"/>
      <c r="P34" s="28" t="n"/>
    </row>
    <row r="35">
      <c r="A35" s="28" t="n"/>
      <c r="B35" s="28" t="n"/>
      <c r="C35" s="28" t="n"/>
      <c r="D35" s="28" t="n"/>
      <c r="E35" s="28" t="n"/>
      <c r="F35" s="28" t="n"/>
      <c r="G35" s="28" t="n"/>
      <c r="H35" s="28" t="n"/>
      <c r="I35" s="28" t="n"/>
      <c r="J35" s="28" t="n"/>
      <c r="K35" s="33">
        <f>IF(OR(J35="",J35=0),"",(J35-I35)/J35)</f>
      </c>
      <c r="L35" s="30" t="n"/>
      <c r="M35" s="28" t="n"/>
      <c r="N35" s="28" t="n"/>
      <c r="O35" s="28" t="n"/>
      <c r="P35" s="28" t="n"/>
    </row>
    <row r="36">
      <c r="A36" s="28" t="n"/>
      <c r="B36" s="28" t="n"/>
      <c r="C36" s="28" t="n"/>
      <c r="D36" s="28" t="n"/>
      <c r="E36" s="28" t="n"/>
      <c r="F36" s="28" t="n"/>
      <c r="G36" s="28" t="n"/>
      <c r="H36" s="28" t="n"/>
      <c r="I36" s="28" t="n"/>
      <c r="J36" s="28" t="n"/>
      <c r="K36" s="33">
        <f>IF(OR(J36="",J36=0),"",(J36-I36)/J36)</f>
      </c>
      <c r="L36" s="30" t="n"/>
      <c r="M36" s="28" t="n"/>
      <c r="N36" s="28" t="n"/>
      <c r="O36" s="28" t="n"/>
      <c r="P36" s="28" t="n"/>
    </row>
    <row r="37">
      <c r="A37" s="28" t="n"/>
      <c r="B37" s="28" t="n"/>
      <c r="C37" s="28" t="n"/>
      <c r="D37" s="28" t="n"/>
      <c r="E37" s="28" t="n"/>
      <c r="F37" s="28" t="n"/>
      <c r="G37" s="28" t="n"/>
      <c r="H37" s="28" t="n"/>
      <c r="I37" s="28" t="n"/>
      <c r="J37" s="28" t="n"/>
      <c r="K37" s="33">
        <f>IF(OR(J37="",J37=0),"",(J37-I37)/J37)</f>
      </c>
      <c r="L37" s="30" t="n"/>
      <c r="M37" s="28" t="n"/>
      <c r="N37" s="28" t="n"/>
      <c r="O37" s="28" t="n"/>
      <c r="P37" s="28" t="n"/>
    </row>
    <row r="38">
      <c r="A38" s="28" t="n"/>
      <c r="B38" s="28" t="n"/>
      <c r="C38" s="28" t="n"/>
      <c r="D38" s="28" t="n"/>
      <c r="E38" s="28" t="n"/>
      <c r="F38" s="28" t="n"/>
      <c r="G38" s="28" t="n"/>
      <c r="H38" s="28" t="n"/>
      <c r="I38" s="28" t="n"/>
      <c r="J38" s="28" t="n"/>
      <c r="K38" s="33">
        <f>IF(OR(J38="",J38=0),"",(J38-I38)/J38)</f>
      </c>
      <c r="L38" s="30" t="n"/>
      <c r="M38" s="28" t="n"/>
      <c r="N38" s="28" t="n"/>
      <c r="O38" s="28" t="n"/>
      <c r="P38" s="28" t="n"/>
    </row>
    <row r="39">
      <c r="A39" s="28" t="n"/>
      <c r="B39" s="28" t="n"/>
      <c r="C39" s="28" t="n"/>
      <c r="D39" s="28" t="n"/>
      <c r="E39" s="28" t="n"/>
      <c r="F39" s="28" t="n"/>
      <c r="G39" s="28" t="n"/>
      <c r="H39" s="28" t="n"/>
      <c r="I39" s="28" t="n"/>
      <c r="J39" s="28" t="n"/>
      <c r="K39" s="33">
        <f>IF(OR(J39="",J39=0),"",(J39-I39)/J39)</f>
      </c>
      <c r="L39" s="30" t="n"/>
      <c r="M39" s="28" t="n"/>
      <c r="N39" s="28" t="n"/>
      <c r="O39" s="28" t="n"/>
      <c r="P39" s="28" t="n"/>
    </row>
    <row r="40">
      <c r="A40" s="28" t="n"/>
      <c r="B40" s="28" t="n"/>
      <c r="C40" s="28" t="n"/>
      <c r="D40" s="28" t="n"/>
      <c r="E40" s="28" t="n"/>
      <c r="F40" s="28" t="n"/>
      <c r="G40" s="28" t="n"/>
      <c r="H40" s="28" t="n"/>
      <c r="I40" s="28" t="n"/>
      <c r="J40" s="28" t="n"/>
      <c r="K40" s="33">
        <f>IF(OR(J40="",J40=0),"",(J40-I40)/J40)</f>
      </c>
      <c r="L40" s="30" t="n"/>
      <c r="M40" s="28" t="n"/>
      <c r="N40" s="28" t="n"/>
      <c r="O40" s="28" t="n"/>
      <c r="P40" s="28" t="n"/>
    </row>
    <row r="41">
      <c r="A41" s="28" t="n"/>
      <c r="B41" s="28" t="n"/>
      <c r="C41" s="28" t="n"/>
      <c r="D41" s="28" t="n"/>
      <c r="E41" s="28" t="n"/>
      <c r="F41" s="28" t="n"/>
      <c r="G41" s="28" t="n"/>
      <c r="H41" s="28" t="n"/>
      <c r="I41" s="28" t="n"/>
      <c r="J41" s="28" t="n"/>
      <c r="K41" s="33">
        <f>IF(OR(J41="",J41=0),"",(J41-I41)/J41)</f>
      </c>
      <c r="L41" s="30" t="n"/>
      <c r="M41" s="28" t="n"/>
      <c r="N41" s="28" t="n"/>
      <c r="O41" s="28" t="n"/>
      <c r="P41" s="28" t="n"/>
    </row>
    <row r="42">
      <c r="A42" s="28" t="n"/>
      <c r="B42" s="28" t="n"/>
      <c r="C42" s="28" t="n"/>
      <c r="D42" s="28" t="n"/>
      <c r="E42" s="28" t="n"/>
      <c r="F42" s="28" t="n"/>
      <c r="G42" s="28" t="n"/>
      <c r="H42" s="28" t="n"/>
      <c r="I42" s="28" t="n"/>
      <c r="J42" s="28" t="n"/>
      <c r="K42" s="33">
        <f>IF(OR(J42="",J42=0),"",(J42-I42)/J42)</f>
      </c>
      <c r="L42" s="30" t="n"/>
      <c r="M42" s="28" t="n"/>
      <c r="N42" s="28" t="n"/>
      <c r="O42" s="28" t="n"/>
      <c r="P42" s="28" t="n"/>
    </row>
    <row r="43">
      <c r="A43" s="28" t="n"/>
      <c r="B43" s="28" t="n"/>
      <c r="C43" s="28" t="n"/>
      <c r="D43" s="28" t="n"/>
      <c r="E43" s="28" t="n"/>
      <c r="F43" s="28" t="n"/>
      <c r="G43" s="28" t="n"/>
      <c r="H43" s="28" t="n"/>
      <c r="I43" s="28" t="n"/>
      <c r="J43" s="28" t="n"/>
      <c r="K43" s="33">
        <f>IF(OR(J43="",J43=0),"",(J43-I43)/J43)</f>
      </c>
      <c r="L43" s="30" t="n"/>
      <c r="M43" s="28" t="n"/>
      <c r="N43" s="28" t="n"/>
      <c r="O43" s="28" t="n"/>
      <c r="P43" s="28" t="n"/>
    </row>
    <row r="44">
      <c r="A44" s="28" t="n"/>
      <c r="B44" s="28" t="n"/>
      <c r="C44" s="28" t="n"/>
      <c r="D44" s="28" t="n"/>
      <c r="E44" s="28" t="n"/>
      <c r="F44" s="28" t="n"/>
      <c r="G44" s="28" t="n"/>
      <c r="H44" s="28" t="n"/>
      <c r="I44" s="28" t="n"/>
      <c r="J44" s="28" t="n"/>
      <c r="K44" s="33">
        <f>IF(OR(J44="",J44=0),"",(J44-I44)/J44)</f>
      </c>
      <c r="L44" s="30" t="n"/>
      <c r="M44" s="28" t="n"/>
      <c r="N44" s="28" t="n"/>
      <c r="O44" s="28" t="n"/>
      <c r="P44" s="28" t="n"/>
    </row>
    <row r="45">
      <c r="A45" s="28" t="n"/>
      <c r="B45" s="28" t="n"/>
      <c r="C45" s="28" t="n"/>
      <c r="D45" s="28" t="n"/>
      <c r="E45" s="28" t="n"/>
      <c r="F45" s="28" t="n"/>
      <c r="G45" s="28" t="n"/>
      <c r="H45" s="28" t="n"/>
      <c r="I45" s="28" t="n"/>
      <c r="J45" s="28" t="n"/>
      <c r="K45" s="33">
        <f>IF(OR(J45="",J45=0),"",(J45-I45)/J45)</f>
      </c>
      <c r="L45" s="30" t="n"/>
      <c r="M45" s="28" t="n"/>
      <c r="N45" s="28" t="n"/>
      <c r="O45" s="28" t="n"/>
      <c r="P45" s="28" t="n"/>
    </row>
    <row r="46">
      <c r="A46" s="28" t="n"/>
      <c r="B46" s="28" t="n"/>
      <c r="C46" s="28" t="n"/>
      <c r="D46" s="28" t="n"/>
      <c r="E46" s="28" t="n"/>
      <c r="F46" s="28" t="n"/>
      <c r="G46" s="28" t="n"/>
      <c r="H46" s="28" t="n"/>
      <c r="I46" s="28" t="n"/>
      <c r="J46" s="28" t="n"/>
      <c r="K46" s="33">
        <f>IF(OR(J46="",J46=0),"",(J46-I46)/J46)</f>
      </c>
      <c r="L46" s="30" t="n"/>
      <c r="M46" s="28" t="n"/>
      <c r="N46" s="28" t="n"/>
      <c r="O46" s="28" t="n"/>
      <c r="P46" s="28" t="n"/>
    </row>
    <row r="47">
      <c r="A47" s="28" t="n"/>
      <c r="B47" s="28" t="n"/>
      <c r="C47" s="28" t="n"/>
      <c r="D47" s="28" t="n"/>
      <c r="E47" s="28" t="n"/>
      <c r="F47" s="28" t="n"/>
      <c r="G47" s="28" t="n"/>
      <c r="H47" s="28" t="n"/>
      <c r="I47" s="28" t="n"/>
      <c r="J47" s="28" t="n"/>
      <c r="K47" s="33">
        <f>IF(OR(J47="",J47=0),"",(J47-I47)/J47)</f>
      </c>
      <c r="L47" s="30" t="n"/>
      <c r="M47" s="28" t="n"/>
      <c r="N47" s="28" t="n"/>
      <c r="O47" s="28" t="n"/>
      <c r="P47" s="28" t="n"/>
    </row>
    <row r="48">
      <c r="A48" s="28" t="n"/>
      <c r="B48" s="28" t="n"/>
      <c r="C48" s="28" t="n"/>
      <c r="D48" s="28" t="n"/>
      <c r="E48" s="28" t="n"/>
      <c r="F48" s="28" t="n"/>
      <c r="G48" s="28" t="n"/>
      <c r="H48" s="28" t="n"/>
      <c r="I48" s="28" t="n"/>
      <c r="J48" s="28" t="n"/>
      <c r="K48" s="33">
        <f>IF(OR(J48="",J48=0),"",(J48-I48)/J48)</f>
      </c>
      <c r="L48" s="30" t="n"/>
      <c r="M48" s="28" t="n"/>
      <c r="N48" s="28" t="n"/>
      <c r="O48" s="28" t="n"/>
      <c r="P48" s="28" t="n"/>
    </row>
    <row r="49">
      <c r="A49" s="28" t="n"/>
      <c r="B49" s="28" t="n"/>
      <c r="C49" s="28" t="n"/>
      <c r="D49" s="28" t="n"/>
      <c r="E49" s="28" t="n"/>
      <c r="F49" s="28" t="n"/>
      <c r="G49" s="28" t="n"/>
      <c r="H49" s="28" t="n"/>
      <c r="I49" s="28" t="n"/>
      <c r="J49" s="28" t="n"/>
      <c r="K49" s="33">
        <f>IF(OR(J49="",J49=0),"",(J49-I49)/J49)</f>
      </c>
      <c r="L49" s="30" t="n"/>
      <c r="M49" s="28" t="n"/>
      <c r="N49" s="28" t="n"/>
      <c r="O49" s="28" t="n"/>
      <c r="P49" s="28" t="n"/>
    </row>
    <row r="50">
      <c r="A50" s="28" t="n"/>
      <c r="B50" s="28" t="n"/>
      <c r="C50" s="28" t="n"/>
      <c r="D50" s="28" t="n"/>
      <c r="E50" s="28" t="n"/>
      <c r="F50" s="28" t="n"/>
      <c r="G50" s="28" t="n"/>
      <c r="H50" s="28" t="n"/>
      <c r="I50" s="28" t="n"/>
      <c r="J50" s="28" t="n"/>
      <c r="K50" s="33">
        <f>IF(OR(J50="",J50=0),"",(J50-I50)/J50)</f>
      </c>
      <c r="L50" s="30" t="n"/>
      <c r="M50" s="28" t="n"/>
      <c r="N50" s="28" t="n"/>
      <c r="O50" s="28" t="n"/>
      <c r="P50" s="28" t="n"/>
    </row>
    <row r="51">
      <c r="A51" s="28" t="n"/>
      <c r="B51" s="28" t="n"/>
      <c r="C51" s="28" t="n"/>
      <c r="D51" s="28" t="n"/>
      <c r="E51" s="28" t="n"/>
      <c r="F51" s="28" t="n"/>
      <c r="G51" s="28" t="n"/>
      <c r="H51" s="28" t="n"/>
      <c r="I51" s="28" t="n"/>
      <c r="J51" s="28" t="n"/>
      <c r="K51" s="33">
        <f>IF(OR(J51="",J51=0),"",(J51-I51)/J51)</f>
      </c>
      <c r="L51" s="30" t="n"/>
      <c r="M51" s="28" t="n"/>
      <c r="N51" s="28" t="n"/>
      <c r="O51" s="28" t="n"/>
      <c r="P51" s="28" t="n"/>
    </row>
    <row r="52">
      <c r="A52" s="28" t="n"/>
      <c r="B52" s="28" t="n"/>
      <c r="C52" s="28" t="n"/>
      <c r="D52" s="28" t="n"/>
      <c r="E52" s="28" t="n"/>
      <c r="F52" s="28" t="n"/>
      <c r="G52" s="28" t="n"/>
      <c r="H52" s="28" t="n"/>
      <c r="I52" s="28" t="n"/>
      <c r="J52" s="28" t="n"/>
      <c r="K52" s="33">
        <f>IF(OR(J52="",J52=0),"",(J52-I52)/J52)</f>
      </c>
      <c r="L52" s="30" t="n"/>
      <c r="M52" s="28" t="n"/>
      <c r="N52" s="28" t="n"/>
      <c r="O52" s="28" t="n"/>
      <c r="P52" s="28" t="n"/>
    </row>
    <row r="53">
      <c r="A53" s="28" t="n"/>
      <c r="B53" s="28" t="n"/>
      <c r="C53" s="28" t="n"/>
      <c r="D53" s="28" t="n"/>
      <c r="E53" s="28" t="n"/>
      <c r="F53" s="28" t="n"/>
      <c r="G53" s="28" t="n"/>
      <c r="H53" s="28" t="n"/>
      <c r="I53" s="28" t="n"/>
      <c r="J53" s="28" t="n"/>
      <c r="K53" s="33">
        <f>IF(OR(J53="",J53=0),"",(J53-I53)/J53)</f>
      </c>
      <c r="L53" s="30" t="n"/>
      <c r="M53" s="28" t="n"/>
      <c r="N53" s="28" t="n"/>
      <c r="O53" s="28" t="n"/>
      <c r="P53" s="28" t="n"/>
    </row>
    <row r="54">
      <c r="A54" s="28" t="n"/>
      <c r="B54" s="28" t="n"/>
      <c r="C54" s="28" t="n"/>
      <c r="D54" s="28" t="n"/>
      <c r="E54" s="28" t="n"/>
      <c r="F54" s="28" t="n"/>
      <c r="G54" s="28" t="n"/>
      <c r="H54" s="28" t="n"/>
      <c r="I54" s="28" t="n"/>
      <c r="J54" s="28" t="n"/>
      <c r="K54" s="33">
        <f>IF(OR(J54="",J54=0),"",(J54-I54)/J54)</f>
      </c>
      <c r="L54" s="30" t="n"/>
      <c r="M54" s="28" t="n"/>
      <c r="N54" s="28" t="n"/>
      <c r="O54" s="28" t="n"/>
      <c r="P54" s="28" t="n"/>
    </row>
    <row r="55">
      <c r="A55" s="28" t="n"/>
      <c r="B55" s="28" t="n"/>
      <c r="C55" s="28" t="n"/>
      <c r="D55" s="28" t="n"/>
      <c r="E55" s="28" t="n"/>
      <c r="F55" s="28" t="n"/>
      <c r="G55" s="28" t="n"/>
      <c r="H55" s="28" t="n"/>
      <c r="I55" s="28" t="n"/>
      <c r="J55" s="28" t="n"/>
      <c r="K55" s="33">
        <f>IF(OR(J55="",J55=0),"",(J55-I55)/J55)</f>
      </c>
      <c r="L55" s="30" t="n"/>
      <c r="M55" s="28" t="n"/>
      <c r="N55" s="28" t="n"/>
      <c r="O55" s="28" t="n"/>
      <c r="P55" s="28" t="n"/>
    </row>
    <row r="56">
      <c r="A56" s="28" t="n"/>
      <c r="B56" s="28" t="n"/>
      <c r="C56" s="28" t="n"/>
      <c r="D56" s="28" t="n"/>
      <c r="E56" s="28" t="n"/>
      <c r="F56" s="28" t="n"/>
      <c r="G56" s="28" t="n"/>
      <c r="H56" s="28" t="n"/>
      <c r="I56" s="28" t="n"/>
      <c r="J56" s="28" t="n"/>
      <c r="K56" s="33">
        <f>IF(OR(J56="",J56=0),"",(J56-I56)/J56)</f>
      </c>
      <c r="L56" s="30" t="n"/>
      <c r="M56" s="28" t="n"/>
      <c r="N56" s="28" t="n"/>
      <c r="O56" s="28" t="n"/>
      <c r="P56" s="28" t="n"/>
    </row>
    <row r="57">
      <c r="A57" s="28" t="n"/>
      <c r="B57" s="28" t="n"/>
      <c r="C57" s="28" t="n"/>
      <c r="D57" s="28" t="n"/>
      <c r="E57" s="28" t="n"/>
      <c r="F57" s="28" t="n"/>
      <c r="G57" s="28" t="n"/>
      <c r="H57" s="28" t="n"/>
      <c r="I57" s="28" t="n"/>
      <c r="J57" s="28" t="n"/>
      <c r="K57" s="33">
        <f>IF(OR(J57="",J57=0),"",(J57-I57)/J57)</f>
      </c>
      <c r="L57" s="30" t="n"/>
      <c r="M57" s="28" t="n"/>
      <c r="N57" s="28" t="n"/>
      <c r="O57" s="28" t="n"/>
      <c r="P57" s="28" t="n"/>
    </row>
    <row r="58">
      <c r="A58" s="28" t="n"/>
      <c r="B58" s="28" t="n"/>
      <c r="C58" s="28" t="n"/>
      <c r="D58" s="28" t="n"/>
      <c r="E58" s="28" t="n"/>
      <c r="F58" s="28" t="n"/>
      <c r="G58" s="28" t="n"/>
      <c r="H58" s="28" t="n"/>
      <c r="I58" s="28" t="n"/>
      <c r="J58" s="28" t="n"/>
      <c r="K58" s="33">
        <f>IF(OR(J58="",J58=0),"",(J58-I58)/J58)</f>
      </c>
      <c r="L58" s="30" t="n"/>
      <c r="M58" s="28" t="n"/>
      <c r="N58" s="28" t="n"/>
      <c r="O58" s="28" t="n"/>
      <c r="P58" s="28" t="n"/>
    </row>
    <row r="59">
      <c r="A59" s="28" t="n"/>
      <c r="B59" s="28" t="n"/>
      <c r="C59" s="28" t="n"/>
      <c r="D59" s="28" t="n"/>
      <c r="E59" s="28" t="n"/>
      <c r="F59" s="28" t="n"/>
      <c r="G59" s="28" t="n"/>
      <c r="H59" s="28" t="n"/>
      <c r="I59" s="28" t="n"/>
      <c r="J59" s="28" t="n"/>
      <c r="K59" s="33">
        <f>IF(OR(J59="",J59=0),"",(J59-I59)/J59)</f>
      </c>
      <c r="L59" s="30" t="n"/>
      <c r="M59" s="28" t="n"/>
      <c r="N59" s="28" t="n"/>
      <c r="O59" s="28" t="n"/>
      <c r="P59" s="28" t="n"/>
    </row>
    <row r="60">
      <c r="A60" s="28" t="n"/>
      <c r="B60" s="28" t="n"/>
      <c r="C60" s="28" t="n"/>
      <c r="D60" s="28" t="n"/>
      <c r="E60" s="28" t="n"/>
      <c r="F60" s="28" t="n"/>
      <c r="G60" s="28" t="n"/>
      <c r="H60" s="28" t="n"/>
      <c r="I60" s="28" t="n"/>
      <c r="J60" s="28" t="n"/>
      <c r="K60" s="33">
        <f>IF(OR(J60="",J60=0),"",(J60-I60)/J60)</f>
      </c>
      <c r="L60" s="30" t="n"/>
      <c r="M60" s="28" t="n"/>
      <c r="N60" s="28" t="n"/>
      <c r="O60" s="28" t="n"/>
      <c r="P60" s="28" t="n"/>
    </row>
    <row r="61">
      <c r="A61" s="28" t="n"/>
      <c r="B61" s="28" t="n"/>
      <c r="C61" s="28" t="n"/>
      <c r="D61" s="28" t="n"/>
      <c r="E61" s="28" t="n"/>
      <c r="F61" s="28" t="n"/>
      <c r="G61" s="28" t="n"/>
      <c r="H61" s="28" t="n"/>
      <c r="I61" s="28" t="n"/>
      <c r="J61" s="28" t="n"/>
      <c r="K61" s="33">
        <f>IF(OR(J61="",J61=0),"",(J61-I61)/J61)</f>
      </c>
      <c r="L61" s="30" t="n"/>
      <c r="M61" s="28" t="n"/>
      <c r="N61" s="28" t="n"/>
      <c r="O61" s="28" t="n"/>
      <c r="P61" s="28" t="n"/>
    </row>
    <row r="62">
      <c r="A62" s="28" t="n"/>
      <c r="B62" s="28" t="n"/>
      <c r="C62" s="28" t="n"/>
      <c r="D62" s="28" t="n"/>
      <c r="E62" s="28" t="n"/>
      <c r="F62" s="28" t="n"/>
      <c r="G62" s="28" t="n"/>
      <c r="H62" s="28" t="n"/>
      <c r="I62" s="28" t="n"/>
      <c r="J62" s="28" t="n"/>
      <c r="K62" s="33">
        <f>IF(OR(J62="",J62=0),"",(J62-I62)/J62)</f>
      </c>
      <c r="L62" s="30" t="n"/>
      <c r="M62" s="28" t="n"/>
      <c r="N62" s="28" t="n"/>
      <c r="O62" s="28" t="n"/>
      <c r="P62" s="28" t="n"/>
    </row>
    <row r="63">
      <c r="A63" s="28" t="n"/>
      <c r="B63" s="28" t="n"/>
      <c r="C63" s="28" t="n"/>
      <c r="D63" s="28" t="n"/>
      <c r="E63" s="28" t="n"/>
      <c r="F63" s="28" t="n"/>
      <c r="G63" s="28" t="n"/>
      <c r="H63" s="28" t="n"/>
      <c r="I63" s="28" t="n"/>
      <c r="J63" s="28" t="n"/>
      <c r="K63" s="33">
        <f>IF(OR(J63="",J63=0),"",(J63-I63)/J63)</f>
      </c>
      <c r="L63" s="30" t="n"/>
      <c r="M63" s="28" t="n"/>
      <c r="N63" s="28" t="n"/>
      <c r="O63" s="28" t="n"/>
      <c r="P63" s="28" t="n"/>
    </row>
    <row r="64">
      <c r="A64" s="28" t="n"/>
      <c r="B64" s="28" t="n"/>
      <c r="C64" s="28" t="n"/>
      <c r="D64" s="28" t="n"/>
      <c r="E64" s="28" t="n"/>
      <c r="F64" s="28" t="n"/>
      <c r="G64" s="28" t="n"/>
      <c r="H64" s="28" t="n"/>
      <c r="I64" s="28" t="n"/>
      <c r="J64" s="28" t="n"/>
      <c r="K64" s="33">
        <f>IF(OR(J64="",J64=0),"",(J64-I64)/J64)</f>
      </c>
      <c r="L64" s="30" t="n"/>
      <c r="M64" s="28" t="n"/>
      <c r="N64" s="28" t="n"/>
      <c r="O64" s="28" t="n"/>
      <c r="P64" s="28" t="n"/>
    </row>
    <row r="65">
      <c r="A65" s="28" t="n"/>
      <c r="B65" s="28" t="n"/>
      <c r="C65" s="28" t="n"/>
      <c r="D65" s="28" t="n"/>
      <c r="E65" s="28" t="n"/>
      <c r="F65" s="28" t="n"/>
      <c r="G65" s="28" t="n"/>
      <c r="H65" s="28" t="n"/>
      <c r="I65" s="28" t="n"/>
      <c r="J65" s="28" t="n"/>
      <c r="K65" s="33">
        <f>IF(OR(J65="",J65=0),"",(J65-I65)/J65)</f>
      </c>
      <c r="L65" s="30" t="n"/>
      <c r="M65" s="28" t="n"/>
      <c r="N65" s="28" t="n"/>
      <c r="O65" s="28" t="n"/>
      <c r="P65" s="28" t="n"/>
    </row>
    <row r="66">
      <c r="A66" s="28" t="n"/>
      <c r="B66" s="28" t="n"/>
      <c r="C66" s="28" t="n"/>
      <c r="D66" s="28" t="n"/>
      <c r="E66" s="28" t="n"/>
      <c r="F66" s="28" t="n"/>
      <c r="G66" s="28" t="n"/>
      <c r="H66" s="28" t="n"/>
      <c r="I66" s="28" t="n"/>
      <c r="J66" s="28" t="n"/>
      <c r="K66" s="33">
        <f>IF(OR(J66="",J66=0),"",(J66-I66)/J66)</f>
      </c>
      <c r="L66" s="30" t="n"/>
      <c r="M66" s="28" t="n"/>
      <c r="N66" s="28" t="n"/>
      <c r="O66" s="28" t="n"/>
      <c r="P66" s="28" t="n"/>
    </row>
    <row r="67">
      <c r="A67" s="28" t="n"/>
      <c r="B67" s="28" t="n"/>
      <c r="C67" s="28" t="n"/>
      <c r="D67" s="28" t="n"/>
      <c r="E67" s="28" t="n"/>
      <c r="F67" s="28" t="n"/>
      <c r="G67" s="28" t="n"/>
      <c r="H67" s="28" t="n"/>
      <c r="I67" s="28" t="n"/>
      <c r="J67" s="28" t="n"/>
      <c r="K67" s="33">
        <f>IF(OR(J67="",J67=0),"",(J67-I67)/J67)</f>
      </c>
      <c r="L67" s="30" t="n"/>
      <c r="M67" s="28" t="n"/>
      <c r="N67" s="28" t="n"/>
      <c r="O67" s="28" t="n"/>
      <c r="P67" s="28" t="n"/>
    </row>
    <row r="68">
      <c r="A68" s="28" t="n"/>
      <c r="B68" s="28" t="n"/>
      <c r="C68" s="28" t="n"/>
      <c r="D68" s="28" t="n"/>
      <c r="E68" s="28" t="n"/>
      <c r="F68" s="28" t="n"/>
      <c r="G68" s="28" t="n"/>
      <c r="H68" s="28" t="n"/>
      <c r="I68" s="28" t="n"/>
      <c r="J68" s="28" t="n"/>
      <c r="K68" s="33">
        <f>IF(OR(J68="",J68=0),"",(J68-I68)/J68)</f>
      </c>
      <c r="L68" s="30" t="n"/>
      <c r="M68" s="28" t="n"/>
      <c r="N68" s="28" t="n"/>
      <c r="O68" s="28" t="n"/>
      <c r="P68" s="28" t="n"/>
    </row>
    <row r="69">
      <c r="A69" s="28" t="n"/>
      <c r="B69" s="28" t="n"/>
      <c r="C69" s="28" t="n"/>
      <c r="D69" s="28" t="n"/>
      <c r="E69" s="28" t="n"/>
      <c r="F69" s="28" t="n"/>
      <c r="G69" s="28" t="n"/>
      <c r="H69" s="28" t="n"/>
      <c r="I69" s="28" t="n"/>
      <c r="J69" s="28" t="n"/>
      <c r="K69" s="33">
        <f>IF(OR(J69="",J69=0),"",(J69-I69)/J69)</f>
      </c>
      <c r="L69" s="30" t="n"/>
      <c r="M69" s="28" t="n"/>
      <c r="N69" s="28" t="n"/>
      <c r="O69" s="28" t="n"/>
      <c r="P69" s="28" t="n"/>
    </row>
    <row r="70">
      <c r="A70" s="28" t="n"/>
      <c r="B70" s="28" t="n"/>
      <c r="C70" s="28" t="n"/>
      <c r="D70" s="28" t="n"/>
      <c r="E70" s="28" t="n"/>
      <c r="F70" s="28" t="n"/>
      <c r="G70" s="28" t="n"/>
      <c r="H70" s="28" t="n"/>
      <c r="I70" s="28" t="n"/>
      <c r="J70" s="28" t="n"/>
      <c r="K70" s="33">
        <f>IF(OR(J70="",J70=0),"",(J70-I70)/J70)</f>
      </c>
      <c r="L70" s="30" t="n"/>
      <c r="M70" s="28" t="n"/>
      <c r="N70" s="28" t="n"/>
      <c r="O70" s="28" t="n"/>
      <c r="P70" s="28" t="n"/>
    </row>
    <row r="71">
      <c r="A71" s="28" t="n"/>
      <c r="B71" s="28" t="n"/>
      <c r="C71" s="28" t="n"/>
      <c r="D71" s="28" t="n"/>
      <c r="E71" s="28" t="n"/>
      <c r="F71" s="28" t="n"/>
      <c r="G71" s="28" t="n"/>
      <c r="H71" s="28" t="n"/>
      <c r="I71" s="28" t="n"/>
      <c r="J71" s="28" t="n"/>
      <c r="K71" s="33">
        <f>IF(OR(J71="",J71=0),"",(J71-I71)/J71)</f>
      </c>
      <c r="L71" s="30" t="n"/>
      <c r="M71" s="28" t="n"/>
      <c r="N71" s="28" t="n"/>
      <c r="O71" s="28" t="n"/>
      <c r="P71" s="28" t="n"/>
    </row>
    <row r="72">
      <c r="A72" s="28" t="n"/>
      <c r="B72" s="28" t="n"/>
      <c r="C72" s="28" t="n"/>
      <c r="D72" s="28" t="n"/>
      <c r="E72" s="28" t="n"/>
      <c r="F72" s="28" t="n"/>
      <c r="G72" s="28" t="n"/>
      <c r="H72" s="28" t="n"/>
      <c r="I72" s="28" t="n"/>
      <c r="J72" s="28" t="n"/>
      <c r="K72" s="33">
        <f>IF(OR(J72="",J72=0),"",(J72-I72)/J72)</f>
      </c>
      <c r="L72" s="30" t="n"/>
      <c r="M72" s="28" t="n"/>
      <c r="N72" s="28" t="n"/>
      <c r="O72" s="28" t="n"/>
      <c r="P72" s="28" t="n"/>
    </row>
    <row r="73">
      <c r="A73" s="28" t="n"/>
      <c r="B73" s="28" t="n"/>
      <c r="C73" s="28" t="n"/>
      <c r="D73" s="28" t="n"/>
      <c r="E73" s="28" t="n"/>
      <c r="F73" s="28" t="n"/>
      <c r="G73" s="28" t="n"/>
      <c r="H73" s="28" t="n"/>
      <c r="I73" s="28" t="n"/>
      <c r="J73" s="28" t="n"/>
      <c r="K73" s="33">
        <f>IF(OR(J73="",J73=0),"",(J73-I73)/J73)</f>
      </c>
      <c r="L73" s="30" t="n"/>
      <c r="M73" s="28" t="n"/>
      <c r="N73" s="28" t="n"/>
      <c r="O73" s="28" t="n"/>
      <c r="P73" s="28" t="n"/>
    </row>
    <row r="74">
      <c r="A74" s="28" t="n"/>
      <c r="B74" s="28" t="n"/>
      <c r="C74" s="28" t="n"/>
      <c r="D74" s="28" t="n"/>
      <c r="E74" s="28" t="n"/>
      <c r="F74" s="28" t="n"/>
      <c r="G74" s="28" t="n"/>
      <c r="H74" s="28" t="n"/>
      <c r="I74" s="28" t="n"/>
      <c r="J74" s="28" t="n"/>
      <c r="K74" s="33">
        <f>IF(OR(J74="",J74=0),"",(J74-I74)/J74)</f>
      </c>
      <c r="L74" s="30" t="n"/>
      <c r="M74" s="28" t="n"/>
      <c r="N74" s="28" t="n"/>
      <c r="O74" s="28" t="n"/>
      <c r="P74" s="28" t="n"/>
    </row>
    <row r="75">
      <c r="A75" s="28" t="n"/>
      <c r="B75" s="28" t="n"/>
      <c r="C75" s="28" t="n"/>
      <c r="D75" s="28" t="n"/>
      <c r="E75" s="28" t="n"/>
      <c r="F75" s="28" t="n"/>
      <c r="G75" s="28" t="n"/>
      <c r="H75" s="28" t="n"/>
      <c r="I75" s="28" t="n"/>
      <c r="J75" s="28" t="n"/>
      <c r="K75" s="33">
        <f>IF(OR(J75="",J75=0),"",(J75-I75)/J75)</f>
      </c>
      <c r="L75" s="30" t="n"/>
      <c r="M75" s="28" t="n"/>
      <c r="N75" s="28" t="n"/>
      <c r="O75" s="28" t="n"/>
      <c r="P75" s="28" t="n"/>
    </row>
    <row r="76">
      <c r="A76" s="28" t="n"/>
      <c r="B76" s="28" t="n"/>
      <c r="C76" s="28" t="n"/>
      <c r="D76" s="28" t="n"/>
      <c r="E76" s="28" t="n"/>
      <c r="F76" s="28" t="n"/>
      <c r="G76" s="28" t="n"/>
      <c r="H76" s="28" t="n"/>
      <c r="I76" s="28" t="n"/>
      <c r="J76" s="28" t="n"/>
      <c r="K76" s="33">
        <f>IF(OR(J76="",J76=0),"",(J76-I76)/J76)</f>
      </c>
      <c r="L76" s="30" t="n"/>
      <c r="M76" s="28" t="n"/>
      <c r="N76" s="28" t="n"/>
      <c r="O76" s="28" t="n"/>
      <c r="P76" s="28" t="n"/>
    </row>
    <row r="77">
      <c r="A77" s="28" t="n"/>
      <c r="B77" s="28" t="n"/>
      <c r="C77" s="28" t="n"/>
      <c r="D77" s="28" t="n"/>
      <c r="E77" s="28" t="n"/>
      <c r="F77" s="28" t="n"/>
      <c r="G77" s="28" t="n"/>
      <c r="H77" s="28" t="n"/>
      <c r="I77" s="28" t="n"/>
      <c r="J77" s="28" t="n"/>
      <c r="K77" s="33">
        <f>IF(OR(J77="",J77=0),"",(J77-I77)/J77)</f>
      </c>
      <c r="L77" s="30" t="n"/>
      <c r="M77" s="28" t="n"/>
      <c r="N77" s="28" t="n"/>
      <c r="O77" s="28" t="n"/>
      <c r="P77" s="28" t="n"/>
    </row>
    <row r="78">
      <c r="A78" s="28" t="n"/>
      <c r="B78" s="28" t="n"/>
      <c r="C78" s="28" t="n"/>
      <c r="D78" s="28" t="n"/>
      <c r="E78" s="28" t="n"/>
      <c r="F78" s="28" t="n"/>
      <c r="G78" s="28" t="n"/>
      <c r="H78" s="28" t="n"/>
      <c r="I78" s="28" t="n"/>
      <c r="J78" s="28" t="n"/>
      <c r="K78" s="33">
        <f>IF(OR(J78="",J78=0),"",(J78-I78)/J78)</f>
      </c>
      <c r="L78" s="30" t="n"/>
      <c r="M78" s="28" t="n"/>
      <c r="N78" s="28" t="n"/>
      <c r="O78" s="28" t="n"/>
      <c r="P78" s="28" t="n"/>
    </row>
    <row r="79">
      <c r="A79" s="28" t="n"/>
      <c r="B79" s="28" t="n"/>
      <c r="C79" s="28" t="n"/>
      <c r="D79" s="28" t="n"/>
      <c r="E79" s="28" t="n"/>
      <c r="F79" s="28" t="n"/>
      <c r="G79" s="28" t="n"/>
      <c r="H79" s="28" t="n"/>
      <c r="I79" s="28" t="n"/>
      <c r="J79" s="28" t="n"/>
      <c r="K79" s="33">
        <f>IF(OR(J79="",J79=0),"",(J79-I79)/J79)</f>
      </c>
      <c r="L79" s="30" t="n"/>
      <c r="M79" s="28" t="n"/>
      <c r="N79" s="28" t="n"/>
      <c r="O79" s="28" t="n"/>
      <c r="P79" s="28" t="n"/>
    </row>
    <row r="80">
      <c r="A80" s="28" t="n"/>
      <c r="B80" s="28" t="n"/>
      <c r="C80" s="28" t="n"/>
      <c r="D80" s="28" t="n"/>
      <c r="E80" s="28" t="n"/>
      <c r="F80" s="28" t="n"/>
      <c r="G80" s="28" t="n"/>
      <c r="H80" s="28" t="n"/>
      <c r="I80" s="28" t="n"/>
      <c r="J80" s="28" t="n"/>
      <c r="K80" s="33">
        <f>IF(OR(J80="",J80=0),"",(J80-I80)/J80)</f>
      </c>
      <c r="L80" s="30" t="n"/>
      <c r="M80" s="28" t="n"/>
      <c r="N80" s="28" t="n"/>
      <c r="O80" s="28" t="n"/>
      <c r="P80" s="28" t="n"/>
    </row>
    <row r="81">
      <c r="A81" s="28" t="n"/>
      <c r="B81" s="28" t="n"/>
      <c r="C81" s="28" t="n"/>
      <c r="D81" s="28" t="n"/>
      <c r="E81" s="28" t="n"/>
      <c r="F81" s="28" t="n"/>
      <c r="G81" s="28" t="n"/>
      <c r="H81" s="28" t="n"/>
      <c r="I81" s="28" t="n"/>
      <c r="J81" s="28" t="n"/>
      <c r="K81" s="33">
        <f>IF(OR(J81="",J81=0),"",(J81-I81)/J81)</f>
      </c>
      <c r="L81" s="30" t="n"/>
      <c r="M81" s="28" t="n"/>
      <c r="N81" s="28" t="n"/>
      <c r="O81" s="28" t="n"/>
      <c r="P81" s="28" t="n"/>
    </row>
    <row r="82">
      <c r="A82" s="28" t="n"/>
      <c r="B82" s="28" t="n"/>
      <c r="C82" s="28" t="n"/>
      <c r="D82" s="28" t="n"/>
      <c r="E82" s="28" t="n"/>
      <c r="F82" s="28" t="n"/>
      <c r="G82" s="28" t="n"/>
      <c r="H82" s="28" t="n"/>
      <c r="I82" s="28" t="n"/>
      <c r="J82" s="28" t="n"/>
      <c r="K82" s="33">
        <f>IF(OR(J82="",J82=0),"",(J82-I82)/J82)</f>
      </c>
      <c r="L82" s="30" t="n"/>
      <c r="M82" s="28" t="n"/>
      <c r="N82" s="28" t="n"/>
      <c r="O82" s="28" t="n"/>
      <c r="P82" s="28" t="n"/>
    </row>
    <row r="83">
      <c r="A83" s="28" t="n"/>
      <c r="B83" s="28" t="n"/>
      <c r="C83" s="28" t="n"/>
      <c r="D83" s="28" t="n"/>
      <c r="E83" s="28" t="n"/>
      <c r="F83" s="28" t="n"/>
      <c r="G83" s="28" t="n"/>
      <c r="H83" s="28" t="n"/>
      <c r="I83" s="28" t="n"/>
      <c r="J83" s="28" t="n"/>
      <c r="K83" s="33">
        <f>IF(OR(J83="",J83=0),"",(J83-I83)/J83)</f>
      </c>
      <c r="L83" s="30" t="n"/>
      <c r="M83" s="28" t="n"/>
      <c r="N83" s="28" t="n"/>
      <c r="O83" s="28" t="n"/>
      <c r="P83" s="28" t="n"/>
    </row>
    <row r="84">
      <c r="A84" s="28" t="n"/>
      <c r="B84" s="28" t="n"/>
      <c r="C84" s="28" t="n"/>
      <c r="D84" s="28" t="n"/>
      <c r="E84" s="28" t="n"/>
      <c r="F84" s="28" t="n"/>
      <c r="G84" s="28" t="n"/>
      <c r="H84" s="28" t="n"/>
      <c r="I84" s="28" t="n"/>
      <c r="J84" s="28" t="n"/>
      <c r="K84" s="33">
        <f>IF(OR(J84="",J84=0),"",(J84-I84)/J84)</f>
      </c>
      <c r="L84" s="30" t="n"/>
      <c r="M84" s="28" t="n"/>
      <c r="N84" s="28" t="n"/>
      <c r="O84" s="28" t="n"/>
      <c r="P84" s="28" t="n"/>
    </row>
    <row r="85">
      <c r="A85" s="28" t="n"/>
      <c r="B85" s="28" t="n"/>
      <c r="C85" s="28" t="n"/>
      <c r="D85" s="28" t="n"/>
      <c r="E85" s="28" t="n"/>
      <c r="F85" s="28" t="n"/>
      <c r="G85" s="28" t="n"/>
      <c r="H85" s="28" t="n"/>
      <c r="I85" s="28" t="n"/>
      <c r="J85" s="28" t="n"/>
      <c r="K85" s="33">
        <f>IF(OR(J85="",J85=0),"",(J85-I85)/J85)</f>
      </c>
      <c r="L85" s="30" t="n"/>
      <c r="M85" s="28" t="n"/>
      <c r="N85" s="28" t="n"/>
      <c r="O85" s="28" t="n"/>
      <c r="P85" s="28" t="n"/>
    </row>
    <row r="86">
      <c r="A86" s="28" t="n"/>
      <c r="B86" s="28" t="n"/>
      <c r="C86" s="28" t="n"/>
      <c r="D86" s="28" t="n"/>
      <c r="E86" s="28" t="n"/>
      <c r="F86" s="28" t="n"/>
      <c r="G86" s="28" t="n"/>
      <c r="H86" s="28" t="n"/>
      <c r="I86" s="28" t="n"/>
      <c r="J86" s="28" t="n"/>
      <c r="K86" s="33">
        <f>IF(OR(J86="",J86=0),"",(J86-I86)/J86)</f>
      </c>
      <c r="L86" s="30" t="n"/>
      <c r="M86" s="28" t="n"/>
      <c r="N86" s="28" t="n"/>
      <c r="O86" s="28" t="n"/>
      <c r="P86" s="28" t="n"/>
    </row>
    <row r="87">
      <c r="A87" s="28" t="n"/>
      <c r="B87" s="28" t="n"/>
      <c r="C87" s="28" t="n"/>
      <c r="D87" s="28" t="n"/>
      <c r="E87" s="28" t="n"/>
      <c r="F87" s="28" t="n"/>
      <c r="G87" s="28" t="n"/>
      <c r="H87" s="28" t="n"/>
      <c r="I87" s="28" t="n"/>
      <c r="J87" s="28" t="n"/>
      <c r="K87" s="33">
        <f>IF(OR(J87="",J87=0),"",(J87-I87)/J87)</f>
      </c>
      <c r="L87" s="30" t="n"/>
      <c r="M87" s="28" t="n"/>
      <c r="N87" s="28" t="n"/>
      <c r="O87" s="28" t="n"/>
      <c r="P87" s="28" t="n"/>
    </row>
    <row r="88">
      <c r="A88" s="28" t="n"/>
      <c r="B88" s="28" t="n"/>
      <c r="C88" s="28" t="n"/>
      <c r="D88" s="28" t="n"/>
      <c r="E88" s="28" t="n"/>
      <c r="F88" s="28" t="n"/>
      <c r="G88" s="28" t="n"/>
      <c r="H88" s="28" t="n"/>
      <c r="I88" s="28" t="n"/>
      <c r="J88" s="28" t="n"/>
      <c r="K88" s="33">
        <f>IF(OR(J88="",J88=0),"",(J88-I88)/J88)</f>
      </c>
      <c r="L88" s="30" t="n"/>
      <c r="M88" s="28" t="n"/>
      <c r="N88" s="28" t="n"/>
      <c r="O88" s="28" t="n"/>
      <c r="P88" s="28" t="n"/>
    </row>
    <row r="89">
      <c r="A89" s="28" t="n"/>
      <c r="B89" s="28" t="n"/>
      <c r="C89" s="28" t="n"/>
      <c r="D89" s="28" t="n"/>
      <c r="E89" s="28" t="n"/>
      <c r="F89" s="28" t="n"/>
      <c r="G89" s="28" t="n"/>
      <c r="H89" s="28" t="n"/>
      <c r="I89" s="28" t="n"/>
      <c r="J89" s="28" t="n"/>
      <c r="K89" s="33">
        <f>IF(OR(J89="",J89=0),"",(J89-I89)/J89)</f>
      </c>
      <c r="L89" s="30" t="n"/>
      <c r="M89" s="28" t="n"/>
      <c r="N89" s="28" t="n"/>
      <c r="O89" s="28" t="n"/>
      <c r="P89" s="28" t="n"/>
    </row>
    <row r="90">
      <c r="A90" s="28" t="n"/>
      <c r="B90" s="28" t="n"/>
      <c r="C90" s="28" t="n"/>
      <c r="D90" s="28" t="n"/>
      <c r="E90" s="28" t="n"/>
      <c r="F90" s="28" t="n"/>
      <c r="G90" s="28" t="n"/>
      <c r="H90" s="28" t="n"/>
      <c r="I90" s="28" t="n"/>
      <c r="J90" s="28" t="n"/>
      <c r="K90" s="33">
        <f>IF(OR(J90="",J90=0),"",(J90-I90)/J90)</f>
      </c>
      <c r="L90" s="30" t="n"/>
      <c r="M90" s="28" t="n"/>
      <c r="N90" s="28" t="n"/>
      <c r="O90" s="28" t="n"/>
      <c r="P90" s="28" t="n"/>
    </row>
    <row r="91">
      <c r="A91" s="28" t="n"/>
      <c r="B91" s="28" t="n"/>
      <c r="C91" s="28" t="n"/>
      <c r="D91" s="28" t="n"/>
      <c r="E91" s="28" t="n"/>
      <c r="F91" s="28" t="n"/>
      <c r="G91" s="28" t="n"/>
      <c r="H91" s="28" t="n"/>
      <c r="I91" s="28" t="n"/>
      <c r="J91" s="28" t="n"/>
      <c r="K91" s="33">
        <f>IF(OR(J91="",J91=0),"",(J91-I91)/J91)</f>
      </c>
      <c r="L91" s="30" t="n"/>
      <c r="M91" s="28" t="n"/>
      <c r="N91" s="28" t="n"/>
      <c r="O91" s="28" t="n"/>
      <c r="P91" s="28" t="n"/>
    </row>
    <row r="92">
      <c r="A92" s="28" t="n"/>
      <c r="B92" s="28" t="n"/>
      <c r="C92" s="28" t="n"/>
      <c r="D92" s="28" t="n"/>
      <c r="E92" s="28" t="n"/>
      <c r="F92" s="28" t="n"/>
      <c r="G92" s="28" t="n"/>
      <c r="H92" s="28" t="n"/>
      <c r="I92" s="28" t="n"/>
      <c r="J92" s="28" t="n"/>
      <c r="K92" s="33">
        <f>IF(OR(J92="",J92=0),"",(J92-I92)/J92)</f>
      </c>
      <c r="L92" s="30" t="n"/>
      <c r="M92" s="28" t="n"/>
      <c r="N92" s="28" t="n"/>
      <c r="O92" s="28" t="n"/>
      <c r="P92" s="28" t="n"/>
    </row>
    <row r="93">
      <c r="A93" s="28" t="n"/>
      <c r="B93" s="28" t="n"/>
      <c r="C93" s="28" t="n"/>
      <c r="D93" s="28" t="n"/>
      <c r="E93" s="28" t="n"/>
      <c r="F93" s="28" t="n"/>
      <c r="G93" s="28" t="n"/>
      <c r="H93" s="28" t="n"/>
      <c r="I93" s="28" t="n"/>
      <c r="J93" s="28" t="n"/>
      <c r="K93" s="33">
        <f>IF(OR(J93="",J93=0),"",(J93-I93)/J93)</f>
      </c>
      <c r="L93" s="30" t="n"/>
      <c r="M93" s="28" t="n"/>
      <c r="N93" s="28" t="n"/>
      <c r="O93" s="28" t="n"/>
      <c r="P93" s="28" t="n"/>
    </row>
    <row r="94">
      <c r="A94" s="28" t="n"/>
      <c r="B94" s="28" t="n"/>
      <c r="C94" s="28" t="n"/>
      <c r="D94" s="28" t="n"/>
      <c r="E94" s="28" t="n"/>
      <c r="F94" s="28" t="n"/>
      <c r="G94" s="28" t="n"/>
      <c r="H94" s="28" t="n"/>
      <c r="I94" s="28" t="n"/>
      <c r="J94" s="28" t="n"/>
      <c r="K94" s="33">
        <f>IF(OR(J94="",J94=0),"",(J94-I94)/J94)</f>
      </c>
      <c r="L94" s="30" t="n"/>
      <c r="M94" s="28" t="n"/>
      <c r="N94" s="28" t="n"/>
      <c r="O94" s="28" t="n"/>
      <c r="P94" s="28" t="n"/>
    </row>
    <row r="95">
      <c r="A95" s="28" t="n"/>
      <c r="B95" s="28" t="n"/>
      <c r="C95" s="28" t="n"/>
      <c r="D95" s="28" t="n"/>
      <c r="E95" s="28" t="n"/>
      <c r="F95" s="28" t="n"/>
      <c r="G95" s="28" t="n"/>
      <c r="H95" s="28" t="n"/>
      <c r="I95" s="28" t="n"/>
      <c r="J95" s="28" t="n"/>
      <c r="K95" s="33">
        <f>IF(OR(J95="",J95=0),"",(J95-I95)/J95)</f>
      </c>
      <c r="L95" s="30" t="n"/>
      <c r="M95" s="28" t="n"/>
      <c r="N95" s="28" t="n"/>
      <c r="O95" s="28" t="n"/>
      <c r="P95" s="28" t="n"/>
    </row>
    <row r="96">
      <c r="A96" s="28" t="n"/>
      <c r="B96" s="28" t="n"/>
      <c r="C96" s="28" t="n"/>
      <c r="D96" s="28" t="n"/>
      <c r="E96" s="28" t="n"/>
      <c r="F96" s="28" t="n"/>
      <c r="G96" s="28" t="n"/>
      <c r="H96" s="28" t="n"/>
      <c r="I96" s="28" t="n"/>
      <c r="J96" s="28" t="n"/>
      <c r="K96" s="33">
        <f>IF(OR(J96="",J96=0),"",(J96-I96)/J96)</f>
      </c>
      <c r="L96" s="30" t="n"/>
      <c r="M96" s="28" t="n"/>
      <c r="N96" s="28" t="n"/>
      <c r="O96" s="28" t="n"/>
      <c r="P96" s="28" t="n"/>
    </row>
    <row r="97">
      <c r="A97" s="28" t="n"/>
      <c r="B97" s="28" t="n"/>
      <c r="C97" s="28" t="n"/>
      <c r="D97" s="28" t="n"/>
      <c r="E97" s="28" t="n"/>
      <c r="F97" s="28" t="n"/>
      <c r="G97" s="28" t="n"/>
      <c r="H97" s="28" t="n"/>
      <c r="I97" s="28" t="n"/>
      <c r="J97" s="28" t="n"/>
      <c r="K97" s="33">
        <f>IF(OR(J97="",J97=0),"",(J97-I97)/J97)</f>
      </c>
      <c r="L97" s="30" t="n"/>
      <c r="M97" s="28" t="n"/>
      <c r="N97" s="28" t="n"/>
      <c r="O97" s="28" t="n"/>
      <c r="P97" s="28" t="n"/>
    </row>
    <row r="98">
      <c r="A98" s="28" t="n"/>
      <c r="B98" s="28" t="n"/>
      <c r="C98" s="28" t="n"/>
      <c r="D98" s="28" t="n"/>
      <c r="E98" s="28" t="n"/>
      <c r="F98" s="28" t="n"/>
      <c r="G98" s="28" t="n"/>
      <c r="H98" s="28" t="n"/>
      <c r="I98" s="28" t="n"/>
      <c r="J98" s="28" t="n"/>
      <c r="K98" s="33">
        <f>IF(OR(J98="",J98=0),"",(J98-I98)/J98)</f>
      </c>
      <c r="L98" s="30" t="n"/>
      <c r="M98" s="28" t="n"/>
      <c r="N98" s="28" t="n"/>
      <c r="O98" s="28" t="n"/>
      <c r="P98" s="28" t="n"/>
    </row>
    <row r="99">
      <c r="A99" s="28" t="n"/>
      <c r="B99" s="28" t="n"/>
      <c r="C99" s="28" t="n"/>
      <c r="D99" s="28" t="n"/>
      <c r="E99" s="28" t="n"/>
      <c r="F99" s="28" t="n"/>
      <c r="G99" s="28" t="n"/>
      <c r="H99" s="28" t="n"/>
      <c r="I99" s="28" t="n"/>
      <c r="J99" s="28" t="n"/>
      <c r="K99" s="33">
        <f>IF(OR(J99="",J99=0),"",(J99-I99)/J99)</f>
      </c>
      <c r="L99" s="30" t="n"/>
      <c r="M99" s="28" t="n"/>
      <c r="N99" s="28" t="n"/>
      <c r="O99" s="28" t="n"/>
      <c r="P99" s="28" t="n"/>
    </row>
    <row r="100">
      <c r="A100" s="28" t="n"/>
      <c r="B100" s="28" t="n"/>
      <c r="C100" s="28" t="n"/>
      <c r="D100" s="28" t="n"/>
      <c r="E100" s="28" t="n"/>
      <c r="F100" s="28" t="n"/>
      <c r="G100" s="28" t="n"/>
      <c r="H100" s="28" t="n"/>
      <c r="I100" s="28" t="n"/>
      <c r="J100" s="28" t="n"/>
      <c r="K100" s="33">
        <f>IF(OR(J100="",J100=0),"",(J100-I100)/J100)</f>
      </c>
      <c r="L100" s="30" t="n"/>
      <c r="M100" s="28" t="n"/>
      <c r="N100" s="28" t="n"/>
      <c r="O100" s="28" t="n"/>
      <c r="P100" s="28" t="n"/>
    </row>
    <row r="101">
      <c r="A101" s="28" t="n"/>
      <c r="B101" s="28" t="n"/>
      <c r="C101" s="28" t="n"/>
      <c r="D101" s="28" t="n"/>
      <c r="E101" s="28" t="n"/>
      <c r="F101" s="28" t="n"/>
      <c r="G101" s="28" t="n"/>
      <c r="H101" s="28" t="n"/>
      <c r="I101" s="28" t="n"/>
      <c r="J101" s="28" t="n"/>
      <c r="K101" s="33">
        <f>IF(OR(J101="",J101=0),"",(J101-I101)/J101)</f>
      </c>
      <c r="L101" s="30" t="n"/>
      <c r="M101" s="28" t="n"/>
      <c r="N101" s="28" t="n"/>
      <c r="O101" s="28" t="n"/>
      <c r="P101" s="28" t="n"/>
    </row>
    <row r="102">
      <c r="A102" s="28" t="n"/>
      <c r="B102" s="28" t="n"/>
      <c r="C102" s="28" t="n"/>
      <c r="D102" s="28" t="n"/>
      <c r="E102" s="28" t="n"/>
      <c r="F102" s="28" t="n"/>
      <c r="G102" s="28" t="n"/>
      <c r="H102" s="28" t="n"/>
      <c r="I102" s="28" t="n"/>
      <c r="J102" s="28" t="n"/>
      <c r="K102" s="33">
        <f>IF(OR(J102="",J102=0),"",(J102-I102)/J102)</f>
      </c>
      <c r="L102" s="30" t="n"/>
      <c r="M102" s="28" t="n"/>
      <c r="N102" s="28" t="n"/>
      <c r="O102" s="28" t="n"/>
      <c r="P102" s="28" t="n"/>
    </row>
    <row r="103">
      <c r="A103" s="28" t="n"/>
      <c r="B103" s="28" t="n"/>
      <c r="C103" s="28" t="n"/>
      <c r="D103" s="28" t="n"/>
      <c r="E103" s="28" t="n"/>
      <c r="F103" s="28" t="n"/>
      <c r="G103" s="28" t="n"/>
      <c r="H103" s="28" t="n"/>
      <c r="I103" s="28" t="n"/>
      <c r="J103" s="28" t="n"/>
      <c r="K103" s="33">
        <f>IF(OR(J103="",J103=0),"",(J103-I103)/J103)</f>
      </c>
      <c r="L103" s="30" t="n"/>
      <c r="M103" s="28" t="n"/>
      <c r="N103" s="28" t="n"/>
      <c r="O103" s="28" t="n"/>
      <c r="P103" s="28" t="n"/>
    </row>
    <row r="104">
      <c r="A104" s="28" t="n"/>
      <c r="B104" s="28" t="n"/>
      <c r="C104" s="28" t="n"/>
      <c r="D104" s="28" t="n"/>
      <c r="E104" s="28" t="n"/>
      <c r="F104" s="28" t="n"/>
      <c r="G104" s="28" t="n"/>
      <c r="H104" s="28" t="n"/>
      <c r="I104" s="28" t="n"/>
      <c r="J104" s="28" t="n"/>
      <c r="K104" s="33">
        <f>IF(OR(J104="",J104=0),"",(J104-I104)/J104)</f>
      </c>
      <c r="L104" s="30" t="n"/>
      <c r="M104" s="28" t="n"/>
      <c r="N104" s="28" t="n"/>
      <c r="O104" s="28" t="n"/>
      <c r="P104" s="28" t="n"/>
    </row>
    <row r="105">
      <c r="A105" s="28" t="n"/>
      <c r="B105" s="28" t="n"/>
      <c r="C105" s="28" t="n"/>
      <c r="D105" s="28" t="n"/>
      <c r="E105" s="28" t="n"/>
      <c r="F105" s="28" t="n"/>
      <c r="G105" s="28" t="n"/>
      <c r="H105" s="28" t="n"/>
      <c r="I105" s="28" t="n"/>
      <c r="J105" s="28" t="n"/>
      <c r="K105" s="33">
        <f>IF(OR(J105="",J105=0),"",(J105-I105)/J105)</f>
      </c>
      <c r="L105" s="30" t="n"/>
      <c r="M105" s="28" t="n"/>
      <c r="N105" s="28" t="n"/>
      <c r="O105" s="28" t="n"/>
      <c r="P105" s="28" t="n"/>
    </row>
    <row r="106">
      <c r="A106" s="28" t="n"/>
      <c r="B106" s="28" t="n"/>
      <c r="C106" s="28" t="n"/>
      <c r="D106" s="28" t="n"/>
      <c r="E106" s="28" t="n"/>
      <c r="F106" s="28" t="n"/>
      <c r="G106" s="28" t="n"/>
      <c r="H106" s="28" t="n"/>
      <c r="I106" s="28" t="n"/>
      <c r="J106" s="28" t="n"/>
      <c r="K106" s="33">
        <f>IF(OR(J106="",J106=0),"",(J106-I106)/J106)</f>
      </c>
      <c r="L106" s="30" t="n"/>
      <c r="M106" s="28" t="n"/>
      <c r="N106" s="28" t="n"/>
      <c r="O106" s="28" t="n"/>
      <c r="P106" s="28" t="n"/>
    </row>
    <row r="107">
      <c r="A107" s="28" t="n"/>
      <c r="B107" s="28" t="n"/>
      <c r="C107" s="28" t="n"/>
      <c r="D107" s="28" t="n"/>
      <c r="E107" s="28" t="n"/>
      <c r="F107" s="28" t="n"/>
      <c r="G107" s="28" t="n"/>
      <c r="H107" s="28" t="n"/>
      <c r="I107" s="28" t="n"/>
      <c r="J107" s="28" t="n"/>
      <c r="K107" s="33">
        <f>IF(OR(J107="",J107=0),"",(J107-I107)/J107)</f>
      </c>
      <c r="L107" s="30" t="n"/>
      <c r="M107" s="28" t="n"/>
      <c r="N107" s="28" t="n"/>
      <c r="O107" s="28" t="n"/>
      <c r="P107" s="28" t="n"/>
    </row>
    <row r="108">
      <c r="A108" s="28" t="n"/>
      <c r="B108" s="28" t="n"/>
      <c r="C108" s="28" t="n"/>
      <c r="D108" s="28" t="n"/>
      <c r="E108" s="28" t="n"/>
      <c r="F108" s="28" t="n"/>
      <c r="G108" s="28" t="n"/>
      <c r="H108" s="28" t="n"/>
      <c r="I108" s="28" t="n"/>
      <c r="J108" s="28" t="n"/>
      <c r="K108" s="33">
        <f>IF(OR(J108="",J108=0),"",(J108-I108)/J108)</f>
      </c>
      <c r="L108" s="30" t="n"/>
      <c r="M108" s="28" t="n"/>
      <c r="N108" s="28" t="n"/>
      <c r="O108" s="28" t="n"/>
      <c r="P108" s="28" t="n"/>
    </row>
    <row r="109">
      <c r="A109" s="28" t="n"/>
      <c r="B109" s="28" t="n"/>
      <c r="C109" s="28" t="n"/>
      <c r="D109" s="28" t="n"/>
      <c r="E109" s="28" t="n"/>
      <c r="F109" s="28" t="n"/>
      <c r="G109" s="28" t="n"/>
      <c r="H109" s="28" t="n"/>
      <c r="I109" s="28" t="n"/>
      <c r="J109" s="28" t="n"/>
      <c r="K109" s="33">
        <f>IF(OR(J109="",J109=0),"",(J109-I109)/J109)</f>
      </c>
      <c r="L109" s="30" t="n"/>
      <c r="M109" s="28" t="n"/>
      <c r="N109" s="28" t="n"/>
      <c r="O109" s="28" t="n"/>
      <c r="P109" s="28" t="n"/>
    </row>
    <row r="110">
      <c r="A110" s="28" t="n"/>
      <c r="B110" s="28" t="n"/>
      <c r="C110" s="28" t="n"/>
      <c r="D110" s="28" t="n"/>
      <c r="E110" s="28" t="n"/>
      <c r="F110" s="28" t="n"/>
      <c r="G110" s="28" t="n"/>
      <c r="H110" s="28" t="n"/>
      <c r="I110" s="28" t="n"/>
      <c r="J110" s="28" t="n"/>
      <c r="K110" s="33">
        <f>IF(OR(J110="",J110=0),"",(J110-I110)/J110)</f>
      </c>
      <c r="L110" s="30" t="n"/>
      <c r="M110" s="28" t="n"/>
      <c r="N110" s="28" t="n"/>
      <c r="O110" s="28" t="n"/>
      <c r="P110" s="28" t="n"/>
    </row>
    <row r="111">
      <c r="A111" s="28" t="n"/>
      <c r="B111" s="28" t="n"/>
      <c r="C111" s="28" t="n"/>
      <c r="D111" s="28" t="n"/>
      <c r="E111" s="28" t="n"/>
      <c r="F111" s="28" t="n"/>
      <c r="G111" s="28" t="n"/>
      <c r="H111" s="28" t="n"/>
      <c r="I111" s="28" t="n"/>
      <c r="J111" s="28" t="n"/>
      <c r="K111" s="33">
        <f>IF(OR(J111="",J111=0),"",(J111-I111)/J111)</f>
      </c>
      <c r="L111" s="30" t="n"/>
      <c r="M111" s="28" t="n"/>
      <c r="N111" s="28" t="n"/>
      <c r="O111" s="28" t="n"/>
      <c r="P111" s="28" t="n"/>
    </row>
    <row r="112">
      <c r="A112" s="28" t="n"/>
      <c r="B112" s="28" t="n"/>
      <c r="C112" s="28" t="n"/>
      <c r="D112" s="28" t="n"/>
      <c r="E112" s="28" t="n"/>
      <c r="F112" s="28" t="n"/>
      <c r="G112" s="28" t="n"/>
      <c r="H112" s="28" t="n"/>
      <c r="I112" s="28" t="n"/>
      <c r="J112" s="28" t="n"/>
      <c r="K112" s="33">
        <f>IF(OR(J112="",J112=0),"",(J112-I112)/J112)</f>
      </c>
      <c r="L112" s="30" t="n"/>
      <c r="M112" s="28" t="n"/>
      <c r="N112" s="28" t="n"/>
      <c r="O112" s="28" t="n"/>
      <c r="P112" s="28" t="n"/>
    </row>
    <row r="113">
      <c r="A113" s="28" t="n"/>
      <c r="B113" s="28" t="n"/>
      <c r="C113" s="28" t="n"/>
      <c r="D113" s="28" t="n"/>
      <c r="E113" s="28" t="n"/>
      <c r="F113" s="28" t="n"/>
      <c r="G113" s="28" t="n"/>
      <c r="H113" s="28" t="n"/>
      <c r="I113" s="28" t="n"/>
      <c r="J113" s="28" t="n"/>
      <c r="K113" s="33">
        <f>IF(OR(J113="",J113=0),"",(J113-I113)/J113)</f>
      </c>
      <c r="L113" s="30" t="n"/>
      <c r="M113" s="28" t="n"/>
      <c r="N113" s="28" t="n"/>
      <c r="O113" s="28" t="n"/>
      <c r="P113" s="28" t="n"/>
    </row>
    <row r="114">
      <c r="A114" s="28" t="n"/>
      <c r="B114" s="28" t="n"/>
      <c r="C114" s="28" t="n"/>
      <c r="D114" s="28" t="n"/>
      <c r="E114" s="28" t="n"/>
      <c r="F114" s="28" t="n"/>
      <c r="G114" s="28" t="n"/>
      <c r="H114" s="28" t="n"/>
      <c r="I114" s="28" t="n"/>
      <c r="J114" s="28" t="n"/>
      <c r="K114" s="33">
        <f>IF(OR(J114="",J114=0),"",(J114-I114)/J114)</f>
      </c>
      <c r="L114" s="30" t="n"/>
      <c r="M114" s="28" t="n"/>
      <c r="N114" s="28" t="n"/>
      <c r="O114" s="28" t="n"/>
      <c r="P114" s="28" t="n"/>
    </row>
    <row r="115">
      <c r="A115" s="28" t="n"/>
      <c r="B115" s="28" t="n"/>
      <c r="C115" s="28" t="n"/>
      <c r="D115" s="28" t="n"/>
      <c r="E115" s="28" t="n"/>
      <c r="F115" s="28" t="n"/>
      <c r="G115" s="28" t="n"/>
      <c r="H115" s="28" t="n"/>
      <c r="I115" s="28" t="n"/>
      <c r="J115" s="28" t="n"/>
      <c r="K115" s="33">
        <f>IF(OR(J115="",J115=0),"",(J115-I115)/J115)</f>
      </c>
      <c r="L115" s="30" t="n"/>
      <c r="M115" s="28" t="n"/>
      <c r="N115" s="28" t="n"/>
      <c r="O115" s="28" t="n"/>
      <c r="P115" s="28" t="n"/>
    </row>
    <row r="116">
      <c r="A116" s="28" t="n"/>
      <c r="B116" s="28" t="n"/>
      <c r="C116" s="28" t="n"/>
      <c r="D116" s="28" t="n"/>
      <c r="E116" s="28" t="n"/>
      <c r="F116" s="28" t="n"/>
      <c r="G116" s="28" t="n"/>
      <c r="H116" s="28" t="n"/>
      <c r="I116" s="28" t="n"/>
      <c r="J116" s="28" t="n"/>
      <c r="K116" s="33">
        <f>IF(OR(J116="",J116=0),"",(J116-I116)/J116)</f>
      </c>
      <c r="L116" s="30" t="n"/>
      <c r="M116" s="28" t="n"/>
      <c r="N116" s="28" t="n"/>
      <c r="O116" s="28" t="n"/>
      <c r="P116" s="28" t="n"/>
    </row>
    <row r="117">
      <c r="A117" s="28" t="n"/>
      <c r="B117" s="28" t="n"/>
      <c r="C117" s="28" t="n"/>
      <c r="D117" s="28" t="n"/>
      <c r="E117" s="28" t="n"/>
      <c r="F117" s="28" t="n"/>
      <c r="G117" s="28" t="n"/>
      <c r="H117" s="28" t="n"/>
      <c r="I117" s="28" t="n"/>
      <c r="J117" s="28" t="n"/>
      <c r="K117" s="33">
        <f>IF(OR(J117="",J117=0),"",(J117-I117)/J117)</f>
      </c>
      <c r="L117" s="30" t="n"/>
      <c r="M117" s="28" t="n"/>
      <c r="N117" s="28" t="n"/>
      <c r="O117" s="28" t="n"/>
      <c r="P117" s="28" t="n"/>
    </row>
    <row r="118">
      <c r="A118" s="28" t="n"/>
      <c r="B118" s="28" t="n"/>
      <c r="C118" s="28" t="n"/>
      <c r="D118" s="28" t="n"/>
      <c r="E118" s="28" t="n"/>
      <c r="F118" s="28" t="n"/>
      <c r="G118" s="28" t="n"/>
      <c r="H118" s="28" t="n"/>
      <c r="I118" s="28" t="n"/>
      <c r="J118" s="28" t="n"/>
      <c r="K118" s="33">
        <f>IF(OR(J118="",J118=0),"",(J118-I118)/J118)</f>
      </c>
      <c r="L118" s="30" t="n"/>
      <c r="M118" s="28" t="n"/>
      <c r="N118" s="28" t="n"/>
      <c r="O118" s="28" t="n"/>
      <c r="P118" s="28" t="n"/>
    </row>
    <row r="119">
      <c r="A119" s="28" t="n"/>
      <c r="B119" s="28" t="n"/>
      <c r="C119" s="28" t="n"/>
      <c r="D119" s="28" t="n"/>
      <c r="E119" s="28" t="n"/>
      <c r="F119" s="28" t="n"/>
      <c r="G119" s="28" t="n"/>
      <c r="H119" s="28" t="n"/>
      <c r="I119" s="28" t="n"/>
      <c r="J119" s="28" t="n"/>
      <c r="K119" s="33">
        <f>IF(OR(J119="",J119=0),"",(J119-I119)/J119)</f>
      </c>
      <c r="L119" s="30" t="n"/>
      <c r="M119" s="28" t="n"/>
      <c r="N119" s="28" t="n"/>
      <c r="O119" s="28" t="n"/>
      <c r="P119" s="28" t="n"/>
    </row>
    <row r="120">
      <c r="A120" s="28" t="n"/>
      <c r="B120" s="28" t="n"/>
      <c r="C120" s="28" t="n"/>
      <c r="D120" s="28" t="n"/>
      <c r="E120" s="28" t="n"/>
      <c r="F120" s="28" t="n"/>
      <c r="G120" s="28" t="n"/>
      <c r="H120" s="28" t="n"/>
      <c r="I120" s="28" t="n"/>
      <c r="J120" s="28" t="n"/>
      <c r="K120" s="33">
        <f>IF(OR(J120="",J120=0),"",(J120-I120)/J120)</f>
      </c>
      <c r="L120" s="30" t="n"/>
      <c r="M120" s="28" t="n"/>
      <c r="N120" s="28" t="n"/>
      <c r="O120" s="28" t="n"/>
      <c r="P120" s="28" t="n"/>
    </row>
    <row r="121">
      <c r="A121" s="28" t="n"/>
      <c r="B121" s="28" t="n"/>
      <c r="C121" s="28" t="n"/>
      <c r="D121" s="28" t="n"/>
      <c r="E121" s="28" t="n"/>
      <c r="F121" s="28" t="n"/>
      <c r="G121" s="28" t="n"/>
      <c r="H121" s="28" t="n"/>
      <c r="I121" s="28" t="n"/>
      <c r="J121" s="28" t="n"/>
      <c r="K121" s="33">
        <f>IF(OR(J121="",J121=0),"",(J121-I121)/J121)</f>
      </c>
      <c r="L121" s="30" t="n"/>
      <c r="M121" s="28" t="n"/>
      <c r="N121" s="28" t="n"/>
      <c r="O121" s="28" t="n"/>
      <c r="P121" s="28" t="n"/>
    </row>
    <row r="122">
      <c r="A122" s="28" t="n"/>
      <c r="B122" s="28" t="n"/>
      <c r="C122" s="28" t="n"/>
      <c r="D122" s="28" t="n"/>
      <c r="E122" s="28" t="n"/>
      <c r="F122" s="28" t="n"/>
      <c r="G122" s="28" t="n"/>
      <c r="H122" s="28" t="n"/>
      <c r="I122" s="28" t="n"/>
      <c r="J122" s="28" t="n"/>
      <c r="K122" s="33">
        <f>IF(OR(J122="",J122=0),"",(J122-I122)/J122)</f>
      </c>
      <c r="L122" s="30" t="n"/>
      <c r="M122" s="28" t="n"/>
      <c r="N122" s="28" t="n"/>
      <c r="O122" s="28" t="n"/>
      <c r="P122" s="28" t="n"/>
    </row>
    <row r="123">
      <c r="A123" s="28" t="n"/>
      <c r="B123" s="28" t="n"/>
      <c r="C123" s="28" t="n"/>
      <c r="D123" s="28" t="n"/>
      <c r="E123" s="28" t="n"/>
      <c r="F123" s="28" t="n"/>
      <c r="G123" s="28" t="n"/>
      <c r="H123" s="28" t="n"/>
      <c r="I123" s="28" t="n"/>
      <c r="J123" s="28" t="n"/>
      <c r="K123" s="33">
        <f>IF(OR(J123="",J123=0),"",(J123-I123)/J123)</f>
      </c>
      <c r="L123" s="30" t="n"/>
      <c r="M123" s="28" t="n"/>
      <c r="N123" s="28" t="n"/>
      <c r="O123" s="28" t="n"/>
      <c r="P123" s="28" t="n"/>
    </row>
    <row r="124">
      <c r="A124" s="28" t="n"/>
      <c r="B124" s="28" t="n"/>
      <c r="C124" s="28" t="n"/>
      <c r="D124" s="28" t="n"/>
      <c r="E124" s="28" t="n"/>
      <c r="F124" s="28" t="n"/>
      <c r="G124" s="28" t="n"/>
      <c r="H124" s="28" t="n"/>
      <c r="I124" s="28" t="n"/>
      <c r="J124" s="28" t="n"/>
      <c r="K124" s="33">
        <f>IF(OR(J124="",J124=0),"",(J124-I124)/J124)</f>
      </c>
      <c r="L124" s="30" t="n"/>
      <c r="M124" s="28" t="n"/>
      <c r="N124" s="28" t="n"/>
      <c r="O124" s="28" t="n"/>
      <c r="P124" s="28" t="n"/>
    </row>
    <row r="125">
      <c r="A125" s="28" t="n"/>
      <c r="B125" s="28" t="n"/>
      <c r="C125" s="28" t="n"/>
      <c r="D125" s="28" t="n"/>
      <c r="E125" s="28" t="n"/>
      <c r="F125" s="28" t="n"/>
      <c r="G125" s="28" t="n"/>
      <c r="H125" s="28" t="n"/>
      <c r="I125" s="28" t="n"/>
      <c r="J125" s="28" t="n"/>
      <c r="K125" s="33">
        <f>IF(OR(J125="",J125=0),"",(J125-I125)/J125)</f>
      </c>
      <c r="L125" s="30" t="n"/>
      <c r="M125" s="28" t="n"/>
      <c r="N125" s="28" t="n"/>
      <c r="O125" s="28" t="n"/>
      <c r="P125" s="28" t="n"/>
    </row>
    <row r="126">
      <c r="A126" s="28" t="n"/>
      <c r="B126" s="28" t="n"/>
      <c r="C126" s="28" t="n"/>
      <c r="D126" s="28" t="n"/>
      <c r="E126" s="28" t="n"/>
      <c r="F126" s="28" t="n"/>
      <c r="G126" s="28" t="n"/>
      <c r="H126" s="28" t="n"/>
      <c r="I126" s="28" t="n"/>
      <c r="J126" s="28" t="n"/>
      <c r="K126" s="33">
        <f>IF(OR(J126="",J126=0),"",(J126-I126)/J126)</f>
      </c>
      <c r="L126" s="30" t="n"/>
      <c r="M126" s="28" t="n"/>
      <c r="N126" s="28" t="n"/>
      <c r="O126" s="28" t="n"/>
      <c r="P126" s="28" t="n"/>
    </row>
    <row r="127">
      <c r="A127" s="28" t="n"/>
      <c r="B127" s="28" t="n"/>
      <c r="C127" s="28" t="n"/>
      <c r="D127" s="28" t="n"/>
      <c r="E127" s="28" t="n"/>
      <c r="F127" s="28" t="n"/>
      <c r="G127" s="28" t="n"/>
      <c r="H127" s="28" t="n"/>
      <c r="I127" s="28" t="n"/>
      <c r="J127" s="28" t="n"/>
      <c r="K127" s="33">
        <f>IF(OR(J127="",J127=0),"",(J127-I127)/J127)</f>
      </c>
      <c r="L127" s="30" t="n"/>
      <c r="M127" s="28" t="n"/>
      <c r="N127" s="28" t="n"/>
      <c r="O127" s="28" t="n"/>
      <c r="P127" s="28" t="n"/>
    </row>
    <row r="128">
      <c r="A128" s="28" t="n"/>
      <c r="B128" s="28" t="n"/>
      <c r="C128" s="28" t="n"/>
      <c r="D128" s="28" t="n"/>
      <c r="E128" s="28" t="n"/>
      <c r="F128" s="28" t="n"/>
      <c r="G128" s="28" t="n"/>
      <c r="H128" s="28" t="n"/>
      <c r="I128" s="28" t="n"/>
      <c r="J128" s="28" t="n"/>
      <c r="K128" s="33">
        <f>IF(OR(J128="",J128=0),"",(J128-I128)/J128)</f>
      </c>
      <c r="L128" s="30" t="n"/>
      <c r="M128" s="28" t="n"/>
      <c r="N128" s="28" t="n"/>
      <c r="O128" s="28" t="n"/>
      <c r="P128" s="28" t="n"/>
    </row>
    <row r="129">
      <c r="A129" s="28" t="n"/>
      <c r="B129" s="28" t="n"/>
      <c r="C129" s="28" t="n"/>
      <c r="D129" s="28" t="n"/>
      <c r="E129" s="28" t="n"/>
      <c r="F129" s="28" t="n"/>
      <c r="G129" s="28" t="n"/>
      <c r="H129" s="28" t="n"/>
      <c r="I129" s="28" t="n"/>
      <c r="J129" s="28" t="n"/>
      <c r="K129" s="33">
        <f>IF(OR(J129="",J129=0),"",(J129-I129)/J129)</f>
      </c>
      <c r="L129" s="30" t="n"/>
      <c r="M129" s="28" t="n"/>
      <c r="N129" s="28" t="n"/>
      <c r="O129" s="28" t="n"/>
      <c r="P129" s="28" t="n"/>
    </row>
    <row r="130">
      <c r="A130" s="28" t="n"/>
      <c r="B130" s="28" t="n"/>
      <c r="C130" s="28" t="n"/>
      <c r="D130" s="28" t="n"/>
      <c r="E130" s="28" t="n"/>
      <c r="F130" s="28" t="n"/>
      <c r="G130" s="28" t="n"/>
      <c r="H130" s="28" t="n"/>
      <c r="I130" s="28" t="n"/>
      <c r="J130" s="28" t="n"/>
      <c r="K130" s="33">
        <f>IF(OR(J130="",J130=0),"",(J130-I130)/J130)</f>
      </c>
      <c r="L130" s="30" t="n"/>
      <c r="M130" s="28" t="n"/>
      <c r="N130" s="28" t="n"/>
      <c r="O130" s="28" t="n"/>
      <c r="P130" s="28" t="n"/>
    </row>
    <row r="131">
      <c r="A131" s="28" t="n"/>
      <c r="B131" s="28" t="n"/>
      <c r="C131" s="28" t="n"/>
      <c r="D131" s="28" t="n"/>
      <c r="E131" s="28" t="n"/>
      <c r="F131" s="28" t="n"/>
      <c r="G131" s="28" t="n"/>
      <c r="H131" s="28" t="n"/>
      <c r="I131" s="28" t="n"/>
      <c r="J131" s="28" t="n"/>
      <c r="K131" s="33">
        <f>IF(OR(J131="",J131=0),"",(J131-I131)/J131)</f>
      </c>
      <c r="L131" s="30" t="n"/>
      <c r="M131" s="28" t="n"/>
      <c r="N131" s="28" t="n"/>
      <c r="O131" s="28" t="n"/>
      <c r="P131" s="28" t="n"/>
    </row>
    <row r="132">
      <c r="A132" s="28" t="n"/>
      <c r="B132" s="28" t="n"/>
      <c r="C132" s="28" t="n"/>
      <c r="D132" s="28" t="n"/>
      <c r="E132" s="28" t="n"/>
      <c r="F132" s="28" t="n"/>
      <c r="G132" s="28" t="n"/>
      <c r="H132" s="28" t="n"/>
      <c r="I132" s="28" t="n"/>
      <c r="J132" s="28" t="n"/>
      <c r="K132" s="33">
        <f>IF(OR(J132="",J132=0),"",(J132-I132)/J132)</f>
      </c>
      <c r="L132" s="30" t="n"/>
      <c r="M132" s="28" t="n"/>
      <c r="N132" s="28" t="n"/>
      <c r="O132" s="28" t="n"/>
      <c r="P132" s="28" t="n"/>
    </row>
    <row r="133">
      <c r="A133" s="28" t="n"/>
      <c r="B133" s="28" t="n"/>
      <c r="C133" s="28" t="n"/>
      <c r="D133" s="28" t="n"/>
      <c r="E133" s="28" t="n"/>
      <c r="F133" s="28" t="n"/>
      <c r="G133" s="28" t="n"/>
      <c r="H133" s="28" t="n"/>
      <c r="I133" s="28" t="n"/>
      <c r="J133" s="28" t="n"/>
      <c r="K133" s="33">
        <f>IF(OR(J133="",J133=0),"",(J133-I133)/J133)</f>
      </c>
      <c r="L133" s="30" t="n"/>
      <c r="M133" s="28" t="n"/>
      <c r="N133" s="28" t="n"/>
      <c r="O133" s="28" t="n"/>
      <c r="P133" s="28" t="n"/>
    </row>
    <row r="134">
      <c r="A134" s="28" t="n"/>
      <c r="B134" s="28" t="n"/>
      <c r="C134" s="28" t="n"/>
      <c r="D134" s="28" t="n"/>
      <c r="E134" s="28" t="n"/>
      <c r="F134" s="28" t="n"/>
      <c r="G134" s="28" t="n"/>
      <c r="H134" s="28" t="n"/>
      <c r="I134" s="28" t="n"/>
      <c r="J134" s="28" t="n"/>
      <c r="K134" s="33">
        <f>IF(OR(J134="",J134=0),"",(J134-I134)/J134)</f>
      </c>
      <c r="L134" s="30" t="n"/>
      <c r="M134" s="28" t="n"/>
      <c r="N134" s="28" t="n"/>
      <c r="O134" s="28" t="n"/>
      <c r="P134" s="28" t="n"/>
    </row>
    <row r="135">
      <c r="A135" s="28" t="n"/>
      <c r="B135" s="28" t="n"/>
      <c r="C135" s="28" t="n"/>
      <c r="D135" s="28" t="n"/>
      <c r="E135" s="28" t="n"/>
      <c r="F135" s="28" t="n"/>
      <c r="G135" s="28" t="n"/>
      <c r="H135" s="28" t="n"/>
      <c r="I135" s="28" t="n"/>
      <c r="J135" s="28" t="n"/>
      <c r="K135" s="33">
        <f>IF(OR(J135="",J135=0),"",(J135-I135)/J135)</f>
      </c>
      <c r="L135" s="30" t="n"/>
      <c r="M135" s="28" t="n"/>
      <c r="N135" s="28" t="n"/>
      <c r="O135" s="28" t="n"/>
      <c r="P135" s="28" t="n"/>
    </row>
    <row r="136">
      <c r="A136" s="28" t="n"/>
      <c r="B136" s="28" t="n"/>
      <c r="C136" s="28" t="n"/>
      <c r="D136" s="28" t="n"/>
      <c r="E136" s="28" t="n"/>
      <c r="F136" s="28" t="n"/>
      <c r="G136" s="28" t="n"/>
      <c r="H136" s="28" t="n"/>
      <c r="I136" s="28" t="n"/>
      <c r="J136" s="28" t="n"/>
      <c r="K136" s="33">
        <f>IF(OR(J136="",J136=0),"",(J136-I136)/J136)</f>
      </c>
      <c r="L136" s="30" t="n"/>
      <c r="M136" s="28" t="n"/>
      <c r="N136" s="28" t="n"/>
      <c r="O136" s="28" t="n"/>
      <c r="P136" s="28" t="n"/>
    </row>
    <row r="137">
      <c r="A137" s="28" t="n"/>
      <c r="B137" s="28" t="n"/>
      <c r="C137" s="28" t="n"/>
      <c r="D137" s="28" t="n"/>
      <c r="E137" s="28" t="n"/>
      <c r="F137" s="28" t="n"/>
      <c r="G137" s="28" t="n"/>
      <c r="H137" s="28" t="n"/>
      <c r="I137" s="28" t="n"/>
      <c r="J137" s="28" t="n"/>
      <c r="K137" s="33">
        <f>IF(OR(J137="",J137=0),"",(J137-I137)/J137)</f>
      </c>
      <c r="L137" s="30" t="n"/>
      <c r="M137" s="28" t="n"/>
      <c r="N137" s="28" t="n"/>
      <c r="O137" s="28" t="n"/>
      <c r="P137" s="28" t="n"/>
    </row>
    <row r="138">
      <c r="A138" s="28" t="n"/>
      <c r="B138" s="28" t="n"/>
      <c r="C138" s="28" t="n"/>
      <c r="D138" s="28" t="n"/>
      <c r="E138" s="28" t="n"/>
      <c r="F138" s="28" t="n"/>
      <c r="G138" s="28" t="n"/>
      <c r="H138" s="28" t="n"/>
      <c r="I138" s="28" t="n"/>
      <c r="J138" s="28" t="n"/>
      <c r="K138" s="33">
        <f>IF(OR(J138="",J138=0),"",(J138-I138)/J138)</f>
      </c>
      <c r="L138" s="30" t="n"/>
      <c r="M138" s="28" t="n"/>
      <c r="N138" s="28" t="n"/>
      <c r="O138" s="28" t="n"/>
      <c r="P138" s="28" t="n"/>
    </row>
    <row r="139">
      <c r="A139" s="28" t="n"/>
      <c r="B139" s="28" t="n"/>
      <c r="C139" s="28" t="n"/>
      <c r="D139" s="28" t="n"/>
      <c r="E139" s="28" t="n"/>
      <c r="F139" s="28" t="n"/>
      <c r="G139" s="28" t="n"/>
      <c r="H139" s="28" t="n"/>
      <c r="I139" s="28" t="n"/>
      <c r="J139" s="28" t="n"/>
      <c r="K139" s="33">
        <f>IF(OR(J139="",J139=0),"",(J139-I139)/J139)</f>
      </c>
      <c r="L139" s="30" t="n"/>
      <c r="M139" s="28" t="n"/>
      <c r="N139" s="28" t="n"/>
      <c r="O139" s="28" t="n"/>
      <c r="P139" s="28" t="n"/>
    </row>
    <row r="140">
      <c r="A140" s="28" t="n"/>
      <c r="B140" s="28" t="n"/>
      <c r="C140" s="28" t="n"/>
      <c r="D140" s="28" t="n"/>
      <c r="E140" s="28" t="n"/>
      <c r="F140" s="28" t="n"/>
      <c r="G140" s="28" t="n"/>
      <c r="H140" s="28" t="n"/>
      <c r="I140" s="28" t="n"/>
      <c r="J140" s="28" t="n"/>
      <c r="K140" s="33">
        <f>IF(OR(J140="",J140=0),"",(J140-I140)/J140)</f>
      </c>
      <c r="L140" s="30" t="n"/>
      <c r="M140" s="28" t="n"/>
      <c r="N140" s="28" t="n"/>
      <c r="O140" s="28" t="n"/>
      <c r="P140" s="28" t="n"/>
    </row>
    <row r="141">
      <c r="A141" s="28" t="n"/>
      <c r="B141" s="28" t="n"/>
      <c r="C141" s="28" t="n"/>
      <c r="D141" s="28" t="n"/>
      <c r="E141" s="28" t="n"/>
      <c r="F141" s="28" t="n"/>
      <c r="G141" s="28" t="n"/>
      <c r="H141" s="28" t="n"/>
      <c r="I141" s="28" t="n"/>
      <c r="J141" s="28" t="n"/>
      <c r="K141" s="33">
        <f>IF(OR(J141="",J141=0),"",(J141-I141)/J141)</f>
      </c>
      <c r="L141" s="30" t="n"/>
      <c r="M141" s="28" t="n"/>
      <c r="N141" s="28" t="n"/>
      <c r="O141" s="28" t="n"/>
      <c r="P141" s="28" t="n"/>
    </row>
    <row r="142">
      <c r="A142" s="28" t="n"/>
      <c r="B142" s="28" t="n"/>
      <c r="C142" s="28" t="n"/>
      <c r="D142" s="28" t="n"/>
      <c r="E142" s="28" t="n"/>
      <c r="F142" s="28" t="n"/>
      <c r="G142" s="28" t="n"/>
      <c r="H142" s="28" t="n"/>
      <c r="I142" s="28" t="n"/>
      <c r="J142" s="28" t="n"/>
      <c r="K142" s="33">
        <f>IF(OR(J142="",J142=0),"",(J142-I142)/J142)</f>
      </c>
      <c r="L142" s="30" t="n"/>
      <c r="M142" s="28" t="n"/>
      <c r="N142" s="28" t="n"/>
      <c r="O142" s="28" t="n"/>
      <c r="P142" s="28" t="n"/>
    </row>
    <row r="143">
      <c r="A143" s="28" t="n"/>
      <c r="B143" s="28" t="n"/>
      <c r="C143" s="28" t="n"/>
      <c r="D143" s="28" t="n"/>
      <c r="E143" s="28" t="n"/>
      <c r="F143" s="28" t="n"/>
      <c r="G143" s="28" t="n"/>
      <c r="H143" s="28" t="n"/>
      <c r="I143" s="28" t="n"/>
      <c r="J143" s="28" t="n"/>
      <c r="K143" s="33">
        <f>IF(OR(J143="",J143=0),"",(J143-I143)/J143)</f>
      </c>
      <c r="L143" s="30" t="n"/>
      <c r="M143" s="28" t="n"/>
      <c r="N143" s="28" t="n"/>
      <c r="O143" s="28" t="n"/>
      <c r="P143" s="28" t="n"/>
    </row>
    <row r="144">
      <c r="A144" s="28" t="n"/>
      <c r="B144" s="28" t="n"/>
      <c r="C144" s="28" t="n"/>
      <c r="D144" s="28" t="n"/>
      <c r="E144" s="28" t="n"/>
      <c r="F144" s="28" t="n"/>
      <c r="G144" s="28" t="n"/>
      <c r="H144" s="28" t="n"/>
      <c r="I144" s="28" t="n"/>
      <c r="J144" s="28" t="n"/>
      <c r="K144" s="33">
        <f>IF(OR(J144="",J144=0),"",(J144-I144)/J144)</f>
      </c>
      <c r="L144" s="30" t="n"/>
      <c r="M144" s="28" t="n"/>
      <c r="N144" s="28" t="n"/>
      <c r="O144" s="28" t="n"/>
      <c r="P144" s="28" t="n"/>
    </row>
    <row r="145">
      <c r="A145" s="28" t="n"/>
      <c r="B145" s="28" t="n"/>
      <c r="C145" s="28" t="n"/>
      <c r="D145" s="28" t="n"/>
      <c r="E145" s="28" t="n"/>
      <c r="F145" s="28" t="n"/>
      <c r="G145" s="28" t="n"/>
      <c r="H145" s="28" t="n"/>
      <c r="I145" s="28" t="n"/>
      <c r="J145" s="28" t="n"/>
      <c r="K145" s="33">
        <f>IF(OR(J145="",J145=0),"",(J145-I145)/J145)</f>
      </c>
      <c r="L145" s="30" t="n"/>
      <c r="M145" s="28" t="n"/>
      <c r="N145" s="28" t="n"/>
      <c r="O145" s="28" t="n"/>
      <c r="P145" s="28" t="n"/>
    </row>
    <row r="146">
      <c r="A146" s="28" t="n"/>
      <c r="B146" s="28" t="n"/>
      <c r="C146" s="28" t="n"/>
      <c r="D146" s="28" t="n"/>
      <c r="E146" s="28" t="n"/>
      <c r="F146" s="28" t="n"/>
      <c r="G146" s="28" t="n"/>
      <c r="H146" s="28" t="n"/>
      <c r="I146" s="28" t="n"/>
      <c r="J146" s="28" t="n"/>
      <c r="K146" s="33">
        <f>IF(OR(J146="",J146=0),"",(J146-I146)/J146)</f>
      </c>
      <c r="L146" s="30" t="n"/>
      <c r="M146" s="28" t="n"/>
      <c r="N146" s="28" t="n"/>
      <c r="O146" s="28" t="n"/>
      <c r="P146" s="28" t="n"/>
    </row>
    <row r="147">
      <c r="A147" s="28" t="n"/>
      <c r="B147" s="28" t="n"/>
      <c r="C147" s="28" t="n"/>
      <c r="D147" s="28" t="n"/>
      <c r="E147" s="28" t="n"/>
      <c r="F147" s="28" t="n"/>
      <c r="G147" s="28" t="n"/>
      <c r="H147" s="28" t="n"/>
      <c r="I147" s="28" t="n"/>
      <c r="J147" s="28" t="n"/>
      <c r="K147" s="33">
        <f>IF(OR(J147="",J147=0),"",(J147-I147)/J147)</f>
      </c>
      <c r="L147" s="30" t="n"/>
      <c r="M147" s="28" t="n"/>
      <c r="N147" s="28" t="n"/>
      <c r="O147" s="28" t="n"/>
      <c r="P147" s="28" t="n"/>
    </row>
    <row r="148">
      <c r="A148" s="28" t="n"/>
      <c r="B148" s="28" t="n"/>
      <c r="C148" s="28" t="n"/>
      <c r="D148" s="28" t="n"/>
      <c r="E148" s="28" t="n"/>
      <c r="F148" s="28" t="n"/>
      <c r="G148" s="28" t="n"/>
      <c r="H148" s="28" t="n"/>
      <c r="I148" s="28" t="n"/>
      <c r="J148" s="28" t="n"/>
      <c r="K148" s="33">
        <f>IF(OR(J148="",J148=0),"",(J148-I148)/J148)</f>
      </c>
      <c r="L148" s="30" t="n"/>
      <c r="M148" s="28" t="n"/>
      <c r="N148" s="28" t="n"/>
      <c r="O148" s="28" t="n"/>
      <c r="P148" s="28" t="n"/>
    </row>
    <row r="149">
      <c r="A149" s="28" t="n"/>
      <c r="B149" s="28" t="n"/>
      <c r="C149" s="28" t="n"/>
      <c r="D149" s="28" t="n"/>
      <c r="E149" s="28" t="n"/>
      <c r="F149" s="28" t="n"/>
      <c r="G149" s="28" t="n"/>
      <c r="H149" s="28" t="n"/>
      <c r="I149" s="28" t="n"/>
      <c r="J149" s="28" t="n"/>
      <c r="K149" s="33">
        <f>IF(OR(J149="",J149=0),"",(J149-I149)/J149)</f>
      </c>
      <c r="L149" s="30" t="n"/>
      <c r="M149" s="28" t="n"/>
      <c r="N149" s="28" t="n"/>
      <c r="O149" s="28" t="n"/>
      <c r="P149" s="28" t="n"/>
    </row>
    <row r="150">
      <c r="A150" s="28" t="n"/>
      <c r="B150" s="28" t="n"/>
      <c r="C150" s="28" t="n"/>
      <c r="D150" s="28" t="n"/>
      <c r="E150" s="28" t="n"/>
      <c r="F150" s="28" t="n"/>
      <c r="G150" s="28" t="n"/>
      <c r="H150" s="28" t="n"/>
      <c r="I150" s="28" t="n"/>
      <c r="J150" s="28" t="n"/>
      <c r="K150" s="33">
        <f>IF(OR(J150="",J150=0),"",(J150-I150)/J150)</f>
      </c>
      <c r="L150" s="30" t="n"/>
      <c r="M150" s="28" t="n"/>
      <c r="N150" s="28" t="n"/>
      <c r="O150" s="28" t="n"/>
      <c r="P150" s="28" t="n"/>
    </row>
    <row r="151">
      <c r="A151" s="28" t="n"/>
      <c r="B151" s="28" t="n"/>
      <c r="C151" s="28" t="n"/>
      <c r="D151" s="28" t="n"/>
      <c r="E151" s="28" t="n"/>
      <c r="F151" s="28" t="n"/>
      <c r="G151" s="28" t="n"/>
      <c r="H151" s="28" t="n"/>
      <c r="I151" s="28" t="n"/>
      <c r="J151" s="28" t="n"/>
      <c r="K151" s="33">
        <f>IF(OR(J151="",J151=0),"",(J151-I151)/J151)</f>
      </c>
      <c r="L151" s="30" t="n"/>
      <c r="M151" s="28" t="n"/>
      <c r="N151" s="28" t="n"/>
      <c r="O151" s="28" t="n"/>
      <c r="P151" s="28" t="n"/>
    </row>
    <row r="152">
      <c r="A152" s="28" t="n"/>
      <c r="B152" s="28" t="n"/>
      <c r="C152" s="28" t="n"/>
      <c r="D152" s="28" t="n"/>
      <c r="E152" s="28" t="n"/>
      <c r="F152" s="28" t="n"/>
      <c r="G152" s="28" t="n"/>
      <c r="H152" s="28" t="n"/>
      <c r="I152" s="28" t="n"/>
      <c r="J152" s="28" t="n"/>
      <c r="K152" s="33">
        <f>IF(OR(J152="",J152=0),"",(J152-I152)/J152)</f>
      </c>
      <c r="L152" s="30" t="n"/>
      <c r="M152" s="28" t="n"/>
      <c r="N152" s="28" t="n"/>
      <c r="O152" s="28" t="n"/>
      <c r="P152" s="28" t="n"/>
    </row>
    <row r="153">
      <c r="A153" s="28" t="n"/>
      <c r="B153" s="28" t="n"/>
      <c r="C153" s="28" t="n"/>
      <c r="D153" s="28" t="n"/>
      <c r="E153" s="28" t="n"/>
      <c r="F153" s="28" t="n"/>
      <c r="G153" s="28" t="n"/>
      <c r="H153" s="28" t="n"/>
      <c r="I153" s="28" t="n"/>
      <c r="J153" s="28" t="n"/>
      <c r="K153" s="33">
        <f>IF(OR(J153="",J153=0),"",(J153-I153)/J153)</f>
      </c>
      <c r="L153" s="30" t="n"/>
      <c r="M153" s="28" t="n"/>
      <c r="N153" s="28" t="n"/>
      <c r="O153" s="28" t="n"/>
      <c r="P153" s="28" t="n"/>
    </row>
    <row r="154">
      <c r="A154" s="28" t="n"/>
      <c r="B154" s="28" t="n"/>
      <c r="C154" s="28" t="n"/>
      <c r="D154" s="28" t="n"/>
      <c r="E154" s="28" t="n"/>
      <c r="F154" s="28" t="n"/>
      <c r="G154" s="28" t="n"/>
      <c r="H154" s="28" t="n"/>
      <c r="I154" s="28" t="n"/>
      <c r="J154" s="28" t="n"/>
      <c r="K154" s="33">
        <f>IF(OR(J154="",J154=0),"",(J154-I154)/J154)</f>
      </c>
      <c r="L154" s="30" t="n"/>
      <c r="M154" s="28" t="n"/>
      <c r="N154" s="28" t="n"/>
      <c r="O154" s="28" t="n"/>
      <c r="P154" s="28" t="n"/>
    </row>
    <row r="155">
      <c r="A155" s="28" t="n"/>
      <c r="B155" s="28" t="n"/>
      <c r="C155" s="28" t="n"/>
      <c r="D155" s="28" t="n"/>
      <c r="E155" s="28" t="n"/>
      <c r="F155" s="28" t="n"/>
      <c r="G155" s="28" t="n"/>
      <c r="H155" s="28" t="n"/>
      <c r="I155" s="28" t="n"/>
      <c r="J155" s="28" t="n"/>
      <c r="K155" s="33">
        <f>IF(OR(J155="",J155=0),"",(J155-I155)/J155)</f>
      </c>
      <c r="L155" s="30" t="n"/>
      <c r="M155" s="28" t="n"/>
      <c r="N155" s="28" t="n"/>
      <c r="O155" s="28" t="n"/>
      <c r="P155" s="28" t="n"/>
    </row>
    <row r="156">
      <c r="A156" s="28" t="n"/>
      <c r="B156" s="28" t="n"/>
      <c r="C156" s="28" t="n"/>
      <c r="D156" s="28" t="n"/>
      <c r="E156" s="28" t="n"/>
      <c r="F156" s="28" t="n"/>
      <c r="G156" s="28" t="n"/>
      <c r="H156" s="28" t="n"/>
      <c r="I156" s="28" t="n"/>
      <c r="J156" s="28" t="n"/>
      <c r="K156" s="33">
        <f>IF(OR(J156="",J156=0),"",(J156-I156)/J156)</f>
      </c>
      <c r="L156" s="30" t="n"/>
      <c r="M156" s="28" t="n"/>
      <c r="N156" s="28" t="n"/>
      <c r="O156" s="28" t="n"/>
      <c r="P156" s="28" t="n"/>
    </row>
    <row r="157">
      <c r="A157" s="28" t="n"/>
      <c r="B157" s="28" t="n"/>
      <c r="C157" s="28" t="n"/>
      <c r="D157" s="28" t="n"/>
      <c r="E157" s="28" t="n"/>
      <c r="F157" s="28" t="n"/>
      <c r="G157" s="28" t="n"/>
      <c r="H157" s="28" t="n"/>
      <c r="I157" s="28" t="n"/>
      <c r="J157" s="28" t="n"/>
      <c r="K157" s="33">
        <f>IF(OR(J157="",J157=0),"",(J157-I157)/J157)</f>
      </c>
      <c r="L157" s="30" t="n"/>
      <c r="M157" s="28" t="n"/>
      <c r="N157" s="28" t="n"/>
      <c r="O157" s="28" t="n"/>
      <c r="P157" s="28" t="n"/>
    </row>
    <row r="158">
      <c r="A158" s="28" t="n"/>
      <c r="B158" s="28" t="n"/>
      <c r="C158" s="28" t="n"/>
      <c r="D158" s="28" t="n"/>
      <c r="E158" s="28" t="n"/>
      <c r="F158" s="28" t="n"/>
      <c r="G158" s="28" t="n"/>
      <c r="H158" s="28" t="n"/>
      <c r="I158" s="28" t="n"/>
      <c r="J158" s="28" t="n"/>
      <c r="K158" s="33">
        <f>IF(OR(J158="",J158=0),"",(J158-I158)/J158)</f>
      </c>
      <c r="L158" s="30" t="n"/>
      <c r="M158" s="28" t="n"/>
      <c r="N158" s="28" t="n"/>
      <c r="O158" s="28" t="n"/>
      <c r="P158" s="28" t="n"/>
    </row>
    <row r="159">
      <c r="A159" s="28" t="n"/>
      <c r="B159" s="28" t="n"/>
      <c r="C159" s="28" t="n"/>
      <c r="D159" s="28" t="n"/>
      <c r="E159" s="28" t="n"/>
      <c r="F159" s="28" t="n"/>
      <c r="G159" s="28" t="n"/>
      <c r="H159" s="28" t="n"/>
      <c r="I159" s="28" t="n"/>
      <c r="J159" s="28" t="n"/>
      <c r="K159" s="33">
        <f>IF(OR(J159="",J159=0),"",(J159-I159)/J159)</f>
      </c>
      <c r="L159" s="30" t="n"/>
      <c r="M159" s="28" t="n"/>
      <c r="N159" s="28" t="n"/>
      <c r="O159" s="28" t="n"/>
      <c r="P159" s="28" t="n"/>
    </row>
    <row r="160">
      <c r="A160" s="28" t="n"/>
      <c r="B160" s="28" t="n"/>
      <c r="C160" s="28" t="n"/>
      <c r="D160" s="28" t="n"/>
      <c r="E160" s="28" t="n"/>
      <c r="F160" s="28" t="n"/>
      <c r="G160" s="28" t="n"/>
      <c r="H160" s="28" t="n"/>
      <c r="I160" s="28" t="n"/>
      <c r="J160" s="28" t="n"/>
      <c r="K160" s="33">
        <f>IF(OR(J160="",J160=0),"",(J160-I160)/J160)</f>
      </c>
      <c r="L160" s="30" t="n"/>
      <c r="M160" s="28" t="n"/>
      <c r="N160" s="28" t="n"/>
      <c r="O160" s="28" t="n"/>
      <c r="P160" s="28" t="n"/>
    </row>
    <row r="161">
      <c r="A161" s="28" t="n"/>
      <c r="B161" s="28" t="n"/>
      <c r="C161" s="28" t="n"/>
      <c r="D161" s="28" t="n"/>
      <c r="E161" s="28" t="n"/>
      <c r="F161" s="28" t="n"/>
      <c r="G161" s="28" t="n"/>
      <c r="H161" s="28" t="n"/>
      <c r="I161" s="28" t="n"/>
      <c r="J161" s="28" t="n"/>
      <c r="K161" s="33">
        <f>IF(OR(J161="",J161=0),"",(J161-I161)/J161)</f>
      </c>
      <c r="L161" s="30" t="n"/>
      <c r="M161" s="28" t="n"/>
      <c r="N161" s="28" t="n"/>
      <c r="O161" s="28" t="n"/>
      <c r="P161" s="28" t="n"/>
    </row>
    <row r="162">
      <c r="A162" s="28" t="n"/>
      <c r="B162" s="28" t="n"/>
      <c r="C162" s="28" t="n"/>
      <c r="D162" s="28" t="n"/>
      <c r="E162" s="28" t="n"/>
      <c r="F162" s="28" t="n"/>
      <c r="G162" s="28" t="n"/>
      <c r="H162" s="28" t="n"/>
      <c r="I162" s="28" t="n"/>
      <c r="J162" s="28" t="n"/>
      <c r="K162" s="33">
        <f>IF(OR(J162="",J162=0),"",(J162-I162)/J162)</f>
      </c>
      <c r="L162" s="30" t="n"/>
      <c r="M162" s="28" t="n"/>
      <c r="N162" s="28" t="n"/>
      <c r="O162" s="28" t="n"/>
      <c r="P162" s="28" t="n"/>
    </row>
    <row r="163">
      <c r="A163" s="28" t="n"/>
      <c r="B163" s="28" t="n"/>
      <c r="C163" s="28" t="n"/>
      <c r="D163" s="28" t="n"/>
      <c r="E163" s="28" t="n"/>
      <c r="F163" s="28" t="n"/>
      <c r="G163" s="28" t="n"/>
      <c r="H163" s="28" t="n"/>
      <c r="I163" s="28" t="n"/>
      <c r="J163" s="28" t="n"/>
      <c r="K163" s="33">
        <f>IF(OR(J163="",J163=0),"",(J163-I163)/J163)</f>
      </c>
      <c r="L163" s="30" t="n"/>
      <c r="M163" s="28" t="n"/>
      <c r="N163" s="28" t="n"/>
      <c r="O163" s="28" t="n"/>
      <c r="P163" s="28" t="n"/>
    </row>
    <row r="164">
      <c r="A164" s="28" t="n"/>
      <c r="B164" s="28" t="n"/>
      <c r="C164" s="28" t="n"/>
      <c r="D164" s="28" t="n"/>
      <c r="E164" s="28" t="n"/>
      <c r="F164" s="28" t="n"/>
      <c r="G164" s="28" t="n"/>
      <c r="H164" s="28" t="n"/>
      <c r="I164" s="28" t="n"/>
      <c r="J164" s="28" t="n"/>
      <c r="K164" s="33">
        <f>IF(OR(J164="",J164=0),"",(J164-I164)/J164)</f>
      </c>
      <c r="L164" s="30" t="n"/>
      <c r="M164" s="28" t="n"/>
      <c r="N164" s="28" t="n"/>
      <c r="O164" s="28" t="n"/>
      <c r="P164" s="28" t="n"/>
    </row>
    <row r="165">
      <c r="A165" s="28" t="n"/>
      <c r="B165" s="28" t="n"/>
      <c r="C165" s="28" t="n"/>
      <c r="D165" s="28" t="n"/>
      <c r="E165" s="28" t="n"/>
      <c r="F165" s="28" t="n"/>
      <c r="G165" s="28" t="n"/>
      <c r="H165" s="28" t="n"/>
      <c r="I165" s="28" t="n"/>
      <c r="J165" s="28" t="n"/>
      <c r="K165" s="33">
        <f>IF(OR(J165="",J165=0),"",(J165-I165)/J165)</f>
      </c>
      <c r="L165" s="30" t="n"/>
      <c r="M165" s="28" t="n"/>
      <c r="N165" s="28" t="n"/>
      <c r="O165" s="28" t="n"/>
      <c r="P165" s="28" t="n"/>
    </row>
    <row r="166">
      <c r="A166" s="28" t="n"/>
      <c r="B166" s="28" t="n"/>
      <c r="C166" s="28" t="n"/>
      <c r="D166" s="28" t="n"/>
      <c r="E166" s="28" t="n"/>
      <c r="F166" s="28" t="n"/>
      <c r="G166" s="28" t="n"/>
      <c r="H166" s="28" t="n"/>
      <c r="I166" s="28" t="n"/>
      <c r="J166" s="28" t="n"/>
      <c r="K166" s="33">
        <f>IF(OR(J166="",J166=0),"",(J166-I166)/J166)</f>
      </c>
      <c r="L166" s="30" t="n"/>
      <c r="M166" s="28" t="n"/>
      <c r="N166" s="28" t="n"/>
      <c r="O166" s="28" t="n"/>
      <c r="P166" s="28" t="n"/>
    </row>
    <row r="167">
      <c r="A167" s="28" t="n"/>
      <c r="B167" s="28" t="n"/>
      <c r="C167" s="28" t="n"/>
      <c r="D167" s="28" t="n"/>
      <c r="E167" s="28" t="n"/>
      <c r="F167" s="28" t="n"/>
      <c r="G167" s="28" t="n"/>
      <c r="H167" s="28" t="n"/>
      <c r="I167" s="28" t="n"/>
      <c r="J167" s="28" t="n"/>
      <c r="K167" s="33">
        <f>IF(OR(J167="",J167=0),"",(J167-I167)/J167)</f>
      </c>
      <c r="L167" s="30" t="n"/>
      <c r="M167" s="28" t="n"/>
      <c r="N167" s="28" t="n"/>
      <c r="O167" s="28" t="n"/>
      <c r="P167" s="28" t="n"/>
    </row>
    <row r="168">
      <c r="A168" s="28" t="n"/>
      <c r="B168" s="28" t="n"/>
      <c r="C168" s="28" t="n"/>
      <c r="D168" s="28" t="n"/>
      <c r="E168" s="28" t="n"/>
      <c r="F168" s="28" t="n"/>
      <c r="G168" s="28" t="n"/>
      <c r="H168" s="28" t="n"/>
      <c r="I168" s="28" t="n"/>
      <c r="J168" s="28" t="n"/>
      <c r="K168" s="33">
        <f>IF(OR(J168="",J168=0),"",(J168-I168)/J168)</f>
      </c>
      <c r="L168" s="30" t="n"/>
      <c r="M168" s="28" t="n"/>
      <c r="N168" s="28" t="n"/>
      <c r="O168" s="28" t="n"/>
      <c r="P168" s="28" t="n"/>
    </row>
    <row r="169">
      <c r="A169" s="28" t="n"/>
      <c r="B169" s="28" t="n"/>
      <c r="C169" s="28" t="n"/>
      <c r="D169" s="28" t="n"/>
      <c r="E169" s="28" t="n"/>
      <c r="F169" s="28" t="n"/>
      <c r="G169" s="28" t="n"/>
      <c r="H169" s="28" t="n"/>
      <c r="I169" s="28" t="n"/>
      <c r="J169" s="28" t="n"/>
      <c r="K169" s="33">
        <f>IF(OR(J169="",J169=0),"",(J169-I169)/J169)</f>
      </c>
      <c r="L169" s="30" t="n"/>
      <c r="M169" s="28" t="n"/>
      <c r="N169" s="28" t="n"/>
      <c r="O169" s="28" t="n"/>
      <c r="P169" s="28" t="n"/>
    </row>
    <row r="170">
      <c r="A170" s="28" t="n"/>
      <c r="B170" s="28" t="n"/>
      <c r="C170" s="28" t="n"/>
      <c r="D170" s="28" t="n"/>
      <c r="E170" s="28" t="n"/>
      <c r="F170" s="28" t="n"/>
      <c r="G170" s="28" t="n"/>
      <c r="H170" s="28" t="n"/>
      <c r="I170" s="28" t="n"/>
      <c r="J170" s="28" t="n"/>
      <c r="K170" s="33">
        <f>IF(OR(J170="",J170=0),"",(J170-I170)/J170)</f>
      </c>
      <c r="L170" s="30" t="n"/>
      <c r="M170" s="28" t="n"/>
      <c r="N170" s="28" t="n"/>
      <c r="O170" s="28" t="n"/>
      <c r="P170" s="28" t="n"/>
    </row>
    <row r="171">
      <c r="A171" s="28" t="n"/>
      <c r="B171" s="28" t="n"/>
      <c r="C171" s="28" t="n"/>
      <c r="D171" s="28" t="n"/>
      <c r="E171" s="28" t="n"/>
      <c r="F171" s="28" t="n"/>
      <c r="G171" s="28" t="n"/>
      <c r="H171" s="28" t="n"/>
      <c r="I171" s="28" t="n"/>
      <c r="J171" s="28" t="n"/>
      <c r="K171" s="33">
        <f>IF(OR(J171="",J171=0),"",(J171-I171)/J171)</f>
      </c>
      <c r="L171" s="30" t="n"/>
      <c r="M171" s="28" t="n"/>
      <c r="N171" s="28" t="n"/>
      <c r="O171" s="28" t="n"/>
      <c r="P171" s="28" t="n"/>
    </row>
    <row r="172">
      <c r="A172" s="28" t="n"/>
      <c r="B172" s="28" t="n"/>
      <c r="C172" s="28" t="n"/>
      <c r="D172" s="28" t="n"/>
      <c r="E172" s="28" t="n"/>
      <c r="F172" s="28" t="n"/>
      <c r="G172" s="28" t="n"/>
      <c r="H172" s="28" t="n"/>
      <c r="I172" s="28" t="n"/>
      <c r="J172" s="28" t="n"/>
      <c r="K172" s="33">
        <f>IF(OR(J172="",J172=0),"",(J172-I172)/J172)</f>
      </c>
      <c r="L172" s="30" t="n"/>
      <c r="M172" s="28" t="n"/>
      <c r="N172" s="28" t="n"/>
      <c r="O172" s="28" t="n"/>
      <c r="P172" s="28" t="n"/>
    </row>
    <row r="173">
      <c r="A173" s="28" t="n"/>
      <c r="B173" s="28" t="n"/>
      <c r="C173" s="28" t="n"/>
      <c r="D173" s="28" t="n"/>
      <c r="E173" s="28" t="n"/>
      <c r="F173" s="28" t="n"/>
      <c r="G173" s="28" t="n"/>
      <c r="H173" s="28" t="n"/>
      <c r="I173" s="28" t="n"/>
      <c r="J173" s="28" t="n"/>
      <c r="K173" s="33">
        <f>IF(OR(J173="",J173=0),"",(J173-I173)/J173)</f>
      </c>
      <c r="L173" s="30" t="n"/>
      <c r="M173" s="28" t="n"/>
      <c r="N173" s="28" t="n"/>
      <c r="O173" s="28" t="n"/>
      <c r="P173" s="28" t="n"/>
    </row>
    <row r="174">
      <c r="A174" s="28" t="n"/>
      <c r="B174" s="28" t="n"/>
      <c r="C174" s="28" t="n"/>
      <c r="D174" s="28" t="n"/>
      <c r="E174" s="28" t="n"/>
      <c r="F174" s="28" t="n"/>
      <c r="G174" s="28" t="n"/>
      <c r="H174" s="28" t="n"/>
      <c r="I174" s="28" t="n"/>
      <c r="J174" s="28" t="n"/>
      <c r="K174" s="33">
        <f>IF(OR(J174="",J174=0),"",(J174-I174)/J174)</f>
      </c>
      <c r="L174" s="30" t="n"/>
      <c r="M174" s="28" t="n"/>
      <c r="N174" s="28" t="n"/>
      <c r="O174" s="28" t="n"/>
      <c r="P174" s="28" t="n"/>
    </row>
    <row r="175">
      <c r="A175" s="28" t="n"/>
      <c r="B175" s="28" t="n"/>
      <c r="C175" s="28" t="n"/>
      <c r="D175" s="28" t="n"/>
      <c r="E175" s="28" t="n"/>
      <c r="F175" s="28" t="n"/>
      <c r="G175" s="28" t="n"/>
      <c r="H175" s="28" t="n"/>
      <c r="I175" s="28" t="n"/>
      <c r="J175" s="28" t="n"/>
      <c r="K175" s="33">
        <f>IF(OR(J175="",J175=0),"",(J175-I175)/J175)</f>
      </c>
      <c r="L175" s="30" t="n"/>
      <c r="M175" s="28" t="n"/>
      <c r="N175" s="28" t="n"/>
      <c r="O175" s="28" t="n"/>
      <c r="P175" s="28" t="n"/>
    </row>
    <row r="176">
      <c r="A176" s="28" t="n"/>
      <c r="B176" s="28" t="n"/>
      <c r="C176" s="28" t="n"/>
      <c r="D176" s="28" t="n"/>
      <c r="E176" s="28" t="n"/>
      <c r="F176" s="28" t="n"/>
      <c r="G176" s="28" t="n"/>
      <c r="H176" s="28" t="n"/>
      <c r="I176" s="28" t="n"/>
      <c r="J176" s="28" t="n"/>
      <c r="K176" s="33">
        <f>IF(OR(J176="",J176=0),"",(J176-I176)/J176)</f>
      </c>
      <c r="L176" s="30" t="n"/>
      <c r="M176" s="28" t="n"/>
      <c r="N176" s="28" t="n"/>
      <c r="O176" s="28" t="n"/>
      <c r="P176" s="28" t="n"/>
    </row>
    <row r="177">
      <c r="A177" s="28" t="n"/>
      <c r="B177" s="28" t="n"/>
      <c r="C177" s="28" t="n"/>
      <c r="D177" s="28" t="n"/>
      <c r="E177" s="28" t="n"/>
      <c r="F177" s="28" t="n"/>
      <c r="G177" s="28" t="n"/>
      <c r="H177" s="28" t="n"/>
      <c r="I177" s="28" t="n"/>
      <c r="J177" s="28" t="n"/>
      <c r="K177" s="33">
        <f>IF(OR(J177="",J177=0),"",(J177-I177)/J177)</f>
      </c>
      <c r="L177" s="30" t="n"/>
      <c r="M177" s="28" t="n"/>
      <c r="N177" s="28" t="n"/>
      <c r="O177" s="28" t="n"/>
      <c r="P177" s="28" t="n"/>
    </row>
    <row r="178">
      <c r="A178" s="28" t="n"/>
      <c r="B178" s="28" t="n"/>
      <c r="C178" s="28" t="n"/>
      <c r="D178" s="28" t="n"/>
      <c r="E178" s="28" t="n"/>
      <c r="F178" s="28" t="n"/>
      <c r="G178" s="28" t="n"/>
      <c r="H178" s="28" t="n"/>
      <c r="I178" s="28" t="n"/>
      <c r="J178" s="28" t="n"/>
      <c r="K178" s="33">
        <f>IF(OR(J178="",J178=0),"",(J178-I178)/J178)</f>
      </c>
      <c r="L178" s="30" t="n"/>
      <c r="M178" s="28" t="n"/>
      <c r="N178" s="28" t="n"/>
      <c r="O178" s="28" t="n"/>
      <c r="P178" s="28" t="n"/>
    </row>
    <row r="179">
      <c r="A179" s="28" t="n"/>
      <c r="B179" s="28" t="n"/>
      <c r="C179" s="28" t="n"/>
      <c r="D179" s="28" t="n"/>
      <c r="E179" s="28" t="n"/>
      <c r="F179" s="28" t="n"/>
      <c r="G179" s="28" t="n"/>
      <c r="H179" s="28" t="n"/>
      <c r="I179" s="28" t="n"/>
      <c r="J179" s="28" t="n"/>
      <c r="K179" s="33">
        <f>IF(OR(J179="",J179=0),"",(J179-I179)/J179)</f>
      </c>
      <c r="L179" s="30" t="n"/>
      <c r="M179" s="28" t="n"/>
      <c r="N179" s="28" t="n"/>
      <c r="O179" s="28" t="n"/>
      <c r="P179" s="28" t="n"/>
    </row>
    <row r="180">
      <c r="A180" s="28" t="n"/>
      <c r="B180" s="28" t="n"/>
      <c r="C180" s="28" t="n"/>
      <c r="D180" s="28" t="n"/>
      <c r="E180" s="28" t="n"/>
      <c r="F180" s="28" t="n"/>
      <c r="G180" s="28" t="n"/>
      <c r="H180" s="28" t="n"/>
      <c r="I180" s="28" t="n"/>
      <c r="J180" s="28" t="n"/>
      <c r="K180" s="33">
        <f>IF(OR(J180="",J180=0),"",(J180-I180)/J180)</f>
      </c>
      <c r="L180" s="30" t="n"/>
      <c r="M180" s="28" t="n"/>
      <c r="N180" s="28" t="n"/>
      <c r="O180" s="28" t="n"/>
      <c r="P180" s="28" t="n"/>
    </row>
    <row r="181">
      <c r="A181" s="28" t="n"/>
      <c r="B181" s="28" t="n"/>
      <c r="C181" s="28" t="n"/>
      <c r="D181" s="28" t="n"/>
      <c r="E181" s="28" t="n"/>
      <c r="F181" s="28" t="n"/>
      <c r="G181" s="28" t="n"/>
      <c r="H181" s="28" t="n"/>
      <c r="I181" s="28" t="n"/>
      <c r="J181" s="28" t="n"/>
      <c r="K181" s="33">
        <f>IF(OR(J181="",J181=0),"",(J181-I181)/J181)</f>
      </c>
      <c r="L181" s="30" t="n"/>
      <c r="M181" s="28" t="n"/>
      <c r="N181" s="28" t="n"/>
      <c r="O181" s="28" t="n"/>
      <c r="P181" s="28" t="n"/>
    </row>
    <row r="182">
      <c r="A182" s="28" t="n"/>
      <c r="B182" s="28" t="n"/>
      <c r="C182" s="28" t="n"/>
      <c r="D182" s="28" t="n"/>
      <c r="E182" s="28" t="n"/>
      <c r="F182" s="28" t="n"/>
      <c r="G182" s="28" t="n"/>
      <c r="H182" s="28" t="n"/>
      <c r="I182" s="28" t="n"/>
      <c r="J182" s="28" t="n"/>
      <c r="K182" s="33">
        <f>IF(OR(J182="",J182=0),"",(J182-I182)/J182)</f>
      </c>
      <c r="L182" s="30" t="n"/>
      <c r="M182" s="28" t="n"/>
      <c r="N182" s="28" t="n"/>
      <c r="O182" s="28" t="n"/>
      <c r="P182" s="28" t="n"/>
    </row>
    <row r="183">
      <c r="A183" s="28" t="n"/>
      <c r="B183" s="28" t="n"/>
      <c r="C183" s="28" t="n"/>
      <c r="D183" s="28" t="n"/>
      <c r="E183" s="28" t="n"/>
      <c r="F183" s="28" t="n"/>
      <c r="G183" s="28" t="n"/>
      <c r="H183" s="28" t="n"/>
      <c r="I183" s="28" t="n"/>
      <c r="J183" s="28" t="n"/>
      <c r="K183" s="33">
        <f>IF(OR(J183="",J183=0),"",(J183-I183)/J183)</f>
      </c>
      <c r="L183" s="30" t="n"/>
      <c r="M183" s="28" t="n"/>
      <c r="N183" s="28" t="n"/>
      <c r="O183" s="28" t="n"/>
      <c r="P183" s="28" t="n"/>
    </row>
    <row r="184">
      <c r="A184" s="28" t="n"/>
      <c r="B184" s="28" t="n"/>
      <c r="C184" s="28" t="n"/>
      <c r="D184" s="28" t="n"/>
      <c r="E184" s="28" t="n"/>
      <c r="F184" s="28" t="n"/>
      <c r="G184" s="28" t="n"/>
      <c r="H184" s="28" t="n"/>
      <c r="I184" s="28" t="n"/>
      <c r="J184" s="28" t="n"/>
      <c r="K184" s="33">
        <f>IF(OR(J184="",J184=0),"",(J184-I184)/J184)</f>
      </c>
      <c r="L184" s="30" t="n"/>
      <c r="M184" s="28" t="n"/>
      <c r="N184" s="28" t="n"/>
      <c r="O184" s="28" t="n"/>
      <c r="P184" s="28" t="n"/>
    </row>
    <row r="185">
      <c r="A185" s="28" t="n"/>
      <c r="B185" s="28" t="n"/>
      <c r="C185" s="28" t="n"/>
      <c r="D185" s="28" t="n"/>
      <c r="E185" s="28" t="n"/>
      <c r="F185" s="28" t="n"/>
      <c r="G185" s="28" t="n"/>
      <c r="H185" s="28" t="n"/>
      <c r="I185" s="28" t="n"/>
      <c r="J185" s="28" t="n"/>
      <c r="K185" s="33">
        <f>IF(OR(J185="",J185=0),"",(J185-I185)/J185)</f>
      </c>
      <c r="L185" s="30" t="n"/>
      <c r="M185" s="28" t="n"/>
      <c r="N185" s="28" t="n"/>
      <c r="O185" s="28" t="n"/>
      <c r="P185" s="28" t="n"/>
    </row>
    <row r="186">
      <c r="A186" s="28" t="n"/>
      <c r="B186" s="28" t="n"/>
      <c r="C186" s="28" t="n"/>
      <c r="D186" s="28" t="n"/>
      <c r="E186" s="28" t="n"/>
      <c r="F186" s="28" t="n"/>
      <c r="G186" s="28" t="n"/>
      <c r="H186" s="28" t="n"/>
      <c r="I186" s="28" t="n"/>
      <c r="J186" s="28" t="n"/>
      <c r="K186" s="33">
        <f>IF(OR(J186="",J186=0),"",(J186-I186)/J186)</f>
      </c>
      <c r="L186" s="30" t="n"/>
      <c r="M186" s="28" t="n"/>
      <c r="N186" s="28" t="n"/>
      <c r="O186" s="28" t="n"/>
      <c r="P186" s="28" t="n"/>
    </row>
    <row r="187">
      <c r="A187" s="28" t="n"/>
      <c r="B187" s="28" t="n"/>
      <c r="C187" s="28" t="n"/>
      <c r="D187" s="28" t="n"/>
      <c r="E187" s="28" t="n"/>
      <c r="F187" s="28" t="n"/>
      <c r="G187" s="28" t="n"/>
      <c r="H187" s="28" t="n"/>
      <c r="I187" s="28" t="n"/>
      <c r="J187" s="28" t="n"/>
      <c r="K187" s="33">
        <f>IF(OR(J187="",J187=0),"",(J187-I187)/J187)</f>
      </c>
      <c r="L187" s="30" t="n"/>
      <c r="M187" s="28" t="n"/>
      <c r="N187" s="28" t="n"/>
      <c r="O187" s="28" t="n"/>
      <c r="P187" s="28" t="n"/>
    </row>
    <row r="188">
      <c r="A188" s="28" t="n"/>
      <c r="B188" s="28" t="n"/>
      <c r="C188" s="28" t="n"/>
      <c r="D188" s="28" t="n"/>
      <c r="E188" s="28" t="n"/>
      <c r="F188" s="28" t="n"/>
      <c r="G188" s="28" t="n"/>
      <c r="H188" s="28" t="n"/>
      <c r="I188" s="28" t="n"/>
      <c r="J188" s="28" t="n"/>
      <c r="K188" s="33">
        <f>IF(OR(J188="",J188=0),"",(J188-I188)/J188)</f>
      </c>
      <c r="L188" s="30" t="n"/>
      <c r="M188" s="28" t="n"/>
      <c r="N188" s="28" t="n"/>
      <c r="O188" s="28" t="n"/>
      <c r="P188" s="28" t="n"/>
    </row>
    <row r="189">
      <c r="A189" s="28" t="n"/>
      <c r="B189" s="28" t="n"/>
      <c r="C189" s="28" t="n"/>
      <c r="D189" s="28" t="n"/>
      <c r="E189" s="28" t="n"/>
      <c r="F189" s="28" t="n"/>
      <c r="G189" s="28" t="n"/>
      <c r="H189" s="28" t="n"/>
      <c r="I189" s="28" t="n"/>
      <c r="J189" s="28" t="n"/>
      <c r="K189" s="33">
        <f>IF(OR(J189="",J189=0),"",(J189-I189)/J189)</f>
      </c>
      <c r="L189" s="30" t="n"/>
      <c r="M189" s="28" t="n"/>
      <c r="N189" s="28" t="n"/>
      <c r="O189" s="28" t="n"/>
      <c r="P189" s="28" t="n"/>
    </row>
    <row r="190">
      <c r="A190" s="28" t="n"/>
      <c r="B190" s="28" t="n"/>
      <c r="C190" s="28" t="n"/>
      <c r="D190" s="28" t="n"/>
      <c r="E190" s="28" t="n"/>
      <c r="F190" s="28" t="n"/>
      <c r="G190" s="28" t="n"/>
      <c r="H190" s="28" t="n"/>
      <c r="I190" s="28" t="n"/>
      <c r="J190" s="28" t="n"/>
      <c r="K190" s="33">
        <f>IF(OR(J190="",J190=0),"",(J190-I190)/J190)</f>
      </c>
      <c r="L190" s="30" t="n"/>
      <c r="M190" s="28" t="n"/>
      <c r="N190" s="28" t="n"/>
      <c r="O190" s="28" t="n"/>
      <c r="P190" s="28" t="n"/>
    </row>
    <row r="191">
      <c r="A191" s="28" t="n"/>
      <c r="B191" s="28" t="n"/>
      <c r="C191" s="28" t="n"/>
      <c r="D191" s="28" t="n"/>
      <c r="E191" s="28" t="n"/>
      <c r="F191" s="28" t="n"/>
      <c r="G191" s="28" t="n"/>
      <c r="H191" s="28" t="n"/>
      <c r="I191" s="28" t="n"/>
      <c r="J191" s="28" t="n"/>
      <c r="K191" s="33">
        <f>IF(OR(J191="",J191=0),"",(J191-I191)/J191)</f>
      </c>
      <c r="L191" s="30" t="n"/>
      <c r="M191" s="28" t="n"/>
      <c r="N191" s="28" t="n"/>
      <c r="O191" s="28" t="n"/>
      <c r="P191" s="28" t="n"/>
    </row>
    <row r="192">
      <c r="A192" s="28" t="n"/>
      <c r="B192" s="28" t="n"/>
      <c r="C192" s="28" t="n"/>
      <c r="D192" s="28" t="n"/>
      <c r="E192" s="28" t="n"/>
      <c r="F192" s="28" t="n"/>
      <c r="G192" s="28" t="n"/>
      <c r="H192" s="28" t="n"/>
      <c r="I192" s="28" t="n"/>
      <c r="J192" s="28" t="n"/>
      <c r="K192" s="33">
        <f>IF(OR(J192="",J192=0),"",(J192-I192)/J192)</f>
      </c>
      <c r="L192" s="30" t="n"/>
      <c r="M192" s="28" t="n"/>
      <c r="N192" s="28" t="n"/>
      <c r="O192" s="28" t="n"/>
      <c r="P192" s="28" t="n"/>
    </row>
    <row r="193">
      <c r="A193" s="28" t="n"/>
      <c r="B193" s="28" t="n"/>
      <c r="C193" s="28" t="n"/>
      <c r="D193" s="28" t="n"/>
      <c r="E193" s="28" t="n"/>
      <c r="F193" s="28" t="n"/>
      <c r="G193" s="28" t="n"/>
      <c r="H193" s="28" t="n"/>
      <c r="I193" s="28" t="n"/>
      <c r="J193" s="28" t="n"/>
      <c r="K193" s="33">
        <f>IF(OR(J193="",J193=0),"",(J193-I193)/J193)</f>
      </c>
      <c r="L193" s="30" t="n"/>
      <c r="M193" s="28" t="n"/>
      <c r="N193" s="28" t="n"/>
      <c r="O193" s="28" t="n"/>
      <c r="P193" s="28" t="n"/>
    </row>
    <row r="194">
      <c r="A194" s="28" t="n"/>
      <c r="B194" s="28" t="n"/>
      <c r="C194" s="28" t="n"/>
      <c r="D194" s="28" t="n"/>
      <c r="E194" s="28" t="n"/>
      <c r="F194" s="28" t="n"/>
      <c r="G194" s="28" t="n"/>
      <c r="H194" s="28" t="n"/>
      <c r="I194" s="28" t="n"/>
      <c r="J194" s="28" t="n"/>
      <c r="K194" s="33">
        <f>IF(OR(J194="",J194=0),"",(J194-I194)/J194)</f>
      </c>
      <c r="L194" s="30" t="n"/>
      <c r="M194" s="28" t="n"/>
      <c r="N194" s="28" t="n"/>
      <c r="O194" s="28" t="n"/>
      <c r="P194" s="28" t="n"/>
    </row>
    <row r="195">
      <c r="A195" s="28" t="n"/>
      <c r="B195" s="28" t="n"/>
      <c r="C195" s="28" t="n"/>
      <c r="D195" s="28" t="n"/>
      <c r="E195" s="28" t="n"/>
      <c r="F195" s="28" t="n"/>
      <c r="G195" s="28" t="n"/>
      <c r="H195" s="28" t="n"/>
      <c r="I195" s="28" t="n"/>
      <c r="J195" s="28" t="n"/>
      <c r="K195" s="33">
        <f>IF(OR(J195="",J195=0),"",(J195-I195)/J195)</f>
      </c>
      <c r="L195" s="30" t="n"/>
      <c r="M195" s="28" t="n"/>
      <c r="N195" s="28" t="n"/>
      <c r="O195" s="28" t="n"/>
      <c r="P195" s="28" t="n"/>
    </row>
    <row r="196">
      <c r="A196" s="28" t="n"/>
      <c r="B196" s="28" t="n"/>
      <c r="C196" s="28" t="n"/>
      <c r="D196" s="28" t="n"/>
      <c r="E196" s="28" t="n"/>
      <c r="F196" s="28" t="n"/>
      <c r="G196" s="28" t="n"/>
      <c r="H196" s="28" t="n"/>
      <c r="I196" s="28" t="n"/>
      <c r="J196" s="28" t="n"/>
      <c r="K196" s="33">
        <f>IF(OR(J196="",J196=0),"",(J196-I196)/J196)</f>
      </c>
      <c r="L196" s="30" t="n"/>
      <c r="M196" s="28" t="n"/>
      <c r="N196" s="28" t="n"/>
      <c r="O196" s="28" t="n"/>
      <c r="P196" s="28" t="n"/>
    </row>
    <row r="197">
      <c r="A197" s="28" t="n"/>
      <c r="B197" s="28" t="n"/>
      <c r="C197" s="28" t="n"/>
      <c r="D197" s="28" t="n"/>
      <c r="E197" s="28" t="n"/>
      <c r="F197" s="28" t="n"/>
      <c r="G197" s="28" t="n"/>
      <c r="H197" s="28" t="n"/>
      <c r="I197" s="28" t="n"/>
      <c r="J197" s="28" t="n"/>
      <c r="K197" s="33">
        <f>IF(OR(J197="",J197=0),"",(J197-I197)/J197)</f>
      </c>
      <c r="L197" s="30" t="n"/>
      <c r="M197" s="28" t="n"/>
      <c r="N197" s="28" t="n"/>
      <c r="O197" s="28" t="n"/>
      <c r="P197" s="28" t="n"/>
    </row>
    <row r="198">
      <c r="A198" s="28" t="n"/>
      <c r="B198" s="28" t="n"/>
      <c r="C198" s="28" t="n"/>
      <c r="D198" s="28" t="n"/>
      <c r="E198" s="28" t="n"/>
      <c r="F198" s="28" t="n"/>
      <c r="G198" s="28" t="n"/>
      <c r="H198" s="28" t="n"/>
      <c r="I198" s="28" t="n"/>
      <c r="J198" s="28" t="n"/>
      <c r="K198" s="33">
        <f>IF(OR(J198="",J198=0),"",(J198-I198)/J198)</f>
      </c>
      <c r="L198" s="30" t="n"/>
      <c r="M198" s="28" t="n"/>
      <c r="N198" s="28" t="n"/>
      <c r="O198" s="28" t="n"/>
      <c r="P198" s="28" t="n"/>
    </row>
    <row r="199">
      <c r="A199" s="28" t="n"/>
      <c r="B199" s="28" t="n"/>
      <c r="C199" s="28" t="n"/>
      <c r="D199" s="28" t="n"/>
      <c r="E199" s="28" t="n"/>
      <c r="F199" s="28" t="n"/>
      <c r="G199" s="28" t="n"/>
      <c r="H199" s="28" t="n"/>
      <c r="I199" s="28" t="n"/>
      <c r="J199" s="28" t="n"/>
      <c r="K199" s="33">
        <f>IF(OR(J199="",J199=0),"",(J199-I199)/J199)</f>
      </c>
      <c r="L199" s="30" t="n"/>
      <c r="M199" s="28" t="n"/>
      <c r="N199" s="28" t="n"/>
      <c r="O199" s="28" t="n"/>
      <c r="P199" s="28" t="n"/>
    </row>
    <row r="200">
      <c r="A200" s="28" t="n"/>
      <c r="B200" s="28" t="n"/>
      <c r="C200" s="28" t="n"/>
      <c r="D200" s="28" t="n"/>
      <c r="E200" s="28" t="n"/>
      <c r="F200" s="28" t="n"/>
      <c r="G200" s="28" t="n"/>
      <c r="H200" s="28" t="n"/>
      <c r="I200" s="28" t="n"/>
      <c r="J200" s="28" t="n"/>
      <c r="K200" s="33">
        <f>IF(OR(J200="",J200=0),"",(J200-I200)/J200)</f>
      </c>
      <c r="L200" s="30" t="n"/>
      <c r="M200" s="28" t="n"/>
      <c r="N200" s="28" t="n"/>
      <c r="O200" s="28" t="n"/>
      <c r="P200" s="28" t="n"/>
    </row>
    <row r="201">
      <c r="A201" s="28" t="n"/>
      <c r="B201" s="28" t="n"/>
      <c r="C201" s="28" t="n"/>
      <c r="D201" s="28" t="n"/>
      <c r="E201" s="28" t="n"/>
      <c r="F201" s="28" t="n"/>
      <c r="G201" s="28" t="n"/>
      <c r="H201" s="28" t="n"/>
      <c r="I201" s="28" t="n"/>
      <c r="J201" s="28" t="n"/>
      <c r="K201" s="33">
        <f>IF(OR(J201="",J201=0),"",(J201-I201)/J201)</f>
      </c>
      <c r="L201" s="30" t="n"/>
      <c r="M201" s="28" t="n"/>
      <c r="N201" s="28" t="n"/>
      <c r="O201" s="28" t="n"/>
      <c r="P201" s="28" t="n"/>
    </row>
    <row r="202">
      <c r="A202" s="28" t="n"/>
      <c r="B202" s="28" t="n"/>
      <c r="C202" s="28" t="n"/>
      <c r="D202" s="28" t="n"/>
      <c r="E202" s="28" t="n"/>
      <c r="F202" s="28" t="n"/>
      <c r="G202" s="28" t="n"/>
      <c r="H202" s="28" t="n"/>
      <c r="I202" s="28" t="n"/>
      <c r="J202" s="28" t="n"/>
      <c r="K202" s="33">
        <f>IF(OR(J202="",J202=0),"",(J202-I202)/J202)</f>
      </c>
      <c r="L202" s="30" t="n"/>
      <c r="M202" s="28" t="n"/>
      <c r="N202" s="28" t="n"/>
      <c r="O202" s="28" t="n"/>
      <c r="P202" s="28" t="n"/>
    </row>
    <row r="203">
      <c r="A203" s="28" t="n"/>
      <c r="B203" s="28" t="n"/>
      <c r="C203" s="28" t="n"/>
      <c r="D203" s="28" t="n"/>
      <c r="E203" s="28" t="n"/>
      <c r="F203" s="28" t="n"/>
      <c r="G203" s="28" t="n"/>
      <c r="H203" s="28" t="n"/>
      <c r="I203" s="28" t="n"/>
      <c r="J203" s="28" t="n"/>
      <c r="K203" s="33">
        <f>IF(OR(J203="",J203=0),"",(J203-I203)/J203)</f>
      </c>
      <c r="L203" s="30" t="n"/>
      <c r="M203" s="28" t="n"/>
      <c r="N203" s="28" t="n"/>
      <c r="O203" s="28" t="n"/>
      <c r="P203" s="28" t="n"/>
    </row>
  </sheetData>
  <autoFilter ref="A3:P203"/>
  <mergeCells count="2">
    <mergeCell ref="A1:P1"/>
    <mergeCell ref="A2:P2"/>
  </mergeCells>
  <conditionalFormatting sqref="K4:K203">
    <cfRule type="cellIs" dxfId="0" priority="1" operator="lessThan">
      <formula>0.2</formula>
    </cfRule>
  </conditionalFormatting>
  <dataValidations count="4">
    <dataValidation allowBlank="true" error="请从プルダウン一覧选择；如需新規，请先在主数据或基本設定中维护。" errorTitle="なし效入力" prompt="请选择一个有效选项。" promptTitle="プルダウン选择" showErrorMessage="true" showInputMessage="true" sqref="C4:C203" type="list">
      <formula1>=CategoryList</formula1>
    </dataValidation>
    <dataValidation allowBlank="true" error="请从プルダウン一覧选择；如需新規，请先在主数据或基本設定中维护。" errorTitle="なし效入力" prompt="请选择一个有效选项。" promptTitle="プルダウン选择" showErrorMessage="true" showInputMessage="true" sqref="H4:H203" type="list">
      <formula1>=SupplierIDList</formula1>
    </dataValidation>
    <dataValidation allowBlank="true" error="请从プルダウン一覧选择；如需新規，请先在主数据或基本設定中维护。" errorTitle="なし效入力" prompt="请选择一个有效选项。" promptTitle="プルダウン选择" showErrorMessage="true" showInputMessage="true" sqref="N4:N203" type="list">
      <formula1>="是,否"</formula1>
    </dataValidation>
    <dataValidation allowBlank="true" error="请从プルダウン一覧选择；如需新規，请先在主数据或基本設定中维护。" errorTitle="なし效入力" prompt="请选择一个有效选项。" promptTitle="プルダウン选择" showErrorMessage="true" showInputMessage="true" sqref="O4:O203" type="list">
      <formula1>=ProductStatusList</formula1>
    </dataValidation>
  </dataValidations>
  <pageMargins left="0.75" right="0.75" top="1" bottom="1" header="0.5" footer="0.5"/>
  <pageSetup fitToHeight="0" fitToWidth="1"/>
</worksheet>
</file>

<file path=xl/worksheets/sheet6.xml><?xml version="1.0" encoding="utf-8"?>
<worksheet xmlns="http://schemas.openxmlformats.org/spreadsheetml/2006/main" xmlns:r="http://schemas.openxmlformats.org/officeDocument/2006/relationships" xmlns:mc="http://schemas.openxmlformats.org/markup-compatibility/2006">
  <sheetPr>
    <tabColor rgb="0070AD47"/>
    <outlinePr summaryBelow="true" summaryRight="true"/>
    <pageSetUpPr fitToPage="true"/>
  </sheetPr>
  <dimension ref="A1:I103"/>
  <sheetViews>
    <sheetView showGridLines="false" zoomScale="90" workbookViewId="0">
      <pane activePane="bottomLeft" state="frozen" topLeftCell="A4" ySplit="3"/>
      <selection activeCell="A1" pane="bottomLeft" sqref="A1"/>
    </sheetView>
  </sheetViews>
  <sheetFormatPr baseColWidth="8" defaultRowHeight="15"/>
  <cols>
    <col customWidth="true" max="1" min="1" width="12"/>
    <col customWidth="true" max="2" min="2" width="20"/>
    <col customWidth="true" max="4" min="3" width="12"/>
    <col customWidth="true" max="5" min="5" width="16"/>
    <col customWidth="true" max="6" min="6" width="10"/>
    <col customWidth="true" max="7" min="7" width="14"/>
    <col customWidth="true" max="8" min="8" width="12"/>
    <col customWidth="true" max="9" min="9" width="24"/>
  </cols>
  <sheetData>
    <row r="1" ht="30" customHeight="true">
      <c r="A1" s="1" t="s">
        <v>245</v>
      </c>
    </row>
    <row r="2" ht="24" customHeight="true">
      <c r="A2" s="2" t="s">
        <v>246</v>
      </c>
    </row>
    <row r="3" ht="28" customHeight="true">
      <c r="A3" s="27" t="s">
        <v>220</v>
      </c>
      <c r="B3" s="27" t="s">
        <v>247</v>
      </c>
      <c r="C3" s="27" t="s">
        <v>248</v>
      </c>
      <c r="D3" s="27" t="s">
        <v>249</v>
      </c>
      <c r="E3" s="27" t="s">
        <v>250</v>
      </c>
      <c r="F3" s="27" t="s">
        <v>251</v>
      </c>
      <c r="G3" s="27" t="s">
        <v>252</v>
      </c>
      <c r="H3" s="27" t="s">
        <v>198</v>
      </c>
      <c r="I3" s="27" t="s">
        <v>203</v>
      </c>
    </row>
    <row r="4">
      <c r="A4" s="28" t="inlineStr">
        <is>
          <t>SUP001</t>
        </is>
      </c>
      <c r="B4" s="28" t="s">
        <v>253</v>
      </c>
      <c r="C4" s="28" t="s">
        <v>62</v>
      </c>
      <c r="D4" s="28" t="s">
        <v>254</v>
      </c>
      <c r="E4" s="28" t="inlineStr">
        <is>
          <t>13800000001</t>
        </is>
      </c>
      <c r="F4" s="28" t="n">
        <v>3</v>
      </c>
      <c r="G4" s="28" t="s">
        <v>255</v>
      </c>
      <c r="H4" s="28" t="s">
        <v>101</v>
      </c>
      <c r="I4" s="28" t="inlineStr"/>
    </row>
    <row r="5">
      <c r="A5" s="28" t="inlineStr">
        <is>
          <t>SUP002</t>
        </is>
      </c>
      <c r="B5" s="28" t="s">
        <v>256</v>
      </c>
      <c r="C5" s="28" t="s">
        <v>63</v>
      </c>
      <c r="D5" s="28" t="s">
        <v>257</v>
      </c>
      <c r="E5" s="28" t="inlineStr">
        <is>
          <t>13800000002</t>
        </is>
      </c>
      <c r="F5" s="28" t="n">
        <v>5</v>
      </c>
      <c r="G5" s="28" t="s">
        <v>258</v>
      </c>
      <c r="H5" s="28" t="s">
        <v>101</v>
      </c>
      <c r="I5" s="28" t="inlineStr"/>
    </row>
    <row r="6">
      <c r="A6" s="28" t="inlineStr">
        <is>
          <t>SUP003</t>
        </is>
      </c>
      <c r="B6" s="28" t="s">
        <v>259</v>
      </c>
      <c r="C6" s="28" t="s">
        <v>64</v>
      </c>
      <c r="D6" s="28" t="s">
        <v>260</v>
      </c>
      <c r="E6" s="28" t="inlineStr">
        <is>
          <t>13800000003</t>
        </is>
      </c>
      <c r="F6" s="28" t="n">
        <v>7</v>
      </c>
      <c r="G6" s="28" t="s">
        <v>261</v>
      </c>
      <c r="H6" s="28" t="s">
        <v>101</v>
      </c>
      <c r="I6" s="28" t="inlineStr"/>
    </row>
    <row r="7">
      <c r="A7" s="28" t="inlineStr">
        <is>
          <t>SUP004</t>
        </is>
      </c>
      <c r="B7" s="28" t="s">
        <v>262</v>
      </c>
      <c r="C7" s="28" t="s">
        <v>65</v>
      </c>
      <c r="D7" s="28" t="s">
        <v>263</v>
      </c>
      <c r="E7" s="28" t="inlineStr">
        <is>
          <t>13800000004</t>
        </is>
      </c>
      <c r="F7" s="28" t="n">
        <v>6</v>
      </c>
      <c r="G7" s="28" t="s">
        <v>255</v>
      </c>
      <c r="H7" s="28" t="s">
        <v>101</v>
      </c>
      <c r="I7" s="28" t="inlineStr"/>
    </row>
    <row r="8">
      <c r="A8" s="28" t="n"/>
      <c r="B8" s="28" t="n"/>
      <c r="C8" s="28" t="n"/>
      <c r="D8" s="28" t="n"/>
      <c r="E8" s="28" t="n"/>
      <c r="F8" s="28" t="n"/>
      <c r="G8" s="28" t="n"/>
      <c r="H8" s="28" t="n"/>
      <c r="I8" s="28" t="n"/>
    </row>
    <row r="9">
      <c r="A9" s="28" t="n"/>
      <c r="B9" s="28" t="n"/>
      <c r="C9" s="28" t="n"/>
      <c r="D9" s="28" t="n"/>
      <c r="E9" s="28" t="n"/>
      <c r="F9" s="28" t="n"/>
      <c r="G9" s="28" t="n"/>
      <c r="H9" s="28" t="n"/>
      <c r="I9" s="28" t="n"/>
    </row>
    <row r="10">
      <c r="A10" s="28" t="n"/>
      <c r="B10" s="28" t="n"/>
      <c r="C10" s="28" t="n"/>
      <c r="D10" s="28" t="n"/>
      <c r="E10" s="28" t="n"/>
      <c r="F10" s="28" t="n"/>
      <c r="G10" s="28" t="n"/>
      <c r="H10" s="28" t="n"/>
      <c r="I10" s="28" t="n"/>
    </row>
    <row r="11">
      <c r="A11" s="28" t="n"/>
      <c r="B11" s="28" t="n"/>
      <c r="C11" s="28" t="n"/>
      <c r="D11" s="28" t="n"/>
      <c r="E11" s="28" t="n"/>
      <c r="F11" s="28" t="n"/>
      <c r="G11" s="28" t="n"/>
      <c r="H11" s="28" t="n"/>
      <c r="I11" s="28" t="n"/>
    </row>
    <row r="12">
      <c r="A12" s="28" t="n"/>
      <c r="B12" s="28" t="n"/>
      <c r="C12" s="28" t="n"/>
      <c r="D12" s="28" t="n"/>
      <c r="E12" s="28" t="n"/>
      <c r="F12" s="28" t="n"/>
      <c r="G12" s="28" t="n"/>
      <c r="H12" s="28" t="n"/>
      <c r="I12" s="28" t="n"/>
    </row>
    <row r="13">
      <c r="A13" s="28" t="n"/>
      <c r="B13" s="28" t="n"/>
      <c r="C13" s="28" t="n"/>
      <c r="D13" s="28" t="n"/>
      <c r="E13" s="28" t="n"/>
      <c r="F13" s="28" t="n"/>
      <c r="G13" s="28" t="n"/>
      <c r="H13" s="28" t="n"/>
      <c r="I13" s="28" t="n"/>
    </row>
    <row r="14">
      <c r="A14" s="28" t="n"/>
      <c r="B14" s="28" t="n"/>
      <c r="C14" s="28" t="n"/>
      <c r="D14" s="28" t="n"/>
      <c r="E14" s="28" t="n"/>
      <c r="F14" s="28" t="n"/>
      <c r="G14" s="28" t="n"/>
      <c r="H14" s="28" t="n"/>
      <c r="I14" s="28" t="n"/>
    </row>
    <row r="15">
      <c r="A15" s="28" t="n"/>
      <c r="B15" s="28" t="n"/>
      <c r="C15" s="28" t="n"/>
      <c r="D15" s="28" t="n"/>
      <c r="E15" s="28" t="n"/>
      <c r="F15" s="28" t="n"/>
      <c r="G15" s="28" t="n"/>
      <c r="H15" s="28" t="n"/>
      <c r="I15" s="28" t="n"/>
    </row>
    <row r="16">
      <c r="A16" s="28" t="n"/>
      <c r="B16" s="28" t="n"/>
      <c r="C16" s="28" t="n"/>
      <c r="D16" s="28" t="n"/>
      <c r="E16" s="28" t="n"/>
      <c r="F16" s="28" t="n"/>
      <c r="G16" s="28" t="n"/>
      <c r="H16" s="28" t="n"/>
      <c r="I16" s="28" t="n"/>
    </row>
    <row r="17">
      <c r="A17" s="28" t="n"/>
      <c r="B17" s="28" t="n"/>
      <c r="C17" s="28" t="n"/>
      <c r="D17" s="28" t="n"/>
      <c r="E17" s="28" t="n"/>
      <c r="F17" s="28" t="n"/>
      <c r="G17" s="28" t="n"/>
      <c r="H17" s="28" t="n"/>
      <c r="I17" s="28" t="n"/>
    </row>
    <row r="18">
      <c r="A18" s="28" t="n"/>
      <c r="B18" s="28" t="n"/>
      <c r="C18" s="28" t="n"/>
      <c r="D18" s="28" t="n"/>
      <c r="E18" s="28" t="n"/>
      <c r="F18" s="28" t="n"/>
      <c r="G18" s="28" t="n"/>
      <c r="H18" s="28" t="n"/>
      <c r="I18" s="28" t="n"/>
    </row>
    <row r="19">
      <c r="A19" s="28" t="n"/>
      <c r="B19" s="28" t="n"/>
      <c r="C19" s="28" t="n"/>
      <c r="D19" s="28" t="n"/>
      <c r="E19" s="28" t="n"/>
      <c r="F19" s="28" t="n"/>
      <c r="G19" s="28" t="n"/>
      <c r="H19" s="28" t="n"/>
      <c r="I19" s="28" t="n"/>
    </row>
    <row r="20">
      <c r="A20" s="28" t="n"/>
      <c r="B20" s="28" t="n"/>
      <c r="C20" s="28" t="n"/>
      <c r="D20" s="28" t="n"/>
      <c r="E20" s="28" t="n"/>
      <c r="F20" s="28" t="n"/>
      <c r="G20" s="28" t="n"/>
      <c r="H20" s="28" t="n"/>
      <c r="I20" s="28" t="n"/>
    </row>
    <row r="21">
      <c r="A21" s="28" t="n"/>
      <c r="B21" s="28" t="n"/>
      <c r="C21" s="28" t="n"/>
      <c r="D21" s="28" t="n"/>
      <c r="E21" s="28" t="n"/>
      <c r="F21" s="28" t="n"/>
      <c r="G21" s="28" t="n"/>
      <c r="H21" s="28" t="n"/>
      <c r="I21" s="28" t="n"/>
    </row>
    <row r="22">
      <c r="A22" s="28" t="n"/>
      <c r="B22" s="28" t="n"/>
      <c r="C22" s="28" t="n"/>
      <c r="D22" s="28" t="n"/>
      <c r="E22" s="28" t="n"/>
      <c r="F22" s="28" t="n"/>
      <c r="G22" s="28" t="n"/>
      <c r="H22" s="28" t="n"/>
      <c r="I22" s="28" t="n"/>
    </row>
    <row r="23">
      <c r="A23" s="28" t="n"/>
      <c r="B23" s="28" t="n"/>
      <c r="C23" s="28" t="n"/>
      <c r="D23" s="28" t="n"/>
      <c r="E23" s="28" t="n"/>
      <c r="F23" s="28" t="n"/>
      <c r="G23" s="28" t="n"/>
      <c r="H23" s="28" t="n"/>
      <c r="I23" s="28" t="n"/>
    </row>
    <row r="24">
      <c r="A24" s="28" t="n"/>
      <c r="B24" s="28" t="n"/>
      <c r="C24" s="28" t="n"/>
      <c r="D24" s="28" t="n"/>
      <c r="E24" s="28" t="n"/>
      <c r="F24" s="28" t="n"/>
      <c r="G24" s="28" t="n"/>
      <c r="H24" s="28" t="n"/>
      <c r="I24" s="28" t="n"/>
    </row>
    <row r="25">
      <c r="A25" s="28" t="n"/>
      <c r="B25" s="28" t="n"/>
      <c r="C25" s="28" t="n"/>
      <c r="D25" s="28" t="n"/>
      <c r="E25" s="28" t="n"/>
      <c r="F25" s="28" t="n"/>
      <c r="G25" s="28" t="n"/>
      <c r="H25" s="28" t="n"/>
      <c r="I25" s="28" t="n"/>
    </row>
    <row r="26">
      <c r="A26" s="28" t="n"/>
      <c r="B26" s="28" t="n"/>
      <c r="C26" s="28" t="n"/>
      <c r="D26" s="28" t="n"/>
      <c r="E26" s="28" t="n"/>
      <c r="F26" s="28" t="n"/>
      <c r="G26" s="28" t="n"/>
      <c r="H26" s="28" t="n"/>
      <c r="I26" s="28" t="n"/>
    </row>
    <row r="27">
      <c r="A27" s="28" t="n"/>
      <c r="B27" s="28" t="n"/>
      <c r="C27" s="28" t="n"/>
      <c r="D27" s="28" t="n"/>
      <c r="E27" s="28" t="n"/>
      <c r="F27" s="28" t="n"/>
      <c r="G27" s="28" t="n"/>
      <c r="H27" s="28" t="n"/>
      <c r="I27" s="28" t="n"/>
    </row>
    <row r="28">
      <c r="A28" s="28" t="n"/>
      <c r="B28" s="28" t="n"/>
      <c r="C28" s="28" t="n"/>
      <c r="D28" s="28" t="n"/>
      <c r="E28" s="28" t="n"/>
      <c r="F28" s="28" t="n"/>
      <c r="G28" s="28" t="n"/>
      <c r="H28" s="28" t="n"/>
      <c r="I28" s="28" t="n"/>
    </row>
    <row r="29">
      <c r="A29" s="28" t="n"/>
      <c r="B29" s="28" t="n"/>
      <c r="C29" s="28" t="n"/>
      <c r="D29" s="28" t="n"/>
      <c r="E29" s="28" t="n"/>
      <c r="F29" s="28" t="n"/>
      <c r="G29" s="28" t="n"/>
      <c r="H29" s="28" t="n"/>
      <c r="I29" s="28" t="n"/>
    </row>
    <row r="30">
      <c r="A30" s="28" t="n"/>
      <c r="B30" s="28" t="n"/>
      <c r="C30" s="28" t="n"/>
      <c r="D30" s="28" t="n"/>
      <c r="E30" s="28" t="n"/>
      <c r="F30" s="28" t="n"/>
      <c r="G30" s="28" t="n"/>
      <c r="H30" s="28" t="n"/>
      <c r="I30" s="28" t="n"/>
    </row>
    <row r="31">
      <c r="A31" s="28" t="n"/>
      <c r="B31" s="28" t="n"/>
      <c r="C31" s="28" t="n"/>
      <c r="D31" s="28" t="n"/>
      <c r="E31" s="28" t="n"/>
      <c r="F31" s="28" t="n"/>
      <c r="G31" s="28" t="n"/>
      <c r="H31" s="28" t="n"/>
      <c r="I31" s="28" t="n"/>
    </row>
    <row r="32">
      <c r="A32" s="28" t="n"/>
      <c r="B32" s="28" t="n"/>
      <c r="C32" s="28" t="n"/>
      <c r="D32" s="28" t="n"/>
      <c r="E32" s="28" t="n"/>
      <c r="F32" s="28" t="n"/>
      <c r="G32" s="28" t="n"/>
      <c r="H32" s="28" t="n"/>
      <c r="I32" s="28" t="n"/>
    </row>
    <row r="33">
      <c r="A33" s="28" t="n"/>
      <c r="B33" s="28" t="n"/>
      <c r="C33" s="28" t="n"/>
      <c r="D33" s="28" t="n"/>
      <c r="E33" s="28" t="n"/>
      <c r="F33" s="28" t="n"/>
      <c r="G33" s="28" t="n"/>
      <c r="H33" s="28" t="n"/>
      <c r="I33" s="28" t="n"/>
    </row>
    <row r="34">
      <c r="A34" s="28" t="n"/>
      <c r="B34" s="28" t="n"/>
      <c r="C34" s="28" t="n"/>
      <c r="D34" s="28" t="n"/>
      <c r="E34" s="28" t="n"/>
      <c r="F34" s="28" t="n"/>
      <c r="G34" s="28" t="n"/>
      <c r="H34" s="28" t="n"/>
      <c r="I34" s="28" t="n"/>
    </row>
    <row r="35">
      <c r="A35" s="28" t="n"/>
      <c r="B35" s="28" t="n"/>
      <c r="C35" s="28" t="n"/>
      <c r="D35" s="28" t="n"/>
      <c r="E35" s="28" t="n"/>
      <c r="F35" s="28" t="n"/>
      <c r="G35" s="28" t="n"/>
      <c r="H35" s="28" t="n"/>
      <c r="I35" s="28" t="n"/>
    </row>
    <row r="36">
      <c r="A36" s="28" t="n"/>
      <c r="B36" s="28" t="n"/>
      <c r="C36" s="28" t="n"/>
      <c r="D36" s="28" t="n"/>
      <c r="E36" s="28" t="n"/>
      <c r="F36" s="28" t="n"/>
      <c r="G36" s="28" t="n"/>
      <c r="H36" s="28" t="n"/>
      <c r="I36" s="28" t="n"/>
    </row>
    <row r="37">
      <c r="A37" s="28" t="n"/>
      <c r="B37" s="28" t="n"/>
      <c r="C37" s="28" t="n"/>
      <c r="D37" s="28" t="n"/>
      <c r="E37" s="28" t="n"/>
      <c r="F37" s="28" t="n"/>
      <c r="G37" s="28" t="n"/>
      <c r="H37" s="28" t="n"/>
      <c r="I37" s="28" t="n"/>
    </row>
    <row r="38">
      <c r="A38" s="28" t="n"/>
      <c r="B38" s="28" t="n"/>
      <c r="C38" s="28" t="n"/>
      <c r="D38" s="28" t="n"/>
      <c r="E38" s="28" t="n"/>
      <c r="F38" s="28" t="n"/>
      <c r="G38" s="28" t="n"/>
      <c r="H38" s="28" t="n"/>
      <c r="I38" s="28" t="n"/>
    </row>
    <row r="39">
      <c r="A39" s="28" t="n"/>
      <c r="B39" s="28" t="n"/>
      <c r="C39" s="28" t="n"/>
      <c r="D39" s="28" t="n"/>
      <c r="E39" s="28" t="n"/>
      <c r="F39" s="28" t="n"/>
      <c r="G39" s="28" t="n"/>
      <c r="H39" s="28" t="n"/>
      <c r="I39" s="28" t="n"/>
    </row>
    <row r="40">
      <c r="A40" s="28" t="n"/>
      <c r="B40" s="28" t="n"/>
      <c r="C40" s="28" t="n"/>
      <c r="D40" s="28" t="n"/>
      <c r="E40" s="28" t="n"/>
      <c r="F40" s="28" t="n"/>
      <c r="G40" s="28" t="n"/>
      <c r="H40" s="28" t="n"/>
      <c r="I40" s="28" t="n"/>
    </row>
    <row r="41">
      <c r="A41" s="28" t="n"/>
      <c r="B41" s="28" t="n"/>
      <c r="C41" s="28" t="n"/>
      <c r="D41" s="28" t="n"/>
      <c r="E41" s="28" t="n"/>
      <c r="F41" s="28" t="n"/>
      <c r="G41" s="28" t="n"/>
      <c r="H41" s="28" t="n"/>
      <c r="I41" s="28" t="n"/>
    </row>
    <row r="42">
      <c r="A42" s="28" t="n"/>
      <c r="B42" s="28" t="n"/>
      <c r="C42" s="28" t="n"/>
      <c r="D42" s="28" t="n"/>
      <c r="E42" s="28" t="n"/>
      <c r="F42" s="28" t="n"/>
      <c r="G42" s="28" t="n"/>
      <c r="H42" s="28" t="n"/>
      <c r="I42" s="28" t="n"/>
    </row>
    <row r="43">
      <c r="A43" s="28" t="n"/>
      <c r="B43" s="28" t="n"/>
      <c r="C43" s="28" t="n"/>
      <c r="D43" s="28" t="n"/>
      <c r="E43" s="28" t="n"/>
      <c r="F43" s="28" t="n"/>
      <c r="G43" s="28" t="n"/>
      <c r="H43" s="28" t="n"/>
      <c r="I43" s="28" t="n"/>
    </row>
    <row r="44">
      <c r="A44" s="28" t="n"/>
      <c r="B44" s="28" t="n"/>
      <c r="C44" s="28" t="n"/>
      <c r="D44" s="28" t="n"/>
      <c r="E44" s="28" t="n"/>
      <c r="F44" s="28" t="n"/>
      <c r="G44" s="28" t="n"/>
      <c r="H44" s="28" t="n"/>
      <c r="I44" s="28" t="n"/>
    </row>
    <row r="45">
      <c r="A45" s="28" t="n"/>
      <c r="B45" s="28" t="n"/>
      <c r="C45" s="28" t="n"/>
      <c r="D45" s="28" t="n"/>
      <c r="E45" s="28" t="n"/>
      <c r="F45" s="28" t="n"/>
      <c r="G45" s="28" t="n"/>
      <c r="H45" s="28" t="n"/>
      <c r="I45" s="28" t="n"/>
    </row>
    <row r="46">
      <c r="A46" s="28" t="n"/>
      <c r="B46" s="28" t="n"/>
      <c r="C46" s="28" t="n"/>
      <c r="D46" s="28" t="n"/>
      <c r="E46" s="28" t="n"/>
      <c r="F46" s="28" t="n"/>
      <c r="G46" s="28" t="n"/>
      <c r="H46" s="28" t="n"/>
      <c r="I46" s="28" t="n"/>
    </row>
    <row r="47">
      <c r="A47" s="28" t="n"/>
      <c r="B47" s="28" t="n"/>
      <c r="C47" s="28" t="n"/>
      <c r="D47" s="28" t="n"/>
      <c r="E47" s="28" t="n"/>
      <c r="F47" s="28" t="n"/>
      <c r="G47" s="28" t="n"/>
      <c r="H47" s="28" t="n"/>
      <c r="I47" s="28" t="n"/>
    </row>
    <row r="48">
      <c r="A48" s="28" t="n"/>
      <c r="B48" s="28" t="n"/>
      <c r="C48" s="28" t="n"/>
      <c r="D48" s="28" t="n"/>
      <c r="E48" s="28" t="n"/>
      <c r="F48" s="28" t="n"/>
      <c r="G48" s="28" t="n"/>
      <c r="H48" s="28" t="n"/>
      <c r="I48" s="28" t="n"/>
    </row>
    <row r="49">
      <c r="A49" s="28" t="n"/>
      <c r="B49" s="28" t="n"/>
      <c r="C49" s="28" t="n"/>
      <c r="D49" s="28" t="n"/>
      <c r="E49" s="28" t="n"/>
      <c r="F49" s="28" t="n"/>
      <c r="G49" s="28" t="n"/>
      <c r="H49" s="28" t="n"/>
      <c r="I49" s="28" t="n"/>
    </row>
    <row r="50">
      <c r="A50" s="28" t="n"/>
      <c r="B50" s="28" t="n"/>
      <c r="C50" s="28" t="n"/>
      <c r="D50" s="28" t="n"/>
      <c r="E50" s="28" t="n"/>
      <c r="F50" s="28" t="n"/>
      <c r="G50" s="28" t="n"/>
      <c r="H50" s="28" t="n"/>
      <c r="I50" s="28" t="n"/>
    </row>
    <row r="51">
      <c r="A51" s="28" t="n"/>
      <c r="B51" s="28" t="n"/>
      <c r="C51" s="28" t="n"/>
      <c r="D51" s="28" t="n"/>
      <c r="E51" s="28" t="n"/>
      <c r="F51" s="28" t="n"/>
      <c r="G51" s="28" t="n"/>
      <c r="H51" s="28" t="n"/>
      <c r="I51" s="28" t="n"/>
    </row>
    <row r="52">
      <c r="A52" s="28" t="n"/>
      <c r="B52" s="28" t="n"/>
      <c r="C52" s="28" t="n"/>
      <c r="D52" s="28" t="n"/>
      <c r="E52" s="28" t="n"/>
      <c r="F52" s="28" t="n"/>
      <c r="G52" s="28" t="n"/>
      <c r="H52" s="28" t="n"/>
      <c r="I52" s="28" t="n"/>
    </row>
    <row r="53">
      <c r="A53" s="28" t="n"/>
      <c r="B53" s="28" t="n"/>
      <c r="C53" s="28" t="n"/>
      <c r="D53" s="28" t="n"/>
      <c r="E53" s="28" t="n"/>
      <c r="F53" s="28" t="n"/>
      <c r="G53" s="28" t="n"/>
      <c r="H53" s="28" t="n"/>
      <c r="I53" s="28" t="n"/>
    </row>
    <row r="54">
      <c r="A54" s="28" t="n"/>
      <c r="B54" s="28" t="n"/>
      <c r="C54" s="28" t="n"/>
      <c r="D54" s="28" t="n"/>
      <c r="E54" s="28" t="n"/>
      <c r="F54" s="28" t="n"/>
      <c r="G54" s="28" t="n"/>
      <c r="H54" s="28" t="n"/>
      <c r="I54" s="28" t="n"/>
    </row>
    <row r="55">
      <c r="A55" s="28" t="n"/>
      <c r="B55" s="28" t="n"/>
      <c r="C55" s="28" t="n"/>
      <c r="D55" s="28" t="n"/>
      <c r="E55" s="28" t="n"/>
      <c r="F55" s="28" t="n"/>
      <c r="G55" s="28" t="n"/>
      <c r="H55" s="28" t="n"/>
      <c r="I55" s="28" t="n"/>
    </row>
    <row r="56">
      <c r="A56" s="28" t="n"/>
      <c r="B56" s="28" t="n"/>
      <c r="C56" s="28" t="n"/>
      <c r="D56" s="28" t="n"/>
      <c r="E56" s="28" t="n"/>
      <c r="F56" s="28" t="n"/>
      <c r="G56" s="28" t="n"/>
      <c r="H56" s="28" t="n"/>
      <c r="I56" s="28" t="n"/>
    </row>
    <row r="57">
      <c r="A57" s="28" t="n"/>
      <c r="B57" s="28" t="n"/>
      <c r="C57" s="28" t="n"/>
      <c r="D57" s="28" t="n"/>
      <c r="E57" s="28" t="n"/>
      <c r="F57" s="28" t="n"/>
      <c r="G57" s="28" t="n"/>
      <c r="H57" s="28" t="n"/>
      <c r="I57" s="28" t="n"/>
    </row>
    <row r="58">
      <c r="A58" s="28" t="n"/>
      <c r="B58" s="28" t="n"/>
      <c r="C58" s="28" t="n"/>
      <c r="D58" s="28" t="n"/>
      <c r="E58" s="28" t="n"/>
      <c r="F58" s="28" t="n"/>
      <c r="G58" s="28" t="n"/>
      <c r="H58" s="28" t="n"/>
      <c r="I58" s="28" t="n"/>
    </row>
    <row r="59">
      <c r="A59" s="28" t="n"/>
      <c r="B59" s="28" t="n"/>
      <c r="C59" s="28" t="n"/>
      <c r="D59" s="28" t="n"/>
      <c r="E59" s="28" t="n"/>
      <c r="F59" s="28" t="n"/>
      <c r="G59" s="28" t="n"/>
      <c r="H59" s="28" t="n"/>
      <c r="I59" s="28" t="n"/>
    </row>
    <row r="60">
      <c r="A60" s="28" t="n"/>
      <c r="B60" s="28" t="n"/>
      <c r="C60" s="28" t="n"/>
      <c r="D60" s="28" t="n"/>
      <c r="E60" s="28" t="n"/>
      <c r="F60" s="28" t="n"/>
      <c r="G60" s="28" t="n"/>
      <c r="H60" s="28" t="n"/>
      <c r="I60" s="28" t="n"/>
    </row>
    <row r="61">
      <c r="A61" s="28" t="n"/>
      <c r="B61" s="28" t="n"/>
      <c r="C61" s="28" t="n"/>
      <c r="D61" s="28" t="n"/>
      <c r="E61" s="28" t="n"/>
      <c r="F61" s="28" t="n"/>
      <c r="G61" s="28" t="n"/>
      <c r="H61" s="28" t="n"/>
      <c r="I61" s="28" t="n"/>
    </row>
    <row r="62">
      <c r="A62" s="28" t="n"/>
      <c r="B62" s="28" t="n"/>
      <c r="C62" s="28" t="n"/>
      <c r="D62" s="28" t="n"/>
      <c r="E62" s="28" t="n"/>
      <c r="F62" s="28" t="n"/>
      <c r="G62" s="28" t="n"/>
      <c r="H62" s="28" t="n"/>
      <c r="I62" s="28" t="n"/>
    </row>
    <row r="63">
      <c r="A63" s="28" t="n"/>
      <c r="B63" s="28" t="n"/>
      <c r="C63" s="28" t="n"/>
      <c r="D63" s="28" t="n"/>
      <c r="E63" s="28" t="n"/>
      <c r="F63" s="28" t="n"/>
      <c r="G63" s="28" t="n"/>
      <c r="H63" s="28" t="n"/>
      <c r="I63" s="28" t="n"/>
    </row>
    <row r="64">
      <c r="A64" s="28" t="n"/>
      <c r="B64" s="28" t="n"/>
      <c r="C64" s="28" t="n"/>
      <c r="D64" s="28" t="n"/>
      <c r="E64" s="28" t="n"/>
      <c r="F64" s="28" t="n"/>
      <c r="G64" s="28" t="n"/>
      <c r="H64" s="28" t="n"/>
      <c r="I64" s="28" t="n"/>
    </row>
    <row r="65">
      <c r="A65" s="28" t="n"/>
      <c r="B65" s="28" t="n"/>
      <c r="C65" s="28" t="n"/>
      <c r="D65" s="28" t="n"/>
      <c r="E65" s="28" t="n"/>
      <c r="F65" s="28" t="n"/>
      <c r="G65" s="28" t="n"/>
      <c r="H65" s="28" t="n"/>
      <c r="I65" s="28" t="n"/>
    </row>
    <row r="66">
      <c r="A66" s="28" t="n"/>
      <c r="B66" s="28" t="n"/>
      <c r="C66" s="28" t="n"/>
      <c r="D66" s="28" t="n"/>
      <c r="E66" s="28" t="n"/>
      <c r="F66" s="28" t="n"/>
      <c r="G66" s="28" t="n"/>
      <c r="H66" s="28" t="n"/>
      <c r="I66" s="28" t="n"/>
    </row>
    <row r="67">
      <c r="A67" s="28" t="n"/>
      <c r="B67" s="28" t="n"/>
      <c r="C67" s="28" t="n"/>
      <c r="D67" s="28" t="n"/>
      <c r="E67" s="28" t="n"/>
      <c r="F67" s="28" t="n"/>
      <c r="G67" s="28" t="n"/>
      <c r="H67" s="28" t="n"/>
      <c r="I67" s="28" t="n"/>
    </row>
    <row r="68">
      <c r="A68" s="28" t="n"/>
      <c r="B68" s="28" t="n"/>
      <c r="C68" s="28" t="n"/>
      <c r="D68" s="28" t="n"/>
      <c r="E68" s="28" t="n"/>
      <c r="F68" s="28" t="n"/>
      <c r="G68" s="28" t="n"/>
      <c r="H68" s="28" t="n"/>
      <c r="I68" s="28" t="n"/>
    </row>
    <row r="69">
      <c r="A69" s="28" t="n"/>
      <c r="B69" s="28" t="n"/>
      <c r="C69" s="28" t="n"/>
      <c r="D69" s="28" t="n"/>
      <c r="E69" s="28" t="n"/>
      <c r="F69" s="28" t="n"/>
      <c r="G69" s="28" t="n"/>
      <c r="H69" s="28" t="n"/>
      <c r="I69" s="28" t="n"/>
    </row>
    <row r="70">
      <c r="A70" s="28" t="n"/>
      <c r="B70" s="28" t="n"/>
      <c r="C70" s="28" t="n"/>
      <c r="D70" s="28" t="n"/>
      <c r="E70" s="28" t="n"/>
      <c r="F70" s="28" t="n"/>
      <c r="G70" s="28" t="n"/>
      <c r="H70" s="28" t="n"/>
      <c r="I70" s="28" t="n"/>
    </row>
    <row r="71">
      <c r="A71" s="28" t="n"/>
      <c r="B71" s="28" t="n"/>
      <c r="C71" s="28" t="n"/>
      <c r="D71" s="28" t="n"/>
      <c r="E71" s="28" t="n"/>
      <c r="F71" s="28" t="n"/>
      <c r="G71" s="28" t="n"/>
      <c r="H71" s="28" t="n"/>
      <c r="I71" s="28" t="n"/>
    </row>
    <row r="72">
      <c r="A72" s="28" t="n"/>
      <c r="B72" s="28" t="n"/>
      <c r="C72" s="28" t="n"/>
      <c r="D72" s="28" t="n"/>
      <c r="E72" s="28" t="n"/>
      <c r="F72" s="28" t="n"/>
      <c r="G72" s="28" t="n"/>
      <c r="H72" s="28" t="n"/>
      <c r="I72" s="28" t="n"/>
    </row>
    <row r="73">
      <c r="A73" s="28" t="n"/>
      <c r="B73" s="28" t="n"/>
      <c r="C73" s="28" t="n"/>
      <c r="D73" s="28" t="n"/>
      <c r="E73" s="28" t="n"/>
      <c r="F73" s="28" t="n"/>
      <c r="G73" s="28" t="n"/>
      <c r="H73" s="28" t="n"/>
      <c r="I73" s="28" t="n"/>
    </row>
    <row r="74">
      <c r="A74" s="28" t="n"/>
      <c r="B74" s="28" t="n"/>
      <c r="C74" s="28" t="n"/>
      <c r="D74" s="28" t="n"/>
      <c r="E74" s="28" t="n"/>
      <c r="F74" s="28" t="n"/>
      <c r="G74" s="28" t="n"/>
      <c r="H74" s="28" t="n"/>
      <c r="I74" s="28" t="n"/>
    </row>
    <row r="75">
      <c r="A75" s="28" t="n"/>
      <c r="B75" s="28" t="n"/>
      <c r="C75" s="28" t="n"/>
      <c r="D75" s="28" t="n"/>
      <c r="E75" s="28" t="n"/>
      <c r="F75" s="28" t="n"/>
      <c r="G75" s="28" t="n"/>
      <c r="H75" s="28" t="n"/>
      <c r="I75" s="28" t="n"/>
    </row>
    <row r="76">
      <c r="A76" s="28" t="n"/>
      <c r="B76" s="28" t="n"/>
      <c r="C76" s="28" t="n"/>
      <c r="D76" s="28" t="n"/>
      <c r="E76" s="28" t="n"/>
      <c r="F76" s="28" t="n"/>
      <c r="G76" s="28" t="n"/>
      <c r="H76" s="28" t="n"/>
      <c r="I76" s="28" t="n"/>
    </row>
    <row r="77">
      <c r="A77" s="28" t="n"/>
      <c r="B77" s="28" t="n"/>
      <c r="C77" s="28" t="n"/>
      <c r="D77" s="28" t="n"/>
      <c r="E77" s="28" t="n"/>
      <c r="F77" s="28" t="n"/>
      <c r="G77" s="28" t="n"/>
      <c r="H77" s="28" t="n"/>
      <c r="I77" s="28" t="n"/>
    </row>
    <row r="78">
      <c r="A78" s="28" t="n"/>
      <c r="B78" s="28" t="n"/>
      <c r="C78" s="28" t="n"/>
      <c r="D78" s="28" t="n"/>
      <c r="E78" s="28" t="n"/>
      <c r="F78" s="28" t="n"/>
      <c r="G78" s="28" t="n"/>
      <c r="H78" s="28" t="n"/>
      <c r="I78" s="28" t="n"/>
    </row>
    <row r="79">
      <c r="A79" s="28" t="n"/>
      <c r="B79" s="28" t="n"/>
      <c r="C79" s="28" t="n"/>
      <c r="D79" s="28" t="n"/>
      <c r="E79" s="28" t="n"/>
      <c r="F79" s="28" t="n"/>
      <c r="G79" s="28" t="n"/>
      <c r="H79" s="28" t="n"/>
      <c r="I79" s="28" t="n"/>
    </row>
    <row r="80">
      <c r="A80" s="28" t="n"/>
      <c r="B80" s="28" t="n"/>
      <c r="C80" s="28" t="n"/>
      <c r="D80" s="28" t="n"/>
      <c r="E80" s="28" t="n"/>
      <c r="F80" s="28" t="n"/>
      <c r="G80" s="28" t="n"/>
      <c r="H80" s="28" t="n"/>
      <c r="I80" s="28" t="n"/>
    </row>
    <row r="81">
      <c r="A81" s="28" t="n"/>
      <c r="B81" s="28" t="n"/>
      <c r="C81" s="28" t="n"/>
      <c r="D81" s="28" t="n"/>
      <c r="E81" s="28" t="n"/>
      <c r="F81" s="28" t="n"/>
      <c r="G81" s="28" t="n"/>
      <c r="H81" s="28" t="n"/>
      <c r="I81" s="28" t="n"/>
    </row>
    <row r="82">
      <c r="A82" s="28" t="n"/>
      <c r="B82" s="28" t="n"/>
      <c r="C82" s="28" t="n"/>
      <c r="D82" s="28" t="n"/>
      <c r="E82" s="28" t="n"/>
      <c r="F82" s="28" t="n"/>
      <c r="G82" s="28" t="n"/>
      <c r="H82" s="28" t="n"/>
      <c r="I82" s="28" t="n"/>
    </row>
    <row r="83">
      <c r="A83" s="28" t="n"/>
      <c r="B83" s="28" t="n"/>
      <c r="C83" s="28" t="n"/>
      <c r="D83" s="28" t="n"/>
      <c r="E83" s="28" t="n"/>
      <c r="F83" s="28" t="n"/>
      <c r="G83" s="28" t="n"/>
      <c r="H83" s="28" t="n"/>
      <c r="I83" s="28" t="n"/>
    </row>
    <row r="84">
      <c r="A84" s="28" t="n"/>
      <c r="B84" s="28" t="n"/>
      <c r="C84" s="28" t="n"/>
      <c r="D84" s="28" t="n"/>
      <c r="E84" s="28" t="n"/>
      <c r="F84" s="28" t="n"/>
      <c r="G84" s="28" t="n"/>
      <c r="H84" s="28" t="n"/>
      <c r="I84" s="28" t="n"/>
    </row>
    <row r="85">
      <c r="A85" s="28" t="n"/>
      <c r="B85" s="28" t="n"/>
      <c r="C85" s="28" t="n"/>
      <c r="D85" s="28" t="n"/>
      <c r="E85" s="28" t="n"/>
      <c r="F85" s="28" t="n"/>
      <c r="G85" s="28" t="n"/>
      <c r="H85" s="28" t="n"/>
      <c r="I85" s="28" t="n"/>
    </row>
    <row r="86">
      <c r="A86" s="28" t="n"/>
      <c r="B86" s="28" t="n"/>
      <c r="C86" s="28" t="n"/>
      <c r="D86" s="28" t="n"/>
      <c r="E86" s="28" t="n"/>
      <c r="F86" s="28" t="n"/>
      <c r="G86" s="28" t="n"/>
      <c r="H86" s="28" t="n"/>
      <c r="I86" s="28" t="n"/>
    </row>
    <row r="87">
      <c r="A87" s="28" t="n"/>
      <c r="B87" s="28" t="n"/>
      <c r="C87" s="28" t="n"/>
      <c r="D87" s="28" t="n"/>
      <c r="E87" s="28" t="n"/>
      <c r="F87" s="28" t="n"/>
      <c r="G87" s="28" t="n"/>
      <c r="H87" s="28" t="n"/>
      <c r="I87" s="28" t="n"/>
    </row>
    <row r="88">
      <c r="A88" s="28" t="n"/>
      <c r="B88" s="28" t="n"/>
      <c r="C88" s="28" t="n"/>
      <c r="D88" s="28" t="n"/>
      <c r="E88" s="28" t="n"/>
      <c r="F88" s="28" t="n"/>
      <c r="G88" s="28" t="n"/>
      <c r="H88" s="28" t="n"/>
      <c r="I88" s="28" t="n"/>
    </row>
    <row r="89">
      <c r="A89" s="28" t="n"/>
      <c r="B89" s="28" t="n"/>
      <c r="C89" s="28" t="n"/>
      <c r="D89" s="28" t="n"/>
      <c r="E89" s="28" t="n"/>
      <c r="F89" s="28" t="n"/>
      <c r="G89" s="28" t="n"/>
      <c r="H89" s="28" t="n"/>
      <c r="I89" s="28" t="n"/>
    </row>
    <row r="90">
      <c r="A90" s="28" t="n"/>
      <c r="B90" s="28" t="n"/>
      <c r="C90" s="28" t="n"/>
      <c r="D90" s="28" t="n"/>
      <c r="E90" s="28" t="n"/>
      <c r="F90" s="28" t="n"/>
      <c r="G90" s="28" t="n"/>
      <c r="H90" s="28" t="n"/>
      <c r="I90" s="28" t="n"/>
    </row>
    <row r="91">
      <c r="A91" s="28" t="n"/>
      <c r="B91" s="28" t="n"/>
      <c r="C91" s="28" t="n"/>
      <c r="D91" s="28" t="n"/>
      <c r="E91" s="28" t="n"/>
      <c r="F91" s="28" t="n"/>
      <c r="G91" s="28" t="n"/>
      <c r="H91" s="28" t="n"/>
      <c r="I91" s="28" t="n"/>
    </row>
    <row r="92">
      <c r="A92" s="28" t="n"/>
      <c r="B92" s="28" t="n"/>
      <c r="C92" s="28" t="n"/>
      <c r="D92" s="28" t="n"/>
      <c r="E92" s="28" t="n"/>
      <c r="F92" s="28" t="n"/>
      <c r="G92" s="28" t="n"/>
      <c r="H92" s="28" t="n"/>
      <c r="I92" s="28" t="n"/>
    </row>
    <row r="93">
      <c r="A93" s="28" t="n"/>
      <c r="B93" s="28" t="n"/>
      <c r="C93" s="28" t="n"/>
      <c r="D93" s="28" t="n"/>
      <c r="E93" s="28" t="n"/>
      <c r="F93" s="28" t="n"/>
      <c r="G93" s="28" t="n"/>
      <c r="H93" s="28" t="n"/>
      <c r="I93" s="28" t="n"/>
    </row>
    <row r="94">
      <c r="A94" s="28" t="n"/>
      <c r="B94" s="28" t="n"/>
      <c r="C94" s="28" t="n"/>
      <c r="D94" s="28" t="n"/>
      <c r="E94" s="28" t="n"/>
      <c r="F94" s="28" t="n"/>
      <c r="G94" s="28" t="n"/>
      <c r="H94" s="28" t="n"/>
      <c r="I94" s="28" t="n"/>
    </row>
    <row r="95">
      <c r="A95" s="28" t="n"/>
      <c r="B95" s="28" t="n"/>
      <c r="C95" s="28" t="n"/>
      <c r="D95" s="28" t="n"/>
      <c r="E95" s="28" t="n"/>
      <c r="F95" s="28" t="n"/>
      <c r="G95" s="28" t="n"/>
      <c r="H95" s="28" t="n"/>
      <c r="I95" s="28" t="n"/>
    </row>
    <row r="96">
      <c r="A96" s="28" t="n"/>
      <c r="B96" s="28" t="n"/>
      <c r="C96" s="28" t="n"/>
      <c r="D96" s="28" t="n"/>
      <c r="E96" s="28" t="n"/>
      <c r="F96" s="28" t="n"/>
      <c r="G96" s="28" t="n"/>
      <c r="H96" s="28" t="n"/>
      <c r="I96" s="28" t="n"/>
    </row>
    <row r="97">
      <c r="A97" s="28" t="n"/>
      <c r="B97" s="28" t="n"/>
      <c r="C97" s="28" t="n"/>
      <c r="D97" s="28" t="n"/>
      <c r="E97" s="28" t="n"/>
      <c r="F97" s="28" t="n"/>
      <c r="G97" s="28" t="n"/>
      <c r="H97" s="28" t="n"/>
      <c r="I97" s="28" t="n"/>
    </row>
    <row r="98">
      <c r="A98" s="28" t="n"/>
      <c r="B98" s="28" t="n"/>
      <c r="C98" s="28" t="n"/>
      <c r="D98" s="28" t="n"/>
      <c r="E98" s="28" t="n"/>
      <c r="F98" s="28" t="n"/>
      <c r="G98" s="28" t="n"/>
      <c r="H98" s="28" t="n"/>
      <c r="I98" s="28" t="n"/>
    </row>
    <row r="99">
      <c r="A99" s="28" t="n"/>
      <c r="B99" s="28" t="n"/>
      <c r="C99" s="28" t="n"/>
      <c r="D99" s="28" t="n"/>
      <c r="E99" s="28" t="n"/>
      <c r="F99" s="28" t="n"/>
      <c r="G99" s="28" t="n"/>
      <c r="H99" s="28" t="n"/>
      <c r="I99" s="28" t="n"/>
    </row>
    <row r="100">
      <c r="A100" s="28" t="n"/>
      <c r="B100" s="28" t="n"/>
      <c r="C100" s="28" t="n"/>
      <c r="D100" s="28" t="n"/>
      <c r="E100" s="28" t="n"/>
      <c r="F100" s="28" t="n"/>
      <c r="G100" s="28" t="n"/>
      <c r="H100" s="28" t="n"/>
      <c r="I100" s="28" t="n"/>
    </row>
    <row r="101">
      <c r="A101" s="28" t="n"/>
      <c r="B101" s="28" t="n"/>
      <c r="C101" s="28" t="n"/>
      <c r="D101" s="28" t="n"/>
      <c r="E101" s="28" t="n"/>
      <c r="F101" s="28" t="n"/>
      <c r="G101" s="28" t="n"/>
      <c r="H101" s="28" t="n"/>
      <c r="I101" s="28" t="n"/>
    </row>
    <row r="102">
      <c r="A102" s="28" t="n"/>
      <c r="B102" s="28" t="n"/>
      <c r="C102" s="28" t="n"/>
      <c r="D102" s="28" t="n"/>
      <c r="E102" s="28" t="n"/>
      <c r="F102" s="28" t="n"/>
      <c r="G102" s="28" t="n"/>
      <c r="H102" s="28" t="n"/>
      <c r="I102" s="28" t="n"/>
    </row>
    <row r="103">
      <c r="A103" s="28" t="n"/>
      <c r="B103" s="28" t="n"/>
      <c r="C103" s="28" t="n"/>
      <c r="D103" s="28" t="n"/>
      <c r="E103" s="28" t="n"/>
      <c r="F103" s="28" t="n"/>
      <c r="G103" s="28" t="n"/>
      <c r="H103" s="28" t="n"/>
      <c r="I103" s="28" t="n"/>
    </row>
  </sheetData>
  <autoFilter ref="A3:I103"/>
  <mergeCells count="2">
    <mergeCell ref="A1:I1"/>
    <mergeCell ref="A2:I2"/>
  </mergeCells>
  <dataValidations count="2">
    <dataValidation allowBlank="true" error="请从プルダウン一覧选择；如需新規，请先在主数据或基本設定中维护。" errorTitle="なし效入力" prompt="请选择一个有效选项。" promptTitle="プルダウン选择" showErrorMessage="true" showInputMessage="true" sqref="C4:C103" type="list">
      <formula1>=CategoryList</formula1>
    </dataValidation>
    <dataValidation allowBlank="true" error="请从プルダウン一覧选择；如需新規，请先在主数据或基本設定中维护。" errorTitle="なし效入力" prompt="请选择一个有效选项。" promptTitle="プルダウン选择" showErrorMessage="true" showInputMessage="true" sqref="H4:H103" type="list">
      <formula1>=SupplierStatusList</formula1>
    </dataValidation>
  </dataValidations>
  <pageMargins left="0.75" right="0.75" top="1" bottom="1" header="0.5" footer="0.5"/>
  <pageSetup fitToHeight="0" fitToWidth="1"/>
</worksheet>
</file>

<file path=xl/worksheets/sheet7.xml><?xml version="1.0" encoding="utf-8"?>
<worksheet xmlns="http://schemas.openxmlformats.org/spreadsheetml/2006/main" xmlns:r="http://schemas.openxmlformats.org/officeDocument/2006/relationships" xmlns:mc="http://schemas.openxmlformats.org/markup-compatibility/2006">
  <sheetPr>
    <tabColor rgb="0070AD47"/>
    <outlinePr summaryBelow="true" summaryRight="true"/>
    <pageSetUpPr fitToPage="true"/>
  </sheetPr>
  <dimension ref="A1:J203"/>
  <sheetViews>
    <sheetView showGridLines="false" zoomScale="90" workbookViewId="0">
      <pane activePane="bottomLeft" state="frozen" topLeftCell="A4" ySplit="3"/>
      <selection activeCell="A1" pane="bottomLeft" sqref="A1"/>
    </sheetView>
  </sheetViews>
  <sheetFormatPr baseColWidth="8" defaultRowHeight="15"/>
  <cols>
    <col customWidth="true" max="3" min="1" width="12"/>
    <col customWidth="true" max="4" min="4" width="18"/>
    <col customWidth="true" max="5" min="5" width="12"/>
    <col customWidth="true" max="6" min="6" width="13"/>
    <col customWidth="true" max="9" min="7" width="12"/>
    <col customWidth="true" max="10" min="10" width="24"/>
  </cols>
  <sheetData>
    <row r="1" ht="30" customHeight="true">
      <c r="A1" s="1" t="s">
        <v>264</v>
      </c>
    </row>
    <row r="2" ht="24" customHeight="true">
      <c r="A2" s="2" t="s">
        <v>265</v>
      </c>
    </row>
    <row r="3" ht="28" customHeight="true">
      <c r="A3" s="27" t="s">
        <v>266</v>
      </c>
      <c r="B3" s="27" t="s">
        <v>267</v>
      </c>
      <c r="C3" s="27" t="s">
        <v>60</v>
      </c>
      <c r="D3" s="27" t="s">
        <v>61</v>
      </c>
      <c r="E3" s="27" t="s">
        <v>268</v>
      </c>
      <c r="F3" s="27" t="s">
        <v>269</v>
      </c>
      <c r="G3" s="27" t="s">
        <v>198</v>
      </c>
      <c r="H3" s="27" t="s">
        <v>270</v>
      </c>
      <c r="I3" s="27" t="s">
        <v>271</v>
      </c>
      <c r="J3" s="27" t="s">
        <v>203</v>
      </c>
    </row>
    <row r="4">
      <c r="A4" s="28" t="inlineStr">
        <is>
          <t>E001</t>
        </is>
      </c>
      <c r="B4" s="28" t="s">
        <v>205</v>
      </c>
      <c r="C4" s="28" t="inlineStr">
        <is>
          <t>S001</t>
        </is>
      </c>
      <c r="D4" s="34">
        <f>IFERROR(VLOOKUP(C4,'店舗マスタ'!$A$4:$B$103,2,FALSE),"")</f>
      </c>
      <c r="E4" s="28" t="s">
        <v>102</v>
      </c>
      <c r="F4" s="29" t="n">
        <v>44317</v>
      </c>
      <c r="G4" s="28" t="s">
        <v>272</v>
      </c>
      <c r="H4" s="31" t="s">
        <v>273</v>
      </c>
      <c r="I4" s="31" t="n">
        <v>0</v>
      </c>
      <c r="J4" s="28" t="inlineStr"/>
    </row>
    <row r="5">
      <c r="A5" s="28" t="inlineStr">
        <is>
          <t>E002</t>
        </is>
      </c>
      <c r="B5" s="28" t="s">
        <v>257</v>
      </c>
      <c r="C5" s="28" t="inlineStr">
        <is>
          <t>S001</t>
        </is>
      </c>
      <c r="D5" s="34">
        <f>IFERROR(VLOOKUP(C5,'店舗マスタ'!$A$4:$B$103,2,FALSE),"")</f>
      </c>
      <c r="E5" s="28" t="s">
        <v>110</v>
      </c>
      <c r="F5" s="29" t="n">
        <v>44969</v>
      </c>
      <c r="G5" s="28" t="s">
        <v>272</v>
      </c>
      <c r="H5" s="31" t="s">
        <v>274</v>
      </c>
      <c r="I5" s="31" t="n">
        <v>28</v>
      </c>
      <c r="J5" s="28" t="inlineStr"/>
    </row>
    <row r="6">
      <c r="A6" s="28" t="inlineStr">
        <is>
          <t>E003</t>
        </is>
      </c>
      <c r="B6" s="28" t="s">
        <v>275</v>
      </c>
      <c r="C6" s="28" t="inlineStr">
        <is>
          <t>S001</t>
        </is>
      </c>
      <c r="D6" s="34">
        <f>IFERROR(VLOOKUP(C6,'店舗マスタ'!$A$4:$B$103,2,FALSE),"")</f>
      </c>
      <c r="E6" s="28" t="s">
        <v>113</v>
      </c>
      <c r="F6" s="29" t="n">
        <v>45175</v>
      </c>
      <c r="G6" s="28" t="s">
        <v>272</v>
      </c>
      <c r="H6" s="31" t="s">
        <v>274</v>
      </c>
      <c r="I6" s="31" t="n">
        <v>30</v>
      </c>
      <c r="J6" s="28" t="inlineStr"/>
    </row>
    <row r="7">
      <c r="A7" s="28" t="inlineStr">
        <is>
          <t>E004</t>
        </is>
      </c>
      <c r="B7" s="28" t="s">
        <v>207</v>
      </c>
      <c r="C7" s="28" t="inlineStr">
        <is>
          <t>S002</t>
        </is>
      </c>
      <c r="D7" s="34">
        <f>IFERROR(VLOOKUP(C7,'店舗マスタ'!$A$4:$B$103,2,FALSE),"")</f>
      </c>
      <c r="E7" s="28" t="s">
        <v>102</v>
      </c>
      <c r="F7" s="29" t="n">
        <v>45139</v>
      </c>
      <c r="G7" s="28" t="s">
        <v>272</v>
      </c>
      <c r="H7" s="31" t="s">
        <v>273</v>
      </c>
      <c r="I7" s="31" t="n">
        <v>0</v>
      </c>
      <c r="J7" s="28" t="inlineStr"/>
    </row>
    <row r="8">
      <c r="A8" s="28" t="inlineStr">
        <is>
          <t>E005</t>
        </is>
      </c>
      <c r="B8" s="28" t="s">
        <v>276</v>
      </c>
      <c r="C8" s="28" t="inlineStr">
        <is>
          <t>S002</t>
        </is>
      </c>
      <c r="D8" s="34">
        <f>IFERROR(VLOOKUP(C8,'店舗マスタ'!$A$4:$B$103,2,FALSE),"")</f>
      </c>
      <c r="E8" s="28" t="s">
        <v>116</v>
      </c>
      <c r="F8" s="29" t="n">
        <v>45309</v>
      </c>
      <c r="G8" s="28" t="s">
        <v>272</v>
      </c>
      <c r="H8" s="31" t="s">
        <v>274</v>
      </c>
      <c r="I8" s="31" t="n">
        <v>25</v>
      </c>
      <c r="J8" s="28" t="inlineStr"/>
    </row>
    <row r="9">
      <c r="A9" s="28" t="inlineStr">
        <is>
          <t>E006</t>
        </is>
      </c>
      <c r="B9" s="28" t="s">
        <v>209</v>
      </c>
      <c r="C9" s="28" t="inlineStr">
        <is>
          <t>S003</t>
        </is>
      </c>
      <c r="D9" s="34">
        <f>IFERROR(VLOOKUP(C9,'店舗マスタ'!$A$4:$B$103,2,FALSE),"")</f>
      </c>
      <c r="E9" s="28" t="s">
        <v>102</v>
      </c>
      <c r="F9" s="29" t="n">
        <v>44570</v>
      </c>
      <c r="G9" s="28" t="s">
        <v>272</v>
      </c>
      <c r="H9" s="31" t="s">
        <v>273</v>
      </c>
      <c r="I9" s="31" t="n">
        <v>0</v>
      </c>
      <c r="J9" s="28" t="inlineStr"/>
    </row>
    <row r="10">
      <c r="A10" s="28" t="inlineStr">
        <is>
          <t>E007</t>
        </is>
      </c>
      <c r="B10" s="28" t="s">
        <v>277</v>
      </c>
      <c r="C10" s="28" t="inlineStr">
        <is>
          <t>S004</t>
        </is>
      </c>
      <c r="D10" s="34">
        <f>IFERROR(VLOOKUP(C10,'店舗マスタ'!$A$4:$B$103,2,FALSE),"")</f>
      </c>
      <c r="E10" s="28" t="s">
        <v>119</v>
      </c>
      <c r="F10" s="29" t="n">
        <v>45432</v>
      </c>
      <c r="G10" s="28" t="s">
        <v>272</v>
      </c>
      <c r="H10" s="31" t="s">
        <v>274</v>
      </c>
      <c r="I10" s="31" t="n">
        <v>27</v>
      </c>
      <c r="J10" s="28" t="inlineStr"/>
    </row>
    <row r="11">
      <c r="A11" s="28" t="inlineStr">
        <is>
          <t>E008</t>
        </is>
      </c>
      <c r="B11" s="28" t="s">
        <v>211</v>
      </c>
      <c r="C11" s="28" t="inlineStr">
        <is>
          <t>S004</t>
        </is>
      </c>
      <c r="D11" s="34">
        <f>IFERROR(VLOOKUP(C11,'店舗マスタ'!$A$4:$B$103,2,FALSE),"")</f>
      </c>
      <c r="E11" s="28" t="s">
        <v>123</v>
      </c>
      <c r="F11" s="29" t="n">
        <v>44844</v>
      </c>
      <c r="G11" s="28" t="s">
        <v>272</v>
      </c>
      <c r="H11" s="31" t="s">
        <v>273</v>
      </c>
      <c r="I11" s="31" t="n">
        <v>0</v>
      </c>
      <c r="J11" s="28" t="inlineStr"/>
    </row>
    <row r="12">
      <c r="A12" s="28" t="n"/>
      <c r="B12" s="28" t="n"/>
      <c r="C12" s="28" t="n"/>
      <c r="D12" s="34">
        <f>IFERROR(VLOOKUP(C12,'店舗マスタ'!$A$4:$B$103,2,FALSE),"")</f>
      </c>
      <c r="E12" s="28" t="n"/>
      <c r="F12" s="29" t="n"/>
      <c r="G12" s="28" t="n"/>
      <c r="H12" s="31" t="n"/>
      <c r="I12" s="31" t="n"/>
      <c r="J12" s="28" t="n"/>
    </row>
    <row r="13">
      <c r="A13" s="28" t="n"/>
      <c r="B13" s="28" t="n"/>
      <c r="C13" s="28" t="n"/>
      <c r="D13" s="34">
        <f>IFERROR(VLOOKUP(C13,'店舗マスタ'!$A$4:$B$103,2,FALSE),"")</f>
      </c>
      <c r="E13" s="28" t="n"/>
      <c r="F13" s="29" t="n"/>
      <c r="G13" s="28" t="n"/>
      <c r="H13" s="31" t="n"/>
      <c r="I13" s="31" t="n"/>
      <c r="J13" s="28" t="n"/>
    </row>
    <row r="14">
      <c r="A14" s="28" t="n"/>
      <c r="B14" s="28" t="n"/>
      <c r="C14" s="28" t="n"/>
      <c r="D14" s="34">
        <f>IFERROR(VLOOKUP(C14,'店舗マスタ'!$A$4:$B$103,2,FALSE),"")</f>
      </c>
      <c r="E14" s="28" t="n"/>
      <c r="F14" s="29" t="n"/>
      <c r="G14" s="28" t="n"/>
      <c r="H14" s="31" t="n"/>
      <c r="I14" s="31" t="n"/>
      <c r="J14" s="28" t="n"/>
    </row>
    <row r="15">
      <c r="A15" s="28" t="n"/>
      <c r="B15" s="28" t="n"/>
      <c r="C15" s="28" t="n"/>
      <c r="D15" s="34">
        <f>IFERROR(VLOOKUP(C15,'店舗マスタ'!$A$4:$B$103,2,FALSE),"")</f>
      </c>
      <c r="E15" s="28" t="n"/>
      <c r="F15" s="29" t="n"/>
      <c r="G15" s="28" t="n"/>
      <c r="H15" s="31" t="n"/>
      <c r="I15" s="31" t="n"/>
      <c r="J15" s="28" t="n"/>
    </row>
    <row r="16">
      <c r="A16" s="28" t="n"/>
      <c r="B16" s="28" t="n"/>
      <c r="C16" s="28" t="n"/>
      <c r="D16" s="34">
        <f>IFERROR(VLOOKUP(C16,'店舗マスタ'!$A$4:$B$103,2,FALSE),"")</f>
      </c>
      <c r="E16" s="28" t="n"/>
      <c r="F16" s="29" t="n"/>
      <c r="G16" s="28" t="n"/>
      <c r="H16" s="31" t="n"/>
      <c r="I16" s="31" t="n"/>
      <c r="J16" s="28" t="n"/>
    </row>
    <row r="17">
      <c r="A17" s="28" t="n"/>
      <c r="B17" s="28" t="n"/>
      <c r="C17" s="28" t="n"/>
      <c r="D17" s="34">
        <f>IFERROR(VLOOKUP(C17,'店舗マスタ'!$A$4:$B$103,2,FALSE),"")</f>
      </c>
      <c r="E17" s="28" t="n"/>
      <c r="F17" s="29" t="n"/>
      <c r="G17" s="28" t="n"/>
      <c r="H17" s="31" t="n"/>
      <c r="I17" s="31" t="n"/>
      <c r="J17" s="28" t="n"/>
    </row>
    <row r="18">
      <c r="A18" s="28" t="n"/>
      <c r="B18" s="28" t="n"/>
      <c r="C18" s="28" t="n"/>
      <c r="D18" s="34">
        <f>IFERROR(VLOOKUP(C18,'店舗マスタ'!$A$4:$B$103,2,FALSE),"")</f>
      </c>
      <c r="E18" s="28" t="n"/>
      <c r="F18" s="29" t="n"/>
      <c r="G18" s="28" t="n"/>
      <c r="H18" s="31" t="n"/>
      <c r="I18" s="31" t="n"/>
      <c r="J18" s="28" t="n"/>
    </row>
    <row r="19">
      <c r="A19" s="28" t="n"/>
      <c r="B19" s="28" t="n"/>
      <c r="C19" s="28" t="n"/>
      <c r="D19" s="34">
        <f>IFERROR(VLOOKUP(C19,'店舗マスタ'!$A$4:$B$103,2,FALSE),"")</f>
      </c>
      <c r="E19" s="28" t="n"/>
      <c r="F19" s="29" t="n"/>
      <c r="G19" s="28" t="n"/>
      <c r="H19" s="31" t="n"/>
      <c r="I19" s="31" t="n"/>
      <c r="J19" s="28" t="n"/>
    </row>
    <row r="20">
      <c r="A20" s="28" t="n"/>
      <c r="B20" s="28" t="n"/>
      <c r="C20" s="28" t="n"/>
      <c r="D20" s="34">
        <f>IFERROR(VLOOKUP(C20,'店舗マスタ'!$A$4:$B$103,2,FALSE),"")</f>
      </c>
      <c r="E20" s="28" t="n"/>
      <c r="F20" s="29" t="n"/>
      <c r="G20" s="28" t="n"/>
      <c r="H20" s="31" t="n"/>
      <c r="I20" s="31" t="n"/>
      <c r="J20" s="28" t="n"/>
    </row>
    <row r="21">
      <c r="A21" s="28" t="n"/>
      <c r="B21" s="28" t="n"/>
      <c r="C21" s="28" t="n"/>
      <c r="D21" s="34">
        <f>IFERROR(VLOOKUP(C21,'店舗マスタ'!$A$4:$B$103,2,FALSE),"")</f>
      </c>
      <c r="E21" s="28" t="n"/>
      <c r="F21" s="29" t="n"/>
      <c r="G21" s="28" t="n"/>
      <c r="H21" s="31" t="n"/>
      <c r="I21" s="31" t="n"/>
      <c r="J21" s="28" t="n"/>
    </row>
    <row r="22">
      <c r="A22" s="28" t="n"/>
      <c r="B22" s="28" t="n"/>
      <c r="C22" s="28" t="n"/>
      <c r="D22" s="34">
        <f>IFERROR(VLOOKUP(C22,'店舗マスタ'!$A$4:$B$103,2,FALSE),"")</f>
      </c>
      <c r="E22" s="28" t="n"/>
      <c r="F22" s="29" t="n"/>
      <c r="G22" s="28" t="n"/>
      <c r="H22" s="31" t="n"/>
      <c r="I22" s="31" t="n"/>
      <c r="J22" s="28" t="n"/>
    </row>
    <row r="23">
      <c r="A23" s="28" t="n"/>
      <c r="B23" s="28" t="n"/>
      <c r="C23" s="28" t="n"/>
      <c r="D23" s="34">
        <f>IFERROR(VLOOKUP(C23,'店舗マスタ'!$A$4:$B$103,2,FALSE),"")</f>
      </c>
      <c r="E23" s="28" t="n"/>
      <c r="F23" s="29" t="n"/>
      <c r="G23" s="28" t="n"/>
      <c r="H23" s="31" t="n"/>
      <c r="I23" s="31" t="n"/>
      <c r="J23" s="28" t="n"/>
    </row>
    <row r="24">
      <c r="A24" s="28" t="n"/>
      <c r="B24" s="28" t="n"/>
      <c r="C24" s="28" t="n"/>
      <c r="D24" s="34">
        <f>IFERROR(VLOOKUP(C24,'店舗マスタ'!$A$4:$B$103,2,FALSE),"")</f>
      </c>
      <c r="E24" s="28" t="n"/>
      <c r="F24" s="29" t="n"/>
      <c r="G24" s="28" t="n"/>
      <c r="H24" s="31" t="n"/>
      <c r="I24" s="31" t="n"/>
      <c r="J24" s="28" t="n"/>
    </row>
    <row r="25">
      <c r="A25" s="28" t="n"/>
      <c r="B25" s="28" t="n"/>
      <c r="C25" s="28" t="n"/>
      <c r="D25" s="34">
        <f>IFERROR(VLOOKUP(C25,'店舗マスタ'!$A$4:$B$103,2,FALSE),"")</f>
      </c>
      <c r="E25" s="28" t="n"/>
      <c r="F25" s="29" t="n"/>
      <c r="G25" s="28" t="n"/>
      <c r="H25" s="31" t="n"/>
      <c r="I25" s="31" t="n"/>
      <c r="J25" s="28" t="n"/>
    </row>
    <row r="26">
      <c r="A26" s="28" t="n"/>
      <c r="B26" s="28" t="n"/>
      <c r="C26" s="28" t="n"/>
      <c r="D26" s="34">
        <f>IFERROR(VLOOKUP(C26,'店舗マスタ'!$A$4:$B$103,2,FALSE),"")</f>
      </c>
      <c r="E26" s="28" t="n"/>
      <c r="F26" s="29" t="n"/>
      <c r="G26" s="28" t="n"/>
      <c r="H26" s="31" t="n"/>
      <c r="I26" s="31" t="n"/>
      <c r="J26" s="28" t="n"/>
    </row>
    <row r="27">
      <c r="A27" s="28" t="n"/>
      <c r="B27" s="28" t="n"/>
      <c r="C27" s="28" t="n"/>
      <c r="D27" s="34">
        <f>IFERROR(VLOOKUP(C27,'店舗マスタ'!$A$4:$B$103,2,FALSE),"")</f>
      </c>
      <c r="E27" s="28" t="n"/>
      <c r="F27" s="29" t="n"/>
      <c r="G27" s="28" t="n"/>
      <c r="H27" s="31" t="n"/>
      <c r="I27" s="31" t="n"/>
      <c r="J27" s="28" t="n"/>
    </row>
    <row r="28">
      <c r="A28" s="28" t="n"/>
      <c r="B28" s="28" t="n"/>
      <c r="C28" s="28" t="n"/>
      <c r="D28" s="34">
        <f>IFERROR(VLOOKUP(C28,'店舗マスタ'!$A$4:$B$103,2,FALSE),"")</f>
      </c>
      <c r="E28" s="28" t="n"/>
      <c r="F28" s="29" t="n"/>
      <c r="G28" s="28" t="n"/>
      <c r="H28" s="31" t="n"/>
      <c r="I28" s="31" t="n"/>
      <c r="J28" s="28" t="n"/>
    </row>
    <row r="29">
      <c r="A29" s="28" t="n"/>
      <c r="B29" s="28" t="n"/>
      <c r="C29" s="28" t="n"/>
      <c r="D29" s="34">
        <f>IFERROR(VLOOKUP(C29,'店舗マスタ'!$A$4:$B$103,2,FALSE),"")</f>
      </c>
      <c r="E29" s="28" t="n"/>
      <c r="F29" s="29" t="n"/>
      <c r="G29" s="28" t="n"/>
      <c r="H29" s="31" t="n"/>
      <c r="I29" s="31" t="n"/>
      <c r="J29" s="28" t="n"/>
    </row>
    <row r="30">
      <c r="A30" s="28" t="n"/>
      <c r="B30" s="28" t="n"/>
      <c r="C30" s="28" t="n"/>
      <c r="D30" s="34">
        <f>IFERROR(VLOOKUP(C30,'店舗マスタ'!$A$4:$B$103,2,FALSE),"")</f>
      </c>
      <c r="E30" s="28" t="n"/>
      <c r="F30" s="29" t="n"/>
      <c r="G30" s="28" t="n"/>
      <c r="H30" s="31" t="n"/>
      <c r="I30" s="31" t="n"/>
      <c r="J30" s="28" t="n"/>
    </row>
    <row r="31">
      <c r="A31" s="28" t="n"/>
      <c r="B31" s="28" t="n"/>
      <c r="C31" s="28" t="n"/>
      <c r="D31" s="34">
        <f>IFERROR(VLOOKUP(C31,'店舗マスタ'!$A$4:$B$103,2,FALSE),"")</f>
      </c>
      <c r="E31" s="28" t="n"/>
      <c r="F31" s="29" t="n"/>
      <c r="G31" s="28" t="n"/>
      <c r="H31" s="31" t="n"/>
      <c r="I31" s="31" t="n"/>
      <c r="J31" s="28" t="n"/>
    </row>
    <row r="32">
      <c r="A32" s="28" t="n"/>
      <c r="B32" s="28" t="n"/>
      <c r="C32" s="28" t="n"/>
      <c r="D32" s="34">
        <f>IFERROR(VLOOKUP(C32,'店舗マスタ'!$A$4:$B$103,2,FALSE),"")</f>
      </c>
      <c r="E32" s="28" t="n"/>
      <c r="F32" s="29" t="n"/>
      <c r="G32" s="28" t="n"/>
      <c r="H32" s="31" t="n"/>
      <c r="I32" s="31" t="n"/>
      <c r="J32" s="28" t="n"/>
    </row>
    <row r="33">
      <c r="A33" s="28" t="n"/>
      <c r="B33" s="28" t="n"/>
      <c r="C33" s="28" t="n"/>
      <c r="D33" s="34">
        <f>IFERROR(VLOOKUP(C33,'店舗マスタ'!$A$4:$B$103,2,FALSE),"")</f>
      </c>
      <c r="E33" s="28" t="n"/>
      <c r="F33" s="29" t="n"/>
      <c r="G33" s="28" t="n"/>
      <c r="H33" s="31" t="n"/>
      <c r="I33" s="31" t="n"/>
      <c r="J33" s="28" t="n"/>
    </row>
    <row r="34">
      <c r="A34" s="28" t="n"/>
      <c r="B34" s="28" t="n"/>
      <c r="C34" s="28" t="n"/>
      <c r="D34" s="34">
        <f>IFERROR(VLOOKUP(C34,'店舗マスタ'!$A$4:$B$103,2,FALSE),"")</f>
      </c>
      <c r="E34" s="28" t="n"/>
      <c r="F34" s="29" t="n"/>
      <c r="G34" s="28" t="n"/>
      <c r="H34" s="31" t="n"/>
      <c r="I34" s="31" t="n"/>
      <c r="J34" s="28" t="n"/>
    </row>
    <row r="35">
      <c r="A35" s="28" t="n"/>
      <c r="B35" s="28" t="n"/>
      <c r="C35" s="28" t="n"/>
      <c r="D35" s="34">
        <f>IFERROR(VLOOKUP(C35,'店舗マスタ'!$A$4:$B$103,2,FALSE),"")</f>
      </c>
      <c r="E35" s="28" t="n"/>
      <c r="F35" s="29" t="n"/>
      <c r="G35" s="28" t="n"/>
      <c r="H35" s="31" t="n"/>
      <c r="I35" s="31" t="n"/>
      <c r="J35" s="28" t="n"/>
    </row>
    <row r="36">
      <c r="A36" s="28" t="n"/>
      <c r="B36" s="28" t="n"/>
      <c r="C36" s="28" t="n"/>
      <c r="D36" s="34">
        <f>IFERROR(VLOOKUP(C36,'店舗マスタ'!$A$4:$B$103,2,FALSE),"")</f>
      </c>
      <c r="E36" s="28" t="n"/>
      <c r="F36" s="29" t="n"/>
      <c r="G36" s="28" t="n"/>
      <c r="H36" s="31" t="n"/>
      <c r="I36" s="31" t="n"/>
      <c r="J36" s="28" t="n"/>
    </row>
    <row r="37">
      <c r="A37" s="28" t="n"/>
      <c r="B37" s="28" t="n"/>
      <c r="C37" s="28" t="n"/>
      <c r="D37" s="34">
        <f>IFERROR(VLOOKUP(C37,'店舗マスタ'!$A$4:$B$103,2,FALSE),"")</f>
      </c>
      <c r="E37" s="28" t="n"/>
      <c r="F37" s="29" t="n"/>
      <c r="G37" s="28" t="n"/>
      <c r="H37" s="31" t="n"/>
      <c r="I37" s="31" t="n"/>
      <c r="J37" s="28" t="n"/>
    </row>
    <row r="38">
      <c r="A38" s="28" t="n"/>
      <c r="B38" s="28" t="n"/>
      <c r="C38" s="28" t="n"/>
      <c r="D38" s="34">
        <f>IFERROR(VLOOKUP(C38,'店舗マスタ'!$A$4:$B$103,2,FALSE),"")</f>
      </c>
      <c r="E38" s="28" t="n"/>
      <c r="F38" s="29" t="n"/>
      <c r="G38" s="28" t="n"/>
      <c r="H38" s="31" t="n"/>
      <c r="I38" s="31" t="n"/>
      <c r="J38" s="28" t="n"/>
    </row>
    <row r="39">
      <c r="A39" s="28" t="n"/>
      <c r="B39" s="28" t="n"/>
      <c r="C39" s="28" t="n"/>
      <c r="D39" s="34">
        <f>IFERROR(VLOOKUP(C39,'店舗マスタ'!$A$4:$B$103,2,FALSE),"")</f>
      </c>
      <c r="E39" s="28" t="n"/>
      <c r="F39" s="29" t="n"/>
      <c r="G39" s="28" t="n"/>
      <c r="H39" s="31" t="n"/>
      <c r="I39" s="31" t="n"/>
      <c r="J39" s="28" t="n"/>
    </row>
    <row r="40">
      <c r="A40" s="28" t="n"/>
      <c r="B40" s="28" t="n"/>
      <c r="C40" s="28" t="n"/>
      <c r="D40" s="34">
        <f>IFERROR(VLOOKUP(C40,'店舗マスタ'!$A$4:$B$103,2,FALSE),"")</f>
      </c>
      <c r="E40" s="28" t="n"/>
      <c r="F40" s="29" t="n"/>
      <c r="G40" s="28" t="n"/>
      <c r="H40" s="31" t="n"/>
      <c r="I40" s="31" t="n"/>
      <c r="J40" s="28" t="n"/>
    </row>
    <row r="41">
      <c r="A41" s="28" t="n"/>
      <c r="B41" s="28" t="n"/>
      <c r="C41" s="28" t="n"/>
      <c r="D41" s="34">
        <f>IFERROR(VLOOKUP(C41,'店舗マスタ'!$A$4:$B$103,2,FALSE),"")</f>
      </c>
      <c r="E41" s="28" t="n"/>
      <c r="F41" s="29" t="n"/>
      <c r="G41" s="28" t="n"/>
      <c r="H41" s="31" t="n"/>
      <c r="I41" s="31" t="n"/>
      <c r="J41" s="28" t="n"/>
    </row>
    <row r="42">
      <c r="A42" s="28" t="n"/>
      <c r="B42" s="28" t="n"/>
      <c r="C42" s="28" t="n"/>
      <c r="D42" s="34">
        <f>IFERROR(VLOOKUP(C42,'店舗マスタ'!$A$4:$B$103,2,FALSE),"")</f>
      </c>
      <c r="E42" s="28" t="n"/>
      <c r="F42" s="29" t="n"/>
      <c r="G42" s="28" t="n"/>
      <c r="H42" s="31" t="n"/>
      <c r="I42" s="31" t="n"/>
      <c r="J42" s="28" t="n"/>
    </row>
    <row r="43">
      <c r="A43" s="28" t="n"/>
      <c r="B43" s="28" t="n"/>
      <c r="C43" s="28" t="n"/>
      <c r="D43" s="34">
        <f>IFERROR(VLOOKUP(C43,'店舗マスタ'!$A$4:$B$103,2,FALSE),"")</f>
      </c>
      <c r="E43" s="28" t="n"/>
      <c r="F43" s="29" t="n"/>
      <c r="G43" s="28" t="n"/>
      <c r="H43" s="31" t="n"/>
      <c r="I43" s="31" t="n"/>
      <c r="J43" s="28" t="n"/>
    </row>
    <row r="44">
      <c r="A44" s="28" t="n"/>
      <c r="B44" s="28" t="n"/>
      <c r="C44" s="28" t="n"/>
      <c r="D44" s="34">
        <f>IFERROR(VLOOKUP(C44,'店舗マスタ'!$A$4:$B$103,2,FALSE),"")</f>
      </c>
      <c r="E44" s="28" t="n"/>
      <c r="F44" s="29" t="n"/>
      <c r="G44" s="28" t="n"/>
      <c r="H44" s="31" t="n"/>
      <c r="I44" s="31" t="n"/>
      <c r="J44" s="28" t="n"/>
    </row>
    <row r="45">
      <c r="A45" s="28" t="n"/>
      <c r="B45" s="28" t="n"/>
      <c r="C45" s="28" t="n"/>
      <c r="D45" s="34">
        <f>IFERROR(VLOOKUP(C45,'店舗マスタ'!$A$4:$B$103,2,FALSE),"")</f>
      </c>
      <c r="E45" s="28" t="n"/>
      <c r="F45" s="29" t="n"/>
      <c r="G45" s="28" t="n"/>
      <c r="H45" s="31" t="n"/>
      <c r="I45" s="31" t="n"/>
      <c r="J45" s="28" t="n"/>
    </row>
    <row r="46">
      <c r="A46" s="28" t="n"/>
      <c r="B46" s="28" t="n"/>
      <c r="C46" s="28" t="n"/>
      <c r="D46" s="34">
        <f>IFERROR(VLOOKUP(C46,'店舗マスタ'!$A$4:$B$103,2,FALSE),"")</f>
      </c>
      <c r="E46" s="28" t="n"/>
      <c r="F46" s="29" t="n"/>
      <c r="G46" s="28" t="n"/>
      <c r="H46" s="31" t="n"/>
      <c r="I46" s="31" t="n"/>
      <c r="J46" s="28" t="n"/>
    </row>
    <row r="47">
      <c r="A47" s="28" t="n"/>
      <c r="B47" s="28" t="n"/>
      <c r="C47" s="28" t="n"/>
      <c r="D47" s="34">
        <f>IFERROR(VLOOKUP(C47,'店舗マスタ'!$A$4:$B$103,2,FALSE),"")</f>
      </c>
      <c r="E47" s="28" t="n"/>
      <c r="F47" s="29" t="n"/>
      <c r="G47" s="28" t="n"/>
      <c r="H47" s="31" t="n"/>
      <c r="I47" s="31" t="n"/>
      <c r="J47" s="28" t="n"/>
    </row>
    <row r="48">
      <c r="A48" s="28" t="n"/>
      <c r="B48" s="28" t="n"/>
      <c r="C48" s="28" t="n"/>
      <c r="D48" s="34">
        <f>IFERROR(VLOOKUP(C48,'店舗マスタ'!$A$4:$B$103,2,FALSE),"")</f>
      </c>
      <c r="E48" s="28" t="n"/>
      <c r="F48" s="29" t="n"/>
      <c r="G48" s="28" t="n"/>
      <c r="H48" s="31" t="n"/>
      <c r="I48" s="31" t="n"/>
      <c r="J48" s="28" t="n"/>
    </row>
    <row r="49">
      <c r="A49" s="28" t="n"/>
      <c r="B49" s="28" t="n"/>
      <c r="C49" s="28" t="n"/>
      <c r="D49" s="34">
        <f>IFERROR(VLOOKUP(C49,'店舗マスタ'!$A$4:$B$103,2,FALSE),"")</f>
      </c>
      <c r="E49" s="28" t="n"/>
      <c r="F49" s="29" t="n"/>
      <c r="G49" s="28" t="n"/>
      <c r="H49" s="31" t="n"/>
      <c r="I49" s="31" t="n"/>
      <c r="J49" s="28" t="n"/>
    </row>
    <row r="50">
      <c r="A50" s="28" t="n"/>
      <c r="B50" s="28" t="n"/>
      <c r="C50" s="28" t="n"/>
      <c r="D50" s="34">
        <f>IFERROR(VLOOKUP(C50,'店舗マスタ'!$A$4:$B$103,2,FALSE),"")</f>
      </c>
      <c r="E50" s="28" t="n"/>
      <c r="F50" s="29" t="n"/>
      <c r="G50" s="28" t="n"/>
      <c r="H50" s="31" t="n"/>
      <c r="I50" s="31" t="n"/>
      <c r="J50" s="28" t="n"/>
    </row>
    <row r="51">
      <c r="A51" s="28" t="n"/>
      <c r="B51" s="28" t="n"/>
      <c r="C51" s="28" t="n"/>
      <c r="D51" s="34">
        <f>IFERROR(VLOOKUP(C51,'店舗マスタ'!$A$4:$B$103,2,FALSE),"")</f>
      </c>
      <c r="E51" s="28" t="n"/>
      <c r="F51" s="29" t="n"/>
      <c r="G51" s="28" t="n"/>
      <c r="H51" s="31" t="n"/>
      <c r="I51" s="31" t="n"/>
      <c r="J51" s="28" t="n"/>
    </row>
    <row r="52">
      <c r="A52" s="28" t="n"/>
      <c r="B52" s="28" t="n"/>
      <c r="C52" s="28" t="n"/>
      <c r="D52" s="34">
        <f>IFERROR(VLOOKUP(C52,'店舗マスタ'!$A$4:$B$103,2,FALSE),"")</f>
      </c>
      <c r="E52" s="28" t="n"/>
      <c r="F52" s="29" t="n"/>
      <c r="G52" s="28" t="n"/>
      <c r="H52" s="31" t="n"/>
      <c r="I52" s="31" t="n"/>
      <c r="J52" s="28" t="n"/>
    </row>
    <row r="53">
      <c r="A53" s="28" t="n"/>
      <c r="B53" s="28" t="n"/>
      <c r="C53" s="28" t="n"/>
      <c r="D53" s="34">
        <f>IFERROR(VLOOKUP(C53,'店舗マスタ'!$A$4:$B$103,2,FALSE),"")</f>
      </c>
      <c r="E53" s="28" t="n"/>
      <c r="F53" s="29" t="n"/>
      <c r="G53" s="28" t="n"/>
      <c r="H53" s="31" t="n"/>
      <c r="I53" s="31" t="n"/>
      <c r="J53" s="28" t="n"/>
    </row>
    <row r="54">
      <c r="A54" s="28" t="n"/>
      <c r="B54" s="28" t="n"/>
      <c r="C54" s="28" t="n"/>
      <c r="D54" s="34">
        <f>IFERROR(VLOOKUP(C54,'店舗マスタ'!$A$4:$B$103,2,FALSE),"")</f>
      </c>
      <c r="E54" s="28" t="n"/>
      <c r="F54" s="29" t="n"/>
      <c r="G54" s="28" t="n"/>
      <c r="H54" s="31" t="n"/>
      <c r="I54" s="31" t="n"/>
      <c r="J54" s="28" t="n"/>
    </row>
    <row r="55">
      <c r="A55" s="28" t="n"/>
      <c r="B55" s="28" t="n"/>
      <c r="C55" s="28" t="n"/>
      <c r="D55" s="34">
        <f>IFERROR(VLOOKUP(C55,'店舗マスタ'!$A$4:$B$103,2,FALSE),"")</f>
      </c>
      <c r="E55" s="28" t="n"/>
      <c r="F55" s="29" t="n"/>
      <c r="G55" s="28" t="n"/>
      <c r="H55" s="31" t="n"/>
      <c r="I55" s="31" t="n"/>
      <c r="J55" s="28" t="n"/>
    </row>
    <row r="56">
      <c r="A56" s="28" t="n"/>
      <c r="B56" s="28" t="n"/>
      <c r="C56" s="28" t="n"/>
      <c r="D56" s="34">
        <f>IFERROR(VLOOKUP(C56,'店舗マスタ'!$A$4:$B$103,2,FALSE),"")</f>
      </c>
      <c r="E56" s="28" t="n"/>
      <c r="F56" s="29" t="n"/>
      <c r="G56" s="28" t="n"/>
      <c r="H56" s="31" t="n"/>
      <c r="I56" s="31" t="n"/>
      <c r="J56" s="28" t="n"/>
    </row>
    <row r="57">
      <c r="A57" s="28" t="n"/>
      <c r="B57" s="28" t="n"/>
      <c r="C57" s="28" t="n"/>
      <c r="D57" s="34">
        <f>IFERROR(VLOOKUP(C57,'店舗マスタ'!$A$4:$B$103,2,FALSE),"")</f>
      </c>
      <c r="E57" s="28" t="n"/>
      <c r="F57" s="29" t="n"/>
      <c r="G57" s="28" t="n"/>
      <c r="H57" s="31" t="n"/>
      <c r="I57" s="31" t="n"/>
      <c r="J57" s="28" t="n"/>
    </row>
    <row r="58">
      <c r="A58" s="28" t="n"/>
      <c r="B58" s="28" t="n"/>
      <c r="C58" s="28" t="n"/>
      <c r="D58" s="34">
        <f>IFERROR(VLOOKUP(C58,'店舗マスタ'!$A$4:$B$103,2,FALSE),"")</f>
      </c>
      <c r="E58" s="28" t="n"/>
      <c r="F58" s="29" t="n"/>
      <c r="G58" s="28" t="n"/>
      <c r="H58" s="31" t="n"/>
      <c r="I58" s="31" t="n"/>
      <c r="J58" s="28" t="n"/>
    </row>
    <row r="59">
      <c r="A59" s="28" t="n"/>
      <c r="B59" s="28" t="n"/>
      <c r="C59" s="28" t="n"/>
      <c r="D59" s="34">
        <f>IFERROR(VLOOKUP(C59,'店舗マスタ'!$A$4:$B$103,2,FALSE),"")</f>
      </c>
      <c r="E59" s="28" t="n"/>
      <c r="F59" s="29" t="n"/>
      <c r="G59" s="28" t="n"/>
      <c r="H59" s="31" t="n"/>
      <c r="I59" s="31" t="n"/>
      <c r="J59" s="28" t="n"/>
    </row>
    <row r="60">
      <c r="A60" s="28" t="n"/>
      <c r="B60" s="28" t="n"/>
      <c r="C60" s="28" t="n"/>
      <c r="D60" s="34">
        <f>IFERROR(VLOOKUP(C60,'店舗マスタ'!$A$4:$B$103,2,FALSE),"")</f>
      </c>
      <c r="E60" s="28" t="n"/>
      <c r="F60" s="29" t="n"/>
      <c r="G60" s="28" t="n"/>
      <c r="H60" s="31" t="n"/>
      <c r="I60" s="31" t="n"/>
      <c r="J60" s="28" t="n"/>
    </row>
    <row r="61">
      <c r="A61" s="28" t="n"/>
      <c r="B61" s="28" t="n"/>
      <c r="C61" s="28" t="n"/>
      <c r="D61" s="34">
        <f>IFERROR(VLOOKUP(C61,'店舗マスタ'!$A$4:$B$103,2,FALSE),"")</f>
      </c>
      <c r="E61" s="28" t="n"/>
      <c r="F61" s="29" t="n"/>
      <c r="G61" s="28" t="n"/>
      <c r="H61" s="31" t="n"/>
      <c r="I61" s="31" t="n"/>
      <c r="J61" s="28" t="n"/>
    </row>
    <row r="62">
      <c r="A62" s="28" t="n"/>
      <c r="B62" s="28" t="n"/>
      <c r="C62" s="28" t="n"/>
      <c r="D62" s="34">
        <f>IFERROR(VLOOKUP(C62,'店舗マスタ'!$A$4:$B$103,2,FALSE),"")</f>
      </c>
      <c r="E62" s="28" t="n"/>
      <c r="F62" s="29" t="n"/>
      <c r="G62" s="28" t="n"/>
      <c r="H62" s="31" t="n"/>
      <c r="I62" s="31" t="n"/>
      <c r="J62" s="28" t="n"/>
    </row>
    <row r="63">
      <c r="A63" s="28" t="n"/>
      <c r="B63" s="28" t="n"/>
      <c r="C63" s="28" t="n"/>
      <c r="D63" s="34">
        <f>IFERROR(VLOOKUP(C63,'店舗マスタ'!$A$4:$B$103,2,FALSE),"")</f>
      </c>
      <c r="E63" s="28" t="n"/>
      <c r="F63" s="29" t="n"/>
      <c r="G63" s="28" t="n"/>
      <c r="H63" s="31" t="n"/>
      <c r="I63" s="31" t="n"/>
      <c r="J63" s="28" t="n"/>
    </row>
    <row r="64">
      <c r="A64" s="28" t="n"/>
      <c r="B64" s="28" t="n"/>
      <c r="C64" s="28" t="n"/>
      <c r="D64" s="34">
        <f>IFERROR(VLOOKUP(C64,'店舗マスタ'!$A$4:$B$103,2,FALSE),"")</f>
      </c>
      <c r="E64" s="28" t="n"/>
      <c r="F64" s="29" t="n"/>
      <c r="G64" s="28" t="n"/>
      <c r="H64" s="31" t="n"/>
      <c r="I64" s="31" t="n"/>
      <c r="J64" s="28" t="n"/>
    </row>
    <row r="65">
      <c r="A65" s="28" t="n"/>
      <c r="B65" s="28" t="n"/>
      <c r="C65" s="28" t="n"/>
      <c r="D65" s="34">
        <f>IFERROR(VLOOKUP(C65,'店舗マスタ'!$A$4:$B$103,2,FALSE),"")</f>
      </c>
      <c r="E65" s="28" t="n"/>
      <c r="F65" s="29" t="n"/>
      <c r="G65" s="28" t="n"/>
      <c r="H65" s="31" t="n"/>
      <c r="I65" s="31" t="n"/>
      <c r="J65" s="28" t="n"/>
    </row>
    <row r="66">
      <c r="A66" s="28" t="n"/>
      <c r="B66" s="28" t="n"/>
      <c r="C66" s="28" t="n"/>
      <c r="D66" s="34">
        <f>IFERROR(VLOOKUP(C66,'店舗マスタ'!$A$4:$B$103,2,FALSE),"")</f>
      </c>
      <c r="E66" s="28" t="n"/>
      <c r="F66" s="29" t="n"/>
      <c r="G66" s="28" t="n"/>
      <c r="H66" s="31" t="n"/>
      <c r="I66" s="31" t="n"/>
      <c r="J66" s="28" t="n"/>
    </row>
    <row r="67">
      <c r="A67" s="28" t="n"/>
      <c r="B67" s="28" t="n"/>
      <c r="C67" s="28" t="n"/>
      <c r="D67" s="34">
        <f>IFERROR(VLOOKUP(C67,'店舗マスタ'!$A$4:$B$103,2,FALSE),"")</f>
      </c>
      <c r="E67" s="28" t="n"/>
      <c r="F67" s="29" t="n"/>
      <c r="G67" s="28" t="n"/>
      <c r="H67" s="31" t="n"/>
      <c r="I67" s="31" t="n"/>
      <c r="J67" s="28" t="n"/>
    </row>
    <row r="68">
      <c r="A68" s="28" t="n"/>
      <c r="B68" s="28" t="n"/>
      <c r="C68" s="28" t="n"/>
      <c r="D68" s="34">
        <f>IFERROR(VLOOKUP(C68,'店舗マスタ'!$A$4:$B$103,2,FALSE),"")</f>
      </c>
      <c r="E68" s="28" t="n"/>
      <c r="F68" s="29" t="n"/>
      <c r="G68" s="28" t="n"/>
      <c r="H68" s="31" t="n"/>
      <c r="I68" s="31" t="n"/>
      <c r="J68" s="28" t="n"/>
    </row>
    <row r="69">
      <c r="A69" s="28" t="n"/>
      <c r="B69" s="28" t="n"/>
      <c r="C69" s="28" t="n"/>
      <c r="D69" s="34">
        <f>IFERROR(VLOOKUP(C69,'店舗マスタ'!$A$4:$B$103,2,FALSE),"")</f>
      </c>
      <c r="E69" s="28" t="n"/>
      <c r="F69" s="29" t="n"/>
      <c r="G69" s="28" t="n"/>
      <c r="H69" s="31" t="n"/>
      <c r="I69" s="31" t="n"/>
      <c r="J69" s="28" t="n"/>
    </row>
    <row r="70">
      <c r="A70" s="28" t="n"/>
      <c r="B70" s="28" t="n"/>
      <c r="C70" s="28" t="n"/>
      <c r="D70" s="34">
        <f>IFERROR(VLOOKUP(C70,'店舗マスタ'!$A$4:$B$103,2,FALSE),"")</f>
      </c>
      <c r="E70" s="28" t="n"/>
      <c r="F70" s="29" t="n"/>
      <c r="G70" s="28" t="n"/>
      <c r="H70" s="31" t="n"/>
      <c r="I70" s="31" t="n"/>
      <c r="J70" s="28" t="n"/>
    </row>
    <row r="71">
      <c r="A71" s="28" t="n"/>
      <c r="B71" s="28" t="n"/>
      <c r="C71" s="28" t="n"/>
      <c r="D71" s="34">
        <f>IFERROR(VLOOKUP(C71,'店舗マスタ'!$A$4:$B$103,2,FALSE),"")</f>
      </c>
      <c r="E71" s="28" t="n"/>
      <c r="F71" s="29" t="n"/>
      <c r="G71" s="28" t="n"/>
      <c r="H71" s="31" t="n"/>
      <c r="I71" s="31" t="n"/>
      <c r="J71" s="28" t="n"/>
    </row>
    <row r="72">
      <c r="A72" s="28" t="n"/>
      <c r="B72" s="28" t="n"/>
      <c r="C72" s="28" t="n"/>
      <c r="D72" s="34">
        <f>IFERROR(VLOOKUP(C72,'店舗マスタ'!$A$4:$B$103,2,FALSE),"")</f>
      </c>
      <c r="E72" s="28" t="n"/>
      <c r="F72" s="29" t="n"/>
      <c r="G72" s="28" t="n"/>
      <c r="H72" s="31" t="n"/>
      <c r="I72" s="31" t="n"/>
      <c r="J72" s="28" t="n"/>
    </row>
    <row r="73">
      <c r="A73" s="28" t="n"/>
      <c r="B73" s="28" t="n"/>
      <c r="C73" s="28" t="n"/>
      <c r="D73" s="34">
        <f>IFERROR(VLOOKUP(C73,'店舗マスタ'!$A$4:$B$103,2,FALSE),"")</f>
      </c>
      <c r="E73" s="28" t="n"/>
      <c r="F73" s="29" t="n"/>
      <c r="G73" s="28" t="n"/>
      <c r="H73" s="31" t="n"/>
      <c r="I73" s="31" t="n"/>
      <c r="J73" s="28" t="n"/>
    </row>
    <row r="74">
      <c r="A74" s="28" t="n"/>
      <c r="B74" s="28" t="n"/>
      <c r="C74" s="28" t="n"/>
      <c r="D74" s="34">
        <f>IFERROR(VLOOKUP(C74,'店舗マスタ'!$A$4:$B$103,2,FALSE),"")</f>
      </c>
      <c r="E74" s="28" t="n"/>
      <c r="F74" s="29" t="n"/>
      <c r="G74" s="28" t="n"/>
      <c r="H74" s="31" t="n"/>
      <c r="I74" s="31" t="n"/>
      <c r="J74" s="28" t="n"/>
    </row>
    <row r="75">
      <c r="A75" s="28" t="n"/>
      <c r="B75" s="28" t="n"/>
      <c r="C75" s="28" t="n"/>
      <c r="D75" s="34">
        <f>IFERROR(VLOOKUP(C75,'店舗マスタ'!$A$4:$B$103,2,FALSE),"")</f>
      </c>
      <c r="E75" s="28" t="n"/>
      <c r="F75" s="29" t="n"/>
      <c r="G75" s="28" t="n"/>
      <c r="H75" s="31" t="n"/>
      <c r="I75" s="31" t="n"/>
      <c r="J75" s="28" t="n"/>
    </row>
    <row r="76">
      <c r="A76" s="28" t="n"/>
      <c r="B76" s="28" t="n"/>
      <c r="C76" s="28" t="n"/>
      <c r="D76" s="34">
        <f>IFERROR(VLOOKUP(C76,'店舗マスタ'!$A$4:$B$103,2,FALSE),"")</f>
      </c>
      <c r="E76" s="28" t="n"/>
      <c r="F76" s="29" t="n"/>
      <c r="G76" s="28" t="n"/>
      <c r="H76" s="31" t="n"/>
      <c r="I76" s="31" t="n"/>
      <c r="J76" s="28" t="n"/>
    </row>
    <row r="77">
      <c r="A77" s="28" t="n"/>
      <c r="B77" s="28" t="n"/>
      <c r="C77" s="28" t="n"/>
      <c r="D77" s="34">
        <f>IFERROR(VLOOKUP(C77,'店舗マスタ'!$A$4:$B$103,2,FALSE),"")</f>
      </c>
      <c r="E77" s="28" t="n"/>
      <c r="F77" s="29" t="n"/>
      <c r="G77" s="28" t="n"/>
      <c r="H77" s="31" t="n"/>
      <c r="I77" s="31" t="n"/>
      <c r="J77" s="28" t="n"/>
    </row>
    <row r="78">
      <c r="A78" s="28" t="n"/>
      <c r="B78" s="28" t="n"/>
      <c r="C78" s="28" t="n"/>
      <c r="D78" s="34">
        <f>IFERROR(VLOOKUP(C78,'店舗マスタ'!$A$4:$B$103,2,FALSE),"")</f>
      </c>
      <c r="E78" s="28" t="n"/>
      <c r="F78" s="29" t="n"/>
      <c r="G78" s="28" t="n"/>
      <c r="H78" s="31" t="n"/>
      <c r="I78" s="31" t="n"/>
      <c r="J78" s="28" t="n"/>
    </row>
    <row r="79">
      <c r="A79" s="28" t="n"/>
      <c r="B79" s="28" t="n"/>
      <c r="C79" s="28" t="n"/>
      <c r="D79" s="34">
        <f>IFERROR(VLOOKUP(C79,'店舗マスタ'!$A$4:$B$103,2,FALSE),"")</f>
      </c>
      <c r="E79" s="28" t="n"/>
      <c r="F79" s="29" t="n"/>
      <c r="G79" s="28" t="n"/>
      <c r="H79" s="31" t="n"/>
      <c r="I79" s="31" t="n"/>
      <c r="J79" s="28" t="n"/>
    </row>
    <row r="80">
      <c r="A80" s="28" t="n"/>
      <c r="B80" s="28" t="n"/>
      <c r="C80" s="28" t="n"/>
      <c r="D80" s="34">
        <f>IFERROR(VLOOKUP(C80,'店舗マスタ'!$A$4:$B$103,2,FALSE),"")</f>
      </c>
      <c r="E80" s="28" t="n"/>
      <c r="F80" s="29" t="n"/>
      <c r="G80" s="28" t="n"/>
      <c r="H80" s="31" t="n"/>
      <c r="I80" s="31" t="n"/>
      <c r="J80" s="28" t="n"/>
    </row>
    <row r="81">
      <c r="A81" s="28" t="n"/>
      <c r="B81" s="28" t="n"/>
      <c r="C81" s="28" t="n"/>
      <c r="D81" s="34">
        <f>IFERROR(VLOOKUP(C81,'店舗マスタ'!$A$4:$B$103,2,FALSE),"")</f>
      </c>
      <c r="E81" s="28" t="n"/>
      <c r="F81" s="29" t="n"/>
      <c r="G81" s="28" t="n"/>
      <c r="H81" s="31" t="n"/>
      <c r="I81" s="31" t="n"/>
      <c r="J81" s="28" t="n"/>
    </row>
    <row r="82">
      <c r="A82" s="28" t="n"/>
      <c r="B82" s="28" t="n"/>
      <c r="C82" s="28" t="n"/>
      <c r="D82" s="34">
        <f>IFERROR(VLOOKUP(C82,'店舗マスタ'!$A$4:$B$103,2,FALSE),"")</f>
      </c>
      <c r="E82" s="28" t="n"/>
      <c r="F82" s="29" t="n"/>
      <c r="G82" s="28" t="n"/>
      <c r="H82" s="31" t="n"/>
      <c r="I82" s="31" t="n"/>
      <c r="J82" s="28" t="n"/>
    </row>
    <row r="83">
      <c r="A83" s="28" t="n"/>
      <c r="B83" s="28" t="n"/>
      <c r="C83" s="28" t="n"/>
      <c r="D83" s="34">
        <f>IFERROR(VLOOKUP(C83,'店舗マスタ'!$A$4:$B$103,2,FALSE),"")</f>
      </c>
      <c r="E83" s="28" t="n"/>
      <c r="F83" s="29" t="n"/>
      <c r="G83" s="28" t="n"/>
      <c r="H83" s="31" t="n"/>
      <c r="I83" s="31" t="n"/>
      <c r="J83" s="28" t="n"/>
    </row>
    <row r="84">
      <c r="A84" s="28" t="n"/>
      <c r="B84" s="28" t="n"/>
      <c r="C84" s="28" t="n"/>
      <c r="D84" s="34">
        <f>IFERROR(VLOOKUP(C84,'店舗マスタ'!$A$4:$B$103,2,FALSE),"")</f>
      </c>
      <c r="E84" s="28" t="n"/>
      <c r="F84" s="29" t="n"/>
      <c r="G84" s="28" t="n"/>
      <c r="H84" s="31" t="n"/>
      <c r="I84" s="31" t="n"/>
      <c r="J84" s="28" t="n"/>
    </row>
    <row r="85">
      <c r="A85" s="28" t="n"/>
      <c r="B85" s="28" t="n"/>
      <c r="C85" s="28" t="n"/>
      <c r="D85" s="34">
        <f>IFERROR(VLOOKUP(C85,'店舗マスタ'!$A$4:$B$103,2,FALSE),"")</f>
      </c>
      <c r="E85" s="28" t="n"/>
      <c r="F85" s="29" t="n"/>
      <c r="G85" s="28" t="n"/>
      <c r="H85" s="31" t="n"/>
      <c r="I85" s="31" t="n"/>
      <c r="J85" s="28" t="n"/>
    </row>
    <row r="86">
      <c r="A86" s="28" t="n"/>
      <c r="B86" s="28" t="n"/>
      <c r="C86" s="28" t="n"/>
      <c r="D86" s="34">
        <f>IFERROR(VLOOKUP(C86,'店舗マスタ'!$A$4:$B$103,2,FALSE),"")</f>
      </c>
      <c r="E86" s="28" t="n"/>
      <c r="F86" s="29" t="n"/>
      <c r="G86" s="28" t="n"/>
      <c r="H86" s="31" t="n"/>
      <c r="I86" s="31" t="n"/>
      <c r="J86" s="28" t="n"/>
    </row>
    <row r="87">
      <c r="A87" s="28" t="n"/>
      <c r="B87" s="28" t="n"/>
      <c r="C87" s="28" t="n"/>
      <c r="D87" s="34">
        <f>IFERROR(VLOOKUP(C87,'店舗マスタ'!$A$4:$B$103,2,FALSE),"")</f>
      </c>
      <c r="E87" s="28" t="n"/>
      <c r="F87" s="29" t="n"/>
      <c r="G87" s="28" t="n"/>
      <c r="H87" s="31" t="n"/>
      <c r="I87" s="31" t="n"/>
      <c r="J87" s="28" t="n"/>
    </row>
    <row r="88">
      <c r="A88" s="28" t="n"/>
      <c r="B88" s="28" t="n"/>
      <c r="C88" s="28" t="n"/>
      <c r="D88" s="34">
        <f>IFERROR(VLOOKUP(C88,'店舗マスタ'!$A$4:$B$103,2,FALSE),"")</f>
      </c>
      <c r="E88" s="28" t="n"/>
      <c r="F88" s="29" t="n"/>
      <c r="G88" s="28" t="n"/>
      <c r="H88" s="31" t="n"/>
      <c r="I88" s="31" t="n"/>
      <c r="J88" s="28" t="n"/>
    </row>
    <row r="89">
      <c r="A89" s="28" t="n"/>
      <c r="B89" s="28" t="n"/>
      <c r="C89" s="28" t="n"/>
      <c r="D89" s="34">
        <f>IFERROR(VLOOKUP(C89,'店舗マスタ'!$A$4:$B$103,2,FALSE),"")</f>
      </c>
      <c r="E89" s="28" t="n"/>
      <c r="F89" s="29" t="n"/>
      <c r="G89" s="28" t="n"/>
      <c r="H89" s="31" t="n"/>
      <c r="I89" s="31" t="n"/>
      <c r="J89" s="28" t="n"/>
    </row>
    <row r="90">
      <c r="A90" s="28" t="n"/>
      <c r="B90" s="28" t="n"/>
      <c r="C90" s="28" t="n"/>
      <c r="D90" s="34">
        <f>IFERROR(VLOOKUP(C90,'店舗マスタ'!$A$4:$B$103,2,FALSE),"")</f>
      </c>
      <c r="E90" s="28" t="n"/>
      <c r="F90" s="29" t="n"/>
      <c r="G90" s="28" t="n"/>
      <c r="H90" s="31" t="n"/>
      <c r="I90" s="31" t="n"/>
      <c r="J90" s="28" t="n"/>
    </row>
    <row r="91">
      <c r="A91" s="28" t="n"/>
      <c r="B91" s="28" t="n"/>
      <c r="C91" s="28" t="n"/>
      <c r="D91" s="34">
        <f>IFERROR(VLOOKUP(C91,'店舗マスタ'!$A$4:$B$103,2,FALSE),"")</f>
      </c>
      <c r="E91" s="28" t="n"/>
      <c r="F91" s="29" t="n"/>
      <c r="G91" s="28" t="n"/>
      <c r="H91" s="31" t="n"/>
      <c r="I91" s="31" t="n"/>
      <c r="J91" s="28" t="n"/>
    </row>
    <row r="92">
      <c r="A92" s="28" t="n"/>
      <c r="B92" s="28" t="n"/>
      <c r="C92" s="28" t="n"/>
      <c r="D92" s="34">
        <f>IFERROR(VLOOKUP(C92,'店舗マスタ'!$A$4:$B$103,2,FALSE),"")</f>
      </c>
      <c r="E92" s="28" t="n"/>
      <c r="F92" s="29" t="n"/>
      <c r="G92" s="28" t="n"/>
      <c r="H92" s="31" t="n"/>
      <c r="I92" s="31" t="n"/>
      <c r="J92" s="28" t="n"/>
    </row>
    <row r="93">
      <c r="A93" s="28" t="n"/>
      <c r="B93" s="28" t="n"/>
      <c r="C93" s="28" t="n"/>
      <c r="D93" s="34">
        <f>IFERROR(VLOOKUP(C93,'店舗マスタ'!$A$4:$B$103,2,FALSE),"")</f>
      </c>
      <c r="E93" s="28" t="n"/>
      <c r="F93" s="29" t="n"/>
      <c r="G93" s="28" t="n"/>
      <c r="H93" s="31" t="n"/>
      <c r="I93" s="31" t="n"/>
      <c r="J93" s="28" t="n"/>
    </row>
    <row r="94">
      <c r="A94" s="28" t="n"/>
      <c r="B94" s="28" t="n"/>
      <c r="C94" s="28" t="n"/>
      <c r="D94" s="34">
        <f>IFERROR(VLOOKUP(C94,'店舗マスタ'!$A$4:$B$103,2,FALSE),"")</f>
      </c>
      <c r="E94" s="28" t="n"/>
      <c r="F94" s="29" t="n"/>
      <c r="G94" s="28" t="n"/>
      <c r="H94" s="31" t="n"/>
      <c r="I94" s="31" t="n"/>
      <c r="J94" s="28" t="n"/>
    </row>
    <row r="95">
      <c r="A95" s="28" t="n"/>
      <c r="B95" s="28" t="n"/>
      <c r="C95" s="28" t="n"/>
      <c r="D95" s="34">
        <f>IFERROR(VLOOKUP(C95,'店舗マスタ'!$A$4:$B$103,2,FALSE),"")</f>
      </c>
      <c r="E95" s="28" t="n"/>
      <c r="F95" s="29" t="n"/>
      <c r="G95" s="28" t="n"/>
      <c r="H95" s="31" t="n"/>
      <c r="I95" s="31" t="n"/>
      <c r="J95" s="28" t="n"/>
    </row>
    <row r="96">
      <c r="A96" s="28" t="n"/>
      <c r="B96" s="28" t="n"/>
      <c r="C96" s="28" t="n"/>
      <c r="D96" s="34">
        <f>IFERROR(VLOOKUP(C96,'店舗マスタ'!$A$4:$B$103,2,FALSE),"")</f>
      </c>
      <c r="E96" s="28" t="n"/>
      <c r="F96" s="29" t="n"/>
      <c r="G96" s="28" t="n"/>
      <c r="H96" s="31" t="n"/>
      <c r="I96" s="31" t="n"/>
      <c r="J96" s="28" t="n"/>
    </row>
    <row r="97">
      <c r="A97" s="28" t="n"/>
      <c r="B97" s="28" t="n"/>
      <c r="C97" s="28" t="n"/>
      <c r="D97" s="34">
        <f>IFERROR(VLOOKUP(C97,'店舗マスタ'!$A$4:$B$103,2,FALSE),"")</f>
      </c>
      <c r="E97" s="28" t="n"/>
      <c r="F97" s="29" t="n"/>
      <c r="G97" s="28" t="n"/>
      <c r="H97" s="31" t="n"/>
      <c r="I97" s="31" t="n"/>
      <c r="J97" s="28" t="n"/>
    </row>
    <row r="98">
      <c r="A98" s="28" t="n"/>
      <c r="B98" s="28" t="n"/>
      <c r="C98" s="28" t="n"/>
      <c r="D98" s="34">
        <f>IFERROR(VLOOKUP(C98,'店舗マスタ'!$A$4:$B$103,2,FALSE),"")</f>
      </c>
      <c r="E98" s="28" t="n"/>
      <c r="F98" s="29" t="n"/>
      <c r="G98" s="28" t="n"/>
      <c r="H98" s="31" t="n"/>
      <c r="I98" s="31" t="n"/>
      <c r="J98" s="28" t="n"/>
    </row>
    <row r="99">
      <c r="A99" s="28" t="n"/>
      <c r="B99" s="28" t="n"/>
      <c r="C99" s="28" t="n"/>
      <c r="D99" s="34">
        <f>IFERROR(VLOOKUP(C99,'店舗マスタ'!$A$4:$B$103,2,FALSE),"")</f>
      </c>
      <c r="E99" s="28" t="n"/>
      <c r="F99" s="29" t="n"/>
      <c r="G99" s="28" t="n"/>
      <c r="H99" s="31" t="n"/>
      <c r="I99" s="31" t="n"/>
      <c r="J99" s="28" t="n"/>
    </row>
    <row r="100">
      <c r="A100" s="28" t="n"/>
      <c r="B100" s="28" t="n"/>
      <c r="C100" s="28" t="n"/>
      <c r="D100" s="34">
        <f>IFERROR(VLOOKUP(C100,'店舗マスタ'!$A$4:$B$103,2,FALSE),"")</f>
      </c>
      <c r="E100" s="28" t="n"/>
      <c r="F100" s="29" t="n"/>
      <c r="G100" s="28" t="n"/>
      <c r="H100" s="31" t="n"/>
      <c r="I100" s="31" t="n"/>
      <c r="J100" s="28" t="n"/>
    </row>
    <row r="101">
      <c r="A101" s="28" t="n"/>
      <c r="B101" s="28" t="n"/>
      <c r="C101" s="28" t="n"/>
      <c r="D101" s="34">
        <f>IFERROR(VLOOKUP(C101,'店舗マスタ'!$A$4:$B$103,2,FALSE),"")</f>
      </c>
      <c r="E101" s="28" t="n"/>
      <c r="F101" s="29" t="n"/>
      <c r="G101" s="28" t="n"/>
      <c r="H101" s="31" t="n"/>
      <c r="I101" s="31" t="n"/>
      <c r="J101" s="28" t="n"/>
    </row>
    <row r="102">
      <c r="A102" s="28" t="n"/>
      <c r="B102" s="28" t="n"/>
      <c r="C102" s="28" t="n"/>
      <c r="D102" s="34">
        <f>IFERROR(VLOOKUP(C102,'店舗マスタ'!$A$4:$B$103,2,FALSE),"")</f>
      </c>
      <c r="E102" s="28" t="n"/>
      <c r="F102" s="29" t="n"/>
      <c r="G102" s="28" t="n"/>
      <c r="H102" s="31" t="n"/>
      <c r="I102" s="31" t="n"/>
      <c r="J102" s="28" t="n"/>
    </row>
    <row r="103">
      <c r="A103" s="28" t="n"/>
      <c r="B103" s="28" t="n"/>
      <c r="C103" s="28" t="n"/>
      <c r="D103" s="34">
        <f>IFERROR(VLOOKUP(C103,'店舗マスタ'!$A$4:$B$103,2,FALSE),"")</f>
      </c>
      <c r="E103" s="28" t="n"/>
      <c r="F103" s="29" t="n"/>
      <c r="G103" s="28" t="n"/>
      <c r="H103" s="31" t="n"/>
      <c r="I103" s="31" t="n"/>
      <c r="J103" s="28" t="n"/>
    </row>
    <row r="104">
      <c r="A104" s="28" t="n"/>
      <c r="B104" s="28" t="n"/>
      <c r="C104" s="28" t="n"/>
      <c r="D104" s="34">
        <f>IFERROR(VLOOKUP(C104,'店舗マスタ'!$A$4:$B$103,2,FALSE),"")</f>
      </c>
      <c r="E104" s="28" t="n"/>
      <c r="F104" s="29" t="n"/>
      <c r="G104" s="28" t="n"/>
      <c r="H104" s="31" t="n"/>
      <c r="I104" s="31" t="n"/>
      <c r="J104" s="28" t="n"/>
    </row>
    <row r="105">
      <c r="A105" s="28" t="n"/>
      <c r="B105" s="28" t="n"/>
      <c r="C105" s="28" t="n"/>
      <c r="D105" s="34">
        <f>IFERROR(VLOOKUP(C105,'店舗マスタ'!$A$4:$B$103,2,FALSE),"")</f>
      </c>
      <c r="E105" s="28" t="n"/>
      <c r="F105" s="29" t="n"/>
      <c r="G105" s="28" t="n"/>
      <c r="H105" s="31" t="n"/>
      <c r="I105" s="31" t="n"/>
      <c r="J105" s="28" t="n"/>
    </row>
    <row r="106">
      <c r="A106" s="28" t="n"/>
      <c r="B106" s="28" t="n"/>
      <c r="C106" s="28" t="n"/>
      <c r="D106" s="34">
        <f>IFERROR(VLOOKUP(C106,'店舗マスタ'!$A$4:$B$103,2,FALSE),"")</f>
      </c>
      <c r="E106" s="28" t="n"/>
      <c r="F106" s="29" t="n"/>
      <c r="G106" s="28" t="n"/>
      <c r="H106" s="31" t="n"/>
      <c r="I106" s="31" t="n"/>
      <c r="J106" s="28" t="n"/>
    </row>
    <row r="107">
      <c r="A107" s="28" t="n"/>
      <c r="B107" s="28" t="n"/>
      <c r="C107" s="28" t="n"/>
      <c r="D107" s="34">
        <f>IFERROR(VLOOKUP(C107,'店舗マスタ'!$A$4:$B$103,2,FALSE),"")</f>
      </c>
      <c r="E107" s="28" t="n"/>
      <c r="F107" s="29" t="n"/>
      <c r="G107" s="28" t="n"/>
      <c r="H107" s="31" t="n"/>
      <c r="I107" s="31" t="n"/>
      <c r="J107" s="28" t="n"/>
    </row>
    <row r="108">
      <c r="A108" s="28" t="n"/>
      <c r="B108" s="28" t="n"/>
      <c r="C108" s="28" t="n"/>
      <c r="D108" s="34">
        <f>IFERROR(VLOOKUP(C108,'店舗マスタ'!$A$4:$B$103,2,FALSE),"")</f>
      </c>
      <c r="E108" s="28" t="n"/>
      <c r="F108" s="29" t="n"/>
      <c r="G108" s="28" t="n"/>
      <c r="H108" s="31" t="n"/>
      <c r="I108" s="31" t="n"/>
      <c r="J108" s="28" t="n"/>
    </row>
    <row r="109">
      <c r="A109" s="28" t="n"/>
      <c r="B109" s="28" t="n"/>
      <c r="C109" s="28" t="n"/>
      <c r="D109" s="34">
        <f>IFERROR(VLOOKUP(C109,'店舗マスタ'!$A$4:$B$103,2,FALSE),"")</f>
      </c>
      <c r="E109" s="28" t="n"/>
      <c r="F109" s="29" t="n"/>
      <c r="G109" s="28" t="n"/>
      <c r="H109" s="31" t="n"/>
      <c r="I109" s="31" t="n"/>
      <c r="J109" s="28" t="n"/>
    </row>
    <row r="110">
      <c r="A110" s="28" t="n"/>
      <c r="B110" s="28" t="n"/>
      <c r="C110" s="28" t="n"/>
      <c r="D110" s="34">
        <f>IFERROR(VLOOKUP(C110,'店舗マスタ'!$A$4:$B$103,2,FALSE),"")</f>
      </c>
      <c r="E110" s="28" t="n"/>
      <c r="F110" s="29" t="n"/>
      <c r="G110" s="28" t="n"/>
      <c r="H110" s="31" t="n"/>
      <c r="I110" s="31" t="n"/>
      <c r="J110" s="28" t="n"/>
    </row>
    <row r="111">
      <c r="A111" s="28" t="n"/>
      <c r="B111" s="28" t="n"/>
      <c r="C111" s="28" t="n"/>
      <c r="D111" s="34">
        <f>IFERROR(VLOOKUP(C111,'店舗マスタ'!$A$4:$B$103,2,FALSE),"")</f>
      </c>
      <c r="E111" s="28" t="n"/>
      <c r="F111" s="29" t="n"/>
      <c r="G111" s="28" t="n"/>
      <c r="H111" s="31" t="n"/>
      <c r="I111" s="31" t="n"/>
      <c r="J111" s="28" t="n"/>
    </row>
    <row r="112">
      <c r="A112" s="28" t="n"/>
      <c r="B112" s="28" t="n"/>
      <c r="C112" s="28" t="n"/>
      <c r="D112" s="34">
        <f>IFERROR(VLOOKUP(C112,'店舗マスタ'!$A$4:$B$103,2,FALSE),"")</f>
      </c>
      <c r="E112" s="28" t="n"/>
      <c r="F112" s="29" t="n"/>
      <c r="G112" s="28" t="n"/>
      <c r="H112" s="31" t="n"/>
      <c r="I112" s="31" t="n"/>
      <c r="J112" s="28" t="n"/>
    </row>
    <row r="113">
      <c r="A113" s="28" t="n"/>
      <c r="B113" s="28" t="n"/>
      <c r="C113" s="28" t="n"/>
      <c r="D113" s="34">
        <f>IFERROR(VLOOKUP(C113,'店舗マスタ'!$A$4:$B$103,2,FALSE),"")</f>
      </c>
      <c r="E113" s="28" t="n"/>
      <c r="F113" s="29" t="n"/>
      <c r="G113" s="28" t="n"/>
      <c r="H113" s="31" t="n"/>
      <c r="I113" s="31" t="n"/>
      <c r="J113" s="28" t="n"/>
    </row>
    <row r="114">
      <c r="A114" s="28" t="n"/>
      <c r="B114" s="28" t="n"/>
      <c r="C114" s="28" t="n"/>
      <c r="D114" s="34">
        <f>IFERROR(VLOOKUP(C114,'店舗マスタ'!$A$4:$B$103,2,FALSE),"")</f>
      </c>
      <c r="E114" s="28" t="n"/>
      <c r="F114" s="29" t="n"/>
      <c r="G114" s="28" t="n"/>
      <c r="H114" s="31" t="n"/>
      <c r="I114" s="31" t="n"/>
      <c r="J114" s="28" t="n"/>
    </row>
    <row r="115">
      <c r="A115" s="28" t="n"/>
      <c r="B115" s="28" t="n"/>
      <c r="C115" s="28" t="n"/>
      <c r="D115" s="34">
        <f>IFERROR(VLOOKUP(C115,'店舗マスタ'!$A$4:$B$103,2,FALSE),"")</f>
      </c>
      <c r="E115" s="28" t="n"/>
      <c r="F115" s="29" t="n"/>
      <c r="G115" s="28" t="n"/>
      <c r="H115" s="31" t="n"/>
      <c r="I115" s="31" t="n"/>
      <c r="J115" s="28" t="n"/>
    </row>
    <row r="116">
      <c r="A116" s="28" t="n"/>
      <c r="B116" s="28" t="n"/>
      <c r="C116" s="28" t="n"/>
      <c r="D116" s="34">
        <f>IFERROR(VLOOKUP(C116,'店舗マスタ'!$A$4:$B$103,2,FALSE),"")</f>
      </c>
      <c r="E116" s="28" t="n"/>
      <c r="F116" s="29" t="n"/>
      <c r="G116" s="28" t="n"/>
      <c r="H116" s="31" t="n"/>
      <c r="I116" s="31" t="n"/>
      <c r="J116" s="28" t="n"/>
    </row>
    <row r="117">
      <c r="A117" s="28" t="n"/>
      <c r="B117" s="28" t="n"/>
      <c r="C117" s="28" t="n"/>
      <c r="D117" s="34">
        <f>IFERROR(VLOOKUP(C117,'店舗マスタ'!$A$4:$B$103,2,FALSE),"")</f>
      </c>
      <c r="E117" s="28" t="n"/>
      <c r="F117" s="29" t="n"/>
      <c r="G117" s="28" t="n"/>
      <c r="H117" s="31" t="n"/>
      <c r="I117" s="31" t="n"/>
      <c r="J117" s="28" t="n"/>
    </row>
    <row r="118">
      <c r="A118" s="28" t="n"/>
      <c r="B118" s="28" t="n"/>
      <c r="C118" s="28" t="n"/>
      <c r="D118" s="34">
        <f>IFERROR(VLOOKUP(C118,'店舗マスタ'!$A$4:$B$103,2,FALSE),"")</f>
      </c>
      <c r="E118" s="28" t="n"/>
      <c r="F118" s="29" t="n"/>
      <c r="G118" s="28" t="n"/>
      <c r="H118" s="31" t="n"/>
      <c r="I118" s="31" t="n"/>
      <c r="J118" s="28" t="n"/>
    </row>
    <row r="119">
      <c r="A119" s="28" t="n"/>
      <c r="B119" s="28" t="n"/>
      <c r="C119" s="28" t="n"/>
      <c r="D119" s="34">
        <f>IFERROR(VLOOKUP(C119,'店舗マスタ'!$A$4:$B$103,2,FALSE),"")</f>
      </c>
      <c r="E119" s="28" t="n"/>
      <c r="F119" s="29" t="n"/>
      <c r="G119" s="28" t="n"/>
      <c r="H119" s="31" t="n"/>
      <c r="I119" s="31" t="n"/>
      <c r="J119" s="28" t="n"/>
    </row>
    <row r="120">
      <c r="A120" s="28" t="n"/>
      <c r="B120" s="28" t="n"/>
      <c r="C120" s="28" t="n"/>
      <c r="D120" s="34">
        <f>IFERROR(VLOOKUP(C120,'店舗マスタ'!$A$4:$B$103,2,FALSE),"")</f>
      </c>
      <c r="E120" s="28" t="n"/>
      <c r="F120" s="29" t="n"/>
      <c r="G120" s="28" t="n"/>
      <c r="H120" s="31" t="n"/>
      <c r="I120" s="31" t="n"/>
      <c r="J120" s="28" t="n"/>
    </row>
    <row r="121">
      <c r="A121" s="28" t="n"/>
      <c r="B121" s="28" t="n"/>
      <c r="C121" s="28" t="n"/>
      <c r="D121" s="34">
        <f>IFERROR(VLOOKUP(C121,'店舗マスタ'!$A$4:$B$103,2,FALSE),"")</f>
      </c>
      <c r="E121" s="28" t="n"/>
      <c r="F121" s="29" t="n"/>
      <c r="G121" s="28" t="n"/>
      <c r="H121" s="31" t="n"/>
      <c r="I121" s="31" t="n"/>
      <c r="J121" s="28" t="n"/>
    </row>
    <row r="122">
      <c r="A122" s="28" t="n"/>
      <c r="B122" s="28" t="n"/>
      <c r="C122" s="28" t="n"/>
      <c r="D122" s="34">
        <f>IFERROR(VLOOKUP(C122,'店舗マスタ'!$A$4:$B$103,2,FALSE),"")</f>
      </c>
      <c r="E122" s="28" t="n"/>
      <c r="F122" s="29" t="n"/>
      <c r="G122" s="28" t="n"/>
      <c r="H122" s="31" t="n"/>
      <c r="I122" s="31" t="n"/>
      <c r="J122" s="28" t="n"/>
    </row>
    <row r="123">
      <c r="A123" s="28" t="n"/>
      <c r="B123" s="28" t="n"/>
      <c r="C123" s="28" t="n"/>
      <c r="D123" s="34">
        <f>IFERROR(VLOOKUP(C123,'店舗マスタ'!$A$4:$B$103,2,FALSE),"")</f>
      </c>
      <c r="E123" s="28" t="n"/>
      <c r="F123" s="29" t="n"/>
      <c r="G123" s="28" t="n"/>
      <c r="H123" s="31" t="n"/>
      <c r="I123" s="31" t="n"/>
      <c r="J123" s="28" t="n"/>
    </row>
    <row r="124">
      <c r="A124" s="28" t="n"/>
      <c r="B124" s="28" t="n"/>
      <c r="C124" s="28" t="n"/>
      <c r="D124" s="34">
        <f>IFERROR(VLOOKUP(C124,'店舗マスタ'!$A$4:$B$103,2,FALSE),"")</f>
      </c>
      <c r="E124" s="28" t="n"/>
      <c r="F124" s="29" t="n"/>
      <c r="G124" s="28" t="n"/>
      <c r="H124" s="31" t="n"/>
      <c r="I124" s="31" t="n"/>
      <c r="J124" s="28" t="n"/>
    </row>
    <row r="125">
      <c r="A125" s="28" t="n"/>
      <c r="B125" s="28" t="n"/>
      <c r="C125" s="28" t="n"/>
      <c r="D125" s="34">
        <f>IFERROR(VLOOKUP(C125,'店舗マスタ'!$A$4:$B$103,2,FALSE),"")</f>
      </c>
      <c r="E125" s="28" t="n"/>
      <c r="F125" s="29" t="n"/>
      <c r="G125" s="28" t="n"/>
      <c r="H125" s="31" t="n"/>
      <c r="I125" s="31" t="n"/>
      <c r="J125" s="28" t="n"/>
    </row>
    <row r="126">
      <c r="A126" s="28" t="n"/>
      <c r="B126" s="28" t="n"/>
      <c r="C126" s="28" t="n"/>
      <c r="D126" s="34">
        <f>IFERROR(VLOOKUP(C126,'店舗マスタ'!$A$4:$B$103,2,FALSE),"")</f>
      </c>
      <c r="E126" s="28" t="n"/>
      <c r="F126" s="29" t="n"/>
      <c r="G126" s="28" t="n"/>
      <c r="H126" s="31" t="n"/>
      <c r="I126" s="31" t="n"/>
      <c r="J126" s="28" t="n"/>
    </row>
    <row r="127">
      <c r="A127" s="28" t="n"/>
      <c r="B127" s="28" t="n"/>
      <c r="C127" s="28" t="n"/>
      <c r="D127" s="34">
        <f>IFERROR(VLOOKUP(C127,'店舗マスタ'!$A$4:$B$103,2,FALSE),"")</f>
      </c>
      <c r="E127" s="28" t="n"/>
      <c r="F127" s="29" t="n"/>
      <c r="G127" s="28" t="n"/>
      <c r="H127" s="31" t="n"/>
      <c r="I127" s="31" t="n"/>
      <c r="J127" s="28" t="n"/>
    </row>
    <row r="128">
      <c r="A128" s="28" t="n"/>
      <c r="B128" s="28" t="n"/>
      <c r="C128" s="28" t="n"/>
      <c r="D128" s="34">
        <f>IFERROR(VLOOKUP(C128,'店舗マスタ'!$A$4:$B$103,2,FALSE),"")</f>
      </c>
      <c r="E128" s="28" t="n"/>
      <c r="F128" s="29" t="n"/>
      <c r="G128" s="28" t="n"/>
      <c r="H128" s="31" t="n"/>
      <c r="I128" s="31" t="n"/>
      <c r="J128" s="28" t="n"/>
    </row>
    <row r="129">
      <c r="A129" s="28" t="n"/>
      <c r="B129" s="28" t="n"/>
      <c r="C129" s="28" t="n"/>
      <c r="D129" s="34">
        <f>IFERROR(VLOOKUP(C129,'店舗マスタ'!$A$4:$B$103,2,FALSE),"")</f>
      </c>
      <c r="E129" s="28" t="n"/>
      <c r="F129" s="29" t="n"/>
      <c r="G129" s="28" t="n"/>
      <c r="H129" s="31" t="n"/>
      <c r="I129" s="31" t="n"/>
      <c r="J129" s="28" t="n"/>
    </row>
    <row r="130">
      <c r="A130" s="28" t="n"/>
      <c r="B130" s="28" t="n"/>
      <c r="C130" s="28" t="n"/>
      <c r="D130" s="34">
        <f>IFERROR(VLOOKUP(C130,'店舗マスタ'!$A$4:$B$103,2,FALSE),"")</f>
      </c>
      <c r="E130" s="28" t="n"/>
      <c r="F130" s="29" t="n"/>
      <c r="G130" s="28" t="n"/>
      <c r="H130" s="31" t="n"/>
      <c r="I130" s="31" t="n"/>
      <c r="J130" s="28" t="n"/>
    </row>
    <row r="131">
      <c r="A131" s="28" t="n"/>
      <c r="B131" s="28" t="n"/>
      <c r="C131" s="28" t="n"/>
      <c r="D131" s="34">
        <f>IFERROR(VLOOKUP(C131,'店舗マスタ'!$A$4:$B$103,2,FALSE),"")</f>
      </c>
      <c r="E131" s="28" t="n"/>
      <c r="F131" s="29" t="n"/>
      <c r="G131" s="28" t="n"/>
      <c r="H131" s="31" t="n"/>
      <c r="I131" s="31" t="n"/>
      <c r="J131" s="28" t="n"/>
    </row>
    <row r="132">
      <c r="A132" s="28" t="n"/>
      <c r="B132" s="28" t="n"/>
      <c r="C132" s="28" t="n"/>
      <c r="D132" s="34">
        <f>IFERROR(VLOOKUP(C132,'店舗マスタ'!$A$4:$B$103,2,FALSE),"")</f>
      </c>
      <c r="E132" s="28" t="n"/>
      <c r="F132" s="29" t="n"/>
      <c r="G132" s="28" t="n"/>
      <c r="H132" s="31" t="n"/>
      <c r="I132" s="31" t="n"/>
      <c r="J132" s="28" t="n"/>
    </row>
    <row r="133">
      <c r="A133" s="28" t="n"/>
      <c r="B133" s="28" t="n"/>
      <c r="C133" s="28" t="n"/>
      <c r="D133" s="34">
        <f>IFERROR(VLOOKUP(C133,'店舗マスタ'!$A$4:$B$103,2,FALSE),"")</f>
      </c>
      <c r="E133" s="28" t="n"/>
      <c r="F133" s="29" t="n"/>
      <c r="G133" s="28" t="n"/>
      <c r="H133" s="31" t="n"/>
      <c r="I133" s="31" t="n"/>
      <c r="J133" s="28" t="n"/>
    </row>
    <row r="134">
      <c r="A134" s="28" t="n"/>
      <c r="B134" s="28" t="n"/>
      <c r="C134" s="28" t="n"/>
      <c r="D134" s="34">
        <f>IFERROR(VLOOKUP(C134,'店舗マスタ'!$A$4:$B$103,2,FALSE),"")</f>
      </c>
      <c r="E134" s="28" t="n"/>
      <c r="F134" s="29" t="n"/>
      <c r="G134" s="28" t="n"/>
      <c r="H134" s="31" t="n"/>
      <c r="I134" s="31" t="n"/>
      <c r="J134" s="28" t="n"/>
    </row>
    <row r="135">
      <c r="A135" s="28" t="n"/>
      <c r="B135" s="28" t="n"/>
      <c r="C135" s="28" t="n"/>
      <c r="D135" s="34">
        <f>IFERROR(VLOOKUP(C135,'店舗マスタ'!$A$4:$B$103,2,FALSE),"")</f>
      </c>
      <c r="E135" s="28" t="n"/>
      <c r="F135" s="29" t="n"/>
      <c r="G135" s="28" t="n"/>
      <c r="H135" s="31" t="n"/>
      <c r="I135" s="31" t="n"/>
      <c r="J135" s="28" t="n"/>
    </row>
    <row r="136">
      <c r="A136" s="28" t="n"/>
      <c r="B136" s="28" t="n"/>
      <c r="C136" s="28" t="n"/>
      <c r="D136" s="34">
        <f>IFERROR(VLOOKUP(C136,'店舗マスタ'!$A$4:$B$103,2,FALSE),"")</f>
      </c>
      <c r="E136" s="28" t="n"/>
      <c r="F136" s="29" t="n"/>
      <c r="G136" s="28" t="n"/>
      <c r="H136" s="31" t="n"/>
      <c r="I136" s="31" t="n"/>
      <c r="J136" s="28" t="n"/>
    </row>
    <row r="137">
      <c r="A137" s="28" t="n"/>
      <c r="B137" s="28" t="n"/>
      <c r="C137" s="28" t="n"/>
      <c r="D137" s="34">
        <f>IFERROR(VLOOKUP(C137,'店舗マスタ'!$A$4:$B$103,2,FALSE),"")</f>
      </c>
      <c r="E137" s="28" t="n"/>
      <c r="F137" s="29" t="n"/>
      <c r="G137" s="28" t="n"/>
      <c r="H137" s="31" t="n"/>
      <c r="I137" s="31" t="n"/>
      <c r="J137" s="28" t="n"/>
    </row>
    <row r="138">
      <c r="A138" s="28" t="n"/>
      <c r="B138" s="28" t="n"/>
      <c r="C138" s="28" t="n"/>
      <c r="D138" s="34">
        <f>IFERROR(VLOOKUP(C138,'店舗マスタ'!$A$4:$B$103,2,FALSE),"")</f>
      </c>
      <c r="E138" s="28" t="n"/>
      <c r="F138" s="29" t="n"/>
      <c r="G138" s="28" t="n"/>
      <c r="H138" s="31" t="n"/>
      <c r="I138" s="31" t="n"/>
      <c r="J138" s="28" t="n"/>
    </row>
    <row r="139">
      <c r="A139" s="28" t="n"/>
      <c r="B139" s="28" t="n"/>
      <c r="C139" s="28" t="n"/>
      <c r="D139" s="34">
        <f>IFERROR(VLOOKUP(C139,'店舗マスタ'!$A$4:$B$103,2,FALSE),"")</f>
      </c>
      <c r="E139" s="28" t="n"/>
      <c r="F139" s="29" t="n"/>
      <c r="G139" s="28" t="n"/>
      <c r="H139" s="31" t="n"/>
      <c r="I139" s="31" t="n"/>
      <c r="J139" s="28" t="n"/>
    </row>
    <row r="140">
      <c r="A140" s="28" t="n"/>
      <c r="B140" s="28" t="n"/>
      <c r="C140" s="28" t="n"/>
      <c r="D140" s="34">
        <f>IFERROR(VLOOKUP(C140,'店舗マスタ'!$A$4:$B$103,2,FALSE),"")</f>
      </c>
      <c r="E140" s="28" t="n"/>
      <c r="F140" s="29" t="n"/>
      <c r="G140" s="28" t="n"/>
      <c r="H140" s="31" t="n"/>
      <c r="I140" s="31" t="n"/>
      <c r="J140" s="28" t="n"/>
    </row>
    <row r="141">
      <c r="A141" s="28" t="n"/>
      <c r="B141" s="28" t="n"/>
      <c r="C141" s="28" t="n"/>
      <c r="D141" s="34">
        <f>IFERROR(VLOOKUP(C141,'店舗マスタ'!$A$4:$B$103,2,FALSE),"")</f>
      </c>
      <c r="E141" s="28" t="n"/>
      <c r="F141" s="29" t="n"/>
      <c r="G141" s="28" t="n"/>
      <c r="H141" s="31" t="n"/>
      <c r="I141" s="31" t="n"/>
      <c r="J141" s="28" t="n"/>
    </row>
    <row r="142">
      <c r="A142" s="28" t="n"/>
      <c r="B142" s="28" t="n"/>
      <c r="C142" s="28" t="n"/>
      <c r="D142" s="34">
        <f>IFERROR(VLOOKUP(C142,'店舗マスタ'!$A$4:$B$103,2,FALSE),"")</f>
      </c>
      <c r="E142" s="28" t="n"/>
      <c r="F142" s="29" t="n"/>
      <c r="G142" s="28" t="n"/>
      <c r="H142" s="31" t="n"/>
      <c r="I142" s="31" t="n"/>
      <c r="J142" s="28" t="n"/>
    </row>
    <row r="143">
      <c r="A143" s="28" t="n"/>
      <c r="B143" s="28" t="n"/>
      <c r="C143" s="28" t="n"/>
      <c r="D143" s="34">
        <f>IFERROR(VLOOKUP(C143,'店舗マスタ'!$A$4:$B$103,2,FALSE),"")</f>
      </c>
      <c r="E143" s="28" t="n"/>
      <c r="F143" s="29" t="n"/>
      <c r="G143" s="28" t="n"/>
      <c r="H143" s="31" t="n"/>
      <c r="I143" s="31" t="n"/>
      <c r="J143" s="28" t="n"/>
    </row>
    <row r="144">
      <c r="A144" s="28" t="n"/>
      <c r="B144" s="28" t="n"/>
      <c r="C144" s="28" t="n"/>
      <c r="D144" s="34">
        <f>IFERROR(VLOOKUP(C144,'店舗マスタ'!$A$4:$B$103,2,FALSE),"")</f>
      </c>
      <c r="E144" s="28" t="n"/>
      <c r="F144" s="29" t="n"/>
      <c r="G144" s="28" t="n"/>
      <c r="H144" s="31" t="n"/>
      <c r="I144" s="31" t="n"/>
      <c r="J144" s="28" t="n"/>
    </row>
    <row r="145">
      <c r="A145" s="28" t="n"/>
      <c r="B145" s="28" t="n"/>
      <c r="C145" s="28" t="n"/>
      <c r="D145" s="34">
        <f>IFERROR(VLOOKUP(C145,'店舗マスタ'!$A$4:$B$103,2,FALSE),"")</f>
      </c>
      <c r="E145" s="28" t="n"/>
      <c r="F145" s="29" t="n"/>
      <c r="G145" s="28" t="n"/>
      <c r="H145" s="31" t="n"/>
      <c r="I145" s="31" t="n"/>
      <c r="J145" s="28" t="n"/>
    </row>
    <row r="146">
      <c r="A146" s="28" t="n"/>
      <c r="B146" s="28" t="n"/>
      <c r="C146" s="28" t="n"/>
      <c r="D146" s="34">
        <f>IFERROR(VLOOKUP(C146,'店舗マスタ'!$A$4:$B$103,2,FALSE),"")</f>
      </c>
      <c r="E146" s="28" t="n"/>
      <c r="F146" s="29" t="n"/>
      <c r="G146" s="28" t="n"/>
      <c r="H146" s="31" t="n"/>
      <c r="I146" s="31" t="n"/>
      <c r="J146" s="28" t="n"/>
    </row>
    <row r="147">
      <c r="A147" s="28" t="n"/>
      <c r="B147" s="28" t="n"/>
      <c r="C147" s="28" t="n"/>
      <c r="D147" s="34">
        <f>IFERROR(VLOOKUP(C147,'店舗マスタ'!$A$4:$B$103,2,FALSE),"")</f>
      </c>
      <c r="E147" s="28" t="n"/>
      <c r="F147" s="29" t="n"/>
      <c r="G147" s="28" t="n"/>
      <c r="H147" s="31" t="n"/>
      <c r="I147" s="31" t="n"/>
      <c r="J147" s="28" t="n"/>
    </row>
    <row r="148">
      <c r="A148" s="28" t="n"/>
      <c r="B148" s="28" t="n"/>
      <c r="C148" s="28" t="n"/>
      <c r="D148" s="34">
        <f>IFERROR(VLOOKUP(C148,'店舗マスタ'!$A$4:$B$103,2,FALSE),"")</f>
      </c>
      <c r="E148" s="28" t="n"/>
      <c r="F148" s="29" t="n"/>
      <c r="G148" s="28" t="n"/>
      <c r="H148" s="31" t="n"/>
      <c r="I148" s="31" t="n"/>
      <c r="J148" s="28" t="n"/>
    </row>
    <row r="149">
      <c r="A149" s="28" t="n"/>
      <c r="B149" s="28" t="n"/>
      <c r="C149" s="28" t="n"/>
      <c r="D149" s="34">
        <f>IFERROR(VLOOKUP(C149,'店舗マスタ'!$A$4:$B$103,2,FALSE),"")</f>
      </c>
      <c r="E149" s="28" t="n"/>
      <c r="F149" s="29" t="n"/>
      <c r="G149" s="28" t="n"/>
      <c r="H149" s="31" t="n"/>
      <c r="I149" s="31" t="n"/>
      <c r="J149" s="28" t="n"/>
    </row>
    <row r="150">
      <c r="A150" s="28" t="n"/>
      <c r="B150" s="28" t="n"/>
      <c r="C150" s="28" t="n"/>
      <c r="D150" s="34">
        <f>IFERROR(VLOOKUP(C150,'店舗マスタ'!$A$4:$B$103,2,FALSE),"")</f>
      </c>
      <c r="E150" s="28" t="n"/>
      <c r="F150" s="29" t="n"/>
      <c r="G150" s="28" t="n"/>
      <c r="H150" s="31" t="n"/>
      <c r="I150" s="31" t="n"/>
      <c r="J150" s="28" t="n"/>
    </row>
    <row r="151">
      <c r="A151" s="28" t="n"/>
      <c r="B151" s="28" t="n"/>
      <c r="C151" s="28" t="n"/>
      <c r="D151" s="34">
        <f>IFERROR(VLOOKUP(C151,'店舗マスタ'!$A$4:$B$103,2,FALSE),"")</f>
      </c>
      <c r="E151" s="28" t="n"/>
      <c r="F151" s="29" t="n"/>
      <c r="G151" s="28" t="n"/>
      <c r="H151" s="31" t="n"/>
      <c r="I151" s="31" t="n"/>
      <c r="J151" s="28" t="n"/>
    </row>
    <row r="152">
      <c r="A152" s="28" t="n"/>
      <c r="B152" s="28" t="n"/>
      <c r="C152" s="28" t="n"/>
      <c r="D152" s="34">
        <f>IFERROR(VLOOKUP(C152,'店舗マスタ'!$A$4:$B$103,2,FALSE),"")</f>
      </c>
      <c r="E152" s="28" t="n"/>
      <c r="F152" s="29" t="n"/>
      <c r="G152" s="28" t="n"/>
      <c r="H152" s="31" t="n"/>
      <c r="I152" s="31" t="n"/>
      <c r="J152" s="28" t="n"/>
    </row>
    <row r="153">
      <c r="A153" s="28" t="n"/>
      <c r="B153" s="28" t="n"/>
      <c r="C153" s="28" t="n"/>
      <c r="D153" s="34">
        <f>IFERROR(VLOOKUP(C153,'店舗マスタ'!$A$4:$B$103,2,FALSE),"")</f>
      </c>
      <c r="E153" s="28" t="n"/>
      <c r="F153" s="29" t="n"/>
      <c r="G153" s="28" t="n"/>
      <c r="H153" s="31" t="n"/>
      <c r="I153" s="31" t="n"/>
      <c r="J153" s="28" t="n"/>
    </row>
    <row r="154">
      <c r="A154" s="28" t="n"/>
      <c r="B154" s="28" t="n"/>
      <c r="C154" s="28" t="n"/>
      <c r="D154" s="34">
        <f>IFERROR(VLOOKUP(C154,'店舗マスタ'!$A$4:$B$103,2,FALSE),"")</f>
      </c>
      <c r="E154" s="28" t="n"/>
      <c r="F154" s="29" t="n"/>
      <c r="G154" s="28" t="n"/>
      <c r="H154" s="31" t="n"/>
      <c r="I154" s="31" t="n"/>
      <c r="J154" s="28" t="n"/>
    </row>
    <row r="155">
      <c r="A155" s="28" t="n"/>
      <c r="B155" s="28" t="n"/>
      <c r="C155" s="28" t="n"/>
      <c r="D155" s="34">
        <f>IFERROR(VLOOKUP(C155,'店舗マスタ'!$A$4:$B$103,2,FALSE),"")</f>
      </c>
      <c r="E155" s="28" t="n"/>
      <c r="F155" s="29" t="n"/>
      <c r="G155" s="28" t="n"/>
      <c r="H155" s="31" t="n"/>
      <c r="I155" s="31" t="n"/>
      <c r="J155" s="28" t="n"/>
    </row>
    <row r="156">
      <c r="A156" s="28" t="n"/>
      <c r="B156" s="28" t="n"/>
      <c r="C156" s="28" t="n"/>
      <c r="D156" s="34">
        <f>IFERROR(VLOOKUP(C156,'店舗マスタ'!$A$4:$B$103,2,FALSE),"")</f>
      </c>
      <c r="E156" s="28" t="n"/>
      <c r="F156" s="29" t="n"/>
      <c r="G156" s="28" t="n"/>
      <c r="H156" s="31" t="n"/>
      <c r="I156" s="31" t="n"/>
      <c r="J156" s="28" t="n"/>
    </row>
    <row r="157">
      <c r="A157" s="28" t="n"/>
      <c r="B157" s="28" t="n"/>
      <c r="C157" s="28" t="n"/>
      <c r="D157" s="34">
        <f>IFERROR(VLOOKUP(C157,'店舗マスタ'!$A$4:$B$103,2,FALSE),"")</f>
      </c>
      <c r="E157" s="28" t="n"/>
      <c r="F157" s="29" t="n"/>
      <c r="G157" s="28" t="n"/>
      <c r="H157" s="31" t="n"/>
      <c r="I157" s="31" t="n"/>
      <c r="J157" s="28" t="n"/>
    </row>
    <row r="158">
      <c r="A158" s="28" t="n"/>
      <c r="B158" s="28" t="n"/>
      <c r="C158" s="28" t="n"/>
      <c r="D158" s="34">
        <f>IFERROR(VLOOKUP(C158,'店舗マスタ'!$A$4:$B$103,2,FALSE),"")</f>
      </c>
      <c r="E158" s="28" t="n"/>
      <c r="F158" s="29" t="n"/>
      <c r="G158" s="28" t="n"/>
      <c r="H158" s="31" t="n"/>
      <c r="I158" s="31" t="n"/>
      <c r="J158" s="28" t="n"/>
    </row>
    <row r="159">
      <c r="A159" s="28" t="n"/>
      <c r="B159" s="28" t="n"/>
      <c r="C159" s="28" t="n"/>
      <c r="D159" s="34">
        <f>IFERROR(VLOOKUP(C159,'店舗マスタ'!$A$4:$B$103,2,FALSE),"")</f>
      </c>
      <c r="E159" s="28" t="n"/>
      <c r="F159" s="29" t="n"/>
      <c r="G159" s="28" t="n"/>
      <c r="H159" s="31" t="n"/>
      <c r="I159" s="31" t="n"/>
      <c r="J159" s="28" t="n"/>
    </row>
    <row r="160">
      <c r="A160" s="28" t="n"/>
      <c r="B160" s="28" t="n"/>
      <c r="C160" s="28" t="n"/>
      <c r="D160" s="34">
        <f>IFERROR(VLOOKUP(C160,'店舗マスタ'!$A$4:$B$103,2,FALSE),"")</f>
      </c>
      <c r="E160" s="28" t="n"/>
      <c r="F160" s="29" t="n"/>
      <c r="G160" s="28" t="n"/>
      <c r="H160" s="31" t="n"/>
      <c r="I160" s="31" t="n"/>
      <c r="J160" s="28" t="n"/>
    </row>
    <row r="161">
      <c r="A161" s="28" t="n"/>
      <c r="B161" s="28" t="n"/>
      <c r="C161" s="28" t="n"/>
      <c r="D161" s="34">
        <f>IFERROR(VLOOKUP(C161,'店舗マスタ'!$A$4:$B$103,2,FALSE),"")</f>
      </c>
      <c r="E161" s="28" t="n"/>
      <c r="F161" s="29" t="n"/>
      <c r="G161" s="28" t="n"/>
      <c r="H161" s="31" t="n"/>
      <c r="I161" s="31" t="n"/>
      <c r="J161" s="28" t="n"/>
    </row>
    <row r="162">
      <c r="A162" s="28" t="n"/>
      <c r="B162" s="28" t="n"/>
      <c r="C162" s="28" t="n"/>
      <c r="D162" s="34">
        <f>IFERROR(VLOOKUP(C162,'店舗マスタ'!$A$4:$B$103,2,FALSE),"")</f>
      </c>
      <c r="E162" s="28" t="n"/>
      <c r="F162" s="29" t="n"/>
      <c r="G162" s="28" t="n"/>
      <c r="H162" s="31" t="n"/>
      <c r="I162" s="31" t="n"/>
      <c r="J162" s="28" t="n"/>
    </row>
    <row r="163">
      <c r="A163" s="28" t="n"/>
      <c r="B163" s="28" t="n"/>
      <c r="C163" s="28" t="n"/>
      <c r="D163" s="34">
        <f>IFERROR(VLOOKUP(C163,'店舗マスタ'!$A$4:$B$103,2,FALSE),"")</f>
      </c>
      <c r="E163" s="28" t="n"/>
      <c r="F163" s="29" t="n"/>
      <c r="G163" s="28" t="n"/>
      <c r="H163" s="31" t="n"/>
      <c r="I163" s="31" t="n"/>
      <c r="J163" s="28" t="n"/>
    </row>
    <row r="164">
      <c r="A164" s="28" t="n"/>
      <c r="B164" s="28" t="n"/>
      <c r="C164" s="28" t="n"/>
      <c r="D164" s="34">
        <f>IFERROR(VLOOKUP(C164,'店舗マスタ'!$A$4:$B$103,2,FALSE),"")</f>
      </c>
      <c r="E164" s="28" t="n"/>
      <c r="F164" s="29" t="n"/>
      <c r="G164" s="28" t="n"/>
      <c r="H164" s="31" t="n"/>
      <c r="I164" s="31" t="n"/>
      <c r="J164" s="28" t="n"/>
    </row>
    <row r="165">
      <c r="A165" s="28" t="n"/>
      <c r="B165" s="28" t="n"/>
      <c r="C165" s="28" t="n"/>
      <c r="D165" s="34">
        <f>IFERROR(VLOOKUP(C165,'店舗マスタ'!$A$4:$B$103,2,FALSE),"")</f>
      </c>
      <c r="E165" s="28" t="n"/>
      <c r="F165" s="29" t="n"/>
      <c r="G165" s="28" t="n"/>
      <c r="H165" s="31" t="n"/>
      <c r="I165" s="31" t="n"/>
      <c r="J165" s="28" t="n"/>
    </row>
    <row r="166">
      <c r="A166" s="28" t="n"/>
      <c r="B166" s="28" t="n"/>
      <c r="C166" s="28" t="n"/>
      <c r="D166" s="34">
        <f>IFERROR(VLOOKUP(C166,'店舗マスタ'!$A$4:$B$103,2,FALSE),"")</f>
      </c>
      <c r="E166" s="28" t="n"/>
      <c r="F166" s="29" t="n"/>
      <c r="G166" s="28" t="n"/>
      <c r="H166" s="31" t="n"/>
      <c r="I166" s="31" t="n"/>
      <c r="J166" s="28" t="n"/>
    </row>
    <row r="167">
      <c r="A167" s="28" t="n"/>
      <c r="B167" s="28" t="n"/>
      <c r="C167" s="28" t="n"/>
      <c r="D167" s="34">
        <f>IFERROR(VLOOKUP(C167,'店舗マスタ'!$A$4:$B$103,2,FALSE),"")</f>
      </c>
      <c r="E167" s="28" t="n"/>
      <c r="F167" s="29" t="n"/>
      <c r="G167" s="28" t="n"/>
      <c r="H167" s="31" t="n"/>
      <c r="I167" s="31" t="n"/>
      <c r="J167" s="28" t="n"/>
    </row>
    <row r="168">
      <c r="A168" s="28" t="n"/>
      <c r="B168" s="28" t="n"/>
      <c r="C168" s="28" t="n"/>
      <c r="D168" s="34">
        <f>IFERROR(VLOOKUP(C168,'店舗マスタ'!$A$4:$B$103,2,FALSE),"")</f>
      </c>
      <c r="E168" s="28" t="n"/>
      <c r="F168" s="29" t="n"/>
      <c r="G168" s="28" t="n"/>
      <c r="H168" s="31" t="n"/>
      <c r="I168" s="31" t="n"/>
      <c r="J168" s="28" t="n"/>
    </row>
    <row r="169">
      <c r="A169" s="28" t="n"/>
      <c r="B169" s="28" t="n"/>
      <c r="C169" s="28" t="n"/>
      <c r="D169" s="34">
        <f>IFERROR(VLOOKUP(C169,'店舗マスタ'!$A$4:$B$103,2,FALSE),"")</f>
      </c>
      <c r="E169" s="28" t="n"/>
      <c r="F169" s="29" t="n"/>
      <c r="G169" s="28" t="n"/>
      <c r="H169" s="31" t="n"/>
      <c r="I169" s="31" t="n"/>
      <c r="J169" s="28" t="n"/>
    </row>
    <row r="170">
      <c r="A170" s="28" t="n"/>
      <c r="B170" s="28" t="n"/>
      <c r="C170" s="28" t="n"/>
      <c r="D170" s="34">
        <f>IFERROR(VLOOKUP(C170,'店舗マスタ'!$A$4:$B$103,2,FALSE),"")</f>
      </c>
      <c r="E170" s="28" t="n"/>
      <c r="F170" s="29" t="n"/>
      <c r="G170" s="28" t="n"/>
      <c r="H170" s="31" t="n"/>
      <c r="I170" s="31" t="n"/>
      <c r="J170" s="28" t="n"/>
    </row>
    <row r="171">
      <c r="A171" s="28" t="n"/>
      <c r="B171" s="28" t="n"/>
      <c r="C171" s="28" t="n"/>
      <c r="D171" s="34">
        <f>IFERROR(VLOOKUP(C171,'店舗マスタ'!$A$4:$B$103,2,FALSE),"")</f>
      </c>
      <c r="E171" s="28" t="n"/>
      <c r="F171" s="29" t="n"/>
      <c r="G171" s="28" t="n"/>
      <c r="H171" s="31" t="n"/>
      <c r="I171" s="31" t="n"/>
      <c r="J171" s="28" t="n"/>
    </row>
    <row r="172">
      <c r="A172" s="28" t="n"/>
      <c r="B172" s="28" t="n"/>
      <c r="C172" s="28" t="n"/>
      <c r="D172" s="34">
        <f>IFERROR(VLOOKUP(C172,'店舗マスタ'!$A$4:$B$103,2,FALSE),"")</f>
      </c>
      <c r="E172" s="28" t="n"/>
      <c r="F172" s="29" t="n"/>
      <c r="G172" s="28" t="n"/>
      <c r="H172" s="31" t="n"/>
      <c r="I172" s="31" t="n"/>
      <c r="J172" s="28" t="n"/>
    </row>
    <row r="173">
      <c r="A173" s="28" t="n"/>
      <c r="B173" s="28" t="n"/>
      <c r="C173" s="28" t="n"/>
      <c r="D173" s="34">
        <f>IFERROR(VLOOKUP(C173,'店舗マスタ'!$A$4:$B$103,2,FALSE),"")</f>
      </c>
      <c r="E173" s="28" t="n"/>
      <c r="F173" s="29" t="n"/>
      <c r="G173" s="28" t="n"/>
      <c r="H173" s="31" t="n"/>
      <c r="I173" s="31" t="n"/>
      <c r="J173" s="28" t="n"/>
    </row>
    <row r="174">
      <c r="A174" s="28" t="n"/>
      <c r="B174" s="28" t="n"/>
      <c r="C174" s="28" t="n"/>
      <c r="D174" s="34">
        <f>IFERROR(VLOOKUP(C174,'店舗マスタ'!$A$4:$B$103,2,FALSE),"")</f>
      </c>
      <c r="E174" s="28" t="n"/>
      <c r="F174" s="29" t="n"/>
      <c r="G174" s="28" t="n"/>
      <c r="H174" s="31" t="n"/>
      <c r="I174" s="31" t="n"/>
      <c r="J174" s="28" t="n"/>
    </row>
    <row r="175">
      <c r="A175" s="28" t="n"/>
      <c r="B175" s="28" t="n"/>
      <c r="C175" s="28" t="n"/>
      <c r="D175" s="34">
        <f>IFERROR(VLOOKUP(C175,'店舗マスタ'!$A$4:$B$103,2,FALSE),"")</f>
      </c>
      <c r="E175" s="28" t="n"/>
      <c r="F175" s="29" t="n"/>
      <c r="G175" s="28" t="n"/>
      <c r="H175" s="31" t="n"/>
      <c r="I175" s="31" t="n"/>
      <c r="J175" s="28" t="n"/>
    </row>
    <row r="176">
      <c r="A176" s="28" t="n"/>
      <c r="B176" s="28" t="n"/>
      <c r="C176" s="28" t="n"/>
      <c r="D176" s="34">
        <f>IFERROR(VLOOKUP(C176,'店舗マスタ'!$A$4:$B$103,2,FALSE),"")</f>
      </c>
      <c r="E176" s="28" t="n"/>
      <c r="F176" s="29" t="n"/>
      <c r="G176" s="28" t="n"/>
      <c r="H176" s="31" t="n"/>
      <c r="I176" s="31" t="n"/>
      <c r="J176" s="28" t="n"/>
    </row>
    <row r="177">
      <c r="A177" s="28" t="n"/>
      <c r="B177" s="28" t="n"/>
      <c r="C177" s="28" t="n"/>
      <c r="D177" s="34">
        <f>IFERROR(VLOOKUP(C177,'店舗マスタ'!$A$4:$B$103,2,FALSE),"")</f>
      </c>
      <c r="E177" s="28" t="n"/>
      <c r="F177" s="29" t="n"/>
      <c r="G177" s="28" t="n"/>
      <c r="H177" s="31" t="n"/>
      <c r="I177" s="31" t="n"/>
      <c r="J177" s="28" t="n"/>
    </row>
    <row r="178">
      <c r="A178" s="28" t="n"/>
      <c r="B178" s="28" t="n"/>
      <c r="C178" s="28" t="n"/>
      <c r="D178" s="34">
        <f>IFERROR(VLOOKUP(C178,'店舗マスタ'!$A$4:$B$103,2,FALSE),"")</f>
      </c>
      <c r="E178" s="28" t="n"/>
      <c r="F178" s="29" t="n"/>
      <c r="G178" s="28" t="n"/>
      <c r="H178" s="31" t="n"/>
      <c r="I178" s="31" t="n"/>
      <c r="J178" s="28" t="n"/>
    </row>
    <row r="179">
      <c r="A179" s="28" t="n"/>
      <c r="B179" s="28" t="n"/>
      <c r="C179" s="28" t="n"/>
      <c r="D179" s="34">
        <f>IFERROR(VLOOKUP(C179,'店舗マスタ'!$A$4:$B$103,2,FALSE),"")</f>
      </c>
      <c r="E179" s="28" t="n"/>
      <c r="F179" s="29" t="n"/>
      <c r="G179" s="28" t="n"/>
      <c r="H179" s="31" t="n"/>
      <c r="I179" s="31" t="n"/>
      <c r="J179" s="28" t="n"/>
    </row>
    <row r="180">
      <c r="A180" s="28" t="n"/>
      <c r="B180" s="28" t="n"/>
      <c r="C180" s="28" t="n"/>
      <c r="D180" s="34">
        <f>IFERROR(VLOOKUP(C180,'店舗マスタ'!$A$4:$B$103,2,FALSE),"")</f>
      </c>
      <c r="E180" s="28" t="n"/>
      <c r="F180" s="29" t="n"/>
      <c r="G180" s="28" t="n"/>
      <c r="H180" s="31" t="n"/>
      <c r="I180" s="31" t="n"/>
      <c r="J180" s="28" t="n"/>
    </row>
    <row r="181">
      <c r="A181" s="28" t="n"/>
      <c r="B181" s="28" t="n"/>
      <c r="C181" s="28" t="n"/>
      <c r="D181" s="34">
        <f>IFERROR(VLOOKUP(C181,'店舗マスタ'!$A$4:$B$103,2,FALSE),"")</f>
      </c>
      <c r="E181" s="28" t="n"/>
      <c r="F181" s="29" t="n"/>
      <c r="G181" s="28" t="n"/>
      <c r="H181" s="31" t="n"/>
      <c r="I181" s="31" t="n"/>
      <c r="J181" s="28" t="n"/>
    </row>
    <row r="182">
      <c r="A182" s="28" t="n"/>
      <c r="B182" s="28" t="n"/>
      <c r="C182" s="28" t="n"/>
      <c r="D182" s="34">
        <f>IFERROR(VLOOKUP(C182,'店舗マスタ'!$A$4:$B$103,2,FALSE),"")</f>
      </c>
      <c r="E182" s="28" t="n"/>
      <c r="F182" s="29" t="n"/>
      <c r="G182" s="28" t="n"/>
      <c r="H182" s="31" t="n"/>
      <c r="I182" s="31" t="n"/>
      <c r="J182" s="28" t="n"/>
    </row>
    <row r="183">
      <c r="A183" s="28" t="n"/>
      <c r="B183" s="28" t="n"/>
      <c r="C183" s="28" t="n"/>
      <c r="D183" s="34">
        <f>IFERROR(VLOOKUP(C183,'店舗マスタ'!$A$4:$B$103,2,FALSE),"")</f>
      </c>
      <c r="E183" s="28" t="n"/>
      <c r="F183" s="29" t="n"/>
      <c r="G183" s="28" t="n"/>
      <c r="H183" s="31" t="n"/>
      <c r="I183" s="31" t="n"/>
      <c r="J183" s="28" t="n"/>
    </row>
    <row r="184">
      <c r="A184" s="28" t="n"/>
      <c r="B184" s="28" t="n"/>
      <c r="C184" s="28" t="n"/>
      <c r="D184" s="34">
        <f>IFERROR(VLOOKUP(C184,'店舗マスタ'!$A$4:$B$103,2,FALSE),"")</f>
      </c>
      <c r="E184" s="28" t="n"/>
      <c r="F184" s="29" t="n"/>
      <c r="G184" s="28" t="n"/>
      <c r="H184" s="31" t="n"/>
      <c r="I184" s="31" t="n"/>
      <c r="J184" s="28" t="n"/>
    </row>
    <row r="185">
      <c r="A185" s="28" t="n"/>
      <c r="B185" s="28" t="n"/>
      <c r="C185" s="28" t="n"/>
      <c r="D185" s="34">
        <f>IFERROR(VLOOKUP(C185,'店舗マスタ'!$A$4:$B$103,2,FALSE),"")</f>
      </c>
      <c r="E185" s="28" t="n"/>
      <c r="F185" s="29" t="n"/>
      <c r="G185" s="28" t="n"/>
      <c r="H185" s="31" t="n"/>
      <c r="I185" s="31" t="n"/>
      <c r="J185" s="28" t="n"/>
    </row>
    <row r="186">
      <c r="A186" s="28" t="n"/>
      <c r="B186" s="28" t="n"/>
      <c r="C186" s="28" t="n"/>
      <c r="D186" s="34">
        <f>IFERROR(VLOOKUP(C186,'店舗マスタ'!$A$4:$B$103,2,FALSE),"")</f>
      </c>
      <c r="E186" s="28" t="n"/>
      <c r="F186" s="29" t="n"/>
      <c r="G186" s="28" t="n"/>
      <c r="H186" s="31" t="n"/>
      <c r="I186" s="31" t="n"/>
      <c r="J186" s="28" t="n"/>
    </row>
    <row r="187">
      <c r="A187" s="28" t="n"/>
      <c r="B187" s="28" t="n"/>
      <c r="C187" s="28" t="n"/>
      <c r="D187" s="34">
        <f>IFERROR(VLOOKUP(C187,'店舗マスタ'!$A$4:$B$103,2,FALSE),"")</f>
      </c>
      <c r="E187" s="28" t="n"/>
      <c r="F187" s="29" t="n"/>
      <c r="G187" s="28" t="n"/>
      <c r="H187" s="31" t="n"/>
      <c r="I187" s="31" t="n"/>
      <c r="J187" s="28" t="n"/>
    </row>
    <row r="188">
      <c r="A188" s="28" t="n"/>
      <c r="B188" s="28" t="n"/>
      <c r="C188" s="28" t="n"/>
      <c r="D188" s="34">
        <f>IFERROR(VLOOKUP(C188,'店舗マスタ'!$A$4:$B$103,2,FALSE),"")</f>
      </c>
      <c r="E188" s="28" t="n"/>
      <c r="F188" s="29" t="n"/>
      <c r="G188" s="28" t="n"/>
      <c r="H188" s="31" t="n"/>
      <c r="I188" s="31" t="n"/>
      <c r="J188" s="28" t="n"/>
    </row>
    <row r="189">
      <c r="A189" s="28" t="n"/>
      <c r="B189" s="28" t="n"/>
      <c r="C189" s="28" t="n"/>
      <c r="D189" s="34">
        <f>IFERROR(VLOOKUP(C189,'店舗マスタ'!$A$4:$B$103,2,FALSE),"")</f>
      </c>
      <c r="E189" s="28" t="n"/>
      <c r="F189" s="29" t="n"/>
      <c r="G189" s="28" t="n"/>
      <c r="H189" s="31" t="n"/>
      <c r="I189" s="31" t="n"/>
      <c r="J189" s="28" t="n"/>
    </row>
    <row r="190">
      <c r="A190" s="28" t="n"/>
      <c r="B190" s="28" t="n"/>
      <c r="C190" s="28" t="n"/>
      <c r="D190" s="34">
        <f>IFERROR(VLOOKUP(C190,'店舗マスタ'!$A$4:$B$103,2,FALSE),"")</f>
      </c>
      <c r="E190" s="28" t="n"/>
      <c r="F190" s="29" t="n"/>
      <c r="G190" s="28" t="n"/>
      <c r="H190" s="31" t="n"/>
      <c r="I190" s="31" t="n"/>
      <c r="J190" s="28" t="n"/>
    </row>
    <row r="191">
      <c r="A191" s="28" t="n"/>
      <c r="B191" s="28" t="n"/>
      <c r="C191" s="28" t="n"/>
      <c r="D191" s="34">
        <f>IFERROR(VLOOKUP(C191,'店舗マスタ'!$A$4:$B$103,2,FALSE),"")</f>
      </c>
      <c r="E191" s="28" t="n"/>
      <c r="F191" s="29" t="n"/>
      <c r="G191" s="28" t="n"/>
      <c r="H191" s="31" t="n"/>
      <c r="I191" s="31" t="n"/>
      <c r="J191" s="28" t="n"/>
    </row>
    <row r="192">
      <c r="A192" s="28" t="n"/>
      <c r="B192" s="28" t="n"/>
      <c r="C192" s="28" t="n"/>
      <c r="D192" s="34">
        <f>IFERROR(VLOOKUP(C192,'店舗マスタ'!$A$4:$B$103,2,FALSE),"")</f>
      </c>
      <c r="E192" s="28" t="n"/>
      <c r="F192" s="29" t="n"/>
      <c r="G192" s="28" t="n"/>
      <c r="H192" s="31" t="n"/>
      <c r="I192" s="31" t="n"/>
      <c r="J192" s="28" t="n"/>
    </row>
    <row r="193">
      <c r="A193" s="28" t="n"/>
      <c r="B193" s="28" t="n"/>
      <c r="C193" s="28" t="n"/>
      <c r="D193" s="34">
        <f>IFERROR(VLOOKUP(C193,'店舗マスタ'!$A$4:$B$103,2,FALSE),"")</f>
      </c>
      <c r="E193" s="28" t="n"/>
      <c r="F193" s="29" t="n"/>
      <c r="G193" s="28" t="n"/>
      <c r="H193" s="31" t="n"/>
      <c r="I193" s="31" t="n"/>
      <c r="J193" s="28" t="n"/>
    </row>
    <row r="194">
      <c r="A194" s="28" t="n"/>
      <c r="B194" s="28" t="n"/>
      <c r="C194" s="28" t="n"/>
      <c r="D194" s="34">
        <f>IFERROR(VLOOKUP(C194,'店舗マスタ'!$A$4:$B$103,2,FALSE),"")</f>
      </c>
      <c r="E194" s="28" t="n"/>
      <c r="F194" s="29" t="n"/>
      <c r="G194" s="28" t="n"/>
      <c r="H194" s="31" t="n"/>
      <c r="I194" s="31" t="n"/>
      <c r="J194" s="28" t="n"/>
    </row>
    <row r="195">
      <c r="A195" s="28" t="n"/>
      <c r="B195" s="28" t="n"/>
      <c r="C195" s="28" t="n"/>
      <c r="D195" s="34">
        <f>IFERROR(VLOOKUP(C195,'店舗マスタ'!$A$4:$B$103,2,FALSE),"")</f>
      </c>
      <c r="E195" s="28" t="n"/>
      <c r="F195" s="29" t="n"/>
      <c r="G195" s="28" t="n"/>
      <c r="H195" s="31" t="n"/>
      <c r="I195" s="31" t="n"/>
      <c r="J195" s="28" t="n"/>
    </row>
    <row r="196">
      <c r="A196" s="28" t="n"/>
      <c r="B196" s="28" t="n"/>
      <c r="C196" s="28" t="n"/>
      <c r="D196" s="34">
        <f>IFERROR(VLOOKUP(C196,'店舗マスタ'!$A$4:$B$103,2,FALSE),"")</f>
      </c>
      <c r="E196" s="28" t="n"/>
      <c r="F196" s="29" t="n"/>
      <c r="G196" s="28" t="n"/>
      <c r="H196" s="31" t="n"/>
      <c r="I196" s="31" t="n"/>
      <c r="J196" s="28" t="n"/>
    </row>
    <row r="197">
      <c r="A197" s="28" t="n"/>
      <c r="B197" s="28" t="n"/>
      <c r="C197" s="28" t="n"/>
      <c r="D197" s="34">
        <f>IFERROR(VLOOKUP(C197,'店舗マスタ'!$A$4:$B$103,2,FALSE),"")</f>
      </c>
      <c r="E197" s="28" t="n"/>
      <c r="F197" s="29" t="n"/>
      <c r="G197" s="28" t="n"/>
      <c r="H197" s="31" t="n"/>
      <c r="I197" s="31" t="n"/>
      <c r="J197" s="28" t="n"/>
    </row>
    <row r="198">
      <c r="A198" s="28" t="n"/>
      <c r="B198" s="28" t="n"/>
      <c r="C198" s="28" t="n"/>
      <c r="D198" s="34">
        <f>IFERROR(VLOOKUP(C198,'店舗マスタ'!$A$4:$B$103,2,FALSE),"")</f>
      </c>
      <c r="E198" s="28" t="n"/>
      <c r="F198" s="29" t="n"/>
      <c r="G198" s="28" t="n"/>
      <c r="H198" s="31" t="n"/>
      <c r="I198" s="31" t="n"/>
      <c r="J198" s="28" t="n"/>
    </row>
    <row r="199">
      <c r="A199" s="28" t="n"/>
      <c r="B199" s="28" t="n"/>
      <c r="C199" s="28" t="n"/>
      <c r="D199" s="34">
        <f>IFERROR(VLOOKUP(C199,'店舗マスタ'!$A$4:$B$103,2,FALSE),"")</f>
      </c>
      <c r="E199" s="28" t="n"/>
      <c r="F199" s="29" t="n"/>
      <c r="G199" s="28" t="n"/>
      <c r="H199" s="31" t="n"/>
      <c r="I199" s="31" t="n"/>
      <c r="J199" s="28" t="n"/>
    </row>
    <row r="200">
      <c r="A200" s="28" t="n"/>
      <c r="B200" s="28" t="n"/>
      <c r="C200" s="28" t="n"/>
      <c r="D200" s="34">
        <f>IFERROR(VLOOKUP(C200,'店舗マスタ'!$A$4:$B$103,2,FALSE),"")</f>
      </c>
      <c r="E200" s="28" t="n"/>
      <c r="F200" s="29" t="n"/>
      <c r="G200" s="28" t="n"/>
      <c r="H200" s="31" t="n"/>
      <c r="I200" s="31" t="n"/>
      <c r="J200" s="28" t="n"/>
    </row>
    <row r="201">
      <c r="A201" s="28" t="n"/>
      <c r="B201" s="28" t="n"/>
      <c r="C201" s="28" t="n"/>
      <c r="D201" s="34">
        <f>IFERROR(VLOOKUP(C201,'店舗マスタ'!$A$4:$B$103,2,FALSE),"")</f>
      </c>
      <c r="E201" s="28" t="n"/>
      <c r="F201" s="29" t="n"/>
      <c r="G201" s="28" t="n"/>
      <c r="H201" s="31" t="n"/>
      <c r="I201" s="31" t="n"/>
      <c r="J201" s="28" t="n"/>
    </row>
    <row r="202">
      <c r="A202" s="28" t="n"/>
      <c r="B202" s="28" t="n"/>
      <c r="C202" s="28" t="n"/>
      <c r="D202" s="34">
        <f>IFERROR(VLOOKUP(C202,'店舗マスタ'!$A$4:$B$103,2,FALSE),"")</f>
      </c>
      <c r="E202" s="28" t="n"/>
      <c r="F202" s="29" t="n"/>
      <c r="G202" s="28" t="n"/>
      <c r="H202" s="31" t="n"/>
      <c r="I202" s="31" t="n"/>
      <c r="J202" s="28" t="n"/>
    </row>
    <row r="203">
      <c r="A203" s="28" t="n"/>
      <c r="B203" s="28" t="n"/>
      <c r="C203" s="28" t="n"/>
      <c r="D203" s="34">
        <f>IFERROR(VLOOKUP(C203,'店舗マスタ'!$A$4:$B$103,2,FALSE),"")</f>
      </c>
      <c r="E203" s="28" t="n"/>
      <c r="F203" s="29" t="n"/>
      <c r="G203" s="28" t="n"/>
      <c r="H203" s="31" t="n"/>
      <c r="I203" s="31" t="n"/>
      <c r="J203" s="28" t="n"/>
    </row>
  </sheetData>
  <autoFilter ref="A3:J203"/>
  <mergeCells count="2">
    <mergeCell ref="A1:J1"/>
    <mergeCell ref="A2:J2"/>
  </mergeCells>
  <dataValidations count="4">
    <dataValidation allowBlank="true" error="请从プルダウン一覧选择；如需新規，请先在主数据或基本設定中维护。" errorTitle="なし效入力" prompt="请选择一个有效选项。" promptTitle="プルダウン选择" showErrorMessage="true" showInputMessage="true" sqref="C4:C203" type="list">
      <formula1>=StoreIDList</formula1>
    </dataValidation>
    <dataValidation allowBlank="true" error="请从プルダウン一覧选择；如需新規，请先在主数据或基本設定中维护。" errorTitle="なし效入力" prompt="请选择一个有效选项。" promptTitle="プルダウン选择" showErrorMessage="true" showInputMessage="true" sqref="E4:E203" type="list">
      <formula1>=JobList</formula1>
    </dataValidation>
    <dataValidation allowBlank="true" error="请从プルダウン一覧选择；如需新規，请先在主数据或基本設定中维护。" errorTitle="なし效入力" prompt="请选择一个有效选项。" promptTitle="プルダウン选择" showErrorMessage="true" showInputMessage="true" sqref="G4:G203" type="list">
      <formula1>="在职,离职,休假,兼职"</formula1>
    </dataValidation>
    <dataValidation allowBlank="true" error="请从プルダウン一覧选择；如需新規，请先在主数据或基本設定中维护。" errorTitle="なし效入力" prompt="请选择一个有效选项。" promptTitle="プルダウン选择" showErrorMessage="true" showInputMessage="true" sqref="H4:H203" type="list">
      <formula1>="月薪,日薪,时薪"</formula1>
    </dataValidation>
  </dataValidations>
  <pageMargins left="0.75" right="0.75" top="1" bottom="1" header="0.5" footer="0.5"/>
  <pageSetup fitToHeight="0" fitToWidth="1"/>
</worksheet>
</file>

<file path=xl/worksheets/sheet8.xml><?xml version="1.0" encoding="utf-8"?>
<worksheet xmlns="http://schemas.openxmlformats.org/spreadsheetml/2006/main" xmlns:r="http://schemas.openxmlformats.org/officeDocument/2006/relationships" xmlns:mc="http://schemas.openxmlformats.org/markup-compatibility/2006">
  <sheetPr>
    <tabColor rgb="005B9BD5"/>
    <outlinePr summaryBelow="true" summaryRight="true"/>
    <pageSetUpPr fitToPage="true"/>
  </sheetPr>
  <dimension ref="A1:S303"/>
  <sheetViews>
    <sheetView showGridLines="false" zoomScale="90" workbookViewId="0">
      <pane activePane="bottomLeft" state="frozen" topLeftCell="A4" ySplit="3"/>
      <selection activeCell="A1" pane="bottomLeft" sqref="A1"/>
    </sheetView>
  </sheetViews>
  <sheetFormatPr baseColWidth="8" defaultRowHeight="15"/>
  <cols>
    <col customWidth="true" max="2" min="1" width="12"/>
    <col customWidth="true" max="3" min="3" width="18"/>
    <col customWidth="true" max="5" min="4" width="12"/>
    <col customWidth="true" max="6" min="6" width="20"/>
    <col customWidth="true" max="7" min="7" width="12"/>
    <col customWidth="true" max="9" min="8" width="10"/>
    <col customWidth="true" max="13" min="10" width="12"/>
    <col customWidth="true" max="16" min="14" width="10"/>
    <col customWidth="true" max="18" min="17" width="12"/>
    <col customWidth="true" max="19" min="19" width="24"/>
  </cols>
  <sheetData>
    <row r="1" ht="30" customHeight="true">
      <c r="A1" s="1" t="s">
        <v>30</v>
      </c>
    </row>
    <row r="2" ht="24" customHeight="true">
      <c r="A2" s="2" t="s">
        <v>278</v>
      </c>
    </row>
    <row r="3" ht="28" customHeight="true">
      <c r="A3" s="27" t="s">
        <v>279</v>
      </c>
      <c r="B3" s="27" t="s">
        <v>60</v>
      </c>
      <c r="C3" s="27" t="s">
        <v>61</v>
      </c>
      <c r="D3" s="27" t="s">
        <v>266</v>
      </c>
      <c r="E3" s="27" t="s">
        <v>214</v>
      </c>
      <c r="F3" s="27" t="s">
        <v>217</v>
      </c>
      <c r="G3" s="27" t="s">
        <v>59</v>
      </c>
      <c r="H3" s="27" t="s">
        <v>280</v>
      </c>
      <c r="I3" s="27" t="s">
        <v>281</v>
      </c>
      <c r="J3" s="27" t="s">
        <v>282</v>
      </c>
      <c r="K3" s="27" t="s">
        <v>283</v>
      </c>
      <c r="L3" s="27" t="s">
        <v>284</v>
      </c>
      <c r="M3" s="27" t="s">
        <v>48</v>
      </c>
      <c r="N3" s="27" t="s">
        <v>49</v>
      </c>
      <c r="O3" s="27" t="s">
        <v>285</v>
      </c>
      <c r="P3" s="27" t="s">
        <v>286</v>
      </c>
      <c r="Q3" s="27" t="s">
        <v>127</v>
      </c>
      <c r="R3" s="27" t="s">
        <v>128</v>
      </c>
      <c r="S3" s="27" t="s">
        <v>203</v>
      </c>
    </row>
    <row r="4">
      <c r="A4" s="29" t="n">
        <v>46064</v>
      </c>
      <c r="B4" s="28" t="inlineStr">
        <is>
          <t>S002</t>
        </is>
      </c>
      <c r="C4" s="34">
        <f>IFERROR(VLOOKUP(B4,'店舗マスタ'!$A$4:$B$103,2,FALSE),"")</f>
      </c>
      <c r="D4" s="28" t="inlineStr">
        <is>
          <t>E004</t>
        </is>
      </c>
      <c r="E4" s="28" t="inlineStr">
        <is>
          <t>P5001</t>
        </is>
      </c>
      <c r="F4" s="34">
        <f>IFERROR(VLOOKUP(E4,'商品マスタ'!$A$4:$E$203,5,FALSE),"")</f>
      </c>
      <c r="G4" s="34">
        <f>IFERROR(VLOOKUP(E4,'商品マスタ'!$A$4:$C$203,3,FALSE),"")</f>
      </c>
      <c r="H4" s="32">
        <f>IFERROR(VLOOKUP(E4,'商品マスタ'!$A$4:$J$203,10,FALSE),"")</f>
      </c>
      <c r="I4" s="30" t="n">
        <v>11</v>
      </c>
      <c r="J4" s="31" t="n">
        <v>0</v>
      </c>
      <c r="K4" s="32">
        <f>IF(OR(H4="",I4=""),"",H4*I4-IF(J4="",0,J4))</f>
      </c>
      <c r="L4" s="32">
        <f>IF(OR(E4="",I4=""),"",IFERROR(VLOOKUP(E4,'商品マスタ'!$A$4:$I$203,9,FALSE)*I4,""))</f>
      </c>
      <c r="M4" s="32">
        <f>IF(K4="","",K4-L4)</f>
      </c>
      <c r="N4" s="33">
        <f>IF(OR(K4="",K4=0),"",M4/K4)</f>
      </c>
      <c r="O4" s="30" t="n">
        <v>1</v>
      </c>
      <c r="P4" s="30" t="n">
        <v>58</v>
      </c>
      <c r="Q4" s="28" t="s">
        <v>140</v>
      </c>
      <c r="R4" s="28" t="s">
        <v>136</v>
      </c>
      <c r="S4" s="28" t="s">
        <v>287</v>
      </c>
    </row>
    <row r="5">
      <c r="A5" s="29" t="n">
        <v>46087</v>
      </c>
      <c r="B5" s="28" t="inlineStr">
        <is>
          <t>S002</t>
        </is>
      </c>
      <c r="C5" s="34">
        <f>IFERROR(VLOOKUP(B5,'店舗マスタ'!$A$4:$B$103,2,FALSE),"")</f>
      </c>
      <c r="D5" s="28" t="inlineStr">
        <is>
          <t>E004</t>
        </is>
      </c>
      <c r="E5" s="28" t="inlineStr">
        <is>
          <t>P1001</t>
        </is>
      </c>
      <c r="F5" s="34">
        <f>IFERROR(VLOOKUP(E5,'商品マスタ'!$A$4:$E$203,5,FALSE),"")</f>
      </c>
      <c r="G5" s="34">
        <f>IFERROR(VLOOKUP(E5,'商品マスタ'!$A$4:$C$203,3,FALSE),"")</f>
      </c>
      <c r="H5" s="32">
        <f>IFERROR(VLOOKUP(E5,'商品マスタ'!$A$4:$J$203,10,FALSE),"")</f>
      </c>
      <c r="I5" s="30" t="n">
        <v>2</v>
      </c>
      <c r="J5" s="31" t="n">
        <v>1</v>
      </c>
      <c r="K5" s="32">
        <f>IF(OR(H5="",I5=""),"",H5*I5-IF(J5="",0,J5))</f>
      </c>
      <c r="L5" s="32">
        <f>IF(OR(E5="",I5=""),"",IFERROR(VLOOKUP(E5,'商品マスタ'!$A$4:$I$203,9,FALSE)*I5,""))</f>
      </c>
      <c r="M5" s="32">
        <f>IF(K5="","",K5-L5)</f>
      </c>
      <c r="N5" s="33">
        <f>IF(OR(K5="",K5=0),"",M5/K5)</f>
      </c>
      <c r="O5" s="30" t="n">
        <v>2</v>
      </c>
      <c r="P5" s="30" t="n">
        <v>11</v>
      </c>
      <c r="Q5" s="28" t="s">
        <v>147</v>
      </c>
      <c r="R5" s="28" t="s">
        <v>151</v>
      </c>
      <c r="S5" s="28" t="s">
        <v>287</v>
      </c>
    </row>
    <row r="6">
      <c r="A6" s="29" t="n">
        <v>46030</v>
      </c>
      <c r="B6" s="28" t="inlineStr">
        <is>
          <t>S001</t>
        </is>
      </c>
      <c r="C6" s="34">
        <f>IFERROR(VLOOKUP(B6,'店舗マスタ'!$A$4:$B$103,2,FALSE),"")</f>
      </c>
      <c r="D6" s="28" t="inlineStr">
        <is>
          <t>E003</t>
        </is>
      </c>
      <c r="E6" s="28" t="inlineStr">
        <is>
          <t>P2002</t>
        </is>
      </c>
      <c r="F6" s="34">
        <f>IFERROR(VLOOKUP(E6,'商品マスタ'!$A$4:$E$203,5,FALSE),"")</f>
      </c>
      <c r="G6" s="34">
        <f>IFERROR(VLOOKUP(E6,'商品マスタ'!$A$4:$C$203,3,FALSE),"")</f>
      </c>
      <c r="H6" s="32">
        <f>IFERROR(VLOOKUP(E6,'商品マスタ'!$A$4:$J$203,10,FALSE),"")</f>
      </c>
      <c r="I6" s="30" t="n">
        <v>11</v>
      </c>
      <c r="J6" s="31" t="n">
        <v>5</v>
      </c>
      <c r="K6" s="32">
        <f>IF(OR(H6="",I6=""),"",H6*I6-IF(J6="",0,J6))</f>
      </c>
      <c r="L6" s="32">
        <f>IF(OR(E6="",I6=""),"",IFERROR(VLOOKUP(E6,'商品マスタ'!$A$4:$I$203,9,FALSE)*I6,""))</f>
      </c>
      <c r="M6" s="32">
        <f>IF(K6="","",K6-L6)</f>
      </c>
      <c r="N6" s="33">
        <f>IF(OR(K6="",K6=0),"",M6/K6)</f>
      </c>
      <c r="O6" s="30" t="n">
        <v>5</v>
      </c>
      <c r="P6" s="30" t="n">
        <v>13</v>
      </c>
      <c r="Q6" s="28" t="s">
        <v>155</v>
      </c>
      <c r="R6" s="28" t="s">
        <v>151</v>
      </c>
      <c r="S6" s="28" t="s">
        <v>287</v>
      </c>
    </row>
    <row r="7">
      <c r="A7" s="29" t="n">
        <v>46029</v>
      </c>
      <c r="B7" s="28" t="inlineStr">
        <is>
          <t>S002</t>
        </is>
      </c>
      <c r="C7" s="34">
        <f>IFERROR(VLOOKUP(B7,'店舗マスタ'!$A$4:$B$103,2,FALSE),"")</f>
      </c>
      <c r="D7" s="28" t="inlineStr">
        <is>
          <t>E005</t>
        </is>
      </c>
      <c r="E7" s="28" t="inlineStr">
        <is>
          <t>P1001</t>
        </is>
      </c>
      <c r="F7" s="34">
        <f>IFERROR(VLOOKUP(E7,'商品マスタ'!$A$4:$E$203,5,FALSE),"")</f>
      </c>
      <c r="G7" s="34">
        <f>IFERROR(VLOOKUP(E7,'商品マスタ'!$A$4:$C$203,3,FALSE),"")</f>
      </c>
      <c r="H7" s="32">
        <f>IFERROR(VLOOKUP(E7,'商品マスタ'!$A$4:$J$203,10,FALSE),"")</f>
      </c>
      <c r="I7" s="30" t="n">
        <v>9</v>
      </c>
      <c r="J7" s="31" t="n">
        <v>10</v>
      </c>
      <c r="K7" s="32">
        <f>IF(OR(H7="",I7=""),"",H7*I7-IF(J7="",0,J7))</f>
      </c>
      <c r="L7" s="32">
        <f>IF(OR(E7="",I7=""),"",IFERROR(VLOOKUP(E7,'商品マスタ'!$A$4:$I$203,9,FALSE)*I7,""))</f>
      </c>
      <c r="M7" s="32">
        <f>IF(K7="","",K7-L7)</f>
      </c>
      <c r="N7" s="33">
        <f>IF(OR(K7="",K7=0),"",M7/K7)</f>
      </c>
      <c r="O7" s="30" t="n">
        <v>2</v>
      </c>
      <c r="P7" s="30" t="n">
        <v>25</v>
      </c>
      <c r="Q7" s="28" t="s">
        <v>150</v>
      </c>
      <c r="R7" s="28" t="s">
        <v>136</v>
      </c>
      <c r="S7" s="28" t="s">
        <v>287</v>
      </c>
    </row>
    <row r="8">
      <c r="A8" s="29" t="n">
        <v>46096</v>
      </c>
      <c r="B8" s="28" t="inlineStr">
        <is>
          <t>S003</t>
        </is>
      </c>
      <c r="C8" s="34">
        <f>IFERROR(VLOOKUP(B8,'店舗マスタ'!$A$4:$B$103,2,FALSE),"")</f>
      </c>
      <c r="D8" s="28" t="inlineStr">
        <is>
          <t>E006</t>
        </is>
      </c>
      <c r="E8" s="28" t="inlineStr">
        <is>
          <t>P2001</t>
        </is>
      </c>
      <c r="F8" s="34">
        <f>IFERROR(VLOOKUP(E8,'商品マスタ'!$A$4:$E$203,5,FALSE),"")</f>
      </c>
      <c r="G8" s="34">
        <f>IFERROR(VLOOKUP(E8,'商品マスタ'!$A$4:$C$203,3,FALSE),"")</f>
      </c>
      <c r="H8" s="32">
        <f>IFERROR(VLOOKUP(E8,'商品マスタ'!$A$4:$J$203,10,FALSE),"")</f>
      </c>
      <c r="I8" s="30" t="n">
        <v>2</v>
      </c>
      <c r="J8" s="31" t="n">
        <v>2</v>
      </c>
      <c r="K8" s="32">
        <f>IF(OR(H8="",I8=""),"",H8*I8-IF(J8="",0,J8))</f>
      </c>
      <c r="L8" s="32">
        <f>IF(OR(E8="",I8=""),"",IFERROR(VLOOKUP(E8,'商品マスタ'!$A$4:$I$203,9,FALSE)*I8,""))</f>
      </c>
      <c r="M8" s="32">
        <f>IF(K8="","",K8-L8)</f>
      </c>
      <c r="N8" s="33">
        <f>IF(OR(K8="",K8=0),"",M8/K8)</f>
      </c>
      <c r="O8" s="30" t="n">
        <v>1</v>
      </c>
      <c r="P8" s="30" t="n">
        <v>29</v>
      </c>
      <c r="Q8" s="28" t="s">
        <v>155</v>
      </c>
      <c r="R8" s="28" t="s">
        <v>136</v>
      </c>
      <c r="S8" s="28" t="s">
        <v>287</v>
      </c>
    </row>
    <row r="9">
      <c r="A9" s="29" t="n">
        <v>46095</v>
      </c>
      <c r="B9" s="28" t="inlineStr">
        <is>
          <t>S001</t>
        </is>
      </c>
      <c r="C9" s="34">
        <f>IFERROR(VLOOKUP(B9,'店舗マスタ'!$A$4:$B$103,2,FALSE),"")</f>
      </c>
      <c r="D9" s="28" t="inlineStr">
        <is>
          <t>E002</t>
        </is>
      </c>
      <c r="E9" s="28" t="inlineStr">
        <is>
          <t>P2002</t>
        </is>
      </c>
      <c r="F9" s="34">
        <f>IFERROR(VLOOKUP(E9,'商品マスタ'!$A$4:$E$203,5,FALSE),"")</f>
      </c>
      <c r="G9" s="34">
        <f>IFERROR(VLOOKUP(E9,'商品マスタ'!$A$4:$C$203,3,FALSE),"")</f>
      </c>
      <c r="H9" s="32">
        <f>IFERROR(VLOOKUP(E9,'商品マスタ'!$A$4:$J$203,10,FALSE),"")</f>
      </c>
      <c r="I9" s="30" t="n">
        <v>8</v>
      </c>
      <c r="J9" s="31" t="n">
        <v>5</v>
      </c>
      <c r="K9" s="32">
        <f>IF(OR(H9="",I9=""),"",H9*I9-IF(J9="",0,J9))</f>
      </c>
      <c r="L9" s="32">
        <f>IF(OR(E9="",I9=""),"",IFERROR(VLOOKUP(E9,'商品マスタ'!$A$4:$I$203,9,FALSE)*I9,""))</f>
      </c>
      <c r="M9" s="32">
        <f>IF(K9="","",K9-L9)</f>
      </c>
      <c r="N9" s="33">
        <f>IF(OR(K9="",K9=0),"",M9/K9)</f>
      </c>
      <c r="O9" s="30" t="n">
        <v>5</v>
      </c>
      <c r="P9" s="30" t="n">
        <v>37</v>
      </c>
      <c r="Q9" s="28" t="s">
        <v>135</v>
      </c>
      <c r="R9" s="28" t="s">
        <v>151</v>
      </c>
      <c r="S9" s="28" t="s">
        <v>287</v>
      </c>
    </row>
    <row r="10">
      <c r="A10" s="29" t="n">
        <v>46069</v>
      </c>
      <c r="B10" s="28" t="inlineStr">
        <is>
          <t>S003</t>
        </is>
      </c>
      <c r="C10" s="34">
        <f>IFERROR(VLOOKUP(B10,'店舗マスタ'!$A$4:$B$103,2,FALSE),"")</f>
      </c>
      <c r="D10" s="28" t="inlineStr">
        <is>
          <t>E006</t>
        </is>
      </c>
      <c r="E10" s="28" t="inlineStr">
        <is>
          <t>P2002</t>
        </is>
      </c>
      <c r="F10" s="34">
        <f>IFERROR(VLOOKUP(E10,'商品マスタ'!$A$4:$E$203,5,FALSE),"")</f>
      </c>
      <c r="G10" s="34">
        <f>IFERROR(VLOOKUP(E10,'商品マスタ'!$A$4:$C$203,3,FALSE),"")</f>
      </c>
      <c r="H10" s="32">
        <f>IFERROR(VLOOKUP(E10,'商品マスタ'!$A$4:$J$203,10,FALSE),"")</f>
      </c>
      <c r="I10" s="30" t="n">
        <v>3</v>
      </c>
      <c r="J10" s="31" t="n">
        <v>5</v>
      </c>
      <c r="K10" s="32">
        <f>IF(OR(H10="",I10=""),"",H10*I10-IF(J10="",0,J10))</f>
      </c>
      <c r="L10" s="32">
        <f>IF(OR(E10="",I10=""),"",IFERROR(VLOOKUP(E10,'商品マスタ'!$A$4:$I$203,9,FALSE)*I10,""))</f>
      </c>
      <c r="M10" s="32">
        <f>IF(K10="","",K10-L10)</f>
      </c>
      <c r="N10" s="33">
        <f>IF(OR(K10="",K10=0),"",M10/K10)</f>
      </c>
      <c r="O10" s="30" t="n">
        <v>1</v>
      </c>
      <c r="P10" s="30" t="n">
        <v>11</v>
      </c>
      <c r="Q10" s="28" t="s">
        <v>155</v>
      </c>
      <c r="R10" s="28" t="s">
        <v>151</v>
      </c>
      <c r="S10" s="28" t="s">
        <v>287</v>
      </c>
    </row>
    <row r="11">
      <c r="A11" s="29" t="n">
        <v>46066</v>
      </c>
      <c r="B11" s="28" t="inlineStr">
        <is>
          <t>S004</t>
        </is>
      </c>
      <c r="C11" s="34">
        <f>IFERROR(VLOOKUP(B11,'店舗マスタ'!$A$4:$B$103,2,FALSE),"")</f>
      </c>
      <c r="D11" s="28" t="inlineStr">
        <is>
          <t>E008</t>
        </is>
      </c>
      <c r="E11" s="28" t="inlineStr">
        <is>
          <t>P3001</t>
        </is>
      </c>
      <c r="F11" s="34">
        <f>IFERROR(VLOOKUP(E11,'商品マスタ'!$A$4:$E$203,5,FALSE),"")</f>
      </c>
      <c r="G11" s="34">
        <f>IFERROR(VLOOKUP(E11,'商品マスタ'!$A$4:$C$203,3,FALSE),"")</f>
      </c>
      <c r="H11" s="32">
        <f>IFERROR(VLOOKUP(E11,'商品マスタ'!$A$4:$J$203,10,FALSE),"")</f>
      </c>
      <c r="I11" s="30" t="n">
        <v>10</v>
      </c>
      <c r="J11" s="31" t="n">
        <v>0</v>
      </c>
      <c r="K11" s="32">
        <f>IF(OR(H11="",I11=""),"",H11*I11-IF(J11="",0,J11))</f>
      </c>
      <c r="L11" s="32">
        <f>IF(OR(E11="",I11=""),"",IFERROR(VLOOKUP(E11,'商品マスタ'!$A$4:$I$203,9,FALSE)*I11,""))</f>
      </c>
      <c r="M11" s="32">
        <f>IF(K11="","",K11-L11)</f>
      </c>
      <c r="N11" s="33">
        <f>IF(OR(K11="",K11=0),"",M11/K11)</f>
      </c>
      <c r="O11" s="30" t="n">
        <v>1</v>
      </c>
      <c r="P11" s="30" t="n">
        <v>38</v>
      </c>
      <c r="Q11" s="28" t="s">
        <v>150</v>
      </c>
      <c r="R11" s="28" t="inlineStr">
        <is>
          <t>外卖平台</t>
        </is>
      </c>
      <c r="S11" s="28" t="s">
        <v>287</v>
      </c>
    </row>
    <row r="12">
      <c r="A12" s="29" t="n">
        <v>46042</v>
      </c>
      <c r="B12" s="28" t="inlineStr">
        <is>
          <t>S004</t>
        </is>
      </c>
      <c r="C12" s="34">
        <f>IFERROR(VLOOKUP(B12,'店舗マスタ'!$A$4:$B$103,2,FALSE),"")</f>
      </c>
      <c r="D12" s="28" t="inlineStr">
        <is>
          <t>E008</t>
        </is>
      </c>
      <c r="E12" s="28" t="inlineStr">
        <is>
          <t>P5001</t>
        </is>
      </c>
      <c r="F12" s="34">
        <f>IFERROR(VLOOKUP(E12,'商品マスタ'!$A$4:$E$203,5,FALSE),"")</f>
      </c>
      <c r="G12" s="34">
        <f>IFERROR(VLOOKUP(E12,'商品マスタ'!$A$4:$C$203,3,FALSE),"")</f>
      </c>
      <c r="H12" s="32">
        <f>IFERROR(VLOOKUP(E12,'商品マスタ'!$A$4:$J$203,10,FALSE),"")</f>
      </c>
      <c r="I12" s="30" t="n">
        <v>1</v>
      </c>
      <c r="J12" s="31" t="n">
        <v>5</v>
      </c>
      <c r="K12" s="32">
        <f>IF(OR(H12="",I12=""),"",H12*I12-IF(J12="",0,J12))</f>
      </c>
      <c r="L12" s="32">
        <f>IF(OR(E12="",I12=""),"",IFERROR(VLOOKUP(E12,'商品マスタ'!$A$4:$I$203,9,FALSE)*I12,""))</f>
      </c>
      <c r="M12" s="32">
        <f>IF(K12="","",K12-L12)</f>
      </c>
      <c r="N12" s="33">
        <f>IF(OR(K12="",K12=0),"",M12/K12)</f>
      </c>
      <c r="O12" s="30" t="n">
        <v>1</v>
      </c>
      <c r="P12" s="30" t="n">
        <v>54</v>
      </c>
      <c r="Q12" s="28" t="s">
        <v>140</v>
      </c>
      <c r="R12" s="28" t="inlineStr">
        <is>
          <t>外卖平台</t>
        </is>
      </c>
      <c r="S12" s="28" t="s">
        <v>287</v>
      </c>
    </row>
    <row r="13">
      <c r="A13" s="29" t="n">
        <v>46099</v>
      </c>
      <c r="B13" s="28" t="inlineStr">
        <is>
          <t>S004</t>
        </is>
      </c>
      <c r="C13" s="34">
        <f>IFERROR(VLOOKUP(B13,'店舗マスタ'!$A$4:$B$103,2,FALSE),"")</f>
      </c>
      <c r="D13" s="28" t="inlineStr">
        <is>
          <t>E008</t>
        </is>
      </c>
      <c r="E13" s="28" t="inlineStr">
        <is>
          <t>P6001</t>
        </is>
      </c>
      <c r="F13" s="34">
        <f>IFERROR(VLOOKUP(E13,'商品マスタ'!$A$4:$E$203,5,FALSE),"")</f>
      </c>
      <c r="G13" s="34">
        <f>IFERROR(VLOOKUP(E13,'商品マスタ'!$A$4:$C$203,3,FALSE),"")</f>
      </c>
      <c r="H13" s="32">
        <f>IFERROR(VLOOKUP(E13,'商品マスタ'!$A$4:$J$203,10,FALSE),"")</f>
      </c>
      <c r="I13" s="30" t="n">
        <v>2</v>
      </c>
      <c r="J13" s="31" t="n">
        <v>10</v>
      </c>
      <c r="K13" s="32">
        <f>IF(OR(H13="",I13=""),"",H13*I13-IF(J13="",0,J13))</f>
      </c>
      <c r="L13" s="32">
        <f>IF(OR(E13="",I13=""),"",IFERROR(VLOOKUP(E13,'商品マスタ'!$A$4:$I$203,9,FALSE)*I13,""))</f>
      </c>
      <c r="M13" s="32">
        <f>IF(K13="","",K13-L13)</f>
      </c>
      <c r="N13" s="33">
        <f>IF(OR(K13="",K13=0),"",M13/K13)</f>
      </c>
      <c r="O13" s="30" t="n">
        <v>1</v>
      </c>
      <c r="P13" s="30" t="n">
        <v>23</v>
      </c>
      <c r="Q13" s="28" t="s">
        <v>147</v>
      </c>
      <c r="R13" s="28" t="s">
        <v>136</v>
      </c>
      <c r="S13" s="28" t="s">
        <v>287</v>
      </c>
    </row>
    <row r="14">
      <c r="A14" s="29" t="n">
        <v>46116</v>
      </c>
      <c r="B14" s="28" t="inlineStr">
        <is>
          <t>S003</t>
        </is>
      </c>
      <c r="C14" s="34">
        <f>IFERROR(VLOOKUP(B14,'店舗マスタ'!$A$4:$B$103,2,FALSE),"")</f>
      </c>
      <c r="D14" s="28" t="inlineStr">
        <is>
          <t>E006</t>
        </is>
      </c>
      <c r="E14" s="28" t="inlineStr">
        <is>
          <t>P6001</t>
        </is>
      </c>
      <c r="F14" s="34">
        <f>IFERROR(VLOOKUP(E14,'商品マスタ'!$A$4:$E$203,5,FALSE),"")</f>
      </c>
      <c r="G14" s="34">
        <f>IFERROR(VLOOKUP(E14,'商品マスタ'!$A$4:$C$203,3,FALSE),"")</f>
      </c>
      <c r="H14" s="32">
        <f>IFERROR(VLOOKUP(E14,'商品マスタ'!$A$4:$J$203,10,FALSE),"")</f>
      </c>
      <c r="I14" s="30" t="n">
        <v>5</v>
      </c>
      <c r="J14" s="31" t="n">
        <v>5</v>
      </c>
      <c r="K14" s="32">
        <f>IF(OR(H14="",I14=""),"",H14*I14-IF(J14="",0,J14))</f>
      </c>
      <c r="L14" s="32">
        <f>IF(OR(E14="",I14=""),"",IFERROR(VLOOKUP(E14,'商品マスタ'!$A$4:$I$203,9,FALSE)*I14,""))</f>
      </c>
      <c r="M14" s="32">
        <f>IF(K14="","",K14-L14)</f>
      </c>
      <c r="N14" s="33">
        <f>IF(OR(K14="",K14=0),"",M14/K14)</f>
      </c>
      <c r="O14" s="30" t="n">
        <v>4</v>
      </c>
      <c r="P14" s="30" t="n">
        <v>51</v>
      </c>
      <c r="Q14" s="28" t="s">
        <v>147</v>
      </c>
      <c r="R14" s="28" t="s">
        <v>151</v>
      </c>
      <c r="S14" s="28" t="s">
        <v>287</v>
      </c>
    </row>
    <row r="15">
      <c r="A15" s="29" t="n">
        <v>46068</v>
      </c>
      <c r="B15" s="28" t="inlineStr">
        <is>
          <t>S002</t>
        </is>
      </c>
      <c r="C15" s="34">
        <f>IFERROR(VLOOKUP(B15,'店舗マスタ'!$A$4:$B$103,2,FALSE),"")</f>
      </c>
      <c r="D15" s="28" t="inlineStr">
        <is>
          <t>E005</t>
        </is>
      </c>
      <c r="E15" s="28" t="inlineStr">
        <is>
          <t>P1002</t>
        </is>
      </c>
      <c r="F15" s="34">
        <f>IFERROR(VLOOKUP(E15,'商品マスタ'!$A$4:$E$203,5,FALSE),"")</f>
      </c>
      <c r="G15" s="34">
        <f>IFERROR(VLOOKUP(E15,'商品マスタ'!$A$4:$C$203,3,FALSE),"")</f>
      </c>
      <c r="H15" s="32">
        <f>IFERROR(VLOOKUP(E15,'商品マスタ'!$A$4:$J$203,10,FALSE),"")</f>
      </c>
      <c r="I15" s="30" t="n">
        <v>8</v>
      </c>
      <c r="J15" s="31" t="n">
        <v>0</v>
      </c>
      <c r="K15" s="32">
        <f>IF(OR(H15="",I15=""),"",H15*I15-IF(J15="",0,J15))</f>
      </c>
      <c r="L15" s="32">
        <f>IF(OR(E15="",I15=""),"",IFERROR(VLOOKUP(E15,'商品マスタ'!$A$4:$I$203,9,FALSE)*I15,""))</f>
      </c>
      <c r="M15" s="32">
        <f>IF(K15="","",K15-L15)</f>
      </c>
      <c r="N15" s="33">
        <f>IF(OR(K15="",K15=0),"",M15/K15)</f>
      </c>
      <c r="O15" s="30" t="n">
        <v>2</v>
      </c>
      <c r="P15" s="30" t="n">
        <v>56</v>
      </c>
      <c r="Q15" s="28" t="s">
        <v>150</v>
      </c>
      <c r="R15" s="28" t="s">
        <v>141</v>
      </c>
      <c r="S15" s="28" t="s">
        <v>287</v>
      </c>
    </row>
    <row r="16">
      <c r="A16" s="29" t="n">
        <v>46073</v>
      </c>
      <c r="B16" s="28" t="inlineStr">
        <is>
          <t>S004</t>
        </is>
      </c>
      <c r="C16" s="34">
        <f>IFERROR(VLOOKUP(B16,'店舗マスタ'!$A$4:$B$103,2,FALSE),"")</f>
      </c>
      <c r="D16" s="28" t="inlineStr">
        <is>
          <t>E008</t>
        </is>
      </c>
      <c r="E16" s="28" t="inlineStr">
        <is>
          <t>P6001</t>
        </is>
      </c>
      <c r="F16" s="34">
        <f>IFERROR(VLOOKUP(E16,'商品マスタ'!$A$4:$E$203,5,FALSE),"")</f>
      </c>
      <c r="G16" s="34">
        <f>IFERROR(VLOOKUP(E16,'商品マスタ'!$A$4:$C$203,3,FALSE),"")</f>
      </c>
      <c r="H16" s="32">
        <f>IFERROR(VLOOKUP(E16,'商品マスタ'!$A$4:$J$203,10,FALSE),"")</f>
      </c>
      <c r="I16" s="30" t="n">
        <v>2</v>
      </c>
      <c r="J16" s="31" t="n">
        <v>0</v>
      </c>
      <c r="K16" s="32">
        <f>IF(OR(H16="",I16=""),"",H16*I16-IF(J16="",0,J16))</f>
      </c>
      <c r="L16" s="32">
        <f>IF(OR(E16="",I16=""),"",IFERROR(VLOOKUP(E16,'商品マスタ'!$A$4:$I$203,9,FALSE)*I16,""))</f>
      </c>
      <c r="M16" s="32">
        <f>IF(K16="","",K16-L16)</f>
      </c>
      <c r="N16" s="33">
        <f>IF(OR(K16="",K16=0),"",M16/K16)</f>
      </c>
      <c r="O16" s="30" t="n">
        <v>2</v>
      </c>
      <c r="P16" s="30" t="n">
        <v>32</v>
      </c>
      <c r="Q16" s="28" t="s">
        <v>150</v>
      </c>
      <c r="R16" s="28" t="s">
        <v>151</v>
      </c>
      <c r="S16" s="28" t="s">
        <v>287</v>
      </c>
    </row>
    <row r="17">
      <c r="A17" s="29" t="n">
        <v>46133</v>
      </c>
      <c r="B17" s="28" t="inlineStr">
        <is>
          <t>S003</t>
        </is>
      </c>
      <c r="C17" s="34">
        <f>IFERROR(VLOOKUP(B17,'店舗マスタ'!$A$4:$B$103,2,FALSE),"")</f>
      </c>
      <c r="D17" s="28" t="inlineStr">
        <is>
          <t>E006</t>
        </is>
      </c>
      <c r="E17" s="28" t="inlineStr">
        <is>
          <t>P5001</t>
        </is>
      </c>
      <c r="F17" s="34">
        <f>IFERROR(VLOOKUP(E17,'商品マスタ'!$A$4:$E$203,5,FALSE),"")</f>
      </c>
      <c r="G17" s="34">
        <f>IFERROR(VLOOKUP(E17,'商品マスタ'!$A$4:$C$203,3,FALSE),"")</f>
      </c>
      <c r="H17" s="32">
        <f>IFERROR(VLOOKUP(E17,'商品マスタ'!$A$4:$J$203,10,FALSE),"")</f>
      </c>
      <c r="I17" s="30" t="n">
        <v>6</v>
      </c>
      <c r="J17" s="31" t="n">
        <v>5</v>
      </c>
      <c r="K17" s="32">
        <f>IF(OR(H17="",I17=""),"",H17*I17-IF(J17="",0,J17))</f>
      </c>
      <c r="L17" s="32">
        <f>IF(OR(E17="",I17=""),"",IFERROR(VLOOKUP(E17,'商品マスタ'!$A$4:$I$203,9,FALSE)*I17,""))</f>
      </c>
      <c r="M17" s="32">
        <f>IF(K17="","",K17-L17)</f>
      </c>
      <c r="N17" s="33">
        <f>IF(OR(K17="",K17=0),"",M17/K17)</f>
      </c>
      <c r="O17" s="30" t="n">
        <v>4</v>
      </c>
      <c r="P17" s="30" t="n">
        <v>23</v>
      </c>
      <c r="Q17" s="28" t="s">
        <v>147</v>
      </c>
      <c r="R17" s="28" t="s">
        <v>141</v>
      </c>
      <c r="S17" s="28" t="s">
        <v>287</v>
      </c>
    </row>
    <row r="18">
      <c r="A18" s="29" t="n">
        <v>46042</v>
      </c>
      <c r="B18" s="28" t="inlineStr">
        <is>
          <t>S002</t>
        </is>
      </c>
      <c r="C18" s="34">
        <f>IFERROR(VLOOKUP(B18,'店舗マスタ'!$A$4:$B$103,2,FALSE),"")</f>
      </c>
      <c r="D18" s="28" t="inlineStr">
        <is>
          <t>E005</t>
        </is>
      </c>
      <c r="E18" s="28" t="inlineStr">
        <is>
          <t>P2002</t>
        </is>
      </c>
      <c r="F18" s="34">
        <f>IFERROR(VLOOKUP(E18,'商品マスタ'!$A$4:$E$203,5,FALSE),"")</f>
      </c>
      <c r="G18" s="34">
        <f>IFERROR(VLOOKUP(E18,'商品マスタ'!$A$4:$C$203,3,FALSE),"")</f>
      </c>
      <c r="H18" s="32">
        <f>IFERROR(VLOOKUP(E18,'商品マスタ'!$A$4:$J$203,10,FALSE),"")</f>
      </c>
      <c r="I18" s="30" t="n">
        <v>1</v>
      </c>
      <c r="J18" s="31" t="n">
        <v>1</v>
      </c>
      <c r="K18" s="32">
        <f>IF(OR(H18="",I18=""),"",H18*I18-IF(J18="",0,J18))</f>
      </c>
      <c r="L18" s="32">
        <f>IF(OR(E18="",I18=""),"",IFERROR(VLOOKUP(E18,'商品マスタ'!$A$4:$I$203,9,FALSE)*I18,""))</f>
      </c>
      <c r="M18" s="32">
        <f>IF(K18="","",K18-L18)</f>
      </c>
      <c r="N18" s="33">
        <f>IF(OR(K18="",K18=0),"",M18/K18)</f>
      </c>
      <c r="O18" s="30" t="n">
        <v>1</v>
      </c>
      <c r="P18" s="30" t="n">
        <v>22</v>
      </c>
      <c r="Q18" s="28" t="s">
        <v>147</v>
      </c>
      <c r="R18" s="28" t="s">
        <v>141</v>
      </c>
      <c r="S18" s="28" t="s">
        <v>287</v>
      </c>
    </row>
    <row r="19">
      <c r="A19" s="29" t="n">
        <v>46076</v>
      </c>
      <c r="B19" s="28" t="inlineStr">
        <is>
          <t>S003</t>
        </is>
      </c>
      <c r="C19" s="34">
        <f>IFERROR(VLOOKUP(B19,'店舗マスタ'!$A$4:$B$103,2,FALSE),"")</f>
      </c>
      <c r="D19" s="28" t="inlineStr">
        <is>
          <t>E006</t>
        </is>
      </c>
      <c r="E19" s="28" t="inlineStr">
        <is>
          <t>P4001</t>
        </is>
      </c>
      <c r="F19" s="34">
        <f>IFERROR(VLOOKUP(E19,'商品マスタ'!$A$4:$E$203,5,FALSE),"")</f>
      </c>
      <c r="G19" s="34">
        <f>IFERROR(VLOOKUP(E19,'商品マスタ'!$A$4:$C$203,3,FALSE),"")</f>
      </c>
      <c r="H19" s="32">
        <f>IFERROR(VLOOKUP(E19,'商品マスタ'!$A$4:$J$203,10,FALSE),"")</f>
      </c>
      <c r="I19" s="30" t="n">
        <v>3</v>
      </c>
      <c r="J19" s="31" t="n">
        <v>5</v>
      </c>
      <c r="K19" s="32">
        <f>IF(OR(H19="",I19=""),"",H19*I19-IF(J19="",0,J19))</f>
      </c>
      <c r="L19" s="32">
        <f>IF(OR(E19="",I19=""),"",IFERROR(VLOOKUP(E19,'商品マスタ'!$A$4:$I$203,9,FALSE)*I19,""))</f>
      </c>
      <c r="M19" s="32">
        <f>IF(K19="","",K19-L19)</f>
      </c>
      <c r="N19" s="33">
        <f>IF(OR(K19="",K19=0),"",M19/K19)</f>
      </c>
      <c r="O19" s="30" t="n">
        <v>3</v>
      </c>
      <c r="P19" s="30" t="n">
        <v>47</v>
      </c>
      <c r="Q19" s="28" t="s">
        <v>135</v>
      </c>
      <c r="R19" s="28" t="s">
        <v>151</v>
      </c>
      <c r="S19" s="28" t="s">
        <v>287</v>
      </c>
    </row>
    <row r="20">
      <c r="A20" s="29" t="n">
        <v>46073</v>
      </c>
      <c r="B20" s="28" t="inlineStr">
        <is>
          <t>S004</t>
        </is>
      </c>
      <c r="C20" s="34">
        <f>IFERROR(VLOOKUP(B20,'店舗マスタ'!$A$4:$B$103,2,FALSE),"")</f>
      </c>
      <c r="D20" s="28" t="inlineStr">
        <is>
          <t>E007</t>
        </is>
      </c>
      <c r="E20" s="28" t="inlineStr">
        <is>
          <t>P5001</t>
        </is>
      </c>
      <c r="F20" s="34">
        <f>IFERROR(VLOOKUP(E20,'商品マスタ'!$A$4:$E$203,5,FALSE),"")</f>
      </c>
      <c r="G20" s="34">
        <f>IFERROR(VLOOKUP(E20,'商品マスタ'!$A$4:$C$203,3,FALSE),"")</f>
      </c>
      <c r="H20" s="32">
        <f>IFERROR(VLOOKUP(E20,'商品マスタ'!$A$4:$J$203,10,FALSE),"")</f>
      </c>
      <c r="I20" s="30" t="n">
        <v>2</v>
      </c>
      <c r="J20" s="31" t="n">
        <v>1</v>
      </c>
      <c r="K20" s="32">
        <f>IF(OR(H20="",I20=""),"",H20*I20-IF(J20="",0,J20))</f>
      </c>
      <c r="L20" s="32">
        <f>IF(OR(E20="",I20=""),"",IFERROR(VLOOKUP(E20,'商品マスタ'!$A$4:$I$203,9,FALSE)*I20,""))</f>
      </c>
      <c r="M20" s="32">
        <f>IF(K20="","",K20-L20)</f>
      </c>
      <c r="N20" s="33">
        <f>IF(OR(K20="",K20=0),"",M20/K20)</f>
      </c>
      <c r="O20" s="30" t="n">
        <v>2</v>
      </c>
      <c r="P20" s="30" t="n">
        <v>10</v>
      </c>
      <c r="Q20" s="28" t="s">
        <v>147</v>
      </c>
      <c r="R20" s="28" t="s">
        <v>141</v>
      </c>
      <c r="S20" s="28" t="s">
        <v>287</v>
      </c>
    </row>
    <row r="21">
      <c r="A21" s="29" t="n">
        <v>46079</v>
      </c>
      <c r="B21" s="28" t="inlineStr">
        <is>
          <t>S002</t>
        </is>
      </c>
      <c r="C21" s="34">
        <f>IFERROR(VLOOKUP(B21,'店舗マスタ'!$A$4:$B$103,2,FALSE),"")</f>
      </c>
      <c r="D21" s="28" t="inlineStr">
        <is>
          <t>E004</t>
        </is>
      </c>
      <c r="E21" s="28" t="inlineStr">
        <is>
          <t>P1002</t>
        </is>
      </c>
      <c r="F21" s="34">
        <f>IFERROR(VLOOKUP(E21,'商品マスタ'!$A$4:$E$203,5,FALSE),"")</f>
      </c>
      <c r="G21" s="34">
        <f>IFERROR(VLOOKUP(E21,'商品マスタ'!$A$4:$C$203,3,FALSE),"")</f>
      </c>
      <c r="H21" s="32">
        <f>IFERROR(VLOOKUP(E21,'商品マスタ'!$A$4:$J$203,10,FALSE),"")</f>
      </c>
      <c r="I21" s="30" t="n">
        <v>6</v>
      </c>
      <c r="J21" s="31" t="n">
        <v>2</v>
      </c>
      <c r="K21" s="32">
        <f>IF(OR(H21="",I21=""),"",H21*I21-IF(J21="",0,J21))</f>
      </c>
      <c r="L21" s="32">
        <f>IF(OR(E21="",I21=""),"",IFERROR(VLOOKUP(E21,'商品マスタ'!$A$4:$I$203,9,FALSE)*I21,""))</f>
      </c>
      <c r="M21" s="32">
        <f>IF(K21="","",K21-L21)</f>
      </c>
      <c r="N21" s="33">
        <f>IF(OR(K21="",K21=0),"",M21/K21)</f>
      </c>
      <c r="O21" s="30" t="n">
        <v>1</v>
      </c>
      <c r="P21" s="30" t="n">
        <v>12</v>
      </c>
      <c r="Q21" s="28" t="s">
        <v>155</v>
      </c>
      <c r="R21" s="28" t="s">
        <v>141</v>
      </c>
      <c r="S21" s="28" t="s">
        <v>287</v>
      </c>
    </row>
    <row r="22">
      <c r="A22" s="29" t="n">
        <v>46091</v>
      </c>
      <c r="B22" s="28" t="inlineStr">
        <is>
          <t>S001</t>
        </is>
      </c>
      <c r="C22" s="34">
        <f>IFERROR(VLOOKUP(B22,'店舗マスタ'!$A$4:$B$103,2,FALSE),"")</f>
      </c>
      <c r="D22" s="28" t="inlineStr">
        <is>
          <t>E001</t>
        </is>
      </c>
      <c r="E22" s="28" t="inlineStr">
        <is>
          <t>P4001</t>
        </is>
      </c>
      <c r="F22" s="34">
        <f>IFERROR(VLOOKUP(E22,'商品マスタ'!$A$4:$E$203,5,FALSE),"")</f>
      </c>
      <c r="G22" s="34">
        <f>IFERROR(VLOOKUP(E22,'商品マスタ'!$A$4:$C$203,3,FALSE),"")</f>
      </c>
      <c r="H22" s="32">
        <f>IFERROR(VLOOKUP(E22,'商品マスタ'!$A$4:$J$203,10,FALSE),"")</f>
      </c>
      <c r="I22" s="30" t="n">
        <v>10</v>
      </c>
      <c r="J22" s="31" t="n">
        <v>0</v>
      </c>
      <c r="K22" s="32">
        <f>IF(OR(H22="",I22=""),"",H22*I22-IF(J22="",0,J22))</f>
      </c>
      <c r="L22" s="32">
        <f>IF(OR(E22="",I22=""),"",IFERROR(VLOOKUP(E22,'商品マスタ'!$A$4:$I$203,9,FALSE)*I22,""))</f>
      </c>
      <c r="M22" s="32">
        <f>IF(K22="","",K22-L22)</f>
      </c>
      <c r="N22" s="33">
        <f>IF(OR(K22="",K22=0),"",M22/K22)</f>
      </c>
      <c r="O22" s="30" t="n">
        <v>1</v>
      </c>
      <c r="P22" s="30" t="n">
        <v>61</v>
      </c>
      <c r="Q22" s="28" t="s">
        <v>155</v>
      </c>
      <c r="R22" s="28" t="s">
        <v>151</v>
      </c>
      <c r="S22" s="28" t="s">
        <v>287</v>
      </c>
    </row>
    <row r="23">
      <c r="A23" s="29" t="n">
        <v>46042</v>
      </c>
      <c r="B23" s="28" t="inlineStr">
        <is>
          <t>S003</t>
        </is>
      </c>
      <c r="C23" s="34">
        <f>IFERROR(VLOOKUP(B23,'店舗マスタ'!$A$4:$B$103,2,FALSE),"")</f>
      </c>
      <c r="D23" s="28" t="inlineStr">
        <is>
          <t>E006</t>
        </is>
      </c>
      <c r="E23" s="28" t="inlineStr">
        <is>
          <t>P4001</t>
        </is>
      </c>
      <c r="F23" s="34">
        <f>IFERROR(VLOOKUP(E23,'商品マスタ'!$A$4:$E$203,5,FALSE),"")</f>
      </c>
      <c r="G23" s="34">
        <f>IFERROR(VLOOKUP(E23,'商品マスタ'!$A$4:$C$203,3,FALSE),"")</f>
      </c>
      <c r="H23" s="32">
        <f>IFERROR(VLOOKUP(E23,'商品マスタ'!$A$4:$J$203,10,FALSE),"")</f>
      </c>
      <c r="I23" s="30" t="n">
        <v>10</v>
      </c>
      <c r="J23" s="31" t="n">
        <v>0</v>
      </c>
      <c r="K23" s="32">
        <f>IF(OR(H23="",I23=""),"",H23*I23-IF(J23="",0,J23))</f>
      </c>
      <c r="L23" s="32">
        <f>IF(OR(E23="",I23=""),"",IFERROR(VLOOKUP(E23,'商品マスタ'!$A$4:$I$203,9,FALSE)*I23,""))</f>
      </c>
      <c r="M23" s="32">
        <f>IF(K23="","",K23-L23)</f>
      </c>
      <c r="N23" s="33">
        <f>IF(OR(K23="",K23=0),"",M23/K23)</f>
      </c>
      <c r="O23" s="30" t="n">
        <v>4</v>
      </c>
      <c r="P23" s="30" t="n">
        <v>16</v>
      </c>
      <c r="Q23" s="28" t="s">
        <v>135</v>
      </c>
      <c r="R23" s="28" t="s">
        <v>151</v>
      </c>
      <c r="S23" s="28" t="s">
        <v>287</v>
      </c>
    </row>
    <row r="24">
      <c r="A24" s="29" t="n">
        <v>46084</v>
      </c>
      <c r="B24" s="28" t="inlineStr">
        <is>
          <t>S004</t>
        </is>
      </c>
      <c r="C24" s="34">
        <f>IFERROR(VLOOKUP(B24,'店舗マスタ'!$A$4:$B$103,2,FALSE),"")</f>
      </c>
      <c r="D24" s="28" t="inlineStr">
        <is>
          <t>E008</t>
        </is>
      </c>
      <c r="E24" s="28" t="inlineStr">
        <is>
          <t>P3001</t>
        </is>
      </c>
      <c r="F24" s="34">
        <f>IFERROR(VLOOKUP(E24,'商品マスタ'!$A$4:$E$203,5,FALSE),"")</f>
      </c>
      <c r="G24" s="34">
        <f>IFERROR(VLOOKUP(E24,'商品マスタ'!$A$4:$C$203,3,FALSE),"")</f>
      </c>
      <c r="H24" s="32">
        <f>IFERROR(VLOOKUP(E24,'商品マスタ'!$A$4:$J$203,10,FALSE),"")</f>
      </c>
      <c r="I24" s="30" t="n">
        <v>2</v>
      </c>
      <c r="J24" s="31" t="n">
        <v>0</v>
      </c>
      <c r="K24" s="32">
        <f>IF(OR(H24="",I24=""),"",H24*I24-IF(J24="",0,J24))</f>
      </c>
      <c r="L24" s="32">
        <f>IF(OR(E24="",I24=""),"",IFERROR(VLOOKUP(E24,'商品マスタ'!$A$4:$I$203,9,FALSE)*I24,""))</f>
      </c>
      <c r="M24" s="32">
        <f>IF(K24="","",K24-L24)</f>
      </c>
      <c r="N24" s="33">
        <f>IF(OR(K24="",K24=0),"",M24/K24)</f>
      </c>
      <c r="O24" s="30" t="n">
        <v>1</v>
      </c>
      <c r="P24" s="30" t="n">
        <v>53</v>
      </c>
      <c r="Q24" s="28" t="s">
        <v>140</v>
      </c>
      <c r="R24" s="28" t="s">
        <v>151</v>
      </c>
      <c r="S24" s="28" t="s">
        <v>287</v>
      </c>
    </row>
    <row r="25">
      <c r="A25" s="29" t="n">
        <v>46129</v>
      </c>
      <c r="B25" s="28" t="inlineStr">
        <is>
          <t>S002</t>
        </is>
      </c>
      <c r="C25" s="34">
        <f>IFERROR(VLOOKUP(B25,'店舗マスタ'!$A$4:$B$103,2,FALSE),"")</f>
      </c>
      <c r="D25" s="28" t="inlineStr">
        <is>
          <t>E004</t>
        </is>
      </c>
      <c r="E25" s="28" t="inlineStr">
        <is>
          <t>P1001</t>
        </is>
      </c>
      <c r="F25" s="34">
        <f>IFERROR(VLOOKUP(E25,'商品マスタ'!$A$4:$E$203,5,FALSE),"")</f>
      </c>
      <c r="G25" s="34">
        <f>IFERROR(VLOOKUP(E25,'商品マスタ'!$A$4:$C$203,3,FALSE),"")</f>
      </c>
      <c r="H25" s="32">
        <f>IFERROR(VLOOKUP(E25,'商品マスタ'!$A$4:$J$203,10,FALSE),"")</f>
      </c>
      <c r="I25" s="30" t="n">
        <v>4</v>
      </c>
      <c r="J25" s="31" t="n">
        <v>2</v>
      </c>
      <c r="K25" s="32">
        <f>IF(OR(H25="",I25=""),"",H25*I25-IF(J25="",0,J25))</f>
      </c>
      <c r="L25" s="32">
        <f>IF(OR(E25="",I25=""),"",IFERROR(VLOOKUP(E25,'商品マスタ'!$A$4:$I$203,9,FALSE)*I25,""))</f>
      </c>
      <c r="M25" s="32">
        <f>IF(K25="","",K25-L25)</f>
      </c>
      <c r="N25" s="33">
        <f>IF(OR(K25="",K25=0),"",M25/K25)</f>
      </c>
      <c r="O25" s="30" t="n">
        <v>3</v>
      </c>
      <c r="P25" s="30" t="n">
        <v>17</v>
      </c>
      <c r="Q25" s="28" t="s">
        <v>155</v>
      </c>
      <c r="R25" s="28" t="inlineStr">
        <is>
          <t>外卖平台</t>
        </is>
      </c>
      <c r="S25" s="28" t="s">
        <v>287</v>
      </c>
    </row>
    <row r="26">
      <c r="A26" s="29" t="n">
        <v>46105</v>
      </c>
      <c r="B26" s="28" t="inlineStr">
        <is>
          <t>S001</t>
        </is>
      </c>
      <c r="C26" s="34">
        <f>IFERROR(VLOOKUP(B26,'店舗マスタ'!$A$4:$B$103,2,FALSE),"")</f>
      </c>
      <c r="D26" s="28" t="inlineStr">
        <is>
          <t>E001</t>
        </is>
      </c>
      <c r="E26" s="28" t="inlineStr">
        <is>
          <t>P3001</t>
        </is>
      </c>
      <c r="F26" s="34">
        <f>IFERROR(VLOOKUP(E26,'商品マスタ'!$A$4:$E$203,5,FALSE),"")</f>
      </c>
      <c r="G26" s="34">
        <f>IFERROR(VLOOKUP(E26,'商品マスタ'!$A$4:$C$203,3,FALSE),"")</f>
      </c>
      <c r="H26" s="32">
        <f>IFERROR(VLOOKUP(E26,'商品マスタ'!$A$4:$J$203,10,FALSE),"")</f>
      </c>
      <c r="I26" s="30" t="n">
        <v>9</v>
      </c>
      <c r="J26" s="31" t="n">
        <v>0</v>
      </c>
      <c r="K26" s="32">
        <f>IF(OR(H26="",I26=""),"",H26*I26-IF(J26="",0,J26))</f>
      </c>
      <c r="L26" s="32">
        <f>IF(OR(E26="",I26=""),"",IFERROR(VLOOKUP(E26,'商品マスタ'!$A$4:$I$203,9,FALSE)*I26,""))</f>
      </c>
      <c r="M26" s="32">
        <f>IF(K26="","",K26-L26)</f>
      </c>
      <c r="N26" s="33">
        <f>IF(OR(K26="",K26=0),"",M26/K26)</f>
      </c>
      <c r="O26" s="30" t="n">
        <v>2</v>
      </c>
      <c r="P26" s="30" t="n">
        <v>29</v>
      </c>
      <c r="Q26" s="28" t="s">
        <v>155</v>
      </c>
      <c r="R26" s="28" t="inlineStr">
        <is>
          <t>外卖平台</t>
        </is>
      </c>
      <c r="S26" s="28" t="s">
        <v>287</v>
      </c>
    </row>
    <row r="27">
      <c r="A27" s="29" t="n">
        <v>46104</v>
      </c>
      <c r="B27" s="28" t="inlineStr">
        <is>
          <t>S002</t>
        </is>
      </c>
      <c r="C27" s="34">
        <f>IFERROR(VLOOKUP(B27,'店舗マスタ'!$A$4:$B$103,2,FALSE),"")</f>
      </c>
      <c r="D27" s="28" t="inlineStr">
        <is>
          <t>E004</t>
        </is>
      </c>
      <c r="E27" s="28" t="inlineStr">
        <is>
          <t>P2002</t>
        </is>
      </c>
      <c r="F27" s="34">
        <f>IFERROR(VLOOKUP(E27,'商品マスタ'!$A$4:$E$203,5,FALSE),"")</f>
      </c>
      <c r="G27" s="34">
        <f>IFERROR(VLOOKUP(E27,'商品マスタ'!$A$4:$C$203,3,FALSE),"")</f>
      </c>
      <c r="H27" s="32">
        <f>IFERROR(VLOOKUP(E27,'商品マスタ'!$A$4:$J$203,10,FALSE),"")</f>
      </c>
      <c r="I27" s="30" t="n">
        <v>4</v>
      </c>
      <c r="J27" s="31" t="n">
        <v>10</v>
      </c>
      <c r="K27" s="32">
        <f>IF(OR(H27="",I27=""),"",H27*I27-IF(J27="",0,J27))</f>
      </c>
      <c r="L27" s="32">
        <f>IF(OR(E27="",I27=""),"",IFERROR(VLOOKUP(E27,'商品マスタ'!$A$4:$I$203,9,FALSE)*I27,""))</f>
      </c>
      <c r="M27" s="32">
        <f>IF(K27="","",K27-L27)</f>
      </c>
      <c r="N27" s="33">
        <f>IF(OR(K27="",K27=0),"",M27/K27)</f>
      </c>
      <c r="O27" s="30" t="n">
        <v>4</v>
      </c>
      <c r="P27" s="30" t="n">
        <v>56</v>
      </c>
      <c r="Q27" s="28" t="s">
        <v>150</v>
      </c>
      <c r="R27" s="28" t="s">
        <v>151</v>
      </c>
      <c r="S27" s="28" t="s">
        <v>287</v>
      </c>
    </row>
    <row r="28">
      <c r="A28" s="29" t="n">
        <v>46068</v>
      </c>
      <c r="B28" s="28" t="inlineStr">
        <is>
          <t>S001</t>
        </is>
      </c>
      <c r="C28" s="34">
        <f>IFERROR(VLOOKUP(B28,'店舗マスタ'!$A$4:$B$103,2,FALSE),"")</f>
      </c>
      <c r="D28" s="28" t="inlineStr">
        <is>
          <t>E003</t>
        </is>
      </c>
      <c r="E28" s="28" t="inlineStr">
        <is>
          <t>P1001</t>
        </is>
      </c>
      <c r="F28" s="34">
        <f>IFERROR(VLOOKUP(E28,'商品マスタ'!$A$4:$E$203,5,FALSE),"")</f>
      </c>
      <c r="G28" s="34">
        <f>IFERROR(VLOOKUP(E28,'商品マスタ'!$A$4:$C$203,3,FALSE),"")</f>
      </c>
      <c r="H28" s="32">
        <f>IFERROR(VLOOKUP(E28,'商品マスタ'!$A$4:$J$203,10,FALSE),"")</f>
      </c>
      <c r="I28" s="30" t="n">
        <v>5</v>
      </c>
      <c r="J28" s="31" t="n">
        <v>1</v>
      </c>
      <c r="K28" s="32">
        <f>IF(OR(H28="",I28=""),"",H28*I28-IF(J28="",0,J28))</f>
      </c>
      <c r="L28" s="32">
        <f>IF(OR(E28="",I28=""),"",IFERROR(VLOOKUP(E28,'商品マスタ'!$A$4:$I$203,9,FALSE)*I28,""))</f>
      </c>
      <c r="M28" s="32">
        <f>IF(K28="","",K28-L28)</f>
      </c>
      <c r="N28" s="33">
        <f>IF(OR(K28="",K28=0),"",M28/K28)</f>
      </c>
      <c r="O28" s="30" t="n">
        <v>3</v>
      </c>
      <c r="P28" s="30" t="n">
        <v>20</v>
      </c>
      <c r="Q28" s="28" t="s">
        <v>155</v>
      </c>
      <c r="R28" s="28" t="inlineStr">
        <is>
          <t>外卖平台</t>
        </is>
      </c>
      <c r="S28" s="28" t="s">
        <v>287</v>
      </c>
    </row>
    <row r="29">
      <c r="A29" s="29" t="n">
        <v>46080</v>
      </c>
      <c r="B29" s="28" t="inlineStr">
        <is>
          <t>S003</t>
        </is>
      </c>
      <c r="C29" s="34">
        <f>IFERROR(VLOOKUP(B29,'店舗マスタ'!$A$4:$B$103,2,FALSE),"")</f>
      </c>
      <c r="D29" s="28" t="inlineStr">
        <is>
          <t>E006</t>
        </is>
      </c>
      <c r="E29" s="28" t="inlineStr">
        <is>
          <t>P4001</t>
        </is>
      </c>
      <c r="F29" s="34">
        <f>IFERROR(VLOOKUP(E29,'商品マスタ'!$A$4:$E$203,5,FALSE),"")</f>
      </c>
      <c r="G29" s="34">
        <f>IFERROR(VLOOKUP(E29,'商品マスタ'!$A$4:$C$203,3,FALSE),"")</f>
      </c>
      <c r="H29" s="32">
        <f>IFERROR(VLOOKUP(E29,'商品マスタ'!$A$4:$J$203,10,FALSE),"")</f>
      </c>
      <c r="I29" s="30" t="n">
        <v>2</v>
      </c>
      <c r="J29" s="31" t="n">
        <v>0</v>
      </c>
      <c r="K29" s="32">
        <f>IF(OR(H29="",I29=""),"",H29*I29-IF(J29="",0,J29))</f>
      </c>
      <c r="L29" s="32">
        <f>IF(OR(E29="",I29=""),"",IFERROR(VLOOKUP(E29,'商品マスタ'!$A$4:$I$203,9,FALSE)*I29,""))</f>
      </c>
      <c r="M29" s="32">
        <f>IF(K29="","",K29-L29)</f>
      </c>
      <c r="N29" s="33">
        <f>IF(OR(K29="",K29=0),"",M29/K29)</f>
      </c>
      <c r="O29" s="30" t="n">
        <v>1</v>
      </c>
      <c r="P29" s="30" t="n">
        <v>20</v>
      </c>
      <c r="Q29" s="28" t="s">
        <v>150</v>
      </c>
      <c r="R29" s="28" t="inlineStr">
        <is>
          <t>外卖平台</t>
        </is>
      </c>
      <c r="S29" s="28" t="s">
        <v>287</v>
      </c>
    </row>
    <row r="30">
      <c r="A30" s="29" t="n">
        <v>46049</v>
      </c>
      <c r="B30" s="28" t="inlineStr">
        <is>
          <t>S004</t>
        </is>
      </c>
      <c r="C30" s="34">
        <f>IFERROR(VLOOKUP(B30,'店舗マスタ'!$A$4:$B$103,2,FALSE),"")</f>
      </c>
      <c r="D30" s="28" t="inlineStr">
        <is>
          <t>E007</t>
        </is>
      </c>
      <c r="E30" s="28" t="inlineStr">
        <is>
          <t>P1001</t>
        </is>
      </c>
      <c r="F30" s="34">
        <f>IFERROR(VLOOKUP(E30,'商品マスタ'!$A$4:$E$203,5,FALSE),"")</f>
      </c>
      <c r="G30" s="34">
        <f>IFERROR(VLOOKUP(E30,'商品マスタ'!$A$4:$C$203,3,FALSE),"")</f>
      </c>
      <c r="H30" s="32">
        <f>IFERROR(VLOOKUP(E30,'商品マスタ'!$A$4:$J$203,10,FALSE),"")</f>
      </c>
      <c r="I30" s="30" t="n">
        <v>8</v>
      </c>
      <c r="J30" s="31" t="n">
        <v>5</v>
      </c>
      <c r="K30" s="32">
        <f>IF(OR(H30="",I30=""),"",H30*I30-IF(J30="",0,J30))</f>
      </c>
      <c r="L30" s="32">
        <f>IF(OR(E30="",I30=""),"",IFERROR(VLOOKUP(E30,'商品マスタ'!$A$4:$I$203,9,FALSE)*I30,""))</f>
      </c>
      <c r="M30" s="32">
        <f>IF(K30="","",K30-L30)</f>
      </c>
      <c r="N30" s="33">
        <f>IF(OR(K30="",K30=0),"",M30/K30)</f>
      </c>
      <c r="O30" s="30" t="n">
        <v>3</v>
      </c>
      <c r="P30" s="30" t="n">
        <v>59</v>
      </c>
      <c r="Q30" s="28" t="s">
        <v>147</v>
      </c>
      <c r="R30" s="28" t="s">
        <v>151</v>
      </c>
      <c r="S30" s="28" t="s">
        <v>287</v>
      </c>
    </row>
    <row r="31">
      <c r="A31" s="29" t="n">
        <v>46123</v>
      </c>
      <c r="B31" s="28" t="inlineStr">
        <is>
          <t>S002</t>
        </is>
      </c>
      <c r="C31" s="34">
        <f>IFERROR(VLOOKUP(B31,'店舗マスタ'!$A$4:$B$103,2,FALSE),"")</f>
      </c>
      <c r="D31" s="28" t="inlineStr">
        <is>
          <t>E004</t>
        </is>
      </c>
      <c r="E31" s="28" t="inlineStr">
        <is>
          <t>P6001</t>
        </is>
      </c>
      <c r="F31" s="34">
        <f>IFERROR(VLOOKUP(E31,'商品マスタ'!$A$4:$E$203,5,FALSE),"")</f>
      </c>
      <c r="G31" s="34">
        <f>IFERROR(VLOOKUP(E31,'商品マスタ'!$A$4:$C$203,3,FALSE),"")</f>
      </c>
      <c r="H31" s="32">
        <f>IFERROR(VLOOKUP(E31,'商品マスタ'!$A$4:$J$203,10,FALSE),"")</f>
      </c>
      <c r="I31" s="30" t="n">
        <v>3</v>
      </c>
      <c r="J31" s="31" t="n">
        <v>1</v>
      </c>
      <c r="K31" s="32">
        <f>IF(OR(H31="",I31=""),"",H31*I31-IF(J31="",0,J31))</f>
      </c>
      <c r="L31" s="32">
        <f>IF(OR(E31="",I31=""),"",IFERROR(VLOOKUP(E31,'商品マスタ'!$A$4:$I$203,9,FALSE)*I31,""))</f>
      </c>
      <c r="M31" s="32">
        <f>IF(K31="","",K31-L31)</f>
      </c>
      <c r="N31" s="33">
        <f>IF(OR(K31="",K31=0),"",M31/K31)</f>
      </c>
      <c r="O31" s="30" t="n">
        <v>3</v>
      </c>
      <c r="P31" s="30" t="n">
        <v>29</v>
      </c>
      <c r="Q31" s="28" t="s">
        <v>135</v>
      </c>
      <c r="R31" s="28" t="s">
        <v>151</v>
      </c>
      <c r="S31" s="28" t="s">
        <v>287</v>
      </c>
    </row>
    <row r="32">
      <c r="A32" s="29" t="n">
        <v>46074</v>
      </c>
      <c r="B32" s="28" t="inlineStr">
        <is>
          <t>S001</t>
        </is>
      </c>
      <c r="C32" s="34">
        <f>IFERROR(VLOOKUP(B32,'店舗マスタ'!$A$4:$B$103,2,FALSE),"")</f>
      </c>
      <c r="D32" s="28" t="inlineStr">
        <is>
          <t>E003</t>
        </is>
      </c>
      <c r="E32" s="28" t="inlineStr">
        <is>
          <t>P2001</t>
        </is>
      </c>
      <c r="F32" s="34">
        <f>IFERROR(VLOOKUP(E32,'商品マスタ'!$A$4:$E$203,5,FALSE),"")</f>
      </c>
      <c r="G32" s="34">
        <f>IFERROR(VLOOKUP(E32,'商品マスタ'!$A$4:$C$203,3,FALSE),"")</f>
      </c>
      <c r="H32" s="32">
        <f>IFERROR(VLOOKUP(E32,'商品マスタ'!$A$4:$J$203,10,FALSE),"")</f>
      </c>
      <c r="I32" s="30" t="n">
        <v>3</v>
      </c>
      <c r="J32" s="31" t="n">
        <v>0</v>
      </c>
      <c r="K32" s="32">
        <f>IF(OR(H32="",I32=""),"",H32*I32-IF(J32="",0,J32))</f>
      </c>
      <c r="L32" s="32">
        <f>IF(OR(E32="",I32=""),"",IFERROR(VLOOKUP(E32,'商品マスタ'!$A$4:$I$203,9,FALSE)*I32,""))</f>
      </c>
      <c r="M32" s="32">
        <f>IF(K32="","",K32-L32)</f>
      </c>
      <c r="N32" s="33">
        <f>IF(OR(K32="",K32=0),"",M32/K32)</f>
      </c>
      <c r="O32" s="30" t="n">
        <v>1</v>
      </c>
      <c r="P32" s="30" t="n">
        <v>15</v>
      </c>
      <c r="Q32" s="28" t="s">
        <v>135</v>
      </c>
      <c r="R32" s="28" t="s">
        <v>141</v>
      </c>
      <c r="S32" s="28" t="s">
        <v>287</v>
      </c>
    </row>
    <row r="33">
      <c r="A33" s="29" t="n">
        <v>46101</v>
      </c>
      <c r="B33" s="28" t="inlineStr">
        <is>
          <t>S004</t>
        </is>
      </c>
      <c r="C33" s="34">
        <f>IFERROR(VLOOKUP(B33,'店舗マスタ'!$A$4:$B$103,2,FALSE),"")</f>
      </c>
      <c r="D33" s="28" t="inlineStr">
        <is>
          <t>E007</t>
        </is>
      </c>
      <c r="E33" s="28" t="inlineStr">
        <is>
          <t>P4001</t>
        </is>
      </c>
      <c r="F33" s="34">
        <f>IFERROR(VLOOKUP(E33,'商品マスタ'!$A$4:$E$203,5,FALSE),"")</f>
      </c>
      <c r="G33" s="34">
        <f>IFERROR(VLOOKUP(E33,'商品マスタ'!$A$4:$C$203,3,FALSE),"")</f>
      </c>
      <c r="H33" s="32">
        <f>IFERROR(VLOOKUP(E33,'商品マスタ'!$A$4:$J$203,10,FALSE),"")</f>
      </c>
      <c r="I33" s="30" t="n">
        <v>3</v>
      </c>
      <c r="J33" s="31" t="n">
        <v>2</v>
      </c>
      <c r="K33" s="32">
        <f>IF(OR(H33="",I33=""),"",H33*I33-IF(J33="",0,J33))</f>
      </c>
      <c r="L33" s="32">
        <f>IF(OR(E33="",I33=""),"",IFERROR(VLOOKUP(E33,'商品マスタ'!$A$4:$I$203,9,FALSE)*I33,""))</f>
      </c>
      <c r="M33" s="32">
        <f>IF(K33="","",K33-L33)</f>
      </c>
      <c r="N33" s="33">
        <f>IF(OR(K33="",K33=0),"",M33/K33)</f>
      </c>
      <c r="O33" s="30" t="n">
        <v>3</v>
      </c>
      <c r="P33" s="30" t="n">
        <v>16</v>
      </c>
      <c r="Q33" s="28" t="s">
        <v>147</v>
      </c>
      <c r="R33" s="28" t="s">
        <v>136</v>
      </c>
      <c r="S33" s="28" t="s">
        <v>287</v>
      </c>
    </row>
    <row r="34">
      <c r="A34" s="29" t="n">
        <v>46090</v>
      </c>
      <c r="B34" s="28" t="inlineStr">
        <is>
          <t>S002</t>
        </is>
      </c>
      <c r="C34" s="34">
        <f>IFERROR(VLOOKUP(B34,'店舗マスタ'!$A$4:$B$103,2,FALSE),"")</f>
      </c>
      <c r="D34" s="28" t="inlineStr">
        <is>
          <t>E005</t>
        </is>
      </c>
      <c r="E34" s="28" t="inlineStr">
        <is>
          <t>P5001</t>
        </is>
      </c>
      <c r="F34" s="34">
        <f>IFERROR(VLOOKUP(E34,'商品マスタ'!$A$4:$E$203,5,FALSE),"")</f>
      </c>
      <c r="G34" s="34">
        <f>IFERROR(VLOOKUP(E34,'商品マスタ'!$A$4:$C$203,3,FALSE),"")</f>
      </c>
      <c r="H34" s="32">
        <f>IFERROR(VLOOKUP(E34,'商品マスタ'!$A$4:$J$203,10,FALSE),"")</f>
      </c>
      <c r="I34" s="30" t="n">
        <v>4</v>
      </c>
      <c r="J34" s="31" t="n">
        <v>10</v>
      </c>
      <c r="K34" s="32">
        <f>IF(OR(H34="",I34=""),"",H34*I34-IF(J34="",0,J34))</f>
      </c>
      <c r="L34" s="32">
        <f>IF(OR(E34="",I34=""),"",IFERROR(VLOOKUP(E34,'商品マスタ'!$A$4:$I$203,9,FALSE)*I34,""))</f>
      </c>
      <c r="M34" s="32">
        <f>IF(K34="","",K34-L34)</f>
      </c>
      <c r="N34" s="33">
        <f>IF(OR(K34="",K34=0),"",M34/K34)</f>
      </c>
      <c r="O34" s="30" t="n">
        <v>2</v>
      </c>
      <c r="P34" s="30" t="n">
        <v>8</v>
      </c>
      <c r="Q34" s="28" t="s">
        <v>150</v>
      </c>
      <c r="R34" s="28" t="inlineStr">
        <is>
          <t>外卖平台</t>
        </is>
      </c>
      <c r="S34" s="28" t="s">
        <v>287</v>
      </c>
    </row>
    <row r="35">
      <c r="A35" s="29" t="n">
        <v>46087</v>
      </c>
      <c r="B35" s="28" t="inlineStr">
        <is>
          <t>S002</t>
        </is>
      </c>
      <c r="C35" s="34">
        <f>IFERROR(VLOOKUP(B35,'店舗マスタ'!$A$4:$B$103,2,FALSE),"")</f>
      </c>
      <c r="D35" s="28" t="inlineStr">
        <is>
          <t>E004</t>
        </is>
      </c>
      <c r="E35" s="28" t="inlineStr">
        <is>
          <t>P4001</t>
        </is>
      </c>
      <c r="F35" s="34">
        <f>IFERROR(VLOOKUP(E35,'商品マスタ'!$A$4:$E$203,5,FALSE),"")</f>
      </c>
      <c r="G35" s="34">
        <f>IFERROR(VLOOKUP(E35,'商品マスタ'!$A$4:$C$203,3,FALSE),"")</f>
      </c>
      <c r="H35" s="32">
        <f>IFERROR(VLOOKUP(E35,'商品マスタ'!$A$4:$J$203,10,FALSE),"")</f>
      </c>
      <c r="I35" s="30" t="n">
        <v>5</v>
      </c>
      <c r="J35" s="31" t="n">
        <v>2</v>
      </c>
      <c r="K35" s="32">
        <f>IF(OR(H35="",I35=""),"",H35*I35-IF(J35="",0,J35))</f>
      </c>
      <c r="L35" s="32">
        <f>IF(OR(E35="",I35=""),"",IFERROR(VLOOKUP(E35,'商品マスタ'!$A$4:$I$203,9,FALSE)*I35,""))</f>
      </c>
      <c r="M35" s="32">
        <f>IF(K35="","",K35-L35)</f>
      </c>
      <c r="N35" s="33">
        <f>IF(OR(K35="",K35=0),"",M35/K35)</f>
      </c>
      <c r="O35" s="30" t="n">
        <v>4</v>
      </c>
      <c r="P35" s="30" t="n">
        <v>62</v>
      </c>
      <c r="Q35" s="28" t="s">
        <v>147</v>
      </c>
      <c r="R35" s="28" t="inlineStr">
        <is>
          <t>外卖平台</t>
        </is>
      </c>
      <c r="S35" s="28" t="s">
        <v>287</v>
      </c>
    </row>
    <row r="36">
      <c r="A36" s="29" t="n">
        <v>46081</v>
      </c>
      <c r="B36" s="28" t="inlineStr">
        <is>
          <t>S004</t>
        </is>
      </c>
      <c r="C36" s="34">
        <f>IFERROR(VLOOKUP(B36,'店舗マスタ'!$A$4:$B$103,2,FALSE),"")</f>
      </c>
      <c r="D36" s="28" t="inlineStr">
        <is>
          <t>E007</t>
        </is>
      </c>
      <c r="E36" s="28" t="inlineStr">
        <is>
          <t>P2001</t>
        </is>
      </c>
      <c r="F36" s="34">
        <f>IFERROR(VLOOKUP(E36,'商品マスタ'!$A$4:$E$203,5,FALSE),"")</f>
      </c>
      <c r="G36" s="34">
        <f>IFERROR(VLOOKUP(E36,'商品マスタ'!$A$4:$C$203,3,FALSE),"")</f>
      </c>
      <c r="H36" s="32">
        <f>IFERROR(VLOOKUP(E36,'商品マスタ'!$A$4:$J$203,10,FALSE),"")</f>
      </c>
      <c r="I36" s="30" t="n">
        <v>9</v>
      </c>
      <c r="J36" s="31" t="n">
        <v>0</v>
      </c>
      <c r="K36" s="32">
        <f>IF(OR(H36="",I36=""),"",H36*I36-IF(J36="",0,J36))</f>
      </c>
      <c r="L36" s="32">
        <f>IF(OR(E36="",I36=""),"",IFERROR(VLOOKUP(E36,'商品マスタ'!$A$4:$I$203,9,FALSE)*I36,""))</f>
      </c>
      <c r="M36" s="32">
        <f>IF(K36="","",K36-L36)</f>
      </c>
      <c r="N36" s="33">
        <f>IF(OR(K36="",K36=0),"",M36/K36)</f>
      </c>
      <c r="O36" s="30" t="n">
        <v>5</v>
      </c>
      <c r="P36" s="30" t="n">
        <v>42</v>
      </c>
      <c r="Q36" s="28" t="s">
        <v>135</v>
      </c>
      <c r="R36" s="28" t="s">
        <v>141</v>
      </c>
      <c r="S36" s="28" t="s">
        <v>287</v>
      </c>
    </row>
    <row r="37">
      <c r="A37" s="29" t="n">
        <v>46100</v>
      </c>
      <c r="B37" s="28" t="inlineStr">
        <is>
          <t>S001</t>
        </is>
      </c>
      <c r="C37" s="34">
        <f>IFERROR(VLOOKUP(B37,'店舗マスタ'!$A$4:$B$103,2,FALSE),"")</f>
      </c>
      <c r="D37" s="28" t="inlineStr">
        <is>
          <t>E003</t>
        </is>
      </c>
      <c r="E37" s="28" t="inlineStr">
        <is>
          <t>P2001</t>
        </is>
      </c>
      <c r="F37" s="34">
        <f>IFERROR(VLOOKUP(E37,'商品マスタ'!$A$4:$E$203,5,FALSE),"")</f>
      </c>
      <c r="G37" s="34">
        <f>IFERROR(VLOOKUP(E37,'商品マスタ'!$A$4:$C$203,3,FALSE),"")</f>
      </c>
      <c r="H37" s="32">
        <f>IFERROR(VLOOKUP(E37,'商品マスタ'!$A$4:$J$203,10,FALSE),"")</f>
      </c>
      <c r="I37" s="30" t="n">
        <v>3</v>
      </c>
      <c r="J37" s="31" t="n">
        <v>0</v>
      </c>
      <c r="K37" s="32">
        <f>IF(OR(H37="",I37=""),"",H37*I37-IF(J37="",0,J37))</f>
      </c>
      <c r="L37" s="32">
        <f>IF(OR(E37="",I37=""),"",IFERROR(VLOOKUP(E37,'商品マスタ'!$A$4:$I$203,9,FALSE)*I37,""))</f>
      </c>
      <c r="M37" s="32">
        <f>IF(K37="","",K37-L37)</f>
      </c>
      <c r="N37" s="33">
        <f>IF(OR(K37="",K37=0),"",M37/K37)</f>
      </c>
      <c r="O37" s="30" t="n">
        <v>2</v>
      </c>
      <c r="P37" s="30" t="n">
        <v>46</v>
      </c>
      <c r="Q37" s="28" t="s">
        <v>147</v>
      </c>
      <c r="R37" s="28" t="s">
        <v>136</v>
      </c>
      <c r="S37" s="28" t="s">
        <v>287</v>
      </c>
    </row>
    <row r="38">
      <c r="A38" s="29" t="n">
        <v>46064</v>
      </c>
      <c r="B38" s="28" t="inlineStr">
        <is>
          <t>S004</t>
        </is>
      </c>
      <c r="C38" s="34">
        <f>IFERROR(VLOOKUP(B38,'店舗マスタ'!$A$4:$B$103,2,FALSE),"")</f>
      </c>
      <c r="D38" s="28" t="inlineStr">
        <is>
          <t>E008</t>
        </is>
      </c>
      <c r="E38" s="28" t="inlineStr">
        <is>
          <t>P1002</t>
        </is>
      </c>
      <c r="F38" s="34">
        <f>IFERROR(VLOOKUP(E38,'商品マスタ'!$A$4:$E$203,5,FALSE),"")</f>
      </c>
      <c r="G38" s="34">
        <f>IFERROR(VLOOKUP(E38,'商品マスタ'!$A$4:$C$203,3,FALSE),"")</f>
      </c>
      <c r="H38" s="32">
        <f>IFERROR(VLOOKUP(E38,'商品マスタ'!$A$4:$J$203,10,FALSE),"")</f>
      </c>
      <c r="I38" s="30" t="n">
        <v>9</v>
      </c>
      <c r="J38" s="31" t="n">
        <v>0</v>
      </c>
      <c r="K38" s="32">
        <f>IF(OR(H38="",I38=""),"",H38*I38-IF(J38="",0,J38))</f>
      </c>
      <c r="L38" s="32">
        <f>IF(OR(E38="",I38=""),"",IFERROR(VLOOKUP(E38,'商品マスタ'!$A$4:$I$203,9,FALSE)*I38,""))</f>
      </c>
      <c r="M38" s="32">
        <f>IF(K38="","",K38-L38)</f>
      </c>
      <c r="N38" s="33">
        <f>IF(OR(K38="",K38=0),"",M38/K38)</f>
      </c>
      <c r="O38" s="30" t="n">
        <v>2</v>
      </c>
      <c r="P38" s="30" t="n">
        <v>19</v>
      </c>
      <c r="Q38" s="28" t="s">
        <v>147</v>
      </c>
      <c r="R38" s="28" t="s">
        <v>136</v>
      </c>
      <c r="S38" s="28" t="s">
        <v>287</v>
      </c>
    </row>
    <row r="39">
      <c r="A39" s="29" t="n">
        <v>46087</v>
      </c>
      <c r="B39" s="28" t="inlineStr">
        <is>
          <t>S004</t>
        </is>
      </c>
      <c r="C39" s="34">
        <f>IFERROR(VLOOKUP(B39,'店舗マスタ'!$A$4:$B$103,2,FALSE),"")</f>
      </c>
      <c r="D39" s="28" t="inlineStr">
        <is>
          <t>E007</t>
        </is>
      </c>
      <c r="E39" s="28" t="inlineStr">
        <is>
          <t>P1001</t>
        </is>
      </c>
      <c r="F39" s="34">
        <f>IFERROR(VLOOKUP(E39,'商品マスタ'!$A$4:$E$203,5,FALSE),"")</f>
      </c>
      <c r="G39" s="34">
        <f>IFERROR(VLOOKUP(E39,'商品マスタ'!$A$4:$C$203,3,FALSE),"")</f>
      </c>
      <c r="H39" s="32">
        <f>IFERROR(VLOOKUP(E39,'商品マスタ'!$A$4:$J$203,10,FALSE),"")</f>
      </c>
      <c r="I39" s="30" t="n">
        <v>2</v>
      </c>
      <c r="J39" s="31" t="n">
        <v>1</v>
      </c>
      <c r="K39" s="32">
        <f>IF(OR(H39="",I39=""),"",H39*I39-IF(J39="",0,J39))</f>
      </c>
      <c r="L39" s="32">
        <f>IF(OR(E39="",I39=""),"",IFERROR(VLOOKUP(E39,'商品マスタ'!$A$4:$I$203,9,FALSE)*I39,""))</f>
      </c>
      <c r="M39" s="32">
        <f>IF(K39="","",K39-L39)</f>
      </c>
      <c r="N39" s="33">
        <f>IF(OR(K39="",K39=0),"",M39/K39)</f>
      </c>
      <c r="O39" s="30" t="n">
        <v>2</v>
      </c>
      <c r="P39" s="30" t="n">
        <v>46</v>
      </c>
      <c r="Q39" s="28" t="s">
        <v>140</v>
      </c>
      <c r="R39" s="28" t="s">
        <v>151</v>
      </c>
      <c r="S39" s="28" t="s">
        <v>287</v>
      </c>
    </row>
    <row r="40">
      <c r="A40" s="29" t="n">
        <v>46088</v>
      </c>
      <c r="B40" s="28" t="inlineStr">
        <is>
          <t>S004</t>
        </is>
      </c>
      <c r="C40" s="34">
        <f>IFERROR(VLOOKUP(B40,'店舗マスタ'!$A$4:$B$103,2,FALSE),"")</f>
      </c>
      <c r="D40" s="28" t="inlineStr">
        <is>
          <t>E007</t>
        </is>
      </c>
      <c r="E40" s="28" t="inlineStr">
        <is>
          <t>P2002</t>
        </is>
      </c>
      <c r="F40" s="34">
        <f>IFERROR(VLOOKUP(E40,'商品マスタ'!$A$4:$E$203,5,FALSE),"")</f>
      </c>
      <c r="G40" s="34">
        <f>IFERROR(VLOOKUP(E40,'商品マスタ'!$A$4:$C$203,3,FALSE),"")</f>
      </c>
      <c r="H40" s="32">
        <f>IFERROR(VLOOKUP(E40,'商品マスタ'!$A$4:$J$203,10,FALSE),"")</f>
      </c>
      <c r="I40" s="30" t="n">
        <v>12</v>
      </c>
      <c r="J40" s="31" t="n">
        <v>2</v>
      </c>
      <c r="K40" s="32">
        <f>IF(OR(H40="",I40=""),"",H40*I40-IF(J40="",0,J40))</f>
      </c>
      <c r="L40" s="32">
        <f>IF(OR(E40="",I40=""),"",IFERROR(VLOOKUP(E40,'商品マスタ'!$A$4:$I$203,9,FALSE)*I40,""))</f>
      </c>
      <c r="M40" s="32">
        <f>IF(K40="","",K40-L40)</f>
      </c>
      <c r="N40" s="33">
        <f>IF(OR(K40="",K40=0),"",M40/K40)</f>
      </c>
      <c r="O40" s="30" t="n">
        <v>3</v>
      </c>
      <c r="P40" s="30" t="n">
        <v>43</v>
      </c>
      <c r="Q40" s="28" t="s">
        <v>135</v>
      </c>
      <c r="R40" s="28" t="s">
        <v>141</v>
      </c>
      <c r="S40" s="28" t="s">
        <v>287</v>
      </c>
    </row>
    <row r="41">
      <c r="A41" s="29" t="n">
        <v>46076</v>
      </c>
      <c r="B41" s="28" t="inlineStr">
        <is>
          <t>S001</t>
        </is>
      </c>
      <c r="C41" s="34">
        <f>IFERROR(VLOOKUP(B41,'店舗マスタ'!$A$4:$B$103,2,FALSE),"")</f>
      </c>
      <c r="D41" s="28" t="inlineStr">
        <is>
          <t>E001</t>
        </is>
      </c>
      <c r="E41" s="28" t="inlineStr">
        <is>
          <t>P5001</t>
        </is>
      </c>
      <c r="F41" s="34">
        <f>IFERROR(VLOOKUP(E41,'商品マスタ'!$A$4:$E$203,5,FALSE),"")</f>
      </c>
      <c r="G41" s="34">
        <f>IFERROR(VLOOKUP(E41,'商品マスタ'!$A$4:$C$203,3,FALSE),"")</f>
      </c>
      <c r="H41" s="32">
        <f>IFERROR(VLOOKUP(E41,'商品マスタ'!$A$4:$J$203,10,FALSE),"")</f>
      </c>
      <c r="I41" s="30" t="n">
        <v>8</v>
      </c>
      <c r="J41" s="31" t="n">
        <v>0</v>
      </c>
      <c r="K41" s="32">
        <f>IF(OR(H41="",I41=""),"",H41*I41-IF(J41="",0,J41))</f>
      </c>
      <c r="L41" s="32">
        <f>IF(OR(E41="",I41=""),"",IFERROR(VLOOKUP(E41,'商品マスタ'!$A$4:$I$203,9,FALSE)*I41,""))</f>
      </c>
      <c r="M41" s="32">
        <f>IF(K41="","",K41-L41)</f>
      </c>
      <c r="N41" s="33">
        <f>IF(OR(K41="",K41=0),"",M41/K41)</f>
      </c>
      <c r="O41" s="30" t="n">
        <v>1</v>
      </c>
      <c r="P41" s="30" t="n">
        <v>48</v>
      </c>
      <c r="Q41" s="28" t="s">
        <v>135</v>
      </c>
      <c r="R41" s="28" t="s">
        <v>136</v>
      </c>
      <c r="S41" s="28" t="s">
        <v>287</v>
      </c>
    </row>
    <row r="42">
      <c r="A42" s="29" t="n">
        <v>46050</v>
      </c>
      <c r="B42" s="28" t="inlineStr">
        <is>
          <t>S003</t>
        </is>
      </c>
      <c r="C42" s="34">
        <f>IFERROR(VLOOKUP(B42,'店舗マスタ'!$A$4:$B$103,2,FALSE),"")</f>
      </c>
      <c r="D42" s="28" t="inlineStr">
        <is>
          <t>E006</t>
        </is>
      </c>
      <c r="E42" s="28" t="inlineStr">
        <is>
          <t>P1002</t>
        </is>
      </c>
      <c r="F42" s="34">
        <f>IFERROR(VLOOKUP(E42,'商品マスタ'!$A$4:$E$203,5,FALSE),"")</f>
      </c>
      <c r="G42" s="34">
        <f>IFERROR(VLOOKUP(E42,'商品マスタ'!$A$4:$C$203,3,FALSE),"")</f>
      </c>
      <c r="H42" s="32">
        <f>IFERROR(VLOOKUP(E42,'商品マスタ'!$A$4:$J$203,10,FALSE),"")</f>
      </c>
      <c r="I42" s="30" t="n">
        <v>3</v>
      </c>
      <c r="J42" s="31" t="n">
        <v>5</v>
      </c>
      <c r="K42" s="32">
        <f>IF(OR(H42="",I42=""),"",H42*I42-IF(J42="",0,J42))</f>
      </c>
      <c r="L42" s="32">
        <f>IF(OR(E42="",I42=""),"",IFERROR(VLOOKUP(E42,'商品マスタ'!$A$4:$I$203,9,FALSE)*I42,""))</f>
      </c>
      <c r="M42" s="32">
        <f>IF(K42="","",K42-L42)</f>
      </c>
      <c r="N42" s="33">
        <f>IF(OR(K42="",K42=0),"",M42/K42)</f>
      </c>
      <c r="O42" s="30" t="n">
        <v>3</v>
      </c>
      <c r="P42" s="30" t="n">
        <v>50</v>
      </c>
      <c r="Q42" s="28" t="s">
        <v>150</v>
      </c>
      <c r="R42" s="28" t="inlineStr">
        <is>
          <t>外卖平台</t>
        </is>
      </c>
      <c r="S42" s="28" t="s">
        <v>287</v>
      </c>
    </row>
    <row r="43">
      <c r="A43" s="29" t="n">
        <v>46040</v>
      </c>
      <c r="B43" s="28" t="inlineStr">
        <is>
          <t>S004</t>
        </is>
      </c>
      <c r="C43" s="34">
        <f>IFERROR(VLOOKUP(B43,'店舗マスタ'!$A$4:$B$103,2,FALSE),"")</f>
      </c>
      <c r="D43" s="28" t="inlineStr">
        <is>
          <t>E007</t>
        </is>
      </c>
      <c r="E43" s="28" t="inlineStr">
        <is>
          <t>P2002</t>
        </is>
      </c>
      <c r="F43" s="34">
        <f>IFERROR(VLOOKUP(E43,'商品マスタ'!$A$4:$E$203,5,FALSE),"")</f>
      </c>
      <c r="G43" s="34">
        <f>IFERROR(VLOOKUP(E43,'商品マスタ'!$A$4:$C$203,3,FALSE),"")</f>
      </c>
      <c r="H43" s="32">
        <f>IFERROR(VLOOKUP(E43,'商品マスタ'!$A$4:$J$203,10,FALSE),"")</f>
      </c>
      <c r="I43" s="30" t="n">
        <v>12</v>
      </c>
      <c r="J43" s="31" t="n">
        <v>0</v>
      </c>
      <c r="K43" s="32">
        <f>IF(OR(H43="",I43=""),"",H43*I43-IF(J43="",0,J43))</f>
      </c>
      <c r="L43" s="32">
        <f>IF(OR(E43="",I43=""),"",IFERROR(VLOOKUP(E43,'商品マスタ'!$A$4:$I$203,9,FALSE)*I43,""))</f>
      </c>
      <c r="M43" s="32">
        <f>IF(K43="","",K43-L43)</f>
      </c>
      <c r="N43" s="33">
        <f>IF(OR(K43="",K43=0),"",M43/K43)</f>
      </c>
      <c r="O43" s="30" t="n">
        <v>4</v>
      </c>
      <c r="P43" s="30" t="n">
        <v>40</v>
      </c>
      <c r="Q43" s="28" t="s">
        <v>150</v>
      </c>
      <c r="R43" s="28" t="s">
        <v>141</v>
      </c>
      <c r="S43" s="28" t="s">
        <v>287</v>
      </c>
    </row>
    <row r="44">
      <c r="A44" s="29" t="n">
        <v>46113</v>
      </c>
      <c r="B44" s="28" t="inlineStr">
        <is>
          <t>S004</t>
        </is>
      </c>
      <c r="C44" s="34">
        <f>IFERROR(VLOOKUP(B44,'店舗マスタ'!$A$4:$B$103,2,FALSE),"")</f>
      </c>
      <c r="D44" s="28" t="inlineStr">
        <is>
          <t>E008</t>
        </is>
      </c>
      <c r="E44" s="28" t="inlineStr">
        <is>
          <t>P5001</t>
        </is>
      </c>
      <c r="F44" s="34">
        <f>IFERROR(VLOOKUP(E44,'商品マスタ'!$A$4:$E$203,5,FALSE),"")</f>
      </c>
      <c r="G44" s="34">
        <f>IFERROR(VLOOKUP(E44,'商品マスタ'!$A$4:$C$203,3,FALSE),"")</f>
      </c>
      <c r="H44" s="32">
        <f>IFERROR(VLOOKUP(E44,'商品マスタ'!$A$4:$J$203,10,FALSE),"")</f>
      </c>
      <c r="I44" s="30" t="n">
        <v>6</v>
      </c>
      <c r="J44" s="31" t="n">
        <v>1</v>
      </c>
      <c r="K44" s="32">
        <f>IF(OR(H44="",I44=""),"",H44*I44-IF(J44="",0,J44))</f>
      </c>
      <c r="L44" s="32">
        <f>IF(OR(E44="",I44=""),"",IFERROR(VLOOKUP(E44,'商品マスタ'!$A$4:$I$203,9,FALSE)*I44,""))</f>
      </c>
      <c r="M44" s="32">
        <f>IF(K44="","",K44-L44)</f>
      </c>
      <c r="N44" s="33">
        <f>IF(OR(K44="",K44=0),"",M44/K44)</f>
      </c>
      <c r="O44" s="30" t="n">
        <v>2</v>
      </c>
      <c r="P44" s="30" t="n">
        <v>29</v>
      </c>
      <c r="Q44" s="28" t="s">
        <v>147</v>
      </c>
      <c r="R44" s="28" t="inlineStr">
        <is>
          <t>外卖平台</t>
        </is>
      </c>
      <c r="S44" s="28" t="s">
        <v>287</v>
      </c>
    </row>
    <row r="45">
      <c r="A45" s="29" t="n">
        <v>46025</v>
      </c>
      <c r="B45" s="28" t="inlineStr">
        <is>
          <t>S003</t>
        </is>
      </c>
      <c r="C45" s="34">
        <f>IFERROR(VLOOKUP(B45,'店舗マスタ'!$A$4:$B$103,2,FALSE),"")</f>
      </c>
      <c r="D45" s="28" t="inlineStr">
        <is>
          <t>E006</t>
        </is>
      </c>
      <c r="E45" s="28" t="inlineStr">
        <is>
          <t>P6001</t>
        </is>
      </c>
      <c r="F45" s="34">
        <f>IFERROR(VLOOKUP(E45,'商品マスタ'!$A$4:$E$203,5,FALSE),"")</f>
      </c>
      <c r="G45" s="34">
        <f>IFERROR(VLOOKUP(E45,'商品マスタ'!$A$4:$C$203,3,FALSE),"")</f>
      </c>
      <c r="H45" s="32">
        <f>IFERROR(VLOOKUP(E45,'商品マスタ'!$A$4:$J$203,10,FALSE),"")</f>
      </c>
      <c r="I45" s="30" t="n">
        <v>8</v>
      </c>
      <c r="J45" s="31" t="n">
        <v>5</v>
      </c>
      <c r="K45" s="32">
        <f>IF(OR(H45="",I45=""),"",H45*I45-IF(J45="",0,J45))</f>
      </c>
      <c r="L45" s="32">
        <f>IF(OR(E45="",I45=""),"",IFERROR(VLOOKUP(E45,'商品マスタ'!$A$4:$I$203,9,FALSE)*I45,""))</f>
      </c>
      <c r="M45" s="32">
        <f>IF(K45="","",K45-L45)</f>
      </c>
      <c r="N45" s="33">
        <f>IF(OR(K45="",K45=0),"",M45/K45)</f>
      </c>
      <c r="O45" s="30" t="n">
        <v>1</v>
      </c>
      <c r="P45" s="30" t="n">
        <v>30</v>
      </c>
      <c r="Q45" s="28" t="s">
        <v>155</v>
      </c>
      <c r="R45" s="28" t="inlineStr">
        <is>
          <t>外卖平台</t>
        </is>
      </c>
      <c r="S45" s="28" t="s">
        <v>287</v>
      </c>
    </row>
    <row r="46">
      <c r="A46" s="29" t="n">
        <v>46088</v>
      </c>
      <c r="B46" s="28" t="inlineStr">
        <is>
          <t>S001</t>
        </is>
      </c>
      <c r="C46" s="34">
        <f>IFERROR(VLOOKUP(B46,'店舗マスタ'!$A$4:$B$103,2,FALSE),"")</f>
      </c>
      <c r="D46" s="28" t="inlineStr">
        <is>
          <t>E002</t>
        </is>
      </c>
      <c r="E46" s="28" t="inlineStr">
        <is>
          <t>P1002</t>
        </is>
      </c>
      <c r="F46" s="34">
        <f>IFERROR(VLOOKUP(E46,'商品マスタ'!$A$4:$E$203,5,FALSE),"")</f>
      </c>
      <c r="G46" s="34">
        <f>IFERROR(VLOOKUP(E46,'商品マスタ'!$A$4:$C$203,3,FALSE),"")</f>
      </c>
      <c r="H46" s="32">
        <f>IFERROR(VLOOKUP(E46,'商品マスタ'!$A$4:$J$203,10,FALSE),"")</f>
      </c>
      <c r="I46" s="30" t="n">
        <v>4</v>
      </c>
      <c r="J46" s="31" t="n">
        <v>0</v>
      </c>
      <c r="K46" s="32">
        <f>IF(OR(H46="",I46=""),"",H46*I46-IF(J46="",0,J46))</f>
      </c>
      <c r="L46" s="32">
        <f>IF(OR(E46="",I46=""),"",IFERROR(VLOOKUP(E46,'商品マスタ'!$A$4:$I$203,9,FALSE)*I46,""))</f>
      </c>
      <c r="M46" s="32">
        <f>IF(K46="","",K46-L46)</f>
      </c>
      <c r="N46" s="33">
        <f>IF(OR(K46="",K46=0),"",M46/K46)</f>
      </c>
      <c r="O46" s="30" t="n">
        <v>1</v>
      </c>
      <c r="P46" s="30" t="n">
        <v>22</v>
      </c>
      <c r="Q46" s="28" t="s">
        <v>147</v>
      </c>
      <c r="R46" s="28" t="s">
        <v>141</v>
      </c>
      <c r="S46" s="28" t="s">
        <v>287</v>
      </c>
    </row>
    <row r="47">
      <c r="A47" s="29" t="n">
        <v>46057</v>
      </c>
      <c r="B47" s="28" t="inlineStr">
        <is>
          <t>S002</t>
        </is>
      </c>
      <c r="C47" s="34">
        <f>IFERROR(VLOOKUP(B47,'店舗マスタ'!$A$4:$B$103,2,FALSE),"")</f>
      </c>
      <c r="D47" s="28" t="inlineStr">
        <is>
          <t>E004</t>
        </is>
      </c>
      <c r="E47" s="28" t="inlineStr">
        <is>
          <t>P5001</t>
        </is>
      </c>
      <c r="F47" s="34">
        <f>IFERROR(VLOOKUP(E47,'商品マスタ'!$A$4:$E$203,5,FALSE),"")</f>
      </c>
      <c r="G47" s="34">
        <f>IFERROR(VLOOKUP(E47,'商品マスタ'!$A$4:$C$203,3,FALSE),"")</f>
      </c>
      <c r="H47" s="32">
        <f>IFERROR(VLOOKUP(E47,'商品マスタ'!$A$4:$J$203,10,FALSE),"")</f>
      </c>
      <c r="I47" s="30" t="n">
        <v>11</v>
      </c>
      <c r="J47" s="31" t="n">
        <v>10</v>
      </c>
      <c r="K47" s="32">
        <f>IF(OR(H47="",I47=""),"",H47*I47-IF(J47="",0,J47))</f>
      </c>
      <c r="L47" s="32">
        <f>IF(OR(E47="",I47=""),"",IFERROR(VLOOKUP(E47,'商品マスタ'!$A$4:$I$203,9,FALSE)*I47,""))</f>
      </c>
      <c r="M47" s="32">
        <f>IF(K47="","",K47-L47)</f>
      </c>
      <c r="N47" s="33">
        <f>IF(OR(K47="",K47=0),"",M47/K47)</f>
      </c>
      <c r="O47" s="30" t="n">
        <v>3</v>
      </c>
      <c r="P47" s="30" t="n">
        <v>33</v>
      </c>
      <c r="Q47" s="28" t="s">
        <v>155</v>
      </c>
      <c r="R47" s="28" t="s">
        <v>151</v>
      </c>
      <c r="S47" s="28" t="s">
        <v>287</v>
      </c>
    </row>
    <row r="48">
      <c r="A48" s="29" t="n">
        <v>46112</v>
      </c>
      <c r="B48" s="28" t="inlineStr">
        <is>
          <t>S003</t>
        </is>
      </c>
      <c r="C48" s="34">
        <f>IFERROR(VLOOKUP(B48,'店舗マスタ'!$A$4:$B$103,2,FALSE),"")</f>
      </c>
      <c r="D48" s="28" t="inlineStr">
        <is>
          <t>E006</t>
        </is>
      </c>
      <c r="E48" s="28" t="inlineStr">
        <is>
          <t>P1002</t>
        </is>
      </c>
      <c r="F48" s="34">
        <f>IFERROR(VLOOKUP(E48,'商品マスタ'!$A$4:$E$203,5,FALSE),"")</f>
      </c>
      <c r="G48" s="34">
        <f>IFERROR(VLOOKUP(E48,'商品マスタ'!$A$4:$C$203,3,FALSE),"")</f>
      </c>
      <c r="H48" s="32">
        <f>IFERROR(VLOOKUP(E48,'商品マスタ'!$A$4:$J$203,10,FALSE),"")</f>
      </c>
      <c r="I48" s="30" t="n">
        <v>5</v>
      </c>
      <c r="J48" s="31" t="n">
        <v>0</v>
      </c>
      <c r="K48" s="32">
        <f>IF(OR(H48="",I48=""),"",H48*I48-IF(J48="",0,J48))</f>
      </c>
      <c r="L48" s="32">
        <f>IF(OR(E48="",I48=""),"",IFERROR(VLOOKUP(E48,'商品マスタ'!$A$4:$I$203,9,FALSE)*I48,""))</f>
      </c>
      <c r="M48" s="32">
        <f>IF(K48="","",K48-L48)</f>
      </c>
      <c r="N48" s="33">
        <f>IF(OR(K48="",K48=0),"",M48/K48)</f>
      </c>
      <c r="O48" s="30" t="n">
        <v>2</v>
      </c>
      <c r="P48" s="30" t="n">
        <v>34</v>
      </c>
      <c r="Q48" s="28" t="s">
        <v>140</v>
      </c>
      <c r="R48" s="28" t="s">
        <v>136</v>
      </c>
      <c r="S48" s="28" t="s">
        <v>287</v>
      </c>
    </row>
    <row r="49">
      <c r="A49" s="29" t="n">
        <v>46104</v>
      </c>
      <c r="B49" s="28" t="inlineStr">
        <is>
          <t>S001</t>
        </is>
      </c>
      <c r="C49" s="34">
        <f>IFERROR(VLOOKUP(B49,'店舗マスタ'!$A$4:$B$103,2,FALSE),"")</f>
      </c>
      <c r="D49" s="28" t="inlineStr">
        <is>
          <t>E002</t>
        </is>
      </c>
      <c r="E49" s="28" t="inlineStr">
        <is>
          <t>P3001</t>
        </is>
      </c>
      <c r="F49" s="34">
        <f>IFERROR(VLOOKUP(E49,'商品マスタ'!$A$4:$E$203,5,FALSE),"")</f>
      </c>
      <c r="G49" s="34">
        <f>IFERROR(VLOOKUP(E49,'商品マスタ'!$A$4:$C$203,3,FALSE),"")</f>
      </c>
      <c r="H49" s="32">
        <f>IFERROR(VLOOKUP(E49,'商品マスタ'!$A$4:$J$203,10,FALSE),"")</f>
      </c>
      <c r="I49" s="30" t="n">
        <v>2</v>
      </c>
      <c r="J49" s="31" t="n">
        <v>2</v>
      </c>
      <c r="K49" s="32">
        <f>IF(OR(H49="",I49=""),"",H49*I49-IF(J49="",0,J49))</f>
      </c>
      <c r="L49" s="32">
        <f>IF(OR(E49="",I49=""),"",IFERROR(VLOOKUP(E49,'商品マスタ'!$A$4:$I$203,9,FALSE)*I49,""))</f>
      </c>
      <c r="M49" s="32">
        <f>IF(K49="","",K49-L49)</f>
      </c>
      <c r="N49" s="33">
        <f>IF(OR(K49="",K49=0),"",M49/K49)</f>
      </c>
      <c r="O49" s="30" t="n">
        <v>1</v>
      </c>
      <c r="P49" s="30" t="n">
        <v>10</v>
      </c>
      <c r="Q49" s="28" t="s">
        <v>147</v>
      </c>
      <c r="R49" s="28" t="s">
        <v>151</v>
      </c>
      <c r="S49" s="28" t="s">
        <v>287</v>
      </c>
    </row>
    <row r="50">
      <c r="A50" s="29" t="n">
        <v>46024</v>
      </c>
      <c r="B50" s="28" t="inlineStr">
        <is>
          <t>S003</t>
        </is>
      </c>
      <c r="C50" s="34">
        <f>IFERROR(VLOOKUP(B50,'店舗マスタ'!$A$4:$B$103,2,FALSE),"")</f>
      </c>
      <c r="D50" s="28" t="inlineStr">
        <is>
          <t>E006</t>
        </is>
      </c>
      <c r="E50" s="28" t="inlineStr">
        <is>
          <t>P5001</t>
        </is>
      </c>
      <c r="F50" s="34">
        <f>IFERROR(VLOOKUP(E50,'商品マスタ'!$A$4:$E$203,5,FALSE),"")</f>
      </c>
      <c r="G50" s="34">
        <f>IFERROR(VLOOKUP(E50,'商品マスタ'!$A$4:$C$203,3,FALSE),"")</f>
      </c>
      <c r="H50" s="32">
        <f>IFERROR(VLOOKUP(E50,'商品マスタ'!$A$4:$J$203,10,FALSE),"")</f>
      </c>
      <c r="I50" s="30" t="n">
        <v>5</v>
      </c>
      <c r="J50" s="31" t="n">
        <v>2</v>
      </c>
      <c r="K50" s="32">
        <f>IF(OR(H50="",I50=""),"",H50*I50-IF(J50="",0,J50))</f>
      </c>
      <c r="L50" s="32">
        <f>IF(OR(E50="",I50=""),"",IFERROR(VLOOKUP(E50,'商品マスタ'!$A$4:$I$203,9,FALSE)*I50,""))</f>
      </c>
      <c r="M50" s="32">
        <f>IF(K50="","",K50-L50)</f>
      </c>
      <c r="N50" s="33">
        <f>IF(OR(K50="",K50=0),"",M50/K50)</f>
      </c>
      <c r="O50" s="30" t="n">
        <v>2</v>
      </c>
      <c r="P50" s="30" t="n">
        <v>9</v>
      </c>
      <c r="Q50" s="28" t="s">
        <v>147</v>
      </c>
      <c r="R50" s="28" t="s">
        <v>141</v>
      </c>
      <c r="S50" s="28" t="s">
        <v>287</v>
      </c>
    </row>
    <row r="51">
      <c r="A51" s="29" t="n">
        <v>46056</v>
      </c>
      <c r="B51" s="28" t="inlineStr">
        <is>
          <t>S001</t>
        </is>
      </c>
      <c r="C51" s="34">
        <f>IFERROR(VLOOKUP(B51,'店舗マスタ'!$A$4:$B$103,2,FALSE),"")</f>
      </c>
      <c r="D51" s="28" t="inlineStr">
        <is>
          <t>E001</t>
        </is>
      </c>
      <c r="E51" s="28" t="inlineStr">
        <is>
          <t>P2001</t>
        </is>
      </c>
      <c r="F51" s="34">
        <f>IFERROR(VLOOKUP(E51,'商品マスタ'!$A$4:$E$203,5,FALSE),"")</f>
      </c>
      <c r="G51" s="34">
        <f>IFERROR(VLOOKUP(E51,'商品マスタ'!$A$4:$C$203,3,FALSE),"")</f>
      </c>
      <c r="H51" s="32">
        <f>IFERROR(VLOOKUP(E51,'商品マスタ'!$A$4:$J$203,10,FALSE),"")</f>
      </c>
      <c r="I51" s="30" t="n">
        <v>4</v>
      </c>
      <c r="J51" s="31" t="n">
        <v>0</v>
      </c>
      <c r="K51" s="32">
        <f>IF(OR(H51="",I51=""),"",H51*I51-IF(J51="",0,J51))</f>
      </c>
      <c r="L51" s="32">
        <f>IF(OR(E51="",I51=""),"",IFERROR(VLOOKUP(E51,'商品マスタ'!$A$4:$I$203,9,FALSE)*I51,""))</f>
      </c>
      <c r="M51" s="32">
        <f>IF(K51="","",K51-L51)</f>
      </c>
      <c r="N51" s="33">
        <f>IF(OR(K51="",K51=0),"",M51/K51)</f>
      </c>
      <c r="O51" s="30" t="n">
        <v>3</v>
      </c>
      <c r="P51" s="30" t="n">
        <v>41</v>
      </c>
      <c r="Q51" s="28" t="s">
        <v>140</v>
      </c>
      <c r="R51" s="28" t="s">
        <v>151</v>
      </c>
      <c r="S51" s="28" t="s">
        <v>287</v>
      </c>
    </row>
    <row r="52">
      <c r="A52" s="29" t="n">
        <v>46087</v>
      </c>
      <c r="B52" s="28" t="inlineStr">
        <is>
          <t>S002</t>
        </is>
      </c>
      <c r="C52" s="34">
        <f>IFERROR(VLOOKUP(B52,'店舗マスタ'!$A$4:$B$103,2,FALSE),"")</f>
      </c>
      <c r="D52" s="28" t="inlineStr">
        <is>
          <t>E004</t>
        </is>
      </c>
      <c r="E52" s="28" t="inlineStr">
        <is>
          <t>P3001</t>
        </is>
      </c>
      <c r="F52" s="34">
        <f>IFERROR(VLOOKUP(E52,'商品マスタ'!$A$4:$E$203,5,FALSE),"")</f>
      </c>
      <c r="G52" s="34">
        <f>IFERROR(VLOOKUP(E52,'商品マスタ'!$A$4:$C$203,3,FALSE),"")</f>
      </c>
      <c r="H52" s="32">
        <f>IFERROR(VLOOKUP(E52,'商品マスタ'!$A$4:$J$203,10,FALSE),"")</f>
      </c>
      <c r="I52" s="30" t="n">
        <v>6</v>
      </c>
      <c r="J52" s="31" t="n">
        <v>10</v>
      </c>
      <c r="K52" s="32">
        <f>IF(OR(H52="",I52=""),"",H52*I52-IF(J52="",0,J52))</f>
      </c>
      <c r="L52" s="32">
        <f>IF(OR(E52="",I52=""),"",IFERROR(VLOOKUP(E52,'商品マスタ'!$A$4:$I$203,9,FALSE)*I52,""))</f>
      </c>
      <c r="M52" s="32">
        <f>IF(K52="","",K52-L52)</f>
      </c>
      <c r="N52" s="33">
        <f>IF(OR(K52="",K52=0),"",M52/K52)</f>
      </c>
      <c r="O52" s="30" t="n">
        <v>1</v>
      </c>
      <c r="P52" s="30" t="n">
        <v>22</v>
      </c>
      <c r="Q52" s="28" t="s">
        <v>147</v>
      </c>
      <c r="R52" s="28" t="s">
        <v>136</v>
      </c>
      <c r="S52" s="28" t="s">
        <v>287</v>
      </c>
    </row>
    <row r="53">
      <c r="A53" s="29" t="n">
        <v>46116</v>
      </c>
      <c r="B53" s="28" t="inlineStr">
        <is>
          <t>S002</t>
        </is>
      </c>
      <c r="C53" s="34">
        <f>IFERROR(VLOOKUP(B53,'店舗マスタ'!$A$4:$B$103,2,FALSE),"")</f>
      </c>
      <c r="D53" s="28" t="inlineStr">
        <is>
          <t>E005</t>
        </is>
      </c>
      <c r="E53" s="28" t="inlineStr">
        <is>
          <t>P6001</t>
        </is>
      </c>
      <c r="F53" s="34">
        <f>IFERROR(VLOOKUP(E53,'商品マスタ'!$A$4:$E$203,5,FALSE),"")</f>
      </c>
      <c r="G53" s="34">
        <f>IFERROR(VLOOKUP(E53,'商品マスタ'!$A$4:$C$203,3,FALSE),"")</f>
      </c>
      <c r="H53" s="32">
        <f>IFERROR(VLOOKUP(E53,'商品マスタ'!$A$4:$J$203,10,FALSE),"")</f>
      </c>
      <c r="I53" s="30" t="n">
        <v>4</v>
      </c>
      <c r="J53" s="31" t="n">
        <v>1</v>
      </c>
      <c r="K53" s="32">
        <f>IF(OR(H53="",I53=""),"",H53*I53-IF(J53="",0,J53))</f>
      </c>
      <c r="L53" s="32">
        <f>IF(OR(E53="",I53=""),"",IFERROR(VLOOKUP(E53,'商品マスタ'!$A$4:$I$203,9,FALSE)*I53,""))</f>
      </c>
      <c r="M53" s="32">
        <f>IF(K53="","",K53-L53)</f>
      </c>
      <c r="N53" s="33">
        <f>IF(OR(K53="",K53=0),"",M53/K53)</f>
      </c>
      <c r="O53" s="30" t="n">
        <v>1</v>
      </c>
      <c r="P53" s="30" t="n">
        <v>48</v>
      </c>
      <c r="Q53" s="28" t="s">
        <v>135</v>
      </c>
      <c r="R53" s="28" t="s">
        <v>151</v>
      </c>
      <c r="S53" s="28" t="s">
        <v>287</v>
      </c>
    </row>
    <row r="54">
      <c r="A54" s="29" t="n">
        <v>46087</v>
      </c>
      <c r="B54" s="28" t="inlineStr">
        <is>
          <t>S003</t>
        </is>
      </c>
      <c r="C54" s="34">
        <f>IFERROR(VLOOKUP(B54,'店舗マスタ'!$A$4:$B$103,2,FALSE),"")</f>
      </c>
      <c r="D54" s="28" t="inlineStr">
        <is>
          <t>E006</t>
        </is>
      </c>
      <c r="E54" s="28" t="inlineStr">
        <is>
          <t>P2002</t>
        </is>
      </c>
      <c r="F54" s="34">
        <f>IFERROR(VLOOKUP(E54,'商品マスタ'!$A$4:$E$203,5,FALSE),"")</f>
      </c>
      <c r="G54" s="34">
        <f>IFERROR(VLOOKUP(E54,'商品マスタ'!$A$4:$C$203,3,FALSE),"")</f>
      </c>
      <c r="H54" s="32">
        <f>IFERROR(VLOOKUP(E54,'商品マスタ'!$A$4:$J$203,10,FALSE),"")</f>
      </c>
      <c r="I54" s="30" t="n">
        <v>4</v>
      </c>
      <c r="J54" s="31" t="n">
        <v>0</v>
      </c>
      <c r="K54" s="32">
        <f>IF(OR(H54="",I54=""),"",H54*I54-IF(J54="",0,J54))</f>
      </c>
      <c r="L54" s="32">
        <f>IF(OR(E54="",I54=""),"",IFERROR(VLOOKUP(E54,'商品マスタ'!$A$4:$I$203,9,FALSE)*I54,""))</f>
      </c>
      <c r="M54" s="32">
        <f>IF(K54="","",K54-L54)</f>
      </c>
      <c r="N54" s="33">
        <f>IF(OR(K54="",K54=0),"",M54/K54)</f>
      </c>
      <c r="O54" s="30" t="n">
        <v>2</v>
      </c>
      <c r="P54" s="30" t="n">
        <v>60</v>
      </c>
      <c r="Q54" s="28" t="s">
        <v>135</v>
      </c>
      <c r="R54" s="28" t="inlineStr">
        <is>
          <t>外卖平台</t>
        </is>
      </c>
      <c r="S54" s="28" t="s">
        <v>287</v>
      </c>
    </row>
    <row r="55">
      <c r="A55" s="29" t="n">
        <v>46029</v>
      </c>
      <c r="B55" s="28" t="inlineStr">
        <is>
          <t>S002</t>
        </is>
      </c>
      <c r="C55" s="34">
        <f>IFERROR(VLOOKUP(B55,'店舗マスタ'!$A$4:$B$103,2,FALSE),"")</f>
      </c>
      <c r="D55" s="28" t="inlineStr">
        <is>
          <t>E004</t>
        </is>
      </c>
      <c r="E55" s="28" t="inlineStr">
        <is>
          <t>P1001</t>
        </is>
      </c>
      <c r="F55" s="34">
        <f>IFERROR(VLOOKUP(E55,'商品マスタ'!$A$4:$E$203,5,FALSE),"")</f>
      </c>
      <c r="G55" s="34">
        <f>IFERROR(VLOOKUP(E55,'商品マスタ'!$A$4:$C$203,3,FALSE),"")</f>
      </c>
      <c r="H55" s="32">
        <f>IFERROR(VLOOKUP(E55,'商品マスタ'!$A$4:$J$203,10,FALSE),"")</f>
      </c>
      <c r="I55" s="30" t="n">
        <v>2</v>
      </c>
      <c r="J55" s="31" t="n">
        <v>5</v>
      </c>
      <c r="K55" s="32">
        <f>IF(OR(H55="",I55=""),"",H55*I55-IF(J55="",0,J55))</f>
      </c>
      <c r="L55" s="32">
        <f>IF(OR(E55="",I55=""),"",IFERROR(VLOOKUP(E55,'商品マスタ'!$A$4:$I$203,9,FALSE)*I55,""))</f>
      </c>
      <c r="M55" s="32">
        <f>IF(K55="","",K55-L55)</f>
      </c>
      <c r="N55" s="33">
        <f>IF(OR(K55="",K55=0),"",M55/K55)</f>
      </c>
      <c r="O55" s="30" t="n">
        <v>2</v>
      </c>
      <c r="P55" s="30" t="n">
        <v>34</v>
      </c>
      <c r="Q55" s="28" t="s">
        <v>147</v>
      </c>
      <c r="R55" s="28" t="s">
        <v>136</v>
      </c>
      <c r="S55" s="28" t="s">
        <v>287</v>
      </c>
    </row>
    <row r="56">
      <c r="A56" s="29" t="n">
        <v>46108</v>
      </c>
      <c r="B56" s="28" t="inlineStr">
        <is>
          <t>S004</t>
        </is>
      </c>
      <c r="C56" s="34">
        <f>IFERROR(VLOOKUP(B56,'店舗マスタ'!$A$4:$B$103,2,FALSE),"")</f>
      </c>
      <c r="D56" s="28" t="inlineStr">
        <is>
          <t>E008</t>
        </is>
      </c>
      <c r="E56" s="28" t="inlineStr">
        <is>
          <t>P3001</t>
        </is>
      </c>
      <c r="F56" s="34">
        <f>IFERROR(VLOOKUP(E56,'商品マスタ'!$A$4:$E$203,5,FALSE),"")</f>
      </c>
      <c r="G56" s="34">
        <f>IFERROR(VLOOKUP(E56,'商品マスタ'!$A$4:$C$203,3,FALSE),"")</f>
      </c>
      <c r="H56" s="32">
        <f>IFERROR(VLOOKUP(E56,'商品マスタ'!$A$4:$J$203,10,FALSE),"")</f>
      </c>
      <c r="I56" s="30" t="n">
        <v>10</v>
      </c>
      <c r="J56" s="31" t="n">
        <v>0</v>
      </c>
      <c r="K56" s="32">
        <f>IF(OR(H56="",I56=""),"",H56*I56-IF(J56="",0,J56))</f>
      </c>
      <c r="L56" s="32">
        <f>IF(OR(E56="",I56=""),"",IFERROR(VLOOKUP(E56,'商品マスタ'!$A$4:$I$203,9,FALSE)*I56,""))</f>
      </c>
      <c r="M56" s="32">
        <f>IF(K56="","",K56-L56)</f>
      </c>
      <c r="N56" s="33">
        <f>IF(OR(K56="",K56=0),"",M56/K56)</f>
      </c>
      <c r="O56" s="30" t="n">
        <v>3</v>
      </c>
      <c r="P56" s="30" t="n">
        <v>10</v>
      </c>
      <c r="Q56" s="28" t="s">
        <v>150</v>
      </c>
      <c r="R56" s="28" t="s">
        <v>141</v>
      </c>
      <c r="S56" s="28" t="s">
        <v>287</v>
      </c>
    </row>
    <row r="57">
      <c r="A57" s="29" t="n">
        <v>46057</v>
      </c>
      <c r="B57" s="28" t="inlineStr">
        <is>
          <t>S004</t>
        </is>
      </c>
      <c r="C57" s="34">
        <f>IFERROR(VLOOKUP(B57,'店舗マスタ'!$A$4:$B$103,2,FALSE),"")</f>
      </c>
      <c r="D57" s="28" t="inlineStr">
        <is>
          <t>E008</t>
        </is>
      </c>
      <c r="E57" s="28" t="inlineStr">
        <is>
          <t>P1001</t>
        </is>
      </c>
      <c r="F57" s="34">
        <f>IFERROR(VLOOKUP(E57,'商品マスタ'!$A$4:$E$203,5,FALSE),"")</f>
      </c>
      <c r="G57" s="34">
        <f>IFERROR(VLOOKUP(E57,'商品マスタ'!$A$4:$C$203,3,FALSE),"")</f>
      </c>
      <c r="H57" s="32">
        <f>IFERROR(VLOOKUP(E57,'商品マスタ'!$A$4:$J$203,10,FALSE),"")</f>
      </c>
      <c r="I57" s="30" t="n">
        <v>5</v>
      </c>
      <c r="J57" s="31" t="n">
        <v>0</v>
      </c>
      <c r="K57" s="32">
        <f>IF(OR(H57="",I57=""),"",H57*I57-IF(J57="",0,J57))</f>
      </c>
      <c r="L57" s="32">
        <f>IF(OR(E57="",I57=""),"",IFERROR(VLOOKUP(E57,'商品マスタ'!$A$4:$I$203,9,FALSE)*I57,""))</f>
      </c>
      <c r="M57" s="32">
        <f>IF(K57="","",K57-L57)</f>
      </c>
      <c r="N57" s="33">
        <f>IF(OR(K57="",K57=0),"",M57/K57)</f>
      </c>
      <c r="O57" s="30" t="n">
        <v>3</v>
      </c>
      <c r="P57" s="30" t="n">
        <v>43</v>
      </c>
      <c r="Q57" s="28" t="s">
        <v>150</v>
      </c>
      <c r="R57" s="28" t="s">
        <v>136</v>
      </c>
      <c r="S57" s="28" t="s">
        <v>287</v>
      </c>
    </row>
    <row r="58">
      <c r="A58" s="29" t="n">
        <v>46062</v>
      </c>
      <c r="B58" s="28" t="inlineStr">
        <is>
          <t>S002</t>
        </is>
      </c>
      <c r="C58" s="34">
        <f>IFERROR(VLOOKUP(B58,'店舗マスタ'!$A$4:$B$103,2,FALSE),"")</f>
      </c>
      <c r="D58" s="28" t="inlineStr">
        <is>
          <t>E004</t>
        </is>
      </c>
      <c r="E58" s="28" t="inlineStr">
        <is>
          <t>P4001</t>
        </is>
      </c>
      <c r="F58" s="34">
        <f>IFERROR(VLOOKUP(E58,'商品マスタ'!$A$4:$E$203,5,FALSE),"")</f>
      </c>
      <c r="G58" s="34">
        <f>IFERROR(VLOOKUP(E58,'商品マスタ'!$A$4:$C$203,3,FALSE),"")</f>
      </c>
      <c r="H58" s="32">
        <f>IFERROR(VLOOKUP(E58,'商品マスタ'!$A$4:$J$203,10,FALSE),"")</f>
      </c>
      <c r="I58" s="30" t="n">
        <v>3</v>
      </c>
      <c r="J58" s="31" t="n">
        <v>0</v>
      </c>
      <c r="K58" s="32">
        <f>IF(OR(H58="",I58=""),"",H58*I58-IF(J58="",0,J58))</f>
      </c>
      <c r="L58" s="32">
        <f>IF(OR(E58="",I58=""),"",IFERROR(VLOOKUP(E58,'商品マスタ'!$A$4:$I$203,9,FALSE)*I58,""))</f>
      </c>
      <c r="M58" s="32">
        <f>IF(K58="","",K58-L58)</f>
      </c>
      <c r="N58" s="33">
        <f>IF(OR(K58="",K58=0),"",M58/K58)</f>
      </c>
      <c r="O58" s="30" t="n">
        <v>2</v>
      </c>
      <c r="P58" s="30" t="n">
        <v>31</v>
      </c>
      <c r="Q58" s="28" t="s">
        <v>135</v>
      </c>
      <c r="R58" s="28" t="inlineStr">
        <is>
          <t>外卖平台</t>
        </is>
      </c>
      <c r="S58" s="28" t="s">
        <v>287</v>
      </c>
    </row>
    <row r="59">
      <c r="A59" s="29" t="n">
        <v>46087</v>
      </c>
      <c r="B59" s="28" t="inlineStr">
        <is>
          <t>S002</t>
        </is>
      </c>
      <c r="C59" s="34">
        <f>IFERROR(VLOOKUP(B59,'店舗マスタ'!$A$4:$B$103,2,FALSE),"")</f>
      </c>
      <c r="D59" s="28" t="inlineStr">
        <is>
          <t>E005</t>
        </is>
      </c>
      <c r="E59" s="28" t="inlineStr">
        <is>
          <t>P2002</t>
        </is>
      </c>
      <c r="F59" s="34">
        <f>IFERROR(VLOOKUP(E59,'商品マスタ'!$A$4:$E$203,5,FALSE),"")</f>
      </c>
      <c r="G59" s="34">
        <f>IFERROR(VLOOKUP(E59,'商品マスタ'!$A$4:$C$203,3,FALSE),"")</f>
      </c>
      <c r="H59" s="32">
        <f>IFERROR(VLOOKUP(E59,'商品マスタ'!$A$4:$J$203,10,FALSE),"")</f>
      </c>
      <c r="I59" s="30" t="n">
        <v>9</v>
      </c>
      <c r="J59" s="31" t="n">
        <v>10</v>
      </c>
      <c r="K59" s="32">
        <f>IF(OR(H59="",I59=""),"",H59*I59-IF(J59="",0,J59))</f>
      </c>
      <c r="L59" s="32">
        <f>IF(OR(E59="",I59=""),"",IFERROR(VLOOKUP(E59,'商品マスタ'!$A$4:$I$203,9,FALSE)*I59,""))</f>
      </c>
      <c r="M59" s="32">
        <f>IF(K59="","",K59-L59)</f>
      </c>
      <c r="N59" s="33">
        <f>IF(OR(K59="",K59=0),"",M59/K59)</f>
      </c>
      <c r="O59" s="30" t="n">
        <v>1</v>
      </c>
      <c r="P59" s="30" t="n">
        <v>11</v>
      </c>
      <c r="Q59" s="28" t="s">
        <v>147</v>
      </c>
      <c r="R59" s="28" t="s">
        <v>141</v>
      </c>
      <c r="S59" s="28" t="s">
        <v>287</v>
      </c>
    </row>
    <row r="60">
      <c r="A60" s="29" t="n">
        <v>46074</v>
      </c>
      <c r="B60" s="28" t="inlineStr">
        <is>
          <t>S001</t>
        </is>
      </c>
      <c r="C60" s="34">
        <f>IFERROR(VLOOKUP(B60,'店舗マスタ'!$A$4:$B$103,2,FALSE),"")</f>
      </c>
      <c r="D60" s="28" t="inlineStr">
        <is>
          <t>E001</t>
        </is>
      </c>
      <c r="E60" s="28" t="inlineStr">
        <is>
          <t>P5001</t>
        </is>
      </c>
      <c r="F60" s="34">
        <f>IFERROR(VLOOKUP(E60,'商品マスタ'!$A$4:$E$203,5,FALSE),"")</f>
      </c>
      <c r="G60" s="34">
        <f>IFERROR(VLOOKUP(E60,'商品マスタ'!$A$4:$C$203,3,FALSE),"")</f>
      </c>
      <c r="H60" s="32">
        <f>IFERROR(VLOOKUP(E60,'商品マスタ'!$A$4:$J$203,10,FALSE),"")</f>
      </c>
      <c r="I60" s="30" t="n">
        <v>1</v>
      </c>
      <c r="J60" s="31" t="n">
        <v>0</v>
      </c>
      <c r="K60" s="32">
        <f>IF(OR(H60="",I60=""),"",H60*I60-IF(J60="",0,J60))</f>
      </c>
      <c r="L60" s="32">
        <f>IF(OR(E60="",I60=""),"",IFERROR(VLOOKUP(E60,'商品マスタ'!$A$4:$I$203,9,FALSE)*I60,""))</f>
      </c>
      <c r="M60" s="32">
        <f>IF(K60="","",K60-L60)</f>
      </c>
      <c r="N60" s="33">
        <f>IF(OR(K60="",K60=0),"",M60/K60)</f>
      </c>
      <c r="O60" s="30" t="n">
        <v>1</v>
      </c>
      <c r="P60" s="30" t="n">
        <v>46</v>
      </c>
      <c r="Q60" s="28" t="s">
        <v>147</v>
      </c>
      <c r="R60" s="28" t="s">
        <v>141</v>
      </c>
      <c r="S60" s="28" t="s">
        <v>287</v>
      </c>
    </row>
    <row r="61">
      <c r="A61" s="29" t="n">
        <v>46107</v>
      </c>
      <c r="B61" s="28" t="inlineStr">
        <is>
          <t>S004</t>
        </is>
      </c>
      <c r="C61" s="34">
        <f>IFERROR(VLOOKUP(B61,'店舗マスタ'!$A$4:$B$103,2,FALSE),"")</f>
      </c>
      <c r="D61" s="28" t="inlineStr">
        <is>
          <t>E007</t>
        </is>
      </c>
      <c r="E61" s="28" t="inlineStr">
        <is>
          <t>P4001</t>
        </is>
      </c>
      <c r="F61" s="34">
        <f>IFERROR(VLOOKUP(E61,'商品マスタ'!$A$4:$E$203,5,FALSE),"")</f>
      </c>
      <c r="G61" s="34">
        <f>IFERROR(VLOOKUP(E61,'商品マスタ'!$A$4:$C$203,3,FALSE),"")</f>
      </c>
      <c r="H61" s="32">
        <f>IFERROR(VLOOKUP(E61,'商品マスタ'!$A$4:$J$203,10,FALSE),"")</f>
      </c>
      <c r="I61" s="30" t="n">
        <v>12</v>
      </c>
      <c r="J61" s="31" t="n">
        <v>1</v>
      </c>
      <c r="K61" s="32">
        <f>IF(OR(H61="",I61=""),"",H61*I61-IF(J61="",0,J61))</f>
      </c>
      <c r="L61" s="32">
        <f>IF(OR(E61="",I61=""),"",IFERROR(VLOOKUP(E61,'商品マスタ'!$A$4:$I$203,9,FALSE)*I61,""))</f>
      </c>
      <c r="M61" s="32">
        <f>IF(K61="","",K61-L61)</f>
      </c>
      <c r="N61" s="33">
        <f>IF(OR(K61="",K61=0),"",M61/K61)</f>
      </c>
      <c r="O61" s="30" t="n">
        <v>2</v>
      </c>
      <c r="P61" s="30" t="n">
        <v>25</v>
      </c>
      <c r="Q61" s="28" t="s">
        <v>147</v>
      </c>
      <c r="R61" s="28" t="s">
        <v>151</v>
      </c>
      <c r="S61" s="28" t="s">
        <v>287</v>
      </c>
    </row>
    <row r="62">
      <c r="A62" s="29" t="n">
        <v>46116</v>
      </c>
      <c r="B62" s="28" t="inlineStr">
        <is>
          <t>S002</t>
        </is>
      </c>
      <c r="C62" s="34">
        <f>IFERROR(VLOOKUP(B62,'店舗マスタ'!$A$4:$B$103,2,FALSE),"")</f>
      </c>
      <c r="D62" s="28" t="inlineStr">
        <is>
          <t>E004</t>
        </is>
      </c>
      <c r="E62" s="28" t="inlineStr">
        <is>
          <t>P1001</t>
        </is>
      </c>
      <c r="F62" s="34">
        <f>IFERROR(VLOOKUP(E62,'商品マスタ'!$A$4:$E$203,5,FALSE),"")</f>
      </c>
      <c r="G62" s="34">
        <f>IFERROR(VLOOKUP(E62,'商品マスタ'!$A$4:$C$203,3,FALSE),"")</f>
      </c>
      <c r="H62" s="32">
        <f>IFERROR(VLOOKUP(E62,'商品マスタ'!$A$4:$J$203,10,FALSE),"")</f>
      </c>
      <c r="I62" s="30" t="n">
        <v>11</v>
      </c>
      <c r="J62" s="31" t="n">
        <v>2</v>
      </c>
      <c r="K62" s="32">
        <f>IF(OR(H62="",I62=""),"",H62*I62-IF(J62="",0,J62))</f>
      </c>
      <c r="L62" s="32">
        <f>IF(OR(E62="",I62=""),"",IFERROR(VLOOKUP(E62,'商品マスタ'!$A$4:$I$203,9,FALSE)*I62,""))</f>
      </c>
      <c r="M62" s="32">
        <f>IF(K62="","",K62-L62)</f>
      </c>
      <c r="N62" s="33">
        <f>IF(OR(K62="",K62=0),"",M62/K62)</f>
      </c>
      <c r="O62" s="30" t="n">
        <v>2</v>
      </c>
      <c r="P62" s="30" t="n">
        <v>12</v>
      </c>
      <c r="Q62" s="28" t="s">
        <v>147</v>
      </c>
      <c r="R62" s="28" t="s">
        <v>141</v>
      </c>
      <c r="S62" s="28" t="s">
        <v>287</v>
      </c>
    </row>
    <row r="63">
      <c r="A63" s="29" t="n">
        <v>46104</v>
      </c>
      <c r="B63" s="28" t="inlineStr">
        <is>
          <t>S003</t>
        </is>
      </c>
      <c r="C63" s="34">
        <f>IFERROR(VLOOKUP(B63,'店舗マスタ'!$A$4:$B$103,2,FALSE),"")</f>
      </c>
      <c r="D63" s="28" t="inlineStr">
        <is>
          <t>E006</t>
        </is>
      </c>
      <c r="E63" s="28" t="inlineStr">
        <is>
          <t>P1002</t>
        </is>
      </c>
      <c r="F63" s="34">
        <f>IFERROR(VLOOKUP(E63,'商品マスタ'!$A$4:$E$203,5,FALSE),"")</f>
      </c>
      <c r="G63" s="34">
        <f>IFERROR(VLOOKUP(E63,'商品マスタ'!$A$4:$C$203,3,FALSE),"")</f>
      </c>
      <c r="H63" s="32">
        <f>IFERROR(VLOOKUP(E63,'商品マスタ'!$A$4:$J$203,10,FALSE),"")</f>
      </c>
      <c r="I63" s="30" t="n">
        <v>7</v>
      </c>
      <c r="J63" s="31" t="n">
        <v>10</v>
      </c>
      <c r="K63" s="32">
        <f>IF(OR(H63="",I63=""),"",H63*I63-IF(J63="",0,J63))</f>
      </c>
      <c r="L63" s="32">
        <f>IF(OR(E63="",I63=""),"",IFERROR(VLOOKUP(E63,'商品マスタ'!$A$4:$I$203,9,FALSE)*I63,""))</f>
      </c>
      <c r="M63" s="32">
        <f>IF(K63="","",K63-L63)</f>
      </c>
      <c r="N63" s="33">
        <f>IF(OR(K63="",K63=0),"",M63/K63)</f>
      </c>
      <c r="O63" s="30" t="n">
        <v>4</v>
      </c>
      <c r="P63" s="30" t="n">
        <v>44</v>
      </c>
      <c r="Q63" s="28" t="s">
        <v>147</v>
      </c>
      <c r="R63" s="28" t="s">
        <v>141</v>
      </c>
      <c r="S63" s="28" t="s">
        <v>287</v>
      </c>
    </row>
    <row r="64">
      <c r="A64" s="29" t="n">
        <v>46085</v>
      </c>
      <c r="B64" s="28" t="inlineStr">
        <is>
          <t>S003</t>
        </is>
      </c>
      <c r="C64" s="34">
        <f>IFERROR(VLOOKUP(B64,'店舗マスタ'!$A$4:$B$103,2,FALSE),"")</f>
      </c>
      <c r="D64" s="28" t="inlineStr">
        <is>
          <t>E006</t>
        </is>
      </c>
      <c r="E64" s="28" t="inlineStr">
        <is>
          <t>P1001</t>
        </is>
      </c>
      <c r="F64" s="34">
        <f>IFERROR(VLOOKUP(E64,'商品マスタ'!$A$4:$E$203,5,FALSE),"")</f>
      </c>
      <c r="G64" s="34">
        <f>IFERROR(VLOOKUP(E64,'商品マスタ'!$A$4:$C$203,3,FALSE),"")</f>
      </c>
      <c r="H64" s="32">
        <f>IFERROR(VLOOKUP(E64,'商品マスタ'!$A$4:$J$203,10,FALSE),"")</f>
      </c>
      <c r="I64" s="30" t="n">
        <v>8</v>
      </c>
      <c r="J64" s="31" t="n">
        <v>10</v>
      </c>
      <c r="K64" s="32">
        <f>IF(OR(H64="",I64=""),"",H64*I64-IF(J64="",0,J64))</f>
      </c>
      <c r="L64" s="32">
        <f>IF(OR(E64="",I64=""),"",IFERROR(VLOOKUP(E64,'商品マスタ'!$A$4:$I$203,9,FALSE)*I64,""))</f>
      </c>
      <c r="M64" s="32">
        <f>IF(K64="","",K64-L64)</f>
      </c>
      <c r="N64" s="33">
        <f>IF(OR(K64="",K64=0),"",M64/K64)</f>
      </c>
      <c r="O64" s="30" t="n">
        <v>1</v>
      </c>
      <c r="P64" s="30" t="n">
        <v>53</v>
      </c>
      <c r="Q64" s="28" t="s">
        <v>155</v>
      </c>
      <c r="R64" s="28" t="s">
        <v>136</v>
      </c>
      <c r="S64" s="28" t="s">
        <v>287</v>
      </c>
    </row>
    <row r="65">
      <c r="A65" s="29" t="n">
        <v>46118</v>
      </c>
      <c r="B65" s="28" t="inlineStr">
        <is>
          <t>S004</t>
        </is>
      </c>
      <c r="C65" s="34">
        <f>IFERROR(VLOOKUP(B65,'店舗マスタ'!$A$4:$B$103,2,FALSE),"")</f>
      </c>
      <c r="D65" s="28" t="inlineStr">
        <is>
          <t>E007</t>
        </is>
      </c>
      <c r="E65" s="28" t="inlineStr">
        <is>
          <t>P3001</t>
        </is>
      </c>
      <c r="F65" s="34">
        <f>IFERROR(VLOOKUP(E65,'商品マスタ'!$A$4:$E$203,5,FALSE),"")</f>
      </c>
      <c r="G65" s="34">
        <f>IFERROR(VLOOKUP(E65,'商品マスタ'!$A$4:$C$203,3,FALSE),"")</f>
      </c>
      <c r="H65" s="32">
        <f>IFERROR(VLOOKUP(E65,'商品マスタ'!$A$4:$J$203,10,FALSE),"")</f>
      </c>
      <c r="I65" s="30" t="n">
        <v>2</v>
      </c>
      <c r="J65" s="31" t="n">
        <v>10</v>
      </c>
      <c r="K65" s="32">
        <f>IF(OR(H65="",I65=""),"",H65*I65-IF(J65="",0,J65))</f>
      </c>
      <c r="L65" s="32">
        <f>IF(OR(E65="",I65=""),"",IFERROR(VLOOKUP(E65,'商品マスタ'!$A$4:$I$203,9,FALSE)*I65,""))</f>
      </c>
      <c r="M65" s="32">
        <f>IF(K65="","",K65-L65)</f>
      </c>
      <c r="N65" s="33">
        <f>IF(OR(K65="",K65=0),"",M65/K65)</f>
      </c>
      <c r="O65" s="30" t="n">
        <v>2</v>
      </c>
      <c r="P65" s="30" t="n">
        <v>22</v>
      </c>
      <c r="Q65" s="28" t="s">
        <v>150</v>
      </c>
      <c r="R65" s="28" t="s">
        <v>151</v>
      </c>
      <c r="S65" s="28" t="s">
        <v>287</v>
      </c>
    </row>
    <row r="66">
      <c r="A66" s="29" t="n">
        <v>46086</v>
      </c>
      <c r="B66" s="28" t="inlineStr">
        <is>
          <t>S004</t>
        </is>
      </c>
      <c r="C66" s="34">
        <f>IFERROR(VLOOKUP(B66,'店舗マスタ'!$A$4:$B$103,2,FALSE),"")</f>
      </c>
      <c r="D66" s="28" t="inlineStr">
        <is>
          <t>E007</t>
        </is>
      </c>
      <c r="E66" s="28" t="inlineStr">
        <is>
          <t>P1002</t>
        </is>
      </c>
      <c r="F66" s="34">
        <f>IFERROR(VLOOKUP(E66,'商品マスタ'!$A$4:$E$203,5,FALSE),"")</f>
      </c>
      <c r="G66" s="34">
        <f>IFERROR(VLOOKUP(E66,'商品マスタ'!$A$4:$C$203,3,FALSE),"")</f>
      </c>
      <c r="H66" s="32">
        <f>IFERROR(VLOOKUP(E66,'商品マスタ'!$A$4:$J$203,10,FALSE),"")</f>
      </c>
      <c r="I66" s="30" t="n">
        <v>8</v>
      </c>
      <c r="J66" s="31" t="n">
        <v>5</v>
      </c>
      <c r="K66" s="32">
        <f>IF(OR(H66="",I66=""),"",H66*I66-IF(J66="",0,J66))</f>
      </c>
      <c r="L66" s="32">
        <f>IF(OR(E66="",I66=""),"",IFERROR(VLOOKUP(E66,'商品マスタ'!$A$4:$I$203,9,FALSE)*I66,""))</f>
      </c>
      <c r="M66" s="32">
        <f>IF(K66="","",K66-L66)</f>
      </c>
      <c r="N66" s="33">
        <f>IF(OR(K66="",K66=0),"",M66/K66)</f>
      </c>
      <c r="O66" s="30" t="n">
        <v>3</v>
      </c>
      <c r="P66" s="30" t="n">
        <v>57</v>
      </c>
      <c r="Q66" s="28" t="s">
        <v>155</v>
      </c>
      <c r="R66" s="28" t="s">
        <v>141</v>
      </c>
      <c r="S66" s="28" t="s">
        <v>287</v>
      </c>
    </row>
    <row r="67">
      <c r="A67" s="29" t="n">
        <v>46032</v>
      </c>
      <c r="B67" s="28" t="inlineStr">
        <is>
          <t>S002</t>
        </is>
      </c>
      <c r="C67" s="34">
        <f>IFERROR(VLOOKUP(B67,'店舗マスタ'!$A$4:$B$103,2,FALSE),"")</f>
      </c>
      <c r="D67" s="28" t="inlineStr">
        <is>
          <t>E004</t>
        </is>
      </c>
      <c r="E67" s="28" t="inlineStr">
        <is>
          <t>P4001</t>
        </is>
      </c>
      <c r="F67" s="34">
        <f>IFERROR(VLOOKUP(E67,'商品マスタ'!$A$4:$E$203,5,FALSE),"")</f>
      </c>
      <c r="G67" s="34">
        <f>IFERROR(VLOOKUP(E67,'商品マスタ'!$A$4:$C$203,3,FALSE),"")</f>
      </c>
      <c r="H67" s="32">
        <f>IFERROR(VLOOKUP(E67,'商品マスタ'!$A$4:$J$203,10,FALSE),"")</f>
      </c>
      <c r="I67" s="30" t="n">
        <v>5</v>
      </c>
      <c r="J67" s="31" t="n">
        <v>5</v>
      </c>
      <c r="K67" s="32">
        <f>IF(OR(H67="",I67=""),"",H67*I67-IF(J67="",0,J67))</f>
      </c>
      <c r="L67" s="32">
        <f>IF(OR(E67="",I67=""),"",IFERROR(VLOOKUP(E67,'商品マスタ'!$A$4:$I$203,9,FALSE)*I67,""))</f>
      </c>
      <c r="M67" s="32">
        <f>IF(K67="","",K67-L67)</f>
      </c>
      <c r="N67" s="33">
        <f>IF(OR(K67="",K67=0),"",M67/K67)</f>
      </c>
      <c r="O67" s="30" t="n">
        <v>3</v>
      </c>
      <c r="P67" s="30" t="n">
        <v>47</v>
      </c>
      <c r="Q67" s="28" t="s">
        <v>147</v>
      </c>
      <c r="R67" s="28" t="s">
        <v>151</v>
      </c>
      <c r="S67" s="28" t="s">
        <v>287</v>
      </c>
    </row>
    <row r="68">
      <c r="A68" s="29" t="n">
        <v>46030</v>
      </c>
      <c r="B68" s="28" t="inlineStr">
        <is>
          <t>S004</t>
        </is>
      </c>
      <c r="C68" s="34">
        <f>IFERROR(VLOOKUP(B68,'店舗マスタ'!$A$4:$B$103,2,FALSE),"")</f>
      </c>
      <c r="D68" s="28" t="inlineStr">
        <is>
          <t>E008</t>
        </is>
      </c>
      <c r="E68" s="28" t="inlineStr">
        <is>
          <t>P3001</t>
        </is>
      </c>
      <c r="F68" s="34">
        <f>IFERROR(VLOOKUP(E68,'商品マスタ'!$A$4:$E$203,5,FALSE),"")</f>
      </c>
      <c r="G68" s="34">
        <f>IFERROR(VLOOKUP(E68,'商品マスタ'!$A$4:$C$203,3,FALSE),"")</f>
      </c>
      <c r="H68" s="32">
        <f>IFERROR(VLOOKUP(E68,'商品マスタ'!$A$4:$J$203,10,FALSE),"")</f>
      </c>
      <c r="I68" s="30" t="n">
        <v>11</v>
      </c>
      <c r="J68" s="31" t="n">
        <v>0</v>
      </c>
      <c r="K68" s="32">
        <f>IF(OR(H68="",I68=""),"",H68*I68-IF(J68="",0,J68))</f>
      </c>
      <c r="L68" s="32">
        <f>IF(OR(E68="",I68=""),"",IFERROR(VLOOKUP(E68,'商品マスタ'!$A$4:$I$203,9,FALSE)*I68,""))</f>
      </c>
      <c r="M68" s="32">
        <f>IF(K68="","",K68-L68)</f>
      </c>
      <c r="N68" s="33">
        <f>IF(OR(K68="",K68=0),"",M68/K68)</f>
      </c>
      <c r="O68" s="30" t="n">
        <v>2</v>
      </c>
      <c r="P68" s="30" t="n">
        <v>50</v>
      </c>
      <c r="Q68" s="28" t="s">
        <v>140</v>
      </c>
      <c r="R68" s="28" t="inlineStr">
        <is>
          <t>外卖平台</t>
        </is>
      </c>
      <c r="S68" s="28" t="s">
        <v>287</v>
      </c>
    </row>
    <row r="69">
      <c r="A69" s="29" t="n">
        <v>46082</v>
      </c>
      <c r="B69" s="28" t="inlineStr">
        <is>
          <t>S004</t>
        </is>
      </c>
      <c r="C69" s="34">
        <f>IFERROR(VLOOKUP(B69,'店舗マスタ'!$A$4:$B$103,2,FALSE),"")</f>
      </c>
      <c r="D69" s="28" t="inlineStr">
        <is>
          <t>E007</t>
        </is>
      </c>
      <c r="E69" s="28" t="inlineStr">
        <is>
          <t>P6001</t>
        </is>
      </c>
      <c r="F69" s="34">
        <f>IFERROR(VLOOKUP(E69,'商品マスタ'!$A$4:$E$203,5,FALSE),"")</f>
      </c>
      <c r="G69" s="34">
        <f>IFERROR(VLOOKUP(E69,'商品マスタ'!$A$4:$C$203,3,FALSE),"")</f>
      </c>
      <c r="H69" s="32">
        <f>IFERROR(VLOOKUP(E69,'商品マスタ'!$A$4:$J$203,10,FALSE),"")</f>
      </c>
      <c r="I69" s="30" t="n">
        <v>2</v>
      </c>
      <c r="J69" s="31" t="n">
        <v>2</v>
      </c>
      <c r="K69" s="32">
        <f>IF(OR(H69="",I69=""),"",H69*I69-IF(J69="",0,J69))</f>
      </c>
      <c r="L69" s="32">
        <f>IF(OR(E69="",I69=""),"",IFERROR(VLOOKUP(E69,'商品マスタ'!$A$4:$I$203,9,FALSE)*I69,""))</f>
      </c>
      <c r="M69" s="32">
        <f>IF(K69="","",K69-L69)</f>
      </c>
      <c r="N69" s="33">
        <f>IF(OR(K69="",K69=0),"",M69/K69)</f>
      </c>
      <c r="O69" s="30" t="n">
        <v>1</v>
      </c>
      <c r="P69" s="30" t="n">
        <v>25</v>
      </c>
      <c r="Q69" s="28" t="s">
        <v>135</v>
      </c>
      <c r="R69" s="28" t="s">
        <v>136</v>
      </c>
      <c r="S69" s="28" t="s">
        <v>287</v>
      </c>
    </row>
    <row r="70">
      <c r="A70" s="29" t="n">
        <v>46060</v>
      </c>
      <c r="B70" s="28" t="inlineStr">
        <is>
          <t>S004</t>
        </is>
      </c>
      <c r="C70" s="34">
        <f>IFERROR(VLOOKUP(B70,'店舗マスタ'!$A$4:$B$103,2,FALSE),"")</f>
      </c>
      <c r="D70" s="28" t="inlineStr">
        <is>
          <t>E007</t>
        </is>
      </c>
      <c r="E70" s="28" t="inlineStr">
        <is>
          <t>P1002</t>
        </is>
      </c>
      <c r="F70" s="34">
        <f>IFERROR(VLOOKUP(E70,'商品マスタ'!$A$4:$E$203,5,FALSE),"")</f>
      </c>
      <c r="G70" s="34">
        <f>IFERROR(VLOOKUP(E70,'商品マスタ'!$A$4:$C$203,3,FALSE),"")</f>
      </c>
      <c r="H70" s="32">
        <f>IFERROR(VLOOKUP(E70,'商品マスタ'!$A$4:$J$203,10,FALSE),"")</f>
      </c>
      <c r="I70" s="30" t="n">
        <v>9</v>
      </c>
      <c r="J70" s="31" t="n">
        <v>1</v>
      </c>
      <c r="K70" s="32">
        <f>IF(OR(H70="",I70=""),"",H70*I70-IF(J70="",0,J70))</f>
      </c>
      <c r="L70" s="32">
        <f>IF(OR(E70="",I70=""),"",IFERROR(VLOOKUP(E70,'商品マスタ'!$A$4:$I$203,9,FALSE)*I70,""))</f>
      </c>
      <c r="M70" s="32">
        <f>IF(K70="","",K70-L70)</f>
      </c>
      <c r="N70" s="33">
        <f>IF(OR(K70="",K70=0),"",M70/K70)</f>
      </c>
      <c r="O70" s="30" t="n">
        <v>3</v>
      </c>
      <c r="P70" s="30" t="n">
        <v>32</v>
      </c>
      <c r="Q70" s="28" t="s">
        <v>150</v>
      </c>
      <c r="R70" s="28" t="s">
        <v>136</v>
      </c>
      <c r="S70" s="28" t="s">
        <v>287</v>
      </c>
    </row>
    <row r="71">
      <c r="A71" s="29" t="n">
        <v>46097</v>
      </c>
      <c r="B71" s="28" t="inlineStr">
        <is>
          <t>S001</t>
        </is>
      </c>
      <c r="C71" s="34">
        <f>IFERROR(VLOOKUP(B71,'店舗マスタ'!$A$4:$B$103,2,FALSE),"")</f>
      </c>
      <c r="D71" s="28" t="inlineStr">
        <is>
          <t>E001</t>
        </is>
      </c>
      <c r="E71" s="28" t="inlineStr">
        <is>
          <t>P2001</t>
        </is>
      </c>
      <c r="F71" s="34">
        <f>IFERROR(VLOOKUP(E71,'商品マスタ'!$A$4:$E$203,5,FALSE),"")</f>
      </c>
      <c r="G71" s="34">
        <f>IFERROR(VLOOKUP(E71,'商品マスタ'!$A$4:$C$203,3,FALSE),"")</f>
      </c>
      <c r="H71" s="32">
        <f>IFERROR(VLOOKUP(E71,'商品マスタ'!$A$4:$J$203,10,FALSE),"")</f>
      </c>
      <c r="I71" s="30" t="n">
        <v>12</v>
      </c>
      <c r="J71" s="31" t="n">
        <v>2</v>
      </c>
      <c r="K71" s="32">
        <f>IF(OR(H71="",I71=""),"",H71*I71-IF(J71="",0,J71))</f>
      </c>
      <c r="L71" s="32">
        <f>IF(OR(E71="",I71=""),"",IFERROR(VLOOKUP(E71,'商品マスタ'!$A$4:$I$203,9,FALSE)*I71,""))</f>
      </c>
      <c r="M71" s="32">
        <f>IF(K71="","",K71-L71)</f>
      </c>
      <c r="N71" s="33">
        <f>IF(OR(K71="",K71=0),"",M71/K71)</f>
      </c>
      <c r="O71" s="30" t="n">
        <v>3</v>
      </c>
      <c r="P71" s="30" t="n">
        <v>31</v>
      </c>
      <c r="Q71" s="28" t="s">
        <v>155</v>
      </c>
      <c r="R71" s="28" t="inlineStr">
        <is>
          <t>外卖平台</t>
        </is>
      </c>
      <c r="S71" s="28" t="s">
        <v>287</v>
      </c>
    </row>
    <row r="72">
      <c r="A72" s="29" t="n">
        <v>46037</v>
      </c>
      <c r="B72" s="28" t="inlineStr">
        <is>
          <t>S003</t>
        </is>
      </c>
      <c r="C72" s="34">
        <f>IFERROR(VLOOKUP(B72,'店舗マスタ'!$A$4:$B$103,2,FALSE),"")</f>
      </c>
      <c r="D72" s="28" t="inlineStr">
        <is>
          <t>E006</t>
        </is>
      </c>
      <c r="E72" s="28" t="inlineStr">
        <is>
          <t>P2002</t>
        </is>
      </c>
      <c r="F72" s="34">
        <f>IFERROR(VLOOKUP(E72,'商品マスタ'!$A$4:$E$203,5,FALSE),"")</f>
      </c>
      <c r="G72" s="34">
        <f>IFERROR(VLOOKUP(E72,'商品マスタ'!$A$4:$C$203,3,FALSE),"")</f>
      </c>
      <c r="H72" s="32">
        <f>IFERROR(VLOOKUP(E72,'商品マスタ'!$A$4:$J$203,10,FALSE),"")</f>
      </c>
      <c r="I72" s="30" t="n">
        <v>8</v>
      </c>
      <c r="J72" s="31" t="n">
        <v>1</v>
      </c>
      <c r="K72" s="32">
        <f>IF(OR(H72="",I72=""),"",H72*I72-IF(J72="",0,J72))</f>
      </c>
      <c r="L72" s="32">
        <f>IF(OR(E72="",I72=""),"",IFERROR(VLOOKUP(E72,'商品マスタ'!$A$4:$I$203,9,FALSE)*I72,""))</f>
      </c>
      <c r="M72" s="32">
        <f>IF(K72="","",K72-L72)</f>
      </c>
      <c r="N72" s="33">
        <f>IF(OR(K72="",K72=0),"",M72/K72)</f>
      </c>
      <c r="O72" s="30" t="n">
        <v>4</v>
      </c>
      <c r="P72" s="30" t="n">
        <v>10</v>
      </c>
      <c r="Q72" s="28" t="s">
        <v>147</v>
      </c>
      <c r="R72" s="28" t="s">
        <v>151</v>
      </c>
      <c r="S72" s="28" t="s">
        <v>287</v>
      </c>
    </row>
    <row r="73">
      <c r="A73" s="29" t="n">
        <v>46110</v>
      </c>
      <c r="B73" s="28" t="inlineStr">
        <is>
          <t>S004</t>
        </is>
      </c>
      <c r="C73" s="34">
        <f>IFERROR(VLOOKUP(B73,'店舗マスタ'!$A$4:$B$103,2,FALSE),"")</f>
      </c>
      <c r="D73" s="28" t="inlineStr">
        <is>
          <t>E008</t>
        </is>
      </c>
      <c r="E73" s="28" t="inlineStr">
        <is>
          <t>P5001</t>
        </is>
      </c>
      <c r="F73" s="34">
        <f>IFERROR(VLOOKUP(E73,'商品マスタ'!$A$4:$E$203,5,FALSE),"")</f>
      </c>
      <c r="G73" s="34">
        <f>IFERROR(VLOOKUP(E73,'商品マスタ'!$A$4:$C$203,3,FALSE),"")</f>
      </c>
      <c r="H73" s="32">
        <f>IFERROR(VLOOKUP(E73,'商品マスタ'!$A$4:$J$203,10,FALSE),"")</f>
      </c>
      <c r="I73" s="30" t="n">
        <v>5</v>
      </c>
      <c r="J73" s="31" t="n">
        <v>5</v>
      </c>
      <c r="K73" s="32">
        <f>IF(OR(H73="",I73=""),"",H73*I73-IF(J73="",0,J73))</f>
      </c>
      <c r="L73" s="32">
        <f>IF(OR(E73="",I73=""),"",IFERROR(VLOOKUP(E73,'商品マスタ'!$A$4:$I$203,9,FALSE)*I73,""))</f>
      </c>
      <c r="M73" s="32">
        <f>IF(K73="","",K73-L73)</f>
      </c>
      <c r="N73" s="33">
        <f>IF(OR(K73="",K73=0),"",M73/K73)</f>
      </c>
      <c r="O73" s="30" t="n">
        <v>2</v>
      </c>
      <c r="P73" s="30" t="n">
        <v>33</v>
      </c>
      <c r="Q73" s="28" t="s">
        <v>135</v>
      </c>
      <c r="R73" s="28" t="inlineStr">
        <is>
          <t>外卖平台</t>
        </is>
      </c>
      <c r="S73" s="28" t="s">
        <v>287</v>
      </c>
    </row>
    <row r="74">
      <c r="A74" s="29" t="n">
        <v>46038</v>
      </c>
      <c r="B74" s="28" t="inlineStr">
        <is>
          <t>S003</t>
        </is>
      </c>
      <c r="C74" s="34">
        <f>IFERROR(VLOOKUP(B74,'店舗マスタ'!$A$4:$B$103,2,FALSE),"")</f>
      </c>
      <c r="D74" s="28" t="inlineStr">
        <is>
          <t>E006</t>
        </is>
      </c>
      <c r="E74" s="28" t="inlineStr">
        <is>
          <t>P1001</t>
        </is>
      </c>
      <c r="F74" s="34">
        <f>IFERROR(VLOOKUP(E74,'商品マスタ'!$A$4:$E$203,5,FALSE),"")</f>
      </c>
      <c r="G74" s="34">
        <f>IFERROR(VLOOKUP(E74,'商品マスタ'!$A$4:$C$203,3,FALSE),"")</f>
      </c>
      <c r="H74" s="32">
        <f>IFERROR(VLOOKUP(E74,'商品マスタ'!$A$4:$J$203,10,FALSE),"")</f>
      </c>
      <c r="I74" s="30" t="n">
        <v>6</v>
      </c>
      <c r="J74" s="31" t="n">
        <v>10</v>
      </c>
      <c r="K74" s="32">
        <f>IF(OR(H74="",I74=""),"",H74*I74-IF(J74="",0,J74))</f>
      </c>
      <c r="L74" s="32">
        <f>IF(OR(E74="",I74=""),"",IFERROR(VLOOKUP(E74,'商品マスタ'!$A$4:$I$203,9,FALSE)*I74,""))</f>
      </c>
      <c r="M74" s="32">
        <f>IF(K74="","",K74-L74)</f>
      </c>
      <c r="N74" s="33">
        <f>IF(OR(K74="",K74=0),"",M74/K74)</f>
      </c>
      <c r="O74" s="30" t="n">
        <v>3</v>
      </c>
      <c r="P74" s="30" t="n">
        <v>61</v>
      </c>
      <c r="Q74" s="28" t="s">
        <v>147</v>
      </c>
      <c r="R74" s="28" t="s">
        <v>141</v>
      </c>
      <c r="S74" s="28" t="s">
        <v>287</v>
      </c>
    </row>
    <row r="75">
      <c r="A75" s="29" t="n">
        <v>46114</v>
      </c>
      <c r="B75" s="28" t="inlineStr">
        <is>
          <t>S001</t>
        </is>
      </c>
      <c r="C75" s="34">
        <f>IFERROR(VLOOKUP(B75,'店舗マスタ'!$A$4:$B$103,2,FALSE),"")</f>
      </c>
      <c r="D75" s="28" t="inlineStr">
        <is>
          <t>E002</t>
        </is>
      </c>
      <c r="E75" s="28" t="inlineStr">
        <is>
          <t>P3001</t>
        </is>
      </c>
      <c r="F75" s="34">
        <f>IFERROR(VLOOKUP(E75,'商品マスタ'!$A$4:$E$203,5,FALSE),"")</f>
      </c>
      <c r="G75" s="34">
        <f>IFERROR(VLOOKUP(E75,'商品マスタ'!$A$4:$C$203,3,FALSE),"")</f>
      </c>
      <c r="H75" s="32">
        <f>IFERROR(VLOOKUP(E75,'商品マスタ'!$A$4:$J$203,10,FALSE),"")</f>
      </c>
      <c r="I75" s="30" t="n">
        <v>5</v>
      </c>
      <c r="J75" s="31" t="n">
        <v>0</v>
      </c>
      <c r="K75" s="32">
        <f>IF(OR(H75="",I75=""),"",H75*I75-IF(J75="",0,J75))</f>
      </c>
      <c r="L75" s="32">
        <f>IF(OR(E75="",I75=""),"",IFERROR(VLOOKUP(E75,'商品マスタ'!$A$4:$I$203,9,FALSE)*I75,""))</f>
      </c>
      <c r="M75" s="32">
        <f>IF(K75="","",K75-L75)</f>
      </c>
      <c r="N75" s="33">
        <f>IF(OR(K75="",K75=0),"",M75/K75)</f>
      </c>
      <c r="O75" s="30" t="n">
        <v>1</v>
      </c>
      <c r="P75" s="30" t="n">
        <v>31</v>
      </c>
      <c r="Q75" s="28" t="s">
        <v>155</v>
      </c>
      <c r="R75" s="28" t="s">
        <v>136</v>
      </c>
      <c r="S75" s="28" t="s">
        <v>287</v>
      </c>
    </row>
    <row r="76">
      <c r="A76" s="29" t="n">
        <v>46069</v>
      </c>
      <c r="B76" s="28" t="inlineStr">
        <is>
          <t>S004</t>
        </is>
      </c>
      <c r="C76" s="34">
        <f>IFERROR(VLOOKUP(B76,'店舗マスタ'!$A$4:$B$103,2,FALSE),"")</f>
      </c>
      <c r="D76" s="28" t="inlineStr">
        <is>
          <t>E008</t>
        </is>
      </c>
      <c r="E76" s="28" t="inlineStr">
        <is>
          <t>P3001</t>
        </is>
      </c>
      <c r="F76" s="34">
        <f>IFERROR(VLOOKUP(E76,'商品マスタ'!$A$4:$E$203,5,FALSE),"")</f>
      </c>
      <c r="G76" s="34">
        <f>IFERROR(VLOOKUP(E76,'商品マスタ'!$A$4:$C$203,3,FALSE),"")</f>
      </c>
      <c r="H76" s="32">
        <f>IFERROR(VLOOKUP(E76,'商品マスタ'!$A$4:$J$203,10,FALSE),"")</f>
      </c>
      <c r="I76" s="30" t="n">
        <v>1</v>
      </c>
      <c r="J76" s="31" t="n">
        <v>0</v>
      </c>
      <c r="K76" s="32">
        <f>IF(OR(H76="",I76=""),"",H76*I76-IF(J76="",0,J76))</f>
      </c>
      <c r="L76" s="32">
        <f>IF(OR(E76="",I76=""),"",IFERROR(VLOOKUP(E76,'商品マスタ'!$A$4:$I$203,9,FALSE)*I76,""))</f>
      </c>
      <c r="M76" s="32">
        <f>IF(K76="","",K76-L76)</f>
      </c>
      <c r="N76" s="33">
        <f>IF(OR(K76="",K76=0),"",M76/K76)</f>
      </c>
      <c r="O76" s="30" t="n">
        <v>1</v>
      </c>
      <c r="P76" s="30" t="n">
        <v>9</v>
      </c>
      <c r="Q76" s="28" t="s">
        <v>150</v>
      </c>
      <c r="R76" s="28" t="s">
        <v>141</v>
      </c>
      <c r="S76" s="28" t="s">
        <v>287</v>
      </c>
    </row>
    <row r="77">
      <c r="A77" s="29" t="n">
        <v>46057</v>
      </c>
      <c r="B77" s="28" t="inlineStr">
        <is>
          <t>S004</t>
        </is>
      </c>
      <c r="C77" s="34">
        <f>IFERROR(VLOOKUP(B77,'店舗マスタ'!$A$4:$B$103,2,FALSE),"")</f>
      </c>
      <c r="D77" s="28" t="inlineStr">
        <is>
          <t>E008</t>
        </is>
      </c>
      <c r="E77" s="28" t="inlineStr">
        <is>
          <t>P4001</t>
        </is>
      </c>
      <c r="F77" s="34">
        <f>IFERROR(VLOOKUP(E77,'商品マスタ'!$A$4:$E$203,5,FALSE),"")</f>
      </c>
      <c r="G77" s="34">
        <f>IFERROR(VLOOKUP(E77,'商品マスタ'!$A$4:$C$203,3,FALSE),"")</f>
      </c>
      <c r="H77" s="32">
        <f>IFERROR(VLOOKUP(E77,'商品マスタ'!$A$4:$J$203,10,FALSE),"")</f>
      </c>
      <c r="I77" s="30" t="n">
        <v>4</v>
      </c>
      <c r="J77" s="31" t="n">
        <v>10</v>
      </c>
      <c r="K77" s="32">
        <f>IF(OR(H77="",I77=""),"",H77*I77-IF(J77="",0,J77))</f>
      </c>
      <c r="L77" s="32">
        <f>IF(OR(E77="",I77=""),"",IFERROR(VLOOKUP(E77,'商品マスタ'!$A$4:$I$203,9,FALSE)*I77,""))</f>
      </c>
      <c r="M77" s="32">
        <f>IF(K77="","",K77-L77)</f>
      </c>
      <c r="N77" s="33">
        <f>IF(OR(K77="",K77=0),"",M77/K77)</f>
      </c>
      <c r="O77" s="30" t="n">
        <v>3</v>
      </c>
      <c r="P77" s="30" t="n">
        <v>58</v>
      </c>
      <c r="Q77" s="28" t="s">
        <v>147</v>
      </c>
      <c r="R77" s="28" t="s">
        <v>151</v>
      </c>
      <c r="S77" s="28" t="s">
        <v>287</v>
      </c>
    </row>
    <row r="78">
      <c r="A78" s="29" t="n">
        <v>46093</v>
      </c>
      <c r="B78" s="28" t="inlineStr">
        <is>
          <t>S002</t>
        </is>
      </c>
      <c r="C78" s="34">
        <f>IFERROR(VLOOKUP(B78,'店舗マスタ'!$A$4:$B$103,2,FALSE),"")</f>
      </c>
      <c r="D78" s="28" t="inlineStr">
        <is>
          <t>E004</t>
        </is>
      </c>
      <c r="E78" s="28" t="inlineStr">
        <is>
          <t>P1002</t>
        </is>
      </c>
      <c r="F78" s="34">
        <f>IFERROR(VLOOKUP(E78,'商品マスタ'!$A$4:$E$203,5,FALSE),"")</f>
      </c>
      <c r="G78" s="34">
        <f>IFERROR(VLOOKUP(E78,'商品マスタ'!$A$4:$C$203,3,FALSE),"")</f>
      </c>
      <c r="H78" s="32">
        <f>IFERROR(VLOOKUP(E78,'商品マスタ'!$A$4:$J$203,10,FALSE),"")</f>
      </c>
      <c r="I78" s="30" t="n">
        <v>1</v>
      </c>
      <c r="J78" s="31" t="n">
        <v>5</v>
      </c>
      <c r="K78" s="32">
        <f>IF(OR(H78="",I78=""),"",H78*I78-IF(J78="",0,J78))</f>
      </c>
      <c r="L78" s="32">
        <f>IF(OR(E78="",I78=""),"",IFERROR(VLOOKUP(E78,'商品マスタ'!$A$4:$I$203,9,FALSE)*I78,""))</f>
      </c>
      <c r="M78" s="32">
        <f>IF(K78="","",K78-L78)</f>
      </c>
      <c r="N78" s="33">
        <f>IF(OR(K78="",K78=0),"",M78/K78)</f>
      </c>
      <c r="O78" s="30" t="n">
        <v>1</v>
      </c>
      <c r="P78" s="30" t="n">
        <v>34</v>
      </c>
      <c r="Q78" s="28" t="s">
        <v>140</v>
      </c>
      <c r="R78" s="28" t="s">
        <v>151</v>
      </c>
      <c r="S78" s="28" t="s">
        <v>287</v>
      </c>
    </row>
    <row r="79">
      <c r="A79" s="29" t="n">
        <v>46029</v>
      </c>
      <c r="B79" s="28" t="inlineStr">
        <is>
          <t>S002</t>
        </is>
      </c>
      <c r="C79" s="34">
        <f>IFERROR(VLOOKUP(B79,'店舗マスタ'!$A$4:$B$103,2,FALSE),"")</f>
      </c>
      <c r="D79" s="28" t="inlineStr">
        <is>
          <t>E005</t>
        </is>
      </c>
      <c r="E79" s="28" t="inlineStr">
        <is>
          <t>P2001</t>
        </is>
      </c>
      <c r="F79" s="34">
        <f>IFERROR(VLOOKUP(E79,'商品マスタ'!$A$4:$E$203,5,FALSE),"")</f>
      </c>
      <c r="G79" s="34">
        <f>IFERROR(VLOOKUP(E79,'商品マスタ'!$A$4:$C$203,3,FALSE),"")</f>
      </c>
      <c r="H79" s="32">
        <f>IFERROR(VLOOKUP(E79,'商品マスタ'!$A$4:$J$203,10,FALSE),"")</f>
      </c>
      <c r="I79" s="30" t="n">
        <v>8</v>
      </c>
      <c r="J79" s="31" t="n">
        <v>1</v>
      </c>
      <c r="K79" s="32">
        <f>IF(OR(H79="",I79=""),"",H79*I79-IF(J79="",0,J79))</f>
      </c>
      <c r="L79" s="32">
        <f>IF(OR(E79="",I79=""),"",IFERROR(VLOOKUP(E79,'商品マスタ'!$A$4:$I$203,9,FALSE)*I79,""))</f>
      </c>
      <c r="M79" s="32">
        <f>IF(K79="","",K79-L79)</f>
      </c>
      <c r="N79" s="33">
        <f>IF(OR(K79="",K79=0),"",M79/K79)</f>
      </c>
      <c r="O79" s="30" t="n">
        <v>3</v>
      </c>
      <c r="P79" s="30" t="n">
        <v>26</v>
      </c>
      <c r="Q79" s="28" t="s">
        <v>140</v>
      </c>
      <c r="R79" s="28" t="inlineStr">
        <is>
          <t>外卖平台</t>
        </is>
      </c>
      <c r="S79" s="28" t="s">
        <v>287</v>
      </c>
    </row>
    <row r="80">
      <c r="A80" s="29" t="n">
        <v>46074</v>
      </c>
      <c r="B80" s="28" t="inlineStr">
        <is>
          <t>S002</t>
        </is>
      </c>
      <c r="C80" s="34">
        <f>IFERROR(VLOOKUP(B80,'店舗マスタ'!$A$4:$B$103,2,FALSE),"")</f>
      </c>
      <c r="D80" s="28" t="inlineStr">
        <is>
          <t>E004</t>
        </is>
      </c>
      <c r="E80" s="28" t="inlineStr">
        <is>
          <t>P3001</t>
        </is>
      </c>
      <c r="F80" s="34">
        <f>IFERROR(VLOOKUP(E80,'商品マスタ'!$A$4:$E$203,5,FALSE),"")</f>
      </c>
      <c r="G80" s="34">
        <f>IFERROR(VLOOKUP(E80,'商品マスタ'!$A$4:$C$203,3,FALSE),"")</f>
      </c>
      <c r="H80" s="32">
        <f>IFERROR(VLOOKUP(E80,'商品マスタ'!$A$4:$J$203,10,FALSE),"")</f>
      </c>
      <c r="I80" s="30" t="n">
        <v>8</v>
      </c>
      <c r="J80" s="31" t="n">
        <v>2</v>
      </c>
      <c r="K80" s="32">
        <f>IF(OR(H80="",I80=""),"",H80*I80-IF(J80="",0,J80))</f>
      </c>
      <c r="L80" s="32">
        <f>IF(OR(E80="",I80=""),"",IFERROR(VLOOKUP(E80,'商品マスタ'!$A$4:$I$203,9,FALSE)*I80,""))</f>
      </c>
      <c r="M80" s="32">
        <f>IF(K80="","",K80-L80)</f>
      </c>
      <c r="N80" s="33">
        <f>IF(OR(K80="",K80=0),"",M80/K80)</f>
      </c>
      <c r="O80" s="30" t="n">
        <v>4</v>
      </c>
      <c r="P80" s="30" t="n">
        <v>16</v>
      </c>
      <c r="Q80" s="28" t="s">
        <v>150</v>
      </c>
      <c r="R80" s="28" t="s">
        <v>136</v>
      </c>
      <c r="S80" s="28" t="s">
        <v>287</v>
      </c>
    </row>
    <row r="81">
      <c r="A81" s="29" t="n">
        <v>46049</v>
      </c>
      <c r="B81" s="28" t="inlineStr">
        <is>
          <t>S004</t>
        </is>
      </c>
      <c r="C81" s="34">
        <f>IFERROR(VLOOKUP(B81,'店舗マスタ'!$A$4:$B$103,2,FALSE),"")</f>
      </c>
      <c r="D81" s="28" t="inlineStr">
        <is>
          <t>E007</t>
        </is>
      </c>
      <c r="E81" s="28" t="inlineStr">
        <is>
          <t>P2002</t>
        </is>
      </c>
      <c r="F81" s="34">
        <f>IFERROR(VLOOKUP(E81,'商品マスタ'!$A$4:$E$203,5,FALSE),"")</f>
      </c>
      <c r="G81" s="34">
        <f>IFERROR(VLOOKUP(E81,'商品マスタ'!$A$4:$C$203,3,FALSE),"")</f>
      </c>
      <c r="H81" s="32">
        <f>IFERROR(VLOOKUP(E81,'商品マスタ'!$A$4:$J$203,10,FALSE),"")</f>
      </c>
      <c r="I81" s="30" t="n">
        <v>8</v>
      </c>
      <c r="J81" s="31" t="n">
        <v>0</v>
      </c>
      <c r="K81" s="32">
        <f>IF(OR(H81="",I81=""),"",H81*I81-IF(J81="",0,J81))</f>
      </c>
      <c r="L81" s="32">
        <f>IF(OR(E81="",I81=""),"",IFERROR(VLOOKUP(E81,'商品マスタ'!$A$4:$I$203,9,FALSE)*I81,""))</f>
      </c>
      <c r="M81" s="32">
        <f>IF(K81="","",K81-L81)</f>
      </c>
      <c r="N81" s="33">
        <f>IF(OR(K81="",K81=0),"",M81/K81)</f>
      </c>
      <c r="O81" s="30" t="n">
        <v>4</v>
      </c>
      <c r="P81" s="30" t="n">
        <v>36</v>
      </c>
      <c r="Q81" s="28" t="s">
        <v>155</v>
      </c>
      <c r="R81" s="28" t="s">
        <v>141</v>
      </c>
      <c r="S81" s="28" t="s">
        <v>287</v>
      </c>
    </row>
    <row r="82">
      <c r="A82" s="29" t="n">
        <v>46054</v>
      </c>
      <c r="B82" s="28" t="inlineStr">
        <is>
          <t>S001</t>
        </is>
      </c>
      <c r="C82" s="34">
        <f>IFERROR(VLOOKUP(B82,'店舗マスタ'!$A$4:$B$103,2,FALSE),"")</f>
      </c>
      <c r="D82" s="28" t="inlineStr">
        <is>
          <t>E001</t>
        </is>
      </c>
      <c r="E82" s="28" t="inlineStr">
        <is>
          <t>P2001</t>
        </is>
      </c>
      <c r="F82" s="34">
        <f>IFERROR(VLOOKUP(E82,'商品マスタ'!$A$4:$E$203,5,FALSE),"")</f>
      </c>
      <c r="G82" s="34">
        <f>IFERROR(VLOOKUP(E82,'商品マスタ'!$A$4:$C$203,3,FALSE),"")</f>
      </c>
      <c r="H82" s="32">
        <f>IFERROR(VLOOKUP(E82,'商品マスタ'!$A$4:$J$203,10,FALSE),"")</f>
      </c>
      <c r="I82" s="30" t="n">
        <v>6</v>
      </c>
      <c r="J82" s="31" t="n">
        <v>2</v>
      </c>
      <c r="K82" s="32">
        <f>IF(OR(H82="",I82=""),"",H82*I82-IF(J82="",0,J82))</f>
      </c>
      <c r="L82" s="32">
        <f>IF(OR(E82="",I82=""),"",IFERROR(VLOOKUP(E82,'商品マスタ'!$A$4:$I$203,9,FALSE)*I82,""))</f>
      </c>
      <c r="M82" s="32">
        <f>IF(K82="","",K82-L82)</f>
      </c>
      <c r="N82" s="33">
        <f>IF(OR(K82="",K82=0),"",M82/K82)</f>
      </c>
      <c r="O82" s="30" t="n">
        <v>1</v>
      </c>
      <c r="P82" s="30" t="n">
        <v>26</v>
      </c>
      <c r="Q82" s="28" t="s">
        <v>140</v>
      </c>
      <c r="R82" s="28" t="inlineStr">
        <is>
          <t>外卖平台</t>
        </is>
      </c>
      <c r="S82" s="28" t="s">
        <v>287</v>
      </c>
    </row>
    <row r="83">
      <c r="A83" s="29" t="n">
        <v>46126</v>
      </c>
      <c r="B83" s="28" t="inlineStr">
        <is>
          <t>S002</t>
        </is>
      </c>
      <c r="C83" s="34">
        <f>IFERROR(VLOOKUP(B83,'店舗マスタ'!$A$4:$B$103,2,FALSE),"")</f>
      </c>
      <c r="D83" s="28" t="inlineStr">
        <is>
          <t>E005</t>
        </is>
      </c>
      <c r="E83" s="28" t="inlineStr">
        <is>
          <t>P1001</t>
        </is>
      </c>
      <c r="F83" s="34">
        <f>IFERROR(VLOOKUP(E83,'商品マスタ'!$A$4:$E$203,5,FALSE),"")</f>
      </c>
      <c r="G83" s="34">
        <f>IFERROR(VLOOKUP(E83,'商品マスタ'!$A$4:$C$203,3,FALSE),"")</f>
      </c>
      <c r="H83" s="32">
        <f>IFERROR(VLOOKUP(E83,'商品マスタ'!$A$4:$J$203,10,FALSE),"")</f>
      </c>
      <c r="I83" s="30" t="n">
        <v>12</v>
      </c>
      <c r="J83" s="31" t="n">
        <v>10</v>
      </c>
      <c r="K83" s="32">
        <f>IF(OR(H83="",I83=""),"",H83*I83-IF(J83="",0,J83))</f>
      </c>
      <c r="L83" s="32">
        <f>IF(OR(E83="",I83=""),"",IFERROR(VLOOKUP(E83,'商品マスタ'!$A$4:$I$203,9,FALSE)*I83,""))</f>
      </c>
      <c r="M83" s="32">
        <f>IF(K83="","",K83-L83)</f>
      </c>
      <c r="N83" s="33">
        <f>IF(OR(K83="",K83=0),"",M83/K83)</f>
      </c>
      <c r="O83" s="30" t="n">
        <v>4</v>
      </c>
      <c r="P83" s="30" t="n">
        <v>33</v>
      </c>
      <c r="Q83" s="28" t="s">
        <v>155</v>
      </c>
      <c r="R83" s="28" t="s">
        <v>141</v>
      </c>
      <c r="S83" s="28" t="s">
        <v>287</v>
      </c>
    </row>
    <row r="84">
      <c r="A84" s="29" t="n"/>
      <c r="B84" s="28" t="n"/>
      <c r="C84" s="34">
        <f>IFERROR(VLOOKUP(B84,'店舗マスタ'!$A$4:$B$103,2,FALSE),"")</f>
      </c>
      <c r="D84" s="28" t="n"/>
      <c r="E84" s="28" t="n"/>
      <c r="F84" s="34">
        <f>IFERROR(VLOOKUP(E84,'商品マスタ'!$A$4:$E$203,5,FALSE),"")</f>
      </c>
      <c r="G84" s="34">
        <f>IFERROR(VLOOKUP(E84,'商品マスタ'!$A$4:$C$203,3,FALSE),"")</f>
      </c>
      <c r="H84" s="32">
        <f>IFERROR(VLOOKUP(E84,'商品マスタ'!$A$4:$J$203,10,FALSE),"")</f>
      </c>
      <c r="I84" s="30" t="n"/>
      <c r="J84" s="31" t="n"/>
      <c r="K84" s="32">
        <f>IF(OR(H84="",I84=""),"",H84*I84-IF(J84="",0,J84))</f>
      </c>
      <c r="L84" s="32">
        <f>IF(OR(E84="",I84=""),"",IFERROR(VLOOKUP(E84,'商品マスタ'!$A$4:$I$203,9,FALSE)*I84,""))</f>
      </c>
      <c r="M84" s="32">
        <f>IF(K84="","",K84-L84)</f>
      </c>
      <c r="N84" s="33">
        <f>IF(OR(K84="",K84=0),"",M84/K84)</f>
      </c>
      <c r="O84" s="30" t="n"/>
      <c r="P84" s="30" t="n"/>
      <c r="Q84" s="28" t="n"/>
      <c r="R84" s="28" t="n"/>
      <c r="S84" s="28" t="n"/>
    </row>
    <row r="85">
      <c r="A85" s="29" t="n"/>
      <c r="B85" s="28" t="n"/>
      <c r="C85" s="34">
        <f>IFERROR(VLOOKUP(B85,'店舗マスタ'!$A$4:$B$103,2,FALSE),"")</f>
      </c>
      <c r="D85" s="28" t="n"/>
      <c r="E85" s="28" t="n"/>
      <c r="F85" s="34">
        <f>IFERROR(VLOOKUP(E85,'商品マスタ'!$A$4:$E$203,5,FALSE),"")</f>
      </c>
      <c r="G85" s="34">
        <f>IFERROR(VLOOKUP(E85,'商品マスタ'!$A$4:$C$203,3,FALSE),"")</f>
      </c>
      <c r="H85" s="32">
        <f>IFERROR(VLOOKUP(E85,'商品マスタ'!$A$4:$J$203,10,FALSE),"")</f>
      </c>
      <c r="I85" s="30" t="n"/>
      <c r="J85" s="31" t="n"/>
      <c r="K85" s="32">
        <f>IF(OR(H85="",I85=""),"",H85*I85-IF(J85="",0,J85))</f>
      </c>
      <c r="L85" s="32">
        <f>IF(OR(E85="",I85=""),"",IFERROR(VLOOKUP(E85,'商品マスタ'!$A$4:$I$203,9,FALSE)*I85,""))</f>
      </c>
      <c r="M85" s="32">
        <f>IF(K85="","",K85-L85)</f>
      </c>
      <c r="N85" s="33">
        <f>IF(OR(K85="",K85=0),"",M85/K85)</f>
      </c>
      <c r="O85" s="30" t="n"/>
      <c r="P85" s="30" t="n"/>
      <c r="Q85" s="28" t="n"/>
      <c r="R85" s="28" t="n"/>
      <c r="S85" s="28" t="n"/>
    </row>
    <row r="86">
      <c r="A86" s="29" t="n"/>
      <c r="B86" s="28" t="n"/>
      <c r="C86" s="34">
        <f>IFERROR(VLOOKUP(B86,'店舗マスタ'!$A$4:$B$103,2,FALSE),"")</f>
      </c>
      <c r="D86" s="28" t="n"/>
      <c r="E86" s="28" t="n"/>
      <c r="F86" s="34">
        <f>IFERROR(VLOOKUP(E86,'商品マスタ'!$A$4:$E$203,5,FALSE),"")</f>
      </c>
      <c r="G86" s="34">
        <f>IFERROR(VLOOKUP(E86,'商品マスタ'!$A$4:$C$203,3,FALSE),"")</f>
      </c>
      <c r="H86" s="32">
        <f>IFERROR(VLOOKUP(E86,'商品マスタ'!$A$4:$J$203,10,FALSE),"")</f>
      </c>
      <c r="I86" s="30" t="n"/>
      <c r="J86" s="31" t="n"/>
      <c r="K86" s="32">
        <f>IF(OR(H86="",I86=""),"",H86*I86-IF(J86="",0,J86))</f>
      </c>
      <c r="L86" s="32">
        <f>IF(OR(E86="",I86=""),"",IFERROR(VLOOKUP(E86,'商品マスタ'!$A$4:$I$203,9,FALSE)*I86,""))</f>
      </c>
      <c r="M86" s="32">
        <f>IF(K86="","",K86-L86)</f>
      </c>
      <c r="N86" s="33">
        <f>IF(OR(K86="",K86=0),"",M86/K86)</f>
      </c>
      <c r="O86" s="30" t="n"/>
      <c r="P86" s="30" t="n"/>
      <c r="Q86" s="28" t="n"/>
      <c r="R86" s="28" t="n"/>
      <c r="S86" s="28" t="n"/>
    </row>
    <row r="87">
      <c r="A87" s="29" t="n"/>
      <c r="B87" s="28" t="n"/>
      <c r="C87" s="34">
        <f>IFERROR(VLOOKUP(B87,'店舗マスタ'!$A$4:$B$103,2,FALSE),"")</f>
      </c>
      <c r="D87" s="28" t="n"/>
      <c r="E87" s="28" t="n"/>
      <c r="F87" s="34">
        <f>IFERROR(VLOOKUP(E87,'商品マスタ'!$A$4:$E$203,5,FALSE),"")</f>
      </c>
      <c r="G87" s="34">
        <f>IFERROR(VLOOKUP(E87,'商品マスタ'!$A$4:$C$203,3,FALSE),"")</f>
      </c>
      <c r="H87" s="32">
        <f>IFERROR(VLOOKUP(E87,'商品マスタ'!$A$4:$J$203,10,FALSE),"")</f>
      </c>
      <c r="I87" s="30" t="n"/>
      <c r="J87" s="31" t="n"/>
      <c r="K87" s="32">
        <f>IF(OR(H87="",I87=""),"",H87*I87-IF(J87="",0,J87))</f>
      </c>
      <c r="L87" s="32">
        <f>IF(OR(E87="",I87=""),"",IFERROR(VLOOKUP(E87,'商品マスタ'!$A$4:$I$203,9,FALSE)*I87,""))</f>
      </c>
      <c r="M87" s="32">
        <f>IF(K87="","",K87-L87)</f>
      </c>
      <c r="N87" s="33">
        <f>IF(OR(K87="",K87=0),"",M87/K87)</f>
      </c>
      <c r="O87" s="30" t="n"/>
      <c r="P87" s="30" t="n"/>
      <c r="Q87" s="28" t="n"/>
      <c r="R87" s="28" t="n"/>
      <c r="S87" s="28" t="n"/>
    </row>
    <row r="88">
      <c r="A88" s="29" t="n"/>
      <c r="B88" s="28" t="n"/>
      <c r="C88" s="34">
        <f>IFERROR(VLOOKUP(B88,'店舗マスタ'!$A$4:$B$103,2,FALSE),"")</f>
      </c>
      <c r="D88" s="28" t="n"/>
      <c r="E88" s="28" t="n"/>
      <c r="F88" s="34">
        <f>IFERROR(VLOOKUP(E88,'商品マスタ'!$A$4:$E$203,5,FALSE),"")</f>
      </c>
      <c r="G88" s="34">
        <f>IFERROR(VLOOKUP(E88,'商品マスタ'!$A$4:$C$203,3,FALSE),"")</f>
      </c>
      <c r="H88" s="32">
        <f>IFERROR(VLOOKUP(E88,'商品マスタ'!$A$4:$J$203,10,FALSE),"")</f>
      </c>
      <c r="I88" s="30" t="n"/>
      <c r="J88" s="31" t="n"/>
      <c r="K88" s="32">
        <f>IF(OR(H88="",I88=""),"",H88*I88-IF(J88="",0,J88))</f>
      </c>
      <c r="L88" s="32">
        <f>IF(OR(E88="",I88=""),"",IFERROR(VLOOKUP(E88,'商品マスタ'!$A$4:$I$203,9,FALSE)*I88,""))</f>
      </c>
      <c r="M88" s="32">
        <f>IF(K88="","",K88-L88)</f>
      </c>
      <c r="N88" s="33">
        <f>IF(OR(K88="",K88=0),"",M88/K88)</f>
      </c>
      <c r="O88" s="30" t="n"/>
      <c r="P88" s="30" t="n"/>
      <c r="Q88" s="28" t="n"/>
      <c r="R88" s="28" t="n"/>
      <c r="S88" s="28" t="n"/>
    </row>
    <row r="89">
      <c r="A89" s="29" t="n"/>
      <c r="B89" s="28" t="n"/>
      <c r="C89" s="34">
        <f>IFERROR(VLOOKUP(B89,'店舗マスタ'!$A$4:$B$103,2,FALSE),"")</f>
      </c>
      <c r="D89" s="28" t="n"/>
      <c r="E89" s="28" t="n"/>
      <c r="F89" s="34">
        <f>IFERROR(VLOOKUP(E89,'商品マスタ'!$A$4:$E$203,5,FALSE),"")</f>
      </c>
      <c r="G89" s="34">
        <f>IFERROR(VLOOKUP(E89,'商品マスタ'!$A$4:$C$203,3,FALSE),"")</f>
      </c>
      <c r="H89" s="32">
        <f>IFERROR(VLOOKUP(E89,'商品マスタ'!$A$4:$J$203,10,FALSE),"")</f>
      </c>
      <c r="I89" s="30" t="n"/>
      <c r="J89" s="31" t="n"/>
      <c r="K89" s="32">
        <f>IF(OR(H89="",I89=""),"",H89*I89-IF(J89="",0,J89))</f>
      </c>
      <c r="L89" s="32">
        <f>IF(OR(E89="",I89=""),"",IFERROR(VLOOKUP(E89,'商品マスタ'!$A$4:$I$203,9,FALSE)*I89,""))</f>
      </c>
      <c r="M89" s="32">
        <f>IF(K89="","",K89-L89)</f>
      </c>
      <c r="N89" s="33">
        <f>IF(OR(K89="",K89=0),"",M89/K89)</f>
      </c>
      <c r="O89" s="30" t="n"/>
      <c r="P89" s="30" t="n"/>
      <c r="Q89" s="28" t="n"/>
      <c r="R89" s="28" t="n"/>
      <c r="S89" s="28" t="n"/>
    </row>
    <row r="90">
      <c r="A90" s="29" t="n"/>
      <c r="B90" s="28" t="n"/>
      <c r="C90" s="34">
        <f>IFERROR(VLOOKUP(B90,'店舗マスタ'!$A$4:$B$103,2,FALSE),"")</f>
      </c>
      <c r="D90" s="28" t="n"/>
      <c r="E90" s="28" t="n"/>
      <c r="F90" s="34">
        <f>IFERROR(VLOOKUP(E90,'商品マスタ'!$A$4:$E$203,5,FALSE),"")</f>
      </c>
      <c r="G90" s="34">
        <f>IFERROR(VLOOKUP(E90,'商品マスタ'!$A$4:$C$203,3,FALSE),"")</f>
      </c>
      <c r="H90" s="32">
        <f>IFERROR(VLOOKUP(E90,'商品マスタ'!$A$4:$J$203,10,FALSE),"")</f>
      </c>
      <c r="I90" s="30" t="n"/>
      <c r="J90" s="31" t="n"/>
      <c r="K90" s="32">
        <f>IF(OR(H90="",I90=""),"",H90*I90-IF(J90="",0,J90))</f>
      </c>
      <c r="L90" s="32">
        <f>IF(OR(E90="",I90=""),"",IFERROR(VLOOKUP(E90,'商品マスタ'!$A$4:$I$203,9,FALSE)*I90,""))</f>
      </c>
      <c r="M90" s="32">
        <f>IF(K90="","",K90-L90)</f>
      </c>
      <c r="N90" s="33">
        <f>IF(OR(K90="",K90=0),"",M90/K90)</f>
      </c>
      <c r="O90" s="30" t="n"/>
      <c r="P90" s="30" t="n"/>
      <c r="Q90" s="28" t="n"/>
      <c r="R90" s="28" t="n"/>
      <c r="S90" s="28" t="n"/>
    </row>
    <row r="91">
      <c r="A91" s="29" t="n"/>
      <c r="B91" s="28" t="n"/>
      <c r="C91" s="34">
        <f>IFERROR(VLOOKUP(B91,'店舗マスタ'!$A$4:$B$103,2,FALSE),"")</f>
      </c>
      <c r="D91" s="28" t="n"/>
      <c r="E91" s="28" t="n"/>
      <c r="F91" s="34">
        <f>IFERROR(VLOOKUP(E91,'商品マスタ'!$A$4:$E$203,5,FALSE),"")</f>
      </c>
      <c r="G91" s="34">
        <f>IFERROR(VLOOKUP(E91,'商品マスタ'!$A$4:$C$203,3,FALSE),"")</f>
      </c>
      <c r="H91" s="32">
        <f>IFERROR(VLOOKUP(E91,'商品マスタ'!$A$4:$J$203,10,FALSE),"")</f>
      </c>
      <c r="I91" s="30" t="n"/>
      <c r="J91" s="31" t="n"/>
      <c r="K91" s="32">
        <f>IF(OR(H91="",I91=""),"",H91*I91-IF(J91="",0,J91))</f>
      </c>
      <c r="L91" s="32">
        <f>IF(OR(E91="",I91=""),"",IFERROR(VLOOKUP(E91,'商品マスタ'!$A$4:$I$203,9,FALSE)*I91,""))</f>
      </c>
      <c r="M91" s="32">
        <f>IF(K91="","",K91-L91)</f>
      </c>
      <c r="N91" s="33">
        <f>IF(OR(K91="",K91=0),"",M91/K91)</f>
      </c>
      <c r="O91" s="30" t="n"/>
      <c r="P91" s="30" t="n"/>
      <c r="Q91" s="28" t="n"/>
      <c r="R91" s="28" t="n"/>
      <c r="S91" s="28" t="n"/>
    </row>
    <row r="92">
      <c r="A92" s="29" t="n"/>
      <c r="B92" s="28" t="n"/>
      <c r="C92" s="34">
        <f>IFERROR(VLOOKUP(B92,'店舗マスタ'!$A$4:$B$103,2,FALSE),"")</f>
      </c>
      <c r="D92" s="28" t="n"/>
      <c r="E92" s="28" t="n"/>
      <c r="F92" s="34">
        <f>IFERROR(VLOOKUP(E92,'商品マスタ'!$A$4:$E$203,5,FALSE),"")</f>
      </c>
      <c r="G92" s="34">
        <f>IFERROR(VLOOKUP(E92,'商品マスタ'!$A$4:$C$203,3,FALSE),"")</f>
      </c>
      <c r="H92" s="32">
        <f>IFERROR(VLOOKUP(E92,'商品マスタ'!$A$4:$J$203,10,FALSE),"")</f>
      </c>
      <c r="I92" s="30" t="n"/>
      <c r="J92" s="31" t="n"/>
      <c r="K92" s="32">
        <f>IF(OR(H92="",I92=""),"",H92*I92-IF(J92="",0,J92))</f>
      </c>
      <c r="L92" s="32">
        <f>IF(OR(E92="",I92=""),"",IFERROR(VLOOKUP(E92,'商品マスタ'!$A$4:$I$203,9,FALSE)*I92,""))</f>
      </c>
      <c r="M92" s="32">
        <f>IF(K92="","",K92-L92)</f>
      </c>
      <c r="N92" s="33">
        <f>IF(OR(K92="",K92=0),"",M92/K92)</f>
      </c>
      <c r="O92" s="30" t="n"/>
      <c r="P92" s="30" t="n"/>
      <c r="Q92" s="28" t="n"/>
      <c r="R92" s="28" t="n"/>
      <c r="S92" s="28" t="n"/>
    </row>
    <row r="93">
      <c r="A93" s="29" t="n"/>
      <c r="B93" s="28" t="n"/>
      <c r="C93" s="34">
        <f>IFERROR(VLOOKUP(B93,'店舗マスタ'!$A$4:$B$103,2,FALSE),"")</f>
      </c>
      <c r="D93" s="28" t="n"/>
      <c r="E93" s="28" t="n"/>
      <c r="F93" s="34">
        <f>IFERROR(VLOOKUP(E93,'商品マスタ'!$A$4:$E$203,5,FALSE),"")</f>
      </c>
      <c r="G93" s="34">
        <f>IFERROR(VLOOKUP(E93,'商品マスタ'!$A$4:$C$203,3,FALSE),"")</f>
      </c>
      <c r="H93" s="32">
        <f>IFERROR(VLOOKUP(E93,'商品マスタ'!$A$4:$J$203,10,FALSE),"")</f>
      </c>
      <c r="I93" s="30" t="n"/>
      <c r="J93" s="31" t="n"/>
      <c r="K93" s="32">
        <f>IF(OR(H93="",I93=""),"",H93*I93-IF(J93="",0,J93))</f>
      </c>
      <c r="L93" s="32">
        <f>IF(OR(E93="",I93=""),"",IFERROR(VLOOKUP(E93,'商品マスタ'!$A$4:$I$203,9,FALSE)*I93,""))</f>
      </c>
      <c r="M93" s="32">
        <f>IF(K93="","",K93-L93)</f>
      </c>
      <c r="N93" s="33">
        <f>IF(OR(K93="",K93=0),"",M93/K93)</f>
      </c>
      <c r="O93" s="30" t="n"/>
      <c r="P93" s="30" t="n"/>
      <c r="Q93" s="28" t="n"/>
      <c r="R93" s="28" t="n"/>
      <c r="S93" s="28" t="n"/>
    </row>
    <row r="94">
      <c r="A94" s="29" t="n"/>
      <c r="B94" s="28" t="n"/>
      <c r="C94" s="34">
        <f>IFERROR(VLOOKUP(B94,'店舗マスタ'!$A$4:$B$103,2,FALSE),"")</f>
      </c>
      <c r="D94" s="28" t="n"/>
      <c r="E94" s="28" t="n"/>
      <c r="F94" s="34">
        <f>IFERROR(VLOOKUP(E94,'商品マスタ'!$A$4:$E$203,5,FALSE),"")</f>
      </c>
      <c r="G94" s="34">
        <f>IFERROR(VLOOKUP(E94,'商品マスタ'!$A$4:$C$203,3,FALSE),"")</f>
      </c>
      <c r="H94" s="32">
        <f>IFERROR(VLOOKUP(E94,'商品マスタ'!$A$4:$J$203,10,FALSE),"")</f>
      </c>
      <c r="I94" s="30" t="n"/>
      <c r="J94" s="31" t="n"/>
      <c r="K94" s="32">
        <f>IF(OR(H94="",I94=""),"",H94*I94-IF(J94="",0,J94))</f>
      </c>
      <c r="L94" s="32">
        <f>IF(OR(E94="",I94=""),"",IFERROR(VLOOKUP(E94,'商品マスタ'!$A$4:$I$203,9,FALSE)*I94,""))</f>
      </c>
      <c r="M94" s="32">
        <f>IF(K94="","",K94-L94)</f>
      </c>
      <c r="N94" s="33">
        <f>IF(OR(K94="",K94=0),"",M94/K94)</f>
      </c>
      <c r="O94" s="30" t="n"/>
      <c r="P94" s="30" t="n"/>
      <c r="Q94" s="28" t="n"/>
      <c r="R94" s="28" t="n"/>
      <c r="S94" s="28" t="n"/>
    </row>
    <row r="95">
      <c r="A95" s="29" t="n"/>
      <c r="B95" s="28" t="n"/>
      <c r="C95" s="34">
        <f>IFERROR(VLOOKUP(B95,'店舗マスタ'!$A$4:$B$103,2,FALSE),"")</f>
      </c>
      <c r="D95" s="28" t="n"/>
      <c r="E95" s="28" t="n"/>
      <c r="F95" s="34">
        <f>IFERROR(VLOOKUP(E95,'商品マスタ'!$A$4:$E$203,5,FALSE),"")</f>
      </c>
      <c r="G95" s="34">
        <f>IFERROR(VLOOKUP(E95,'商品マスタ'!$A$4:$C$203,3,FALSE),"")</f>
      </c>
      <c r="H95" s="32">
        <f>IFERROR(VLOOKUP(E95,'商品マスタ'!$A$4:$J$203,10,FALSE),"")</f>
      </c>
      <c r="I95" s="30" t="n"/>
      <c r="J95" s="31" t="n"/>
      <c r="K95" s="32">
        <f>IF(OR(H95="",I95=""),"",H95*I95-IF(J95="",0,J95))</f>
      </c>
      <c r="L95" s="32">
        <f>IF(OR(E95="",I95=""),"",IFERROR(VLOOKUP(E95,'商品マスタ'!$A$4:$I$203,9,FALSE)*I95,""))</f>
      </c>
      <c r="M95" s="32">
        <f>IF(K95="","",K95-L95)</f>
      </c>
      <c r="N95" s="33">
        <f>IF(OR(K95="",K95=0),"",M95/K95)</f>
      </c>
      <c r="O95" s="30" t="n"/>
      <c r="P95" s="30" t="n"/>
      <c r="Q95" s="28" t="n"/>
      <c r="R95" s="28" t="n"/>
      <c r="S95" s="28" t="n"/>
    </row>
    <row r="96">
      <c r="A96" s="29" t="n"/>
      <c r="B96" s="28" t="n"/>
      <c r="C96" s="34">
        <f>IFERROR(VLOOKUP(B96,'店舗マスタ'!$A$4:$B$103,2,FALSE),"")</f>
      </c>
      <c r="D96" s="28" t="n"/>
      <c r="E96" s="28" t="n"/>
      <c r="F96" s="34">
        <f>IFERROR(VLOOKUP(E96,'商品マスタ'!$A$4:$E$203,5,FALSE),"")</f>
      </c>
      <c r="G96" s="34">
        <f>IFERROR(VLOOKUP(E96,'商品マスタ'!$A$4:$C$203,3,FALSE),"")</f>
      </c>
      <c r="H96" s="32">
        <f>IFERROR(VLOOKUP(E96,'商品マスタ'!$A$4:$J$203,10,FALSE),"")</f>
      </c>
      <c r="I96" s="30" t="n"/>
      <c r="J96" s="31" t="n"/>
      <c r="K96" s="32">
        <f>IF(OR(H96="",I96=""),"",H96*I96-IF(J96="",0,J96))</f>
      </c>
      <c r="L96" s="32">
        <f>IF(OR(E96="",I96=""),"",IFERROR(VLOOKUP(E96,'商品マスタ'!$A$4:$I$203,9,FALSE)*I96,""))</f>
      </c>
      <c r="M96" s="32">
        <f>IF(K96="","",K96-L96)</f>
      </c>
      <c r="N96" s="33">
        <f>IF(OR(K96="",K96=0),"",M96/K96)</f>
      </c>
      <c r="O96" s="30" t="n"/>
      <c r="P96" s="30" t="n"/>
      <c r="Q96" s="28" t="n"/>
      <c r="R96" s="28" t="n"/>
      <c r="S96" s="28" t="n"/>
    </row>
    <row r="97">
      <c r="A97" s="29" t="n"/>
      <c r="B97" s="28" t="n"/>
      <c r="C97" s="34">
        <f>IFERROR(VLOOKUP(B97,'店舗マスタ'!$A$4:$B$103,2,FALSE),"")</f>
      </c>
      <c r="D97" s="28" t="n"/>
      <c r="E97" s="28" t="n"/>
      <c r="F97" s="34">
        <f>IFERROR(VLOOKUP(E97,'商品マスタ'!$A$4:$E$203,5,FALSE),"")</f>
      </c>
      <c r="G97" s="34">
        <f>IFERROR(VLOOKUP(E97,'商品マスタ'!$A$4:$C$203,3,FALSE),"")</f>
      </c>
      <c r="H97" s="32">
        <f>IFERROR(VLOOKUP(E97,'商品マスタ'!$A$4:$J$203,10,FALSE),"")</f>
      </c>
      <c r="I97" s="30" t="n"/>
      <c r="J97" s="31" t="n"/>
      <c r="K97" s="32">
        <f>IF(OR(H97="",I97=""),"",H97*I97-IF(J97="",0,J97))</f>
      </c>
      <c r="L97" s="32">
        <f>IF(OR(E97="",I97=""),"",IFERROR(VLOOKUP(E97,'商品マスタ'!$A$4:$I$203,9,FALSE)*I97,""))</f>
      </c>
      <c r="M97" s="32">
        <f>IF(K97="","",K97-L97)</f>
      </c>
      <c r="N97" s="33">
        <f>IF(OR(K97="",K97=0),"",M97/K97)</f>
      </c>
      <c r="O97" s="30" t="n"/>
      <c r="P97" s="30" t="n"/>
      <c r="Q97" s="28" t="n"/>
      <c r="R97" s="28" t="n"/>
      <c r="S97" s="28" t="n"/>
    </row>
    <row r="98">
      <c r="A98" s="29" t="n"/>
      <c r="B98" s="28" t="n"/>
      <c r="C98" s="34">
        <f>IFERROR(VLOOKUP(B98,'店舗マスタ'!$A$4:$B$103,2,FALSE),"")</f>
      </c>
      <c r="D98" s="28" t="n"/>
      <c r="E98" s="28" t="n"/>
      <c r="F98" s="34">
        <f>IFERROR(VLOOKUP(E98,'商品マスタ'!$A$4:$E$203,5,FALSE),"")</f>
      </c>
      <c r="G98" s="34">
        <f>IFERROR(VLOOKUP(E98,'商品マスタ'!$A$4:$C$203,3,FALSE),"")</f>
      </c>
      <c r="H98" s="32">
        <f>IFERROR(VLOOKUP(E98,'商品マスタ'!$A$4:$J$203,10,FALSE),"")</f>
      </c>
      <c r="I98" s="30" t="n"/>
      <c r="J98" s="31" t="n"/>
      <c r="K98" s="32">
        <f>IF(OR(H98="",I98=""),"",H98*I98-IF(J98="",0,J98))</f>
      </c>
      <c r="L98" s="32">
        <f>IF(OR(E98="",I98=""),"",IFERROR(VLOOKUP(E98,'商品マスタ'!$A$4:$I$203,9,FALSE)*I98,""))</f>
      </c>
      <c r="M98" s="32">
        <f>IF(K98="","",K98-L98)</f>
      </c>
      <c r="N98" s="33">
        <f>IF(OR(K98="",K98=0),"",M98/K98)</f>
      </c>
      <c r="O98" s="30" t="n"/>
      <c r="P98" s="30" t="n"/>
      <c r="Q98" s="28" t="n"/>
      <c r="R98" s="28" t="n"/>
      <c r="S98" s="28" t="n"/>
    </row>
    <row r="99">
      <c r="A99" s="29" t="n"/>
      <c r="B99" s="28" t="n"/>
      <c r="C99" s="34">
        <f>IFERROR(VLOOKUP(B99,'店舗マスタ'!$A$4:$B$103,2,FALSE),"")</f>
      </c>
      <c r="D99" s="28" t="n"/>
      <c r="E99" s="28" t="n"/>
      <c r="F99" s="34">
        <f>IFERROR(VLOOKUP(E99,'商品マスタ'!$A$4:$E$203,5,FALSE),"")</f>
      </c>
      <c r="G99" s="34">
        <f>IFERROR(VLOOKUP(E99,'商品マスタ'!$A$4:$C$203,3,FALSE),"")</f>
      </c>
      <c r="H99" s="32">
        <f>IFERROR(VLOOKUP(E99,'商品マスタ'!$A$4:$J$203,10,FALSE),"")</f>
      </c>
      <c r="I99" s="30" t="n"/>
      <c r="J99" s="31" t="n"/>
      <c r="K99" s="32">
        <f>IF(OR(H99="",I99=""),"",H99*I99-IF(J99="",0,J99))</f>
      </c>
      <c r="L99" s="32">
        <f>IF(OR(E99="",I99=""),"",IFERROR(VLOOKUP(E99,'商品マスタ'!$A$4:$I$203,9,FALSE)*I99,""))</f>
      </c>
      <c r="M99" s="32">
        <f>IF(K99="","",K99-L99)</f>
      </c>
      <c r="N99" s="33">
        <f>IF(OR(K99="",K99=0),"",M99/K99)</f>
      </c>
      <c r="O99" s="30" t="n"/>
      <c r="P99" s="30" t="n"/>
      <c r="Q99" s="28" t="n"/>
      <c r="R99" s="28" t="n"/>
      <c r="S99" s="28" t="n"/>
    </row>
    <row r="100">
      <c r="A100" s="29" t="n"/>
      <c r="B100" s="28" t="n"/>
      <c r="C100" s="34">
        <f>IFERROR(VLOOKUP(B100,'店舗マスタ'!$A$4:$B$103,2,FALSE),"")</f>
      </c>
      <c r="D100" s="28" t="n"/>
      <c r="E100" s="28" t="n"/>
      <c r="F100" s="34">
        <f>IFERROR(VLOOKUP(E100,'商品マスタ'!$A$4:$E$203,5,FALSE),"")</f>
      </c>
      <c r="G100" s="34">
        <f>IFERROR(VLOOKUP(E100,'商品マスタ'!$A$4:$C$203,3,FALSE),"")</f>
      </c>
      <c r="H100" s="32">
        <f>IFERROR(VLOOKUP(E100,'商品マスタ'!$A$4:$J$203,10,FALSE),"")</f>
      </c>
      <c r="I100" s="30" t="n"/>
      <c r="J100" s="31" t="n"/>
      <c r="K100" s="32">
        <f>IF(OR(H100="",I100=""),"",H100*I100-IF(J100="",0,J100))</f>
      </c>
      <c r="L100" s="32">
        <f>IF(OR(E100="",I100=""),"",IFERROR(VLOOKUP(E100,'商品マスタ'!$A$4:$I$203,9,FALSE)*I100,""))</f>
      </c>
      <c r="M100" s="32">
        <f>IF(K100="","",K100-L100)</f>
      </c>
      <c r="N100" s="33">
        <f>IF(OR(K100="",K100=0),"",M100/K100)</f>
      </c>
      <c r="O100" s="30" t="n"/>
      <c r="P100" s="30" t="n"/>
      <c r="Q100" s="28" t="n"/>
      <c r="R100" s="28" t="n"/>
      <c r="S100" s="28" t="n"/>
    </row>
    <row r="101">
      <c r="A101" s="29" t="n"/>
      <c r="B101" s="28" t="n"/>
      <c r="C101" s="34">
        <f>IFERROR(VLOOKUP(B101,'店舗マスタ'!$A$4:$B$103,2,FALSE),"")</f>
      </c>
      <c r="D101" s="28" t="n"/>
      <c r="E101" s="28" t="n"/>
      <c r="F101" s="34">
        <f>IFERROR(VLOOKUP(E101,'商品マスタ'!$A$4:$E$203,5,FALSE),"")</f>
      </c>
      <c r="G101" s="34">
        <f>IFERROR(VLOOKUP(E101,'商品マスタ'!$A$4:$C$203,3,FALSE),"")</f>
      </c>
      <c r="H101" s="32">
        <f>IFERROR(VLOOKUP(E101,'商品マスタ'!$A$4:$J$203,10,FALSE),"")</f>
      </c>
      <c r="I101" s="30" t="n"/>
      <c r="J101" s="31" t="n"/>
      <c r="K101" s="32">
        <f>IF(OR(H101="",I101=""),"",H101*I101-IF(J101="",0,J101))</f>
      </c>
      <c r="L101" s="32">
        <f>IF(OR(E101="",I101=""),"",IFERROR(VLOOKUP(E101,'商品マスタ'!$A$4:$I$203,9,FALSE)*I101,""))</f>
      </c>
      <c r="M101" s="32">
        <f>IF(K101="","",K101-L101)</f>
      </c>
      <c r="N101" s="33">
        <f>IF(OR(K101="",K101=0),"",M101/K101)</f>
      </c>
      <c r="O101" s="30" t="n"/>
      <c r="P101" s="30" t="n"/>
      <c r="Q101" s="28" t="n"/>
      <c r="R101" s="28" t="n"/>
      <c r="S101" s="28" t="n"/>
    </row>
    <row r="102">
      <c r="A102" s="29" t="n"/>
      <c r="B102" s="28" t="n"/>
      <c r="C102" s="34">
        <f>IFERROR(VLOOKUP(B102,'店舗マスタ'!$A$4:$B$103,2,FALSE),"")</f>
      </c>
      <c r="D102" s="28" t="n"/>
      <c r="E102" s="28" t="n"/>
      <c r="F102" s="34">
        <f>IFERROR(VLOOKUP(E102,'商品マスタ'!$A$4:$E$203,5,FALSE),"")</f>
      </c>
      <c r="G102" s="34">
        <f>IFERROR(VLOOKUP(E102,'商品マスタ'!$A$4:$C$203,3,FALSE),"")</f>
      </c>
      <c r="H102" s="32">
        <f>IFERROR(VLOOKUP(E102,'商品マスタ'!$A$4:$J$203,10,FALSE),"")</f>
      </c>
      <c r="I102" s="30" t="n"/>
      <c r="J102" s="31" t="n"/>
      <c r="K102" s="32">
        <f>IF(OR(H102="",I102=""),"",H102*I102-IF(J102="",0,J102))</f>
      </c>
      <c r="L102" s="32">
        <f>IF(OR(E102="",I102=""),"",IFERROR(VLOOKUP(E102,'商品マスタ'!$A$4:$I$203,9,FALSE)*I102,""))</f>
      </c>
      <c r="M102" s="32">
        <f>IF(K102="","",K102-L102)</f>
      </c>
      <c r="N102" s="33">
        <f>IF(OR(K102="",K102=0),"",M102/K102)</f>
      </c>
      <c r="O102" s="30" t="n"/>
      <c r="P102" s="30" t="n"/>
      <c r="Q102" s="28" t="n"/>
      <c r="R102" s="28" t="n"/>
      <c r="S102" s="28" t="n"/>
    </row>
    <row r="103">
      <c r="A103" s="29" t="n"/>
      <c r="B103" s="28" t="n"/>
      <c r="C103" s="34">
        <f>IFERROR(VLOOKUP(B103,'店舗マスタ'!$A$4:$B$103,2,FALSE),"")</f>
      </c>
      <c r="D103" s="28" t="n"/>
      <c r="E103" s="28" t="n"/>
      <c r="F103" s="34">
        <f>IFERROR(VLOOKUP(E103,'商品マスタ'!$A$4:$E$203,5,FALSE),"")</f>
      </c>
      <c r="G103" s="34">
        <f>IFERROR(VLOOKUP(E103,'商品マスタ'!$A$4:$C$203,3,FALSE),"")</f>
      </c>
      <c r="H103" s="32">
        <f>IFERROR(VLOOKUP(E103,'商品マスタ'!$A$4:$J$203,10,FALSE),"")</f>
      </c>
      <c r="I103" s="30" t="n"/>
      <c r="J103" s="31" t="n"/>
      <c r="K103" s="32">
        <f>IF(OR(H103="",I103=""),"",H103*I103-IF(J103="",0,J103))</f>
      </c>
      <c r="L103" s="32">
        <f>IF(OR(E103="",I103=""),"",IFERROR(VLOOKUP(E103,'商品マスタ'!$A$4:$I$203,9,FALSE)*I103,""))</f>
      </c>
      <c r="M103" s="32">
        <f>IF(K103="","",K103-L103)</f>
      </c>
      <c r="N103" s="33">
        <f>IF(OR(K103="",K103=0),"",M103/K103)</f>
      </c>
      <c r="O103" s="30" t="n"/>
      <c r="P103" s="30" t="n"/>
      <c r="Q103" s="28" t="n"/>
      <c r="R103" s="28" t="n"/>
      <c r="S103" s="28" t="n"/>
    </row>
    <row r="104">
      <c r="A104" s="29" t="n"/>
      <c r="B104" s="28" t="n"/>
      <c r="C104" s="34">
        <f>IFERROR(VLOOKUP(B104,'店舗マスタ'!$A$4:$B$103,2,FALSE),"")</f>
      </c>
      <c r="D104" s="28" t="n"/>
      <c r="E104" s="28" t="n"/>
      <c r="F104" s="34">
        <f>IFERROR(VLOOKUP(E104,'商品マスタ'!$A$4:$E$203,5,FALSE),"")</f>
      </c>
      <c r="G104" s="34">
        <f>IFERROR(VLOOKUP(E104,'商品マスタ'!$A$4:$C$203,3,FALSE),"")</f>
      </c>
      <c r="H104" s="32">
        <f>IFERROR(VLOOKUP(E104,'商品マスタ'!$A$4:$J$203,10,FALSE),"")</f>
      </c>
      <c r="I104" s="30" t="n"/>
      <c r="J104" s="31" t="n"/>
      <c r="K104" s="32">
        <f>IF(OR(H104="",I104=""),"",H104*I104-IF(J104="",0,J104))</f>
      </c>
      <c r="L104" s="32">
        <f>IF(OR(E104="",I104=""),"",IFERROR(VLOOKUP(E104,'商品マスタ'!$A$4:$I$203,9,FALSE)*I104,""))</f>
      </c>
      <c r="M104" s="32">
        <f>IF(K104="","",K104-L104)</f>
      </c>
      <c r="N104" s="33">
        <f>IF(OR(K104="",K104=0),"",M104/K104)</f>
      </c>
      <c r="O104" s="30" t="n"/>
      <c r="P104" s="30" t="n"/>
      <c r="Q104" s="28" t="n"/>
      <c r="R104" s="28" t="n"/>
      <c r="S104" s="28" t="n"/>
    </row>
    <row r="105">
      <c r="A105" s="29" t="n"/>
      <c r="B105" s="28" t="n"/>
      <c r="C105" s="34">
        <f>IFERROR(VLOOKUP(B105,'店舗マスタ'!$A$4:$B$103,2,FALSE),"")</f>
      </c>
      <c r="D105" s="28" t="n"/>
      <c r="E105" s="28" t="n"/>
      <c r="F105" s="34">
        <f>IFERROR(VLOOKUP(E105,'商品マスタ'!$A$4:$E$203,5,FALSE),"")</f>
      </c>
      <c r="G105" s="34">
        <f>IFERROR(VLOOKUP(E105,'商品マスタ'!$A$4:$C$203,3,FALSE),"")</f>
      </c>
      <c r="H105" s="32">
        <f>IFERROR(VLOOKUP(E105,'商品マスタ'!$A$4:$J$203,10,FALSE),"")</f>
      </c>
      <c r="I105" s="30" t="n"/>
      <c r="J105" s="31" t="n"/>
      <c r="K105" s="32">
        <f>IF(OR(H105="",I105=""),"",H105*I105-IF(J105="",0,J105))</f>
      </c>
      <c r="L105" s="32">
        <f>IF(OR(E105="",I105=""),"",IFERROR(VLOOKUP(E105,'商品マスタ'!$A$4:$I$203,9,FALSE)*I105,""))</f>
      </c>
      <c r="M105" s="32">
        <f>IF(K105="","",K105-L105)</f>
      </c>
      <c r="N105" s="33">
        <f>IF(OR(K105="",K105=0),"",M105/K105)</f>
      </c>
      <c r="O105" s="30" t="n"/>
      <c r="P105" s="30" t="n"/>
      <c r="Q105" s="28" t="n"/>
      <c r="R105" s="28" t="n"/>
      <c r="S105" s="28" t="n"/>
    </row>
    <row r="106">
      <c r="A106" s="29" t="n"/>
      <c r="B106" s="28" t="n"/>
      <c r="C106" s="34">
        <f>IFERROR(VLOOKUP(B106,'店舗マスタ'!$A$4:$B$103,2,FALSE),"")</f>
      </c>
      <c r="D106" s="28" t="n"/>
      <c r="E106" s="28" t="n"/>
      <c r="F106" s="34">
        <f>IFERROR(VLOOKUP(E106,'商品マスタ'!$A$4:$E$203,5,FALSE),"")</f>
      </c>
      <c r="G106" s="34">
        <f>IFERROR(VLOOKUP(E106,'商品マスタ'!$A$4:$C$203,3,FALSE),"")</f>
      </c>
      <c r="H106" s="32">
        <f>IFERROR(VLOOKUP(E106,'商品マスタ'!$A$4:$J$203,10,FALSE),"")</f>
      </c>
      <c r="I106" s="30" t="n"/>
      <c r="J106" s="31" t="n"/>
      <c r="K106" s="32">
        <f>IF(OR(H106="",I106=""),"",H106*I106-IF(J106="",0,J106))</f>
      </c>
      <c r="L106" s="32">
        <f>IF(OR(E106="",I106=""),"",IFERROR(VLOOKUP(E106,'商品マスタ'!$A$4:$I$203,9,FALSE)*I106,""))</f>
      </c>
      <c r="M106" s="32">
        <f>IF(K106="","",K106-L106)</f>
      </c>
      <c r="N106" s="33">
        <f>IF(OR(K106="",K106=0),"",M106/K106)</f>
      </c>
      <c r="O106" s="30" t="n"/>
      <c r="P106" s="30" t="n"/>
      <c r="Q106" s="28" t="n"/>
      <c r="R106" s="28" t="n"/>
      <c r="S106" s="28" t="n"/>
    </row>
    <row r="107">
      <c r="A107" s="29" t="n"/>
      <c r="B107" s="28" t="n"/>
      <c r="C107" s="34">
        <f>IFERROR(VLOOKUP(B107,'店舗マスタ'!$A$4:$B$103,2,FALSE),"")</f>
      </c>
      <c r="D107" s="28" t="n"/>
      <c r="E107" s="28" t="n"/>
      <c r="F107" s="34">
        <f>IFERROR(VLOOKUP(E107,'商品マスタ'!$A$4:$E$203,5,FALSE),"")</f>
      </c>
      <c r="G107" s="34">
        <f>IFERROR(VLOOKUP(E107,'商品マスタ'!$A$4:$C$203,3,FALSE),"")</f>
      </c>
      <c r="H107" s="32">
        <f>IFERROR(VLOOKUP(E107,'商品マスタ'!$A$4:$J$203,10,FALSE),"")</f>
      </c>
      <c r="I107" s="30" t="n"/>
      <c r="J107" s="31" t="n"/>
      <c r="K107" s="32">
        <f>IF(OR(H107="",I107=""),"",H107*I107-IF(J107="",0,J107))</f>
      </c>
      <c r="L107" s="32">
        <f>IF(OR(E107="",I107=""),"",IFERROR(VLOOKUP(E107,'商品マスタ'!$A$4:$I$203,9,FALSE)*I107,""))</f>
      </c>
      <c r="M107" s="32">
        <f>IF(K107="","",K107-L107)</f>
      </c>
      <c r="N107" s="33">
        <f>IF(OR(K107="",K107=0),"",M107/K107)</f>
      </c>
      <c r="O107" s="30" t="n"/>
      <c r="P107" s="30" t="n"/>
      <c r="Q107" s="28" t="n"/>
      <c r="R107" s="28" t="n"/>
      <c r="S107" s="28" t="n"/>
    </row>
    <row r="108">
      <c r="A108" s="29" t="n"/>
      <c r="B108" s="28" t="n"/>
      <c r="C108" s="34">
        <f>IFERROR(VLOOKUP(B108,'店舗マスタ'!$A$4:$B$103,2,FALSE),"")</f>
      </c>
      <c r="D108" s="28" t="n"/>
      <c r="E108" s="28" t="n"/>
      <c r="F108" s="34">
        <f>IFERROR(VLOOKUP(E108,'商品マスタ'!$A$4:$E$203,5,FALSE),"")</f>
      </c>
      <c r="G108" s="34">
        <f>IFERROR(VLOOKUP(E108,'商品マスタ'!$A$4:$C$203,3,FALSE),"")</f>
      </c>
      <c r="H108" s="32">
        <f>IFERROR(VLOOKUP(E108,'商品マスタ'!$A$4:$J$203,10,FALSE),"")</f>
      </c>
      <c r="I108" s="30" t="n"/>
      <c r="J108" s="31" t="n"/>
      <c r="K108" s="32">
        <f>IF(OR(H108="",I108=""),"",H108*I108-IF(J108="",0,J108))</f>
      </c>
      <c r="L108" s="32">
        <f>IF(OR(E108="",I108=""),"",IFERROR(VLOOKUP(E108,'商品マスタ'!$A$4:$I$203,9,FALSE)*I108,""))</f>
      </c>
      <c r="M108" s="32">
        <f>IF(K108="","",K108-L108)</f>
      </c>
      <c r="N108" s="33">
        <f>IF(OR(K108="",K108=0),"",M108/K108)</f>
      </c>
      <c r="O108" s="30" t="n"/>
      <c r="P108" s="30" t="n"/>
      <c r="Q108" s="28" t="n"/>
      <c r="R108" s="28" t="n"/>
      <c r="S108" s="28" t="n"/>
    </row>
    <row r="109">
      <c r="A109" s="29" t="n"/>
      <c r="B109" s="28" t="n"/>
      <c r="C109" s="34">
        <f>IFERROR(VLOOKUP(B109,'店舗マスタ'!$A$4:$B$103,2,FALSE),"")</f>
      </c>
      <c r="D109" s="28" t="n"/>
      <c r="E109" s="28" t="n"/>
      <c r="F109" s="34">
        <f>IFERROR(VLOOKUP(E109,'商品マスタ'!$A$4:$E$203,5,FALSE),"")</f>
      </c>
      <c r="G109" s="34">
        <f>IFERROR(VLOOKUP(E109,'商品マスタ'!$A$4:$C$203,3,FALSE),"")</f>
      </c>
      <c r="H109" s="32">
        <f>IFERROR(VLOOKUP(E109,'商品マスタ'!$A$4:$J$203,10,FALSE),"")</f>
      </c>
      <c r="I109" s="30" t="n"/>
      <c r="J109" s="31" t="n"/>
      <c r="K109" s="32">
        <f>IF(OR(H109="",I109=""),"",H109*I109-IF(J109="",0,J109))</f>
      </c>
      <c r="L109" s="32">
        <f>IF(OR(E109="",I109=""),"",IFERROR(VLOOKUP(E109,'商品マスタ'!$A$4:$I$203,9,FALSE)*I109,""))</f>
      </c>
      <c r="M109" s="32">
        <f>IF(K109="","",K109-L109)</f>
      </c>
      <c r="N109" s="33">
        <f>IF(OR(K109="",K109=0),"",M109/K109)</f>
      </c>
      <c r="O109" s="30" t="n"/>
      <c r="P109" s="30" t="n"/>
      <c r="Q109" s="28" t="n"/>
      <c r="R109" s="28" t="n"/>
      <c r="S109" s="28" t="n"/>
    </row>
    <row r="110">
      <c r="A110" s="29" t="n"/>
      <c r="B110" s="28" t="n"/>
      <c r="C110" s="34">
        <f>IFERROR(VLOOKUP(B110,'店舗マスタ'!$A$4:$B$103,2,FALSE),"")</f>
      </c>
      <c r="D110" s="28" t="n"/>
      <c r="E110" s="28" t="n"/>
      <c r="F110" s="34">
        <f>IFERROR(VLOOKUP(E110,'商品マスタ'!$A$4:$E$203,5,FALSE),"")</f>
      </c>
      <c r="G110" s="34">
        <f>IFERROR(VLOOKUP(E110,'商品マスタ'!$A$4:$C$203,3,FALSE),"")</f>
      </c>
      <c r="H110" s="32">
        <f>IFERROR(VLOOKUP(E110,'商品マスタ'!$A$4:$J$203,10,FALSE),"")</f>
      </c>
      <c r="I110" s="30" t="n"/>
      <c r="J110" s="31" t="n"/>
      <c r="K110" s="32">
        <f>IF(OR(H110="",I110=""),"",H110*I110-IF(J110="",0,J110))</f>
      </c>
      <c r="L110" s="32">
        <f>IF(OR(E110="",I110=""),"",IFERROR(VLOOKUP(E110,'商品マスタ'!$A$4:$I$203,9,FALSE)*I110,""))</f>
      </c>
      <c r="M110" s="32">
        <f>IF(K110="","",K110-L110)</f>
      </c>
      <c r="N110" s="33">
        <f>IF(OR(K110="",K110=0),"",M110/K110)</f>
      </c>
      <c r="O110" s="30" t="n"/>
      <c r="P110" s="30" t="n"/>
      <c r="Q110" s="28" t="n"/>
      <c r="R110" s="28" t="n"/>
      <c r="S110" s="28" t="n"/>
    </row>
    <row r="111">
      <c r="A111" s="29" t="n"/>
      <c r="B111" s="28" t="n"/>
      <c r="C111" s="34">
        <f>IFERROR(VLOOKUP(B111,'店舗マスタ'!$A$4:$B$103,2,FALSE),"")</f>
      </c>
      <c r="D111" s="28" t="n"/>
      <c r="E111" s="28" t="n"/>
      <c r="F111" s="34">
        <f>IFERROR(VLOOKUP(E111,'商品マスタ'!$A$4:$E$203,5,FALSE),"")</f>
      </c>
      <c r="G111" s="34">
        <f>IFERROR(VLOOKUP(E111,'商品マスタ'!$A$4:$C$203,3,FALSE),"")</f>
      </c>
      <c r="H111" s="32">
        <f>IFERROR(VLOOKUP(E111,'商品マスタ'!$A$4:$J$203,10,FALSE),"")</f>
      </c>
      <c r="I111" s="30" t="n"/>
      <c r="J111" s="31" t="n"/>
      <c r="K111" s="32">
        <f>IF(OR(H111="",I111=""),"",H111*I111-IF(J111="",0,J111))</f>
      </c>
      <c r="L111" s="32">
        <f>IF(OR(E111="",I111=""),"",IFERROR(VLOOKUP(E111,'商品マスタ'!$A$4:$I$203,9,FALSE)*I111,""))</f>
      </c>
      <c r="M111" s="32">
        <f>IF(K111="","",K111-L111)</f>
      </c>
      <c r="N111" s="33">
        <f>IF(OR(K111="",K111=0),"",M111/K111)</f>
      </c>
      <c r="O111" s="30" t="n"/>
      <c r="P111" s="30" t="n"/>
      <c r="Q111" s="28" t="n"/>
      <c r="R111" s="28" t="n"/>
      <c r="S111" s="28" t="n"/>
    </row>
    <row r="112">
      <c r="A112" s="29" t="n"/>
      <c r="B112" s="28" t="n"/>
      <c r="C112" s="34">
        <f>IFERROR(VLOOKUP(B112,'店舗マスタ'!$A$4:$B$103,2,FALSE),"")</f>
      </c>
      <c r="D112" s="28" t="n"/>
      <c r="E112" s="28" t="n"/>
      <c r="F112" s="34">
        <f>IFERROR(VLOOKUP(E112,'商品マスタ'!$A$4:$E$203,5,FALSE),"")</f>
      </c>
      <c r="G112" s="34">
        <f>IFERROR(VLOOKUP(E112,'商品マスタ'!$A$4:$C$203,3,FALSE),"")</f>
      </c>
      <c r="H112" s="32">
        <f>IFERROR(VLOOKUP(E112,'商品マスタ'!$A$4:$J$203,10,FALSE),"")</f>
      </c>
      <c r="I112" s="30" t="n"/>
      <c r="J112" s="31" t="n"/>
      <c r="K112" s="32">
        <f>IF(OR(H112="",I112=""),"",H112*I112-IF(J112="",0,J112))</f>
      </c>
      <c r="L112" s="32">
        <f>IF(OR(E112="",I112=""),"",IFERROR(VLOOKUP(E112,'商品マスタ'!$A$4:$I$203,9,FALSE)*I112,""))</f>
      </c>
      <c r="M112" s="32">
        <f>IF(K112="","",K112-L112)</f>
      </c>
      <c r="N112" s="33">
        <f>IF(OR(K112="",K112=0),"",M112/K112)</f>
      </c>
      <c r="O112" s="30" t="n"/>
      <c r="P112" s="30" t="n"/>
      <c r="Q112" s="28" t="n"/>
      <c r="R112" s="28" t="n"/>
      <c r="S112" s="28" t="n"/>
    </row>
    <row r="113">
      <c r="A113" s="29" t="n"/>
      <c r="B113" s="28" t="n"/>
      <c r="C113" s="34">
        <f>IFERROR(VLOOKUP(B113,'店舗マスタ'!$A$4:$B$103,2,FALSE),"")</f>
      </c>
      <c r="D113" s="28" t="n"/>
      <c r="E113" s="28" t="n"/>
      <c r="F113" s="34">
        <f>IFERROR(VLOOKUP(E113,'商品マスタ'!$A$4:$E$203,5,FALSE),"")</f>
      </c>
      <c r="G113" s="34">
        <f>IFERROR(VLOOKUP(E113,'商品マスタ'!$A$4:$C$203,3,FALSE),"")</f>
      </c>
      <c r="H113" s="32">
        <f>IFERROR(VLOOKUP(E113,'商品マスタ'!$A$4:$J$203,10,FALSE),"")</f>
      </c>
      <c r="I113" s="30" t="n"/>
      <c r="J113" s="31" t="n"/>
      <c r="K113" s="32">
        <f>IF(OR(H113="",I113=""),"",H113*I113-IF(J113="",0,J113))</f>
      </c>
      <c r="L113" s="32">
        <f>IF(OR(E113="",I113=""),"",IFERROR(VLOOKUP(E113,'商品マスタ'!$A$4:$I$203,9,FALSE)*I113,""))</f>
      </c>
      <c r="M113" s="32">
        <f>IF(K113="","",K113-L113)</f>
      </c>
      <c r="N113" s="33">
        <f>IF(OR(K113="",K113=0),"",M113/K113)</f>
      </c>
      <c r="O113" s="30" t="n"/>
      <c r="P113" s="30" t="n"/>
      <c r="Q113" s="28" t="n"/>
      <c r="R113" s="28" t="n"/>
      <c r="S113" s="28" t="n"/>
    </row>
    <row r="114">
      <c r="A114" s="29" t="n"/>
      <c r="B114" s="28" t="n"/>
      <c r="C114" s="34">
        <f>IFERROR(VLOOKUP(B114,'店舗マスタ'!$A$4:$B$103,2,FALSE),"")</f>
      </c>
      <c r="D114" s="28" t="n"/>
      <c r="E114" s="28" t="n"/>
      <c r="F114" s="34">
        <f>IFERROR(VLOOKUP(E114,'商品マスタ'!$A$4:$E$203,5,FALSE),"")</f>
      </c>
      <c r="G114" s="34">
        <f>IFERROR(VLOOKUP(E114,'商品マスタ'!$A$4:$C$203,3,FALSE),"")</f>
      </c>
      <c r="H114" s="32">
        <f>IFERROR(VLOOKUP(E114,'商品マスタ'!$A$4:$J$203,10,FALSE),"")</f>
      </c>
      <c r="I114" s="30" t="n"/>
      <c r="J114" s="31" t="n"/>
      <c r="K114" s="32">
        <f>IF(OR(H114="",I114=""),"",H114*I114-IF(J114="",0,J114))</f>
      </c>
      <c r="L114" s="32">
        <f>IF(OR(E114="",I114=""),"",IFERROR(VLOOKUP(E114,'商品マスタ'!$A$4:$I$203,9,FALSE)*I114,""))</f>
      </c>
      <c r="M114" s="32">
        <f>IF(K114="","",K114-L114)</f>
      </c>
      <c r="N114" s="33">
        <f>IF(OR(K114="",K114=0),"",M114/K114)</f>
      </c>
      <c r="O114" s="30" t="n"/>
      <c r="P114" s="30" t="n"/>
      <c r="Q114" s="28" t="n"/>
      <c r="R114" s="28" t="n"/>
      <c r="S114" s="28" t="n"/>
    </row>
    <row r="115">
      <c r="A115" s="29" t="n"/>
      <c r="B115" s="28" t="n"/>
      <c r="C115" s="34">
        <f>IFERROR(VLOOKUP(B115,'店舗マスタ'!$A$4:$B$103,2,FALSE),"")</f>
      </c>
      <c r="D115" s="28" t="n"/>
      <c r="E115" s="28" t="n"/>
      <c r="F115" s="34">
        <f>IFERROR(VLOOKUP(E115,'商品マスタ'!$A$4:$E$203,5,FALSE),"")</f>
      </c>
      <c r="G115" s="34">
        <f>IFERROR(VLOOKUP(E115,'商品マスタ'!$A$4:$C$203,3,FALSE),"")</f>
      </c>
      <c r="H115" s="32">
        <f>IFERROR(VLOOKUP(E115,'商品マスタ'!$A$4:$J$203,10,FALSE),"")</f>
      </c>
      <c r="I115" s="30" t="n"/>
      <c r="J115" s="31" t="n"/>
      <c r="K115" s="32">
        <f>IF(OR(H115="",I115=""),"",H115*I115-IF(J115="",0,J115))</f>
      </c>
      <c r="L115" s="32">
        <f>IF(OR(E115="",I115=""),"",IFERROR(VLOOKUP(E115,'商品マスタ'!$A$4:$I$203,9,FALSE)*I115,""))</f>
      </c>
      <c r="M115" s="32">
        <f>IF(K115="","",K115-L115)</f>
      </c>
      <c r="N115" s="33">
        <f>IF(OR(K115="",K115=0),"",M115/K115)</f>
      </c>
      <c r="O115" s="30" t="n"/>
      <c r="P115" s="30" t="n"/>
      <c r="Q115" s="28" t="n"/>
      <c r="R115" s="28" t="n"/>
      <c r="S115" s="28" t="n"/>
    </row>
    <row r="116">
      <c r="A116" s="29" t="n"/>
      <c r="B116" s="28" t="n"/>
      <c r="C116" s="34">
        <f>IFERROR(VLOOKUP(B116,'店舗マスタ'!$A$4:$B$103,2,FALSE),"")</f>
      </c>
      <c r="D116" s="28" t="n"/>
      <c r="E116" s="28" t="n"/>
      <c r="F116" s="34">
        <f>IFERROR(VLOOKUP(E116,'商品マスタ'!$A$4:$E$203,5,FALSE),"")</f>
      </c>
      <c r="G116" s="34">
        <f>IFERROR(VLOOKUP(E116,'商品マスタ'!$A$4:$C$203,3,FALSE),"")</f>
      </c>
      <c r="H116" s="32">
        <f>IFERROR(VLOOKUP(E116,'商品マスタ'!$A$4:$J$203,10,FALSE),"")</f>
      </c>
      <c r="I116" s="30" t="n"/>
      <c r="J116" s="31" t="n"/>
      <c r="K116" s="32">
        <f>IF(OR(H116="",I116=""),"",H116*I116-IF(J116="",0,J116))</f>
      </c>
      <c r="L116" s="32">
        <f>IF(OR(E116="",I116=""),"",IFERROR(VLOOKUP(E116,'商品マスタ'!$A$4:$I$203,9,FALSE)*I116,""))</f>
      </c>
      <c r="M116" s="32">
        <f>IF(K116="","",K116-L116)</f>
      </c>
      <c r="N116" s="33">
        <f>IF(OR(K116="",K116=0),"",M116/K116)</f>
      </c>
      <c r="O116" s="30" t="n"/>
      <c r="P116" s="30" t="n"/>
      <c r="Q116" s="28" t="n"/>
      <c r="R116" s="28" t="n"/>
      <c r="S116" s="28" t="n"/>
    </row>
    <row r="117">
      <c r="A117" s="29" t="n"/>
      <c r="B117" s="28" t="n"/>
      <c r="C117" s="34">
        <f>IFERROR(VLOOKUP(B117,'店舗マスタ'!$A$4:$B$103,2,FALSE),"")</f>
      </c>
      <c r="D117" s="28" t="n"/>
      <c r="E117" s="28" t="n"/>
      <c r="F117" s="34">
        <f>IFERROR(VLOOKUP(E117,'商品マスタ'!$A$4:$E$203,5,FALSE),"")</f>
      </c>
      <c r="G117" s="34">
        <f>IFERROR(VLOOKUP(E117,'商品マスタ'!$A$4:$C$203,3,FALSE),"")</f>
      </c>
      <c r="H117" s="32">
        <f>IFERROR(VLOOKUP(E117,'商品マスタ'!$A$4:$J$203,10,FALSE),"")</f>
      </c>
      <c r="I117" s="30" t="n"/>
      <c r="J117" s="31" t="n"/>
      <c r="K117" s="32">
        <f>IF(OR(H117="",I117=""),"",H117*I117-IF(J117="",0,J117))</f>
      </c>
      <c r="L117" s="32">
        <f>IF(OR(E117="",I117=""),"",IFERROR(VLOOKUP(E117,'商品マスタ'!$A$4:$I$203,9,FALSE)*I117,""))</f>
      </c>
      <c r="M117" s="32">
        <f>IF(K117="","",K117-L117)</f>
      </c>
      <c r="N117" s="33">
        <f>IF(OR(K117="",K117=0),"",M117/K117)</f>
      </c>
      <c r="O117" s="30" t="n"/>
      <c r="P117" s="30" t="n"/>
      <c r="Q117" s="28" t="n"/>
      <c r="R117" s="28" t="n"/>
      <c r="S117" s="28" t="n"/>
    </row>
    <row r="118">
      <c r="A118" s="29" t="n"/>
      <c r="B118" s="28" t="n"/>
      <c r="C118" s="34">
        <f>IFERROR(VLOOKUP(B118,'店舗マスタ'!$A$4:$B$103,2,FALSE),"")</f>
      </c>
      <c r="D118" s="28" t="n"/>
      <c r="E118" s="28" t="n"/>
      <c r="F118" s="34">
        <f>IFERROR(VLOOKUP(E118,'商品マスタ'!$A$4:$E$203,5,FALSE),"")</f>
      </c>
      <c r="G118" s="34">
        <f>IFERROR(VLOOKUP(E118,'商品マスタ'!$A$4:$C$203,3,FALSE),"")</f>
      </c>
      <c r="H118" s="32">
        <f>IFERROR(VLOOKUP(E118,'商品マスタ'!$A$4:$J$203,10,FALSE),"")</f>
      </c>
      <c r="I118" s="30" t="n"/>
      <c r="J118" s="31" t="n"/>
      <c r="K118" s="32">
        <f>IF(OR(H118="",I118=""),"",H118*I118-IF(J118="",0,J118))</f>
      </c>
      <c r="L118" s="32">
        <f>IF(OR(E118="",I118=""),"",IFERROR(VLOOKUP(E118,'商品マスタ'!$A$4:$I$203,9,FALSE)*I118,""))</f>
      </c>
      <c r="M118" s="32">
        <f>IF(K118="","",K118-L118)</f>
      </c>
      <c r="N118" s="33">
        <f>IF(OR(K118="",K118=0),"",M118/K118)</f>
      </c>
      <c r="O118" s="30" t="n"/>
      <c r="P118" s="30" t="n"/>
      <c r="Q118" s="28" t="n"/>
      <c r="R118" s="28" t="n"/>
      <c r="S118" s="28" t="n"/>
    </row>
    <row r="119">
      <c r="A119" s="29" t="n"/>
      <c r="B119" s="28" t="n"/>
      <c r="C119" s="34">
        <f>IFERROR(VLOOKUP(B119,'店舗マスタ'!$A$4:$B$103,2,FALSE),"")</f>
      </c>
      <c r="D119" s="28" t="n"/>
      <c r="E119" s="28" t="n"/>
      <c r="F119" s="34">
        <f>IFERROR(VLOOKUP(E119,'商品マスタ'!$A$4:$E$203,5,FALSE),"")</f>
      </c>
      <c r="G119" s="34">
        <f>IFERROR(VLOOKUP(E119,'商品マスタ'!$A$4:$C$203,3,FALSE),"")</f>
      </c>
      <c r="H119" s="32">
        <f>IFERROR(VLOOKUP(E119,'商品マスタ'!$A$4:$J$203,10,FALSE),"")</f>
      </c>
      <c r="I119" s="30" t="n"/>
      <c r="J119" s="31" t="n"/>
      <c r="K119" s="32">
        <f>IF(OR(H119="",I119=""),"",H119*I119-IF(J119="",0,J119))</f>
      </c>
      <c r="L119" s="32">
        <f>IF(OR(E119="",I119=""),"",IFERROR(VLOOKUP(E119,'商品マスタ'!$A$4:$I$203,9,FALSE)*I119,""))</f>
      </c>
      <c r="M119" s="32">
        <f>IF(K119="","",K119-L119)</f>
      </c>
      <c r="N119" s="33">
        <f>IF(OR(K119="",K119=0),"",M119/K119)</f>
      </c>
      <c r="O119" s="30" t="n"/>
      <c r="P119" s="30" t="n"/>
      <c r="Q119" s="28" t="n"/>
      <c r="R119" s="28" t="n"/>
      <c r="S119" s="28" t="n"/>
    </row>
    <row r="120">
      <c r="A120" s="29" t="n"/>
      <c r="B120" s="28" t="n"/>
      <c r="C120" s="34">
        <f>IFERROR(VLOOKUP(B120,'店舗マスタ'!$A$4:$B$103,2,FALSE),"")</f>
      </c>
      <c r="D120" s="28" t="n"/>
      <c r="E120" s="28" t="n"/>
      <c r="F120" s="34">
        <f>IFERROR(VLOOKUP(E120,'商品マスタ'!$A$4:$E$203,5,FALSE),"")</f>
      </c>
      <c r="G120" s="34">
        <f>IFERROR(VLOOKUP(E120,'商品マスタ'!$A$4:$C$203,3,FALSE),"")</f>
      </c>
      <c r="H120" s="32">
        <f>IFERROR(VLOOKUP(E120,'商品マスタ'!$A$4:$J$203,10,FALSE),"")</f>
      </c>
      <c r="I120" s="30" t="n"/>
      <c r="J120" s="31" t="n"/>
      <c r="K120" s="32">
        <f>IF(OR(H120="",I120=""),"",H120*I120-IF(J120="",0,J120))</f>
      </c>
      <c r="L120" s="32">
        <f>IF(OR(E120="",I120=""),"",IFERROR(VLOOKUP(E120,'商品マスタ'!$A$4:$I$203,9,FALSE)*I120,""))</f>
      </c>
      <c r="M120" s="32">
        <f>IF(K120="","",K120-L120)</f>
      </c>
      <c r="N120" s="33">
        <f>IF(OR(K120="",K120=0),"",M120/K120)</f>
      </c>
      <c r="O120" s="30" t="n"/>
      <c r="P120" s="30" t="n"/>
      <c r="Q120" s="28" t="n"/>
      <c r="R120" s="28" t="n"/>
      <c r="S120" s="28" t="n"/>
    </row>
    <row r="121">
      <c r="A121" s="29" t="n"/>
      <c r="B121" s="28" t="n"/>
      <c r="C121" s="34">
        <f>IFERROR(VLOOKUP(B121,'店舗マスタ'!$A$4:$B$103,2,FALSE),"")</f>
      </c>
      <c r="D121" s="28" t="n"/>
      <c r="E121" s="28" t="n"/>
      <c r="F121" s="34">
        <f>IFERROR(VLOOKUP(E121,'商品マスタ'!$A$4:$E$203,5,FALSE),"")</f>
      </c>
      <c r="G121" s="34">
        <f>IFERROR(VLOOKUP(E121,'商品マスタ'!$A$4:$C$203,3,FALSE),"")</f>
      </c>
      <c r="H121" s="32">
        <f>IFERROR(VLOOKUP(E121,'商品マスタ'!$A$4:$J$203,10,FALSE),"")</f>
      </c>
      <c r="I121" s="30" t="n"/>
      <c r="J121" s="31" t="n"/>
      <c r="K121" s="32">
        <f>IF(OR(H121="",I121=""),"",H121*I121-IF(J121="",0,J121))</f>
      </c>
      <c r="L121" s="32">
        <f>IF(OR(E121="",I121=""),"",IFERROR(VLOOKUP(E121,'商品マスタ'!$A$4:$I$203,9,FALSE)*I121,""))</f>
      </c>
      <c r="M121" s="32">
        <f>IF(K121="","",K121-L121)</f>
      </c>
      <c r="N121" s="33">
        <f>IF(OR(K121="",K121=0),"",M121/K121)</f>
      </c>
      <c r="O121" s="30" t="n"/>
      <c r="P121" s="30" t="n"/>
      <c r="Q121" s="28" t="n"/>
      <c r="R121" s="28" t="n"/>
      <c r="S121" s="28" t="n"/>
    </row>
    <row r="122">
      <c r="A122" s="29" t="n"/>
      <c r="B122" s="28" t="n"/>
      <c r="C122" s="34">
        <f>IFERROR(VLOOKUP(B122,'店舗マスタ'!$A$4:$B$103,2,FALSE),"")</f>
      </c>
      <c r="D122" s="28" t="n"/>
      <c r="E122" s="28" t="n"/>
      <c r="F122" s="34">
        <f>IFERROR(VLOOKUP(E122,'商品マスタ'!$A$4:$E$203,5,FALSE),"")</f>
      </c>
      <c r="G122" s="34">
        <f>IFERROR(VLOOKUP(E122,'商品マスタ'!$A$4:$C$203,3,FALSE),"")</f>
      </c>
      <c r="H122" s="32">
        <f>IFERROR(VLOOKUP(E122,'商品マスタ'!$A$4:$J$203,10,FALSE),"")</f>
      </c>
      <c r="I122" s="30" t="n"/>
      <c r="J122" s="31" t="n"/>
      <c r="K122" s="32">
        <f>IF(OR(H122="",I122=""),"",H122*I122-IF(J122="",0,J122))</f>
      </c>
      <c r="L122" s="32">
        <f>IF(OR(E122="",I122=""),"",IFERROR(VLOOKUP(E122,'商品マスタ'!$A$4:$I$203,9,FALSE)*I122,""))</f>
      </c>
      <c r="M122" s="32">
        <f>IF(K122="","",K122-L122)</f>
      </c>
      <c r="N122" s="33">
        <f>IF(OR(K122="",K122=0),"",M122/K122)</f>
      </c>
      <c r="O122" s="30" t="n"/>
      <c r="P122" s="30" t="n"/>
      <c r="Q122" s="28" t="n"/>
      <c r="R122" s="28" t="n"/>
      <c r="S122" s="28" t="n"/>
    </row>
    <row r="123">
      <c r="A123" s="29" t="n"/>
      <c r="B123" s="28" t="n"/>
      <c r="C123" s="34">
        <f>IFERROR(VLOOKUP(B123,'店舗マスタ'!$A$4:$B$103,2,FALSE),"")</f>
      </c>
      <c r="D123" s="28" t="n"/>
      <c r="E123" s="28" t="n"/>
      <c r="F123" s="34">
        <f>IFERROR(VLOOKUP(E123,'商品マスタ'!$A$4:$E$203,5,FALSE),"")</f>
      </c>
      <c r="G123" s="34">
        <f>IFERROR(VLOOKUP(E123,'商品マスタ'!$A$4:$C$203,3,FALSE),"")</f>
      </c>
      <c r="H123" s="32">
        <f>IFERROR(VLOOKUP(E123,'商品マスタ'!$A$4:$J$203,10,FALSE),"")</f>
      </c>
      <c r="I123" s="30" t="n"/>
      <c r="J123" s="31" t="n"/>
      <c r="K123" s="32">
        <f>IF(OR(H123="",I123=""),"",H123*I123-IF(J123="",0,J123))</f>
      </c>
      <c r="L123" s="32">
        <f>IF(OR(E123="",I123=""),"",IFERROR(VLOOKUP(E123,'商品マスタ'!$A$4:$I$203,9,FALSE)*I123,""))</f>
      </c>
      <c r="M123" s="32">
        <f>IF(K123="","",K123-L123)</f>
      </c>
      <c r="N123" s="33">
        <f>IF(OR(K123="",K123=0),"",M123/K123)</f>
      </c>
      <c r="O123" s="30" t="n"/>
      <c r="P123" s="30" t="n"/>
      <c r="Q123" s="28" t="n"/>
      <c r="R123" s="28" t="n"/>
      <c r="S123" s="28" t="n"/>
    </row>
    <row r="124">
      <c r="A124" s="29" t="n"/>
      <c r="B124" s="28" t="n"/>
      <c r="C124" s="34">
        <f>IFERROR(VLOOKUP(B124,'店舗マスタ'!$A$4:$B$103,2,FALSE),"")</f>
      </c>
      <c r="D124" s="28" t="n"/>
      <c r="E124" s="28" t="n"/>
      <c r="F124" s="34">
        <f>IFERROR(VLOOKUP(E124,'商品マスタ'!$A$4:$E$203,5,FALSE),"")</f>
      </c>
      <c r="G124" s="34">
        <f>IFERROR(VLOOKUP(E124,'商品マスタ'!$A$4:$C$203,3,FALSE),"")</f>
      </c>
      <c r="H124" s="32">
        <f>IFERROR(VLOOKUP(E124,'商品マスタ'!$A$4:$J$203,10,FALSE),"")</f>
      </c>
      <c r="I124" s="30" t="n"/>
      <c r="J124" s="31" t="n"/>
      <c r="K124" s="32">
        <f>IF(OR(H124="",I124=""),"",H124*I124-IF(J124="",0,J124))</f>
      </c>
      <c r="L124" s="32">
        <f>IF(OR(E124="",I124=""),"",IFERROR(VLOOKUP(E124,'商品マスタ'!$A$4:$I$203,9,FALSE)*I124,""))</f>
      </c>
      <c r="M124" s="32">
        <f>IF(K124="","",K124-L124)</f>
      </c>
      <c r="N124" s="33">
        <f>IF(OR(K124="",K124=0),"",M124/K124)</f>
      </c>
      <c r="O124" s="30" t="n"/>
      <c r="P124" s="30" t="n"/>
      <c r="Q124" s="28" t="n"/>
      <c r="R124" s="28" t="n"/>
      <c r="S124" s="28" t="n"/>
    </row>
    <row r="125">
      <c r="A125" s="29" t="n"/>
      <c r="B125" s="28" t="n"/>
      <c r="C125" s="34">
        <f>IFERROR(VLOOKUP(B125,'店舗マスタ'!$A$4:$B$103,2,FALSE),"")</f>
      </c>
      <c r="D125" s="28" t="n"/>
      <c r="E125" s="28" t="n"/>
      <c r="F125" s="34">
        <f>IFERROR(VLOOKUP(E125,'商品マスタ'!$A$4:$E$203,5,FALSE),"")</f>
      </c>
      <c r="G125" s="34">
        <f>IFERROR(VLOOKUP(E125,'商品マスタ'!$A$4:$C$203,3,FALSE),"")</f>
      </c>
      <c r="H125" s="32">
        <f>IFERROR(VLOOKUP(E125,'商品マスタ'!$A$4:$J$203,10,FALSE),"")</f>
      </c>
      <c r="I125" s="30" t="n"/>
      <c r="J125" s="31" t="n"/>
      <c r="K125" s="32">
        <f>IF(OR(H125="",I125=""),"",H125*I125-IF(J125="",0,J125))</f>
      </c>
      <c r="L125" s="32">
        <f>IF(OR(E125="",I125=""),"",IFERROR(VLOOKUP(E125,'商品マスタ'!$A$4:$I$203,9,FALSE)*I125,""))</f>
      </c>
      <c r="M125" s="32">
        <f>IF(K125="","",K125-L125)</f>
      </c>
      <c r="N125" s="33">
        <f>IF(OR(K125="",K125=0),"",M125/K125)</f>
      </c>
      <c r="O125" s="30" t="n"/>
      <c r="P125" s="30" t="n"/>
      <c r="Q125" s="28" t="n"/>
      <c r="R125" s="28" t="n"/>
      <c r="S125" s="28" t="n"/>
    </row>
    <row r="126">
      <c r="A126" s="29" t="n"/>
      <c r="B126" s="28" t="n"/>
      <c r="C126" s="34">
        <f>IFERROR(VLOOKUP(B126,'店舗マスタ'!$A$4:$B$103,2,FALSE),"")</f>
      </c>
      <c r="D126" s="28" t="n"/>
      <c r="E126" s="28" t="n"/>
      <c r="F126" s="34">
        <f>IFERROR(VLOOKUP(E126,'商品マスタ'!$A$4:$E$203,5,FALSE),"")</f>
      </c>
      <c r="G126" s="34">
        <f>IFERROR(VLOOKUP(E126,'商品マスタ'!$A$4:$C$203,3,FALSE),"")</f>
      </c>
      <c r="H126" s="32">
        <f>IFERROR(VLOOKUP(E126,'商品マスタ'!$A$4:$J$203,10,FALSE),"")</f>
      </c>
      <c r="I126" s="30" t="n"/>
      <c r="J126" s="31" t="n"/>
      <c r="K126" s="32">
        <f>IF(OR(H126="",I126=""),"",H126*I126-IF(J126="",0,J126))</f>
      </c>
      <c r="L126" s="32">
        <f>IF(OR(E126="",I126=""),"",IFERROR(VLOOKUP(E126,'商品マスタ'!$A$4:$I$203,9,FALSE)*I126,""))</f>
      </c>
      <c r="M126" s="32">
        <f>IF(K126="","",K126-L126)</f>
      </c>
      <c r="N126" s="33">
        <f>IF(OR(K126="",K126=0),"",M126/K126)</f>
      </c>
      <c r="O126" s="30" t="n"/>
      <c r="P126" s="30" t="n"/>
      <c r="Q126" s="28" t="n"/>
      <c r="R126" s="28" t="n"/>
      <c r="S126" s="28" t="n"/>
    </row>
    <row r="127">
      <c r="A127" s="29" t="n"/>
      <c r="B127" s="28" t="n"/>
      <c r="C127" s="34">
        <f>IFERROR(VLOOKUP(B127,'店舗マスタ'!$A$4:$B$103,2,FALSE),"")</f>
      </c>
      <c r="D127" s="28" t="n"/>
      <c r="E127" s="28" t="n"/>
      <c r="F127" s="34">
        <f>IFERROR(VLOOKUP(E127,'商品マスタ'!$A$4:$E$203,5,FALSE),"")</f>
      </c>
      <c r="G127" s="34">
        <f>IFERROR(VLOOKUP(E127,'商品マスタ'!$A$4:$C$203,3,FALSE),"")</f>
      </c>
      <c r="H127" s="32">
        <f>IFERROR(VLOOKUP(E127,'商品マスタ'!$A$4:$J$203,10,FALSE),"")</f>
      </c>
      <c r="I127" s="30" t="n"/>
      <c r="J127" s="31" t="n"/>
      <c r="K127" s="32">
        <f>IF(OR(H127="",I127=""),"",H127*I127-IF(J127="",0,J127))</f>
      </c>
      <c r="L127" s="32">
        <f>IF(OR(E127="",I127=""),"",IFERROR(VLOOKUP(E127,'商品マスタ'!$A$4:$I$203,9,FALSE)*I127,""))</f>
      </c>
      <c r="M127" s="32">
        <f>IF(K127="","",K127-L127)</f>
      </c>
      <c r="N127" s="33">
        <f>IF(OR(K127="",K127=0),"",M127/K127)</f>
      </c>
      <c r="O127" s="30" t="n"/>
      <c r="P127" s="30" t="n"/>
      <c r="Q127" s="28" t="n"/>
      <c r="R127" s="28" t="n"/>
      <c r="S127" s="28" t="n"/>
    </row>
    <row r="128">
      <c r="A128" s="29" t="n"/>
      <c r="B128" s="28" t="n"/>
      <c r="C128" s="34">
        <f>IFERROR(VLOOKUP(B128,'店舗マスタ'!$A$4:$B$103,2,FALSE),"")</f>
      </c>
      <c r="D128" s="28" t="n"/>
      <c r="E128" s="28" t="n"/>
      <c r="F128" s="34">
        <f>IFERROR(VLOOKUP(E128,'商品マスタ'!$A$4:$E$203,5,FALSE),"")</f>
      </c>
      <c r="G128" s="34">
        <f>IFERROR(VLOOKUP(E128,'商品マスタ'!$A$4:$C$203,3,FALSE),"")</f>
      </c>
      <c r="H128" s="32">
        <f>IFERROR(VLOOKUP(E128,'商品マスタ'!$A$4:$J$203,10,FALSE),"")</f>
      </c>
      <c r="I128" s="30" t="n"/>
      <c r="J128" s="31" t="n"/>
      <c r="K128" s="32">
        <f>IF(OR(H128="",I128=""),"",H128*I128-IF(J128="",0,J128))</f>
      </c>
      <c r="L128" s="32">
        <f>IF(OR(E128="",I128=""),"",IFERROR(VLOOKUP(E128,'商品マスタ'!$A$4:$I$203,9,FALSE)*I128,""))</f>
      </c>
      <c r="M128" s="32">
        <f>IF(K128="","",K128-L128)</f>
      </c>
      <c r="N128" s="33">
        <f>IF(OR(K128="",K128=0),"",M128/K128)</f>
      </c>
      <c r="O128" s="30" t="n"/>
      <c r="P128" s="30" t="n"/>
      <c r="Q128" s="28" t="n"/>
      <c r="R128" s="28" t="n"/>
      <c r="S128" s="28" t="n"/>
    </row>
    <row r="129">
      <c r="A129" s="29" t="n"/>
      <c r="B129" s="28" t="n"/>
      <c r="C129" s="34">
        <f>IFERROR(VLOOKUP(B129,'店舗マスタ'!$A$4:$B$103,2,FALSE),"")</f>
      </c>
      <c r="D129" s="28" t="n"/>
      <c r="E129" s="28" t="n"/>
      <c r="F129" s="34">
        <f>IFERROR(VLOOKUP(E129,'商品マスタ'!$A$4:$E$203,5,FALSE),"")</f>
      </c>
      <c r="G129" s="34">
        <f>IFERROR(VLOOKUP(E129,'商品マスタ'!$A$4:$C$203,3,FALSE),"")</f>
      </c>
      <c r="H129" s="32">
        <f>IFERROR(VLOOKUP(E129,'商品マスタ'!$A$4:$J$203,10,FALSE),"")</f>
      </c>
      <c r="I129" s="30" t="n"/>
      <c r="J129" s="31" t="n"/>
      <c r="K129" s="32">
        <f>IF(OR(H129="",I129=""),"",H129*I129-IF(J129="",0,J129))</f>
      </c>
      <c r="L129" s="32">
        <f>IF(OR(E129="",I129=""),"",IFERROR(VLOOKUP(E129,'商品マスタ'!$A$4:$I$203,9,FALSE)*I129,""))</f>
      </c>
      <c r="M129" s="32">
        <f>IF(K129="","",K129-L129)</f>
      </c>
      <c r="N129" s="33">
        <f>IF(OR(K129="",K129=0),"",M129/K129)</f>
      </c>
      <c r="O129" s="30" t="n"/>
      <c r="P129" s="30" t="n"/>
      <c r="Q129" s="28" t="n"/>
      <c r="R129" s="28" t="n"/>
      <c r="S129" s="28" t="n"/>
    </row>
    <row r="130">
      <c r="A130" s="29" t="n"/>
      <c r="B130" s="28" t="n"/>
      <c r="C130" s="34">
        <f>IFERROR(VLOOKUP(B130,'店舗マスタ'!$A$4:$B$103,2,FALSE),"")</f>
      </c>
      <c r="D130" s="28" t="n"/>
      <c r="E130" s="28" t="n"/>
      <c r="F130" s="34">
        <f>IFERROR(VLOOKUP(E130,'商品マスタ'!$A$4:$E$203,5,FALSE),"")</f>
      </c>
      <c r="G130" s="34">
        <f>IFERROR(VLOOKUP(E130,'商品マスタ'!$A$4:$C$203,3,FALSE),"")</f>
      </c>
      <c r="H130" s="32">
        <f>IFERROR(VLOOKUP(E130,'商品マスタ'!$A$4:$J$203,10,FALSE),"")</f>
      </c>
      <c r="I130" s="30" t="n"/>
      <c r="J130" s="31" t="n"/>
      <c r="K130" s="32">
        <f>IF(OR(H130="",I130=""),"",H130*I130-IF(J130="",0,J130))</f>
      </c>
      <c r="L130" s="32">
        <f>IF(OR(E130="",I130=""),"",IFERROR(VLOOKUP(E130,'商品マスタ'!$A$4:$I$203,9,FALSE)*I130,""))</f>
      </c>
      <c r="M130" s="32">
        <f>IF(K130="","",K130-L130)</f>
      </c>
      <c r="N130" s="33">
        <f>IF(OR(K130="",K130=0),"",M130/K130)</f>
      </c>
      <c r="O130" s="30" t="n"/>
      <c r="P130" s="30" t="n"/>
      <c r="Q130" s="28" t="n"/>
      <c r="R130" s="28" t="n"/>
      <c r="S130" s="28" t="n"/>
    </row>
    <row r="131">
      <c r="A131" s="29" t="n"/>
      <c r="B131" s="28" t="n"/>
      <c r="C131" s="34">
        <f>IFERROR(VLOOKUP(B131,'店舗マスタ'!$A$4:$B$103,2,FALSE),"")</f>
      </c>
      <c r="D131" s="28" t="n"/>
      <c r="E131" s="28" t="n"/>
      <c r="F131" s="34">
        <f>IFERROR(VLOOKUP(E131,'商品マスタ'!$A$4:$E$203,5,FALSE),"")</f>
      </c>
      <c r="G131" s="34">
        <f>IFERROR(VLOOKUP(E131,'商品マスタ'!$A$4:$C$203,3,FALSE),"")</f>
      </c>
      <c r="H131" s="32">
        <f>IFERROR(VLOOKUP(E131,'商品マスタ'!$A$4:$J$203,10,FALSE),"")</f>
      </c>
      <c r="I131" s="30" t="n"/>
      <c r="J131" s="31" t="n"/>
      <c r="K131" s="32">
        <f>IF(OR(H131="",I131=""),"",H131*I131-IF(J131="",0,J131))</f>
      </c>
      <c r="L131" s="32">
        <f>IF(OR(E131="",I131=""),"",IFERROR(VLOOKUP(E131,'商品マスタ'!$A$4:$I$203,9,FALSE)*I131,""))</f>
      </c>
      <c r="M131" s="32">
        <f>IF(K131="","",K131-L131)</f>
      </c>
      <c r="N131" s="33">
        <f>IF(OR(K131="",K131=0),"",M131/K131)</f>
      </c>
      <c r="O131" s="30" t="n"/>
      <c r="P131" s="30" t="n"/>
      <c r="Q131" s="28" t="n"/>
      <c r="R131" s="28" t="n"/>
      <c r="S131" s="28" t="n"/>
    </row>
    <row r="132">
      <c r="A132" s="29" t="n"/>
      <c r="B132" s="28" t="n"/>
      <c r="C132" s="34">
        <f>IFERROR(VLOOKUP(B132,'店舗マスタ'!$A$4:$B$103,2,FALSE),"")</f>
      </c>
      <c r="D132" s="28" t="n"/>
      <c r="E132" s="28" t="n"/>
      <c r="F132" s="34">
        <f>IFERROR(VLOOKUP(E132,'商品マスタ'!$A$4:$E$203,5,FALSE),"")</f>
      </c>
      <c r="G132" s="34">
        <f>IFERROR(VLOOKUP(E132,'商品マスタ'!$A$4:$C$203,3,FALSE),"")</f>
      </c>
      <c r="H132" s="32">
        <f>IFERROR(VLOOKUP(E132,'商品マスタ'!$A$4:$J$203,10,FALSE),"")</f>
      </c>
      <c r="I132" s="30" t="n"/>
      <c r="J132" s="31" t="n"/>
      <c r="K132" s="32">
        <f>IF(OR(H132="",I132=""),"",H132*I132-IF(J132="",0,J132))</f>
      </c>
      <c r="L132" s="32">
        <f>IF(OR(E132="",I132=""),"",IFERROR(VLOOKUP(E132,'商品マスタ'!$A$4:$I$203,9,FALSE)*I132,""))</f>
      </c>
      <c r="M132" s="32">
        <f>IF(K132="","",K132-L132)</f>
      </c>
      <c r="N132" s="33">
        <f>IF(OR(K132="",K132=0),"",M132/K132)</f>
      </c>
      <c r="O132" s="30" t="n"/>
      <c r="P132" s="30" t="n"/>
      <c r="Q132" s="28" t="n"/>
      <c r="R132" s="28" t="n"/>
      <c r="S132" s="28" t="n"/>
    </row>
    <row r="133">
      <c r="A133" s="29" t="n"/>
      <c r="B133" s="28" t="n"/>
      <c r="C133" s="34">
        <f>IFERROR(VLOOKUP(B133,'店舗マスタ'!$A$4:$B$103,2,FALSE),"")</f>
      </c>
      <c r="D133" s="28" t="n"/>
      <c r="E133" s="28" t="n"/>
      <c r="F133" s="34">
        <f>IFERROR(VLOOKUP(E133,'商品マスタ'!$A$4:$E$203,5,FALSE),"")</f>
      </c>
      <c r="G133" s="34">
        <f>IFERROR(VLOOKUP(E133,'商品マスタ'!$A$4:$C$203,3,FALSE),"")</f>
      </c>
      <c r="H133" s="32">
        <f>IFERROR(VLOOKUP(E133,'商品マスタ'!$A$4:$J$203,10,FALSE),"")</f>
      </c>
      <c r="I133" s="30" t="n"/>
      <c r="J133" s="31" t="n"/>
      <c r="K133" s="32">
        <f>IF(OR(H133="",I133=""),"",H133*I133-IF(J133="",0,J133))</f>
      </c>
      <c r="L133" s="32">
        <f>IF(OR(E133="",I133=""),"",IFERROR(VLOOKUP(E133,'商品マスタ'!$A$4:$I$203,9,FALSE)*I133,""))</f>
      </c>
      <c r="M133" s="32">
        <f>IF(K133="","",K133-L133)</f>
      </c>
      <c r="N133" s="33">
        <f>IF(OR(K133="",K133=0),"",M133/K133)</f>
      </c>
      <c r="O133" s="30" t="n"/>
      <c r="P133" s="30" t="n"/>
      <c r="Q133" s="28" t="n"/>
      <c r="R133" s="28" t="n"/>
      <c r="S133" s="28" t="n"/>
    </row>
    <row r="134">
      <c r="A134" s="29" t="n"/>
      <c r="B134" s="28" t="n"/>
      <c r="C134" s="34">
        <f>IFERROR(VLOOKUP(B134,'店舗マスタ'!$A$4:$B$103,2,FALSE),"")</f>
      </c>
      <c r="D134" s="28" t="n"/>
      <c r="E134" s="28" t="n"/>
      <c r="F134" s="34">
        <f>IFERROR(VLOOKUP(E134,'商品マスタ'!$A$4:$E$203,5,FALSE),"")</f>
      </c>
      <c r="G134" s="34">
        <f>IFERROR(VLOOKUP(E134,'商品マスタ'!$A$4:$C$203,3,FALSE),"")</f>
      </c>
      <c r="H134" s="32">
        <f>IFERROR(VLOOKUP(E134,'商品マスタ'!$A$4:$J$203,10,FALSE),"")</f>
      </c>
      <c r="I134" s="30" t="n"/>
      <c r="J134" s="31" t="n"/>
      <c r="K134" s="32">
        <f>IF(OR(H134="",I134=""),"",H134*I134-IF(J134="",0,J134))</f>
      </c>
      <c r="L134" s="32">
        <f>IF(OR(E134="",I134=""),"",IFERROR(VLOOKUP(E134,'商品マスタ'!$A$4:$I$203,9,FALSE)*I134,""))</f>
      </c>
      <c r="M134" s="32">
        <f>IF(K134="","",K134-L134)</f>
      </c>
      <c r="N134" s="33">
        <f>IF(OR(K134="",K134=0),"",M134/K134)</f>
      </c>
      <c r="O134" s="30" t="n"/>
      <c r="P134" s="30" t="n"/>
      <c r="Q134" s="28" t="n"/>
      <c r="R134" s="28" t="n"/>
      <c r="S134" s="28" t="n"/>
    </row>
    <row r="135">
      <c r="A135" s="29" t="n"/>
      <c r="B135" s="28" t="n"/>
      <c r="C135" s="34">
        <f>IFERROR(VLOOKUP(B135,'店舗マスタ'!$A$4:$B$103,2,FALSE),"")</f>
      </c>
      <c r="D135" s="28" t="n"/>
      <c r="E135" s="28" t="n"/>
      <c r="F135" s="34">
        <f>IFERROR(VLOOKUP(E135,'商品マスタ'!$A$4:$E$203,5,FALSE),"")</f>
      </c>
      <c r="G135" s="34">
        <f>IFERROR(VLOOKUP(E135,'商品マスタ'!$A$4:$C$203,3,FALSE),"")</f>
      </c>
      <c r="H135" s="32">
        <f>IFERROR(VLOOKUP(E135,'商品マスタ'!$A$4:$J$203,10,FALSE),"")</f>
      </c>
      <c r="I135" s="30" t="n"/>
      <c r="J135" s="31" t="n"/>
      <c r="K135" s="32">
        <f>IF(OR(H135="",I135=""),"",H135*I135-IF(J135="",0,J135))</f>
      </c>
      <c r="L135" s="32">
        <f>IF(OR(E135="",I135=""),"",IFERROR(VLOOKUP(E135,'商品マスタ'!$A$4:$I$203,9,FALSE)*I135,""))</f>
      </c>
      <c r="M135" s="32">
        <f>IF(K135="","",K135-L135)</f>
      </c>
      <c r="N135" s="33">
        <f>IF(OR(K135="",K135=0),"",M135/K135)</f>
      </c>
      <c r="O135" s="30" t="n"/>
      <c r="P135" s="30" t="n"/>
      <c r="Q135" s="28" t="n"/>
      <c r="R135" s="28" t="n"/>
      <c r="S135" s="28" t="n"/>
    </row>
    <row r="136">
      <c r="A136" s="29" t="n"/>
      <c r="B136" s="28" t="n"/>
      <c r="C136" s="34">
        <f>IFERROR(VLOOKUP(B136,'店舗マスタ'!$A$4:$B$103,2,FALSE),"")</f>
      </c>
      <c r="D136" s="28" t="n"/>
      <c r="E136" s="28" t="n"/>
      <c r="F136" s="34">
        <f>IFERROR(VLOOKUP(E136,'商品マスタ'!$A$4:$E$203,5,FALSE),"")</f>
      </c>
      <c r="G136" s="34">
        <f>IFERROR(VLOOKUP(E136,'商品マスタ'!$A$4:$C$203,3,FALSE),"")</f>
      </c>
      <c r="H136" s="32">
        <f>IFERROR(VLOOKUP(E136,'商品マスタ'!$A$4:$J$203,10,FALSE),"")</f>
      </c>
      <c r="I136" s="30" t="n"/>
      <c r="J136" s="31" t="n"/>
      <c r="K136" s="32">
        <f>IF(OR(H136="",I136=""),"",H136*I136-IF(J136="",0,J136))</f>
      </c>
      <c r="L136" s="32">
        <f>IF(OR(E136="",I136=""),"",IFERROR(VLOOKUP(E136,'商品マスタ'!$A$4:$I$203,9,FALSE)*I136,""))</f>
      </c>
      <c r="M136" s="32">
        <f>IF(K136="","",K136-L136)</f>
      </c>
      <c r="N136" s="33">
        <f>IF(OR(K136="",K136=0),"",M136/K136)</f>
      </c>
      <c r="O136" s="30" t="n"/>
      <c r="P136" s="30" t="n"/>
      <c r="Q136" s="28" t="n"/>
      <c r="R136" s="28" t="n"/>
      <c r="S136" s="28" t="n"/>
    </row>
    <row r="137">
      <c r="A137" s="29" t="n"/>
      <c r="B137" s="28" t="n"/>
      <c r="C137" s="34">
        <f>IFERROR(VLOOKUP(B137,'店舗マスタ'!$A$4:$B$103,2,FALSE),"")</f>
      </c>
      <c r="D137" s="28" t="n"/>
      <c r="E137" s="28" t="n"/>
      <c r="F137" s="34">
        <f>IFERROR(VLOOKUP(E137,'商品マスタ'!$A$4:$E$203,5,FALSE),"")</f>
      </c>
      <c r="G137" s="34">
        <f>IFERROR(VLOOKUP(E137,'商品マスタ'!$A$4:$C$203,3,FALSE),"")</f>
      </c>
      <c r="H137" s="32">
        <f>IFERROR(VLOOKUP(E137,'商品マスタ'!$A$4:$J$203,10,FALSE),"")</f>
      </c>
      <c r="I137" s="30" t="n"/>
      <c r="J137" s="31" t="n"/>
      <c r="K137" s="32">
        <f>IF(OR(H137="",I137=""),"",H137*I137-IF(J137="",0,J137))</f>
      </c>
      <c r="L137" s="32">
        <f>IF(OR(E137="",I137=""),"",IFERROR(VLOOKUP(E137,'商品マスタ'!$A$4:$I$203,9,FALSE)*I137,""))</f>
      </c>
      <c r="M137" s="32">
        <f>IF(K137="","",K137-L137)</f>
      </c>
      <c r="N137" s="33">
        <f>IF(OR(K137="",K137=0),"",M137/K137)</f>
      </c>
      <c r="O137" s="30" t="n"/>
      <c r="P137" s="30" t="n"/>
      <c r="Q137" s="28" t="n"/>
      <c r="R137" s="28" t="n"/>
      <c r="S137" s="28" t="n"/>
    </row>
    <row r="138">
      <c r="A138" s="29" t="n"/>
      <c r="B138" s="28" t="n"/>
      <c r="C138" s="34">
        <f>IFERROR(VLOOKUP(B138,'店舗マスタ'!$A$4:$B$103,2,FALSE),"")</f>
      </c>
      <c r="D138" s="28" t="n"/>
      <c r="E138" s="28" t="n"/>
      <c r="F138" s="34">
        <f>IFERROR(VLOOKUP(E138,'商品マスタ'!$A$4:$E$203,5,FALSE),"")</f>
      </c>
      <c r="G138" s="34">
        <f>IFERROR(VLOOKUP(E138,'商品マスタ'!$A$4:$C$203,3,FALSE),"")</f>
      </c>
      <c r="H138" s="32">
        <f>IFERROR(VLOOKUP(E138,'商品マスタ'!$A$4:$J$203,10,FALSE),"")</f>
      </c>
      <c r="I138" s="30" t="n"/>
      <c r="J138" s="31" t="n"/>
      <c r="K138" s="32">
        <f>IF(OR(H138="",I138=""),"",H138*I138-IF(J138="",0,J138))</f>
      </c>
      <c r="L138" s="32">
        <f>IF(OR(E138="",I138=""),"",IFERROR(VLOOKUP(E138,'商品マスタ'!$A$4:$I$203,9,FALSE)*I138,""))</f>
      </c>
      <c r="M138" s="32">
        <f>IF(K138="","",K138-L138)</f>
      </c>
      <c r="N138" s="33">
        <f>IF(OR(K138="",K138=0),"",M138/K138)</f>
      </c>
      <c r="O138" s="30" t="n"/>
      <c r="P138" s="30" t="n"/>
      <c r="Q138" s="28" t="n"/>
      <c r="R138" s="28" t="n"/>
      <c r="S138" s="28" t="n"/>
    </row>
    <row r="139">
      <c r="A139" s="29" t="n"/>
      <c r="B139" s="28" t="n"/>
      <c r="C139" s="34">
        <f>IFERROR(VLOOKUP(B139,'店舗マスタ'!$A$4:$B$103,2,FALSE),"")</f>
      </c>
      <c r="D139" s="28" t="n"/>
      <c r="E139" s="28" t="n"/>
      <c r="F139" s="34">
        <f>IFERROR(VLOOKUP(E139,'商品マスタ'!$A$4:$E$203,5,FALSE),"")</f>
      </c>
      <c r="G139" s="34">
        <f>IFERROR(VLOOKUP(E139,'商品マスタ'!$A$4:$C$203,3,FALSE),"")</f>
      </c>
      <c r="H139" s="32">
        <f>IFERROR(VLOOKUP(E139,'商品マスタ'!$A$4:$J$203,10,FALSE),"")</f>
      </c>
      <c r="I139" s="30" t="n"/>
      <c r="J139" s="31" t="n"/>
      <c r="K139" s="32">
        <f>IF(OR(H139="",I139=""),"",H139*I139-IF(J139="",0,J139))</f>
      </c>
      <c r="L139" s="32">
        <f>IF(OR(E139="",I139=""),"",IFERROR(VLOOKUP(E139,'商品マスタ'!$A$4:$I$203,9,FALSE)*I139,""))</f>
      </c>
      <c r="M139" s="32">
        <f>IF(K139="","",K139-L139)</f>
      </c>
      <c r="N139" s="33">
        <f>IF(OR(K139="",K139=0),"",M139/K139)</f>
      </c>
      <c r="O139" s="30" t="n"/>
      <c r="P139" s="30" t="n"/>
      <c r="Q139" s="28" t="n"/>
      <c r="R139" s="28" t="n"/>
      <c r="S139" s="28" t="n"/>
    </row>
    <row r="140">
      <c r="A140" s="29" t="n"/>
      <c r="B140" s="28" t="n"/>
      <c r="C140" s="34">
        <f>IFERROR(VLOOKUP(B140,'店舗マスタ'!$A$4:$B$103,2,FALSE),"")</f>
      </c>
      <c r="D140" s="28" t="n"/>
      <c r="E140" s="28" t="n"/>
      <c r="F140" s="34">
        <f>IFERROR(VLOOKUP(E140,'商品マスタ'!$A$4:$E$203,5,FALSE),"")</f>
      </c>
      <c r="G140" s="34">
        <f>IFERROR(VLOOKUP(E140,'商品マスタ'!$A$4:$C$203,3,FALSE),"")</f>
      </c>
      <c r="H140" s="32">
        <f>IFERROR(VLOOKUP(E140,'商品マスタ'!$A$4:$J$203,10,FALSE),"")</f>
      </c>
      <c r="I140" s="30" t="n"/>
      <c r="J140" s="31" t="n"/>
      <c r="K140" s="32">
        <f>IF(OR(H140="",I140=""),"",H140*I140-IF(J140="",0,J140))</f>
      </c>
      <c r="L140" s="32">
        <f>IF(OR(E140="",I140=""),"",IFERROR(VLOOKUP(E140,'商品マスタ'!$A$4:$I$203,9,FALSE)*I140,""))</f>
      </c>
      <c r="M140" s="32">
        <f>IF(K140="","",K140-L140)</f>
      </c>
      <c r="N140" s="33">
        <f>IF(OR(K140="",K140=0),"",M140/K140)</f>
      </c>
      <c r="O140" s="30" t="n"/>
      <c r="P140" s="30" t="n"/>
      <c r="Q140" s="28" t="n"/>
      <c r="R140" s="28" t="n"/>
      <c r="S140" s="28" t="n"/>
    </row>
    <row r="141">
      <c r="A141" s="29" t="n"/>
      <c r="B141" s="28" t="n"/>
      <c r="C141" s="34">
        <f>IFERROR(VLOOKUP(B141,'店舗マスタ'!$A$4:$B$103,2,FALSE),"")</f>
      </c>
      <c r="D141" s="28" t="n"/>
      <c r="E141" s="28" t="n"/>
      <c r="F141" s="34">
        <f>IFERROR(VLOOKUP(E141,'商品マスタ'!$A$4:$E$203,5,FALSE),"")</f>
      </c>
      <c r="G141" s="34">
        <f>IFERROR(VLOOKUP(E141,'商品マスタ'!$A$4:$C$203,3,FALSE),"")</f>
      </c>
      <c r="H141" s="32">
        <f>IFERROR(VLOOKUP(E141,'商品マスタ'!$A$4:$J$203,10,FALSE),"")</f>
      </c>
      <c r="I141" s="30" t="n"/>
      <c r="J141" s="31" t="n"/>
      <c r="K141" s="32">
        <f>IF(OR(H141="",I141=""),"",H141*I141-IF(J141="",0,J141))</f>
      </c>
      <c r="L141" s="32">
        <f>IF(OR(E141="",I141=""),"",IFERROR(VLOOKUP(E141,'商品マスタ'!$A$4:$I$203,9,FALSE)*I141,""))</f>
      </c>
      <c r="M141" s="32">
        <f>IF(K141="","",K141-L141)</f>
      </c>
      <c r="N141" s="33">
        <f>IF(OR(K141="",K141=0),"",M141/K141)</f>
      </c>
      <c r="O141" s="30" t="n"/>
      <c r="P141" s="30" t="n"/>
      <c r="Q141" s="28" t="n"/>
      <c r="R141" s="28" t="n"/>
      <c r="S141" s="28" t="n"/>
    </row>
    <row r="142">
      <c r="A142" s="29" t="n"/>
      <c r="B142" s="28" t="n"/>
      <c r="C142" s="34">
        <f>IFERROR(VLOOKUP(B142,'店舗マスタ'!$A$4:$B$103,2,FALSE),"")</f>
      </c>
      <c r="D142" s="28" t="n"/>
      <c r="E142" s="28" t="n"/>
      <c r="F142" s="34">
        <f>IFERROR(VLOOKUP(E142,'商品マスタ'!$A$4:$E$203,5,FALSE),"")</f>
      </c>
      <c r="G142" s="34">
        <f>IFERROR(VLOOKUP(E142,'商品マスタ'!$A$4:$C$203,3,FALSE),"")</f>
      </c>
      <c r="H142" s="32">
        <f>IFERROR(VLOOKUP(E142,'商品マスタ'!$A$4:$J$203,10,FALSE),"")</f>
      </c>
      <c r="I142" s="30" t="n"/>
      <c r="J142" s="31" t="n"/>
      <c r="K142" s="32">
        <f>IF(OR(H142="",I142=""),"",H142*I142-IF(J142="",0,J142))</f>
      </c>
      <c r="L142" s="32">
        <f>IF(OR(E142="",I142=""),"",IFERROR(VLOOKUP(E142,'商品マスタ'!$A$4:$I$203,9,FALSE)*I142,""))</f>
      </c>
      <c r="M142" s="32">
        <f>IF(K142="","",K142-L142)</f>
      </c>
      <c r="N142" s="33">
        <f>IF(OR(K142="",K142=0),"",M142/K142)</f>
      </c>
      <c r="O142" s="30" t="n"/>
      <c r="P142" s="30" t="n"/>
      <c r="Q142" s="28" t="n"/>
      <c r="R142" s="28" t="n"/>
      <c r="S142" s="28" t="n"/>
    </row>
    <row r="143">
      <c r="A143" s="29" t="n"/>
      <c r="B143" s="28" t="n"/>
      <c r="C143" s="34">
        <f>IFERROR(VLOOKUP(B143,'店舗マスタ'!$A$4:$B$103,2,FALSE),"")</f>
      </c>
      <c r="D143" s="28" t="n"/>
      <c r="E143" s="28" t="n"/>
      <c r="F143" s="34">
        <f>IFERROR(VLOOKUP(E143,'商品マスタ'!$A$4:$E$203,5,FALSE),"")</f>
      </c>
      <c r="G143" s="34">
        <f>IFERROR(VLOOKUP(E143,'商品マスタ'!$A$4:$C$203,3,FALSE),"")</f>
      </c>
      <c r="H143" s="32">
        <f>IFERROR(VLOOKUP(E143,'商品マスタ'!$A$4:$J$203,10,FALSE),"")</f>
      </c>
      <c r="I143" s="30" t="n"/>
      <c r="J143" s="31" t="n"/>
      <c r="K143" s="32">
        <f>IF(OR(H143="",I143=""),"",H143*I143-IF(J143="",0,J143))</f>
      </c>
      <c r="L143" s="32">
        <f>IF(OR(E143="",I143=""),"",IFERROR(VLOOKUP(E143,'商品マスタ'!$A$4:$I$203,9,FALSE)*I143,""))</f>
      </c>
      <c r="M143" s="32">
        <f>IF(K143="","",K143-L143)</f>
      </c>
      <c r="N143" s="33">
        <f>IF(OR(K143="",K143=0),"",M143/K143)</f>
      </c>
      <c r="O143" s="30" t="n"/>
      <c r="P143" s="30" t="n"/>
      <c r="Q143" s="28" t="n"/>
      <c r="R143" s="28" t="n"/>
      <c r="S143" s="28" t="n"/>
    </row>
    <row r="144">
      <c r="A144" s="29" t="n"/>
      <c r="B144" s="28" t="n"/>
      <c r="C144" s="34">
        <f>IFERROR(VLOOKUP(B144,'店舗マスタ'!$A$4:$B$103,2,FALSE),"")</f>
      </c>
      <c r="D144" s="28" t="n"/>
      <c r="E144" s="28" t="n"/>
      <c r="F144" s="34">
        <f>IFERROR(VLOOKUP(E144,'商品マスタ'!$A$4:$E$203,5,FALSE),"")</f>
      </c>
      <c r="G144" s="34">
        <f>IFERROR(VLOOKUP(E144,'商品マスタ'!$A$4:$C$203,3,FALSE),"")</f>
      </c>
      <c r="H144" s="32">
        <f>IFERROR(VLOOKUP(E144,'商品マスタ'!$A$4:$J$203,10,FALSE),"")</f>
      </c>
      <c r="I144" s="30" t="n"/>
      <c r="J144" s="31" t="n"/>
      <c r="K144" s="32">
        <f>IF(OR(H144="",I144=""),"",H144*I144-IF(J144="",0,J144))</f>
      </c>
      <c r="L144" s="32">
        <f>IF(OR(E144="",I144=""),"",IFERROR(VLOOKUP(E144,'商品マスタ'!$A$4:$I$203,9,FALSE)*I144,""))</f>
      </c>
      <c r="M144" s="32">
        <f>IF(K144="","",K144-L144)</f>
      </c>
      <c r="N144" s="33">
        <f>IF(OR(K144="",K144=0),"",M144/K144)</f>
      </c>
      <c r="O144" s="30" t="n"/>
      <c r="P144" s="30" t="n"/>
      <c r="Q144" s="28" t="n"/>
      <c r="R144" s="28" t="n"/>
      <c r="S144" s="28" t="n"/>
    </row>
    <row r="145">
      <c r="A145" s="29" t="n"/>
      <c r="B145" s="28" t="n"/>
      <c r="C145" s="34">
        <f>IFERROR(VLOOKUP(B145,'店舗マスタ'!$A$4:$B$103,2,FALSE),"")</f>
      </c>
      <c r="D145" s="28" t="n"/>
      <c r="E145" s="28" t="n"/>
      <c r="F145" s="34">
        <f>IFERROR(VLOOKUP(E145,'商品マスタ'!$A$4:$E$203,5,FALSE),"")</f>
      </c>
      <c r="G145" s="34">
        <f>IFERROR(VLOOKUP(E145,'商品マスタ'!$A$4:$C$203,3,FALSE),"")</f>
      </c>
      <c r="H145" s="32">
        <f>IFERROR(VLOOKUP(E145,'商品マスタ'!$A$4:$J$203,10,FALSE),"")</f>
      </c>
      <c r="I145" s="30" t="n"/>
      <c r="J145" s="31" t="n"/>
      <c r="K145" s="32">
        <f>IF(OR(H145="",I145=""),"",H145*I145-IF(J145="",0,J145))</f>
      </c>
      <c r="L145" s="32">
        <f>IF(OR(E145="",I145=""),"",IFERROR(VLOOKUP(E145,'商品マスタ'!$A$4:$I$203,9,FALSE)*I145,""))</f>
      </c>
      <c r="M145" s="32">
        <f>IF(K145="","",K145-L145)</f>
      </c>
      <c r="N145" s="33">
        <f>IF(OR(K145="",K145=0),"",M145/K145)</f>
      </c>
      <c r="O145" s="30" t="n"/>
      <c r="P145" s="30" t="n"/>
      <c r="Q145" s="28" t="n"/>
      <c r="R145" s="28" t="n"/>
      <c r="S145" s="28" t="n"/>
    </row>
    <row r="146">
      <c r="A146" s="29" t="n"/>
      <c r="B146" s="28" t="n"/>
      <c r="C146" s="34">
        <f>IFERROR(VLOOKUP(B146,'店舗マスタ'!$A$4:$B$103,2,FALSE),"")</f>
      </c>
      <c r="D146" s="28" t="n"/>
      <c r="E146" s="28" t="n"/>
      <c r="F146" s="34">
        <f>IFERROR(VLOOKUP(E146,'商品マスタ'!$A$4:$E$203,5,FALSE),"")</f>
      </c>
      <c r="G146" s="34">
        <f>IFERROR(VLOOKUP(E146,'商品マスタ'!$A$4:$C$203,3,FALSE),"")</f>
      </c>
      <c r="H146" s="32">
        <f>IFERROR(VLOOKUP(E146,'商品マスタ'!$A$4:$J$203,10,FALSE),"")</f>
      </c>
      <c r="I146" s="30" t="n"/>
      <c r="J146" s="31" t="n"/>
      <c r="K146" s="32">
        <f>IF(OR(H146="",I146=""),"",H146*I146-IF(J146="",0,J146))</f>
      </c>
      <c r="L146" s="32">
        <f>IF(OR(E146="",I146=""),"",IFERROR(VLOOKUP(E146,'商品マスタ'!$A$4:$I$203,9,FALSE)*I146,""))</f>
      </c>
      <c r="M146" s="32">
        <f>IF(K146="","",K146-L146)</f>
      </c>
      <c r="N146" s="33">
        <f>IF(OR(K146="",K146=0),"",M146/K146)</f>
      </c>
      <c r="O146" s="30" t="n"/>
      <c r="P146" s="30" t="n"/>
      <c r="Q146" s="28" t="n"/>
      <c r="R146" s="28" t="n"/>
      <c r="S146" s="28" t="n"/>
    </row>
    <row r="147">
      <c r="A147" s="29" t="n"/>
      <c r="B147" s="28" t="n"/>
      <c r="C147" s="34">
        <f>IFERROR(VLOOKUP(B147,'店舗マスタ'!$A$4:$B$103,2,FALSE),"")</f>
      </c>
      <c r="D147" s="28" t="n"/>
      <c r="E147" s="28" t="n"/>
      <c r="F147" s="34">
        <f>IFERROR(VLOOKUP(E147,'商品マスタ'!$A$4:$E$203,5,FALSE),"")</f>
      </c>
      <c r="G147" s="34">
        <f>IFERROR(VLOOKUP(E147,'商品マスタ'!$A$4:$C$203,3,FALSE),"")</f>
      </c>
      <c r="H147" s="32">
        <f>IFERROR(VLOOKUP(E147,'商品マスタ'!$A$4:$J$203,10,FALSE),"")</f>
      </c>
      <c r="I147" s="30" t="n"/>
      <c r="J147" s="31" t="n"/>
      <c r="K147" s="32">
        <f>IF(OR(H147="",I147=""),"",H147*I147-IF(J147="",0,J147))</f>
      </c>
      <c r="L147" s="32">
        <f>IF(OR(E147="",I147=""),"",IFERROR(VLOOKUP(E147,'商品マスタ'!$A$4:$I$203,9,FALSE)*I147,""))</f>
      </c>
      <c r="M147" s="32">
        <f>IF(K147="","",K147-L147)</f>
      </c>
      <c r="N147" s="33">
        <f>IF(OR(K147="",K147=0),"",M147/K147)</f>
      </c>
      <c r="O147" s="30" t="n"/>
      <c r="P147" s="30" t="n"/>
      <c r="Q147" s="28" t="n"/>
      <c r="R147" s="28" t="n"/>
      <c r="S147" s="28" t="n"/>
    </row>
    <row r="148">
      <c r="A148" s="29" t="n"/>
      <c r="B148" s="28" t="n"/>
      <c r="C148" s="34">
        <f>IFERROR(VLOOKUP(B148,'店舗マスタ'!$A$4:$B$103,2,FALSE),"")</f>
      </c>
      <c r="D148" s="28" t="n"/>
      <c r="E148" s="28" t="n"/>
      <c r="F148" s="34">
        <f>IFERROR(VLOOKUP(E148,'商品マスタ'!$A$4:$E$203,5,FALSE),"")</f>
      </c>
      <c r="G148" s="34">
        <f>IFERROR(VLOOKUP(E148,'商品マスタ'!$A$4:$C$203,3,FALSE),"")</f>
      </c>
      <c r="H148" s="32">
        <f>IFERROR(VLOOKUP(E148,'商品マスタ'!$A$4:$J$203,10,FALSE),"")</f>
      </c>
      <c r="I148" s="30" t="n"/>
      <c r="J148" s="31" t="n"/>
      <c r="K148" s="32">
        <f>IF(OR(H148="",I148=""),"",H148*I148-IF(J148="",0,J148))</f>
      </c>
      <c r="L148" s="32">
        <f>IF(OR(E148="",I148=""),"",IFERROR(VLOOKUP(E148,'商品マスタ'!$A$4:$I$203,9,FALSE)*I148,""))</f>
      </c>
      <c r="M148" s="32">
        <f>IF(K148="","",K148-L148)</f>
      </c>
      <c r="N148" s="33">
        <f>IF(OR(K148="",K148=0),"",M148/K148)</f>
      </c>
      <c r="O148" s="30" t="n"/>
      <c r="P148" s="30" t="n"/>
      <c r="Q148" s="28" t="n"/>
      <c r="R148" s="28" t="n"/>
      <c r="S148" s="28" t="n"/>
    </row>
    <row r="149">
      <c r="A149" s="29" t="n"/>
      <c r="B149" s="28" t="n"/>
      <c r="C149" s="34">
        <f>IFERROR(VLOOKUP(B149,'店舗マスタ'!$A$4:$B$103,2,FALSE),"")</f>
      </c>
      <c r="D149" s="28" t="n"/>
      <c r="E149" s="28" t="n"/>
      <c r="F149" s="34">
        <f>IFERROR(VLOOKUP(E149,'商品マスタ'!$A$4:$E$203,5,FALSE),"")</f>
      </c>
      <c r="G149" s="34">
        <f>IFERROR(VLOOKUP(E149,'商品マスタ'!$A$4:$C$203,3,FALSE),"")</f>
      </c>
      <c r="H149" s="32">
        <f>IFERROR(VLOOKUP(E149,'商品マスタ'!$A$4:$J$203,10,FALSE),"")</f>
      </c>
      <c r="I149" s="30" t="n"/>
      <c r="J149" s="31" t="n"/>
      <c r="K149" s="32">
        <f>IF(OR(H149="",I149=""),"",H149*I149-IF(J149="",0,J149))</f>
      </c>
      <c r="L149" s="32">
        <f>IF(OR(E149="",I149=""),"",IFERROR(VLOOKUP(E149,'商品マスタ'!$A$4:$I$203,9,FALSE)*I149,""))</f>
      </c>
      <c r="M149" s="32">
        <f>IF(K149="","",K149-L149)</f>
      </c>
      <c r="N149" s="33">
        <f>IF(OR(K149="",K149=0),"",M149/K149)</f>
      </c>
      <c r="O149" s="30" t="n"/>
      <c r="P149" s="30" t="n"/>
      <c r="Q149" s="28" t="n"/>
      <c r="R149" s="28" t="n"/>
      <c r="S149" s="28" t="n"/>
    </row>
    <row r="150">
      <c r="A150" s="29" t="n"/>
      <c r="B150" s="28" t="n"/>
      <c r="C150" s="34">
        <f>IFERROR(VLOOKUP(B150,'店舗マスタ'!$A$4:$B$103,2,FALSE),"")</f>
      </c>
      <c r="D150" s="28" t="n"/>
      <c r="E150" s="28" t="n"/>
      <c r="F150" s="34">
        <f>IFERROR(VLOOKUP(E150,'商品マスタ'!$A$4:$E$203,5,FALSE),"")</f>
      </c>
      <c r="G150" s="34">
        <f>IFERROR(VLOOKUP(E150,'商品マスタ'!$A$4:$C$203,3,FALSE),"")</f>
      </c>
      <c r="H150" s="32">
        <f>IFERROR(VLOOKUP(E150,'商品マスタ'!$A$4:$J$203,10,FALSE),"")</f>
      </c>
      <c r="I150" s="30" t="n"/>
      <c r="J150" s="31" t="n"/>
      <c r="K150" s="32">
        <f>IF(OR(H150="",I150=""),"",H150*I150-IF(J150="",0,J150))</f>
      </c>
      <c r="L150" s="32">
        <f>IF(OR(E150="",I150=""),"",IFERROR(VLOOKUP(E150,'商品マスタ'!$A$4:$I$203,9,FALSE)*I150,""))</f>
      </c>
      <c r="M150" s="32">
        <f>IF(K150="","",K150-L150)</f>
      </c>
      <c r="N150" s="33">
        <f>IF(OR(K150="",K150=0),"",M150/K150)</f>
      </c>
      <c r="O150" s="30" t="n"/>
      <c r="P150" s="30" t="n"/>
      <c r="Q150" s="28" t="n"/>
      <c r="R150" s="28" t="n"/>
      <c r="S150" s="28" t="n"/>
    </row>
    <row r="151">
      <c r="A151" s="29" t="n"/>
      <c r="B151" s="28" t="n"/>
      <c r="C151" s="34">
        <f>IFERROR(VLOOKUP(B151,'店舗マスタ'!$A$4:$B$103,2,FALSE),"")</f>
      </c>
      <c r="D151" s="28" t="n"/>
      <c r="E151" s="28" t="n"/>
      <c r="F151" s="34">
        <f>IFERROR(VLOOKUP(E151,'商品マスタ'!$A$4:$E$203,5,FALSE),"")</f>
      </c>
      <c r="G151" s="34">
        <f>IFERROR(VLOOKUP(E151,'商品マスタ'!$A$4:$C$203,3,FALSE),"")</f>
      </c>
      <c r="H151" s="32">
        <f>IFERROR(VLOOKUP(E151,'商品マスタ'!$A$4:$J$203,10,FALSE),"")</f>
      </c>
      <c r="I151" s="30" t="n"/>
      <c r="J151" s="31" t="n"/>
      <c r="K151" s="32">
        <f>IF(OR(H151="",I151=""),"",H151*I151-IF(J151="",0,J151))</f>
      </c>
      <c r="L151" s="32">
        <f>IF(OR(E151="",I151=""),"",IFERROR(VLOOKUP(E151,'商品マスタ'!$A$4:$I$203,9,FALSE)*I151,""))</f>
      </c>
      <c r="M151" s="32">
        <f>IF(K151="","",K151-L151)</f>
      </c>
      <c r="N151" s="33">
        <f>IF(OR(K151="",K151=0),"",M151/K151)</f>
      </c>
      <c r="O151" s="30" t="n"/>
      <c r="P151" s="30" t="n"/>
      <c r="Q151" s="28" t="n"/>
      <c r="R151" s="28" t="n"/>
      <c r="S151" s="28" t="n"/>
    </row>
    <row r="152">
      <c r="A152" s="29" t="n"/>
      <c r="B152" s="28" t="n"/>
      <c r="C152" s="34">
        <f>IFERROR(VLOOKUP(B152,'店舗マスタ'!$A$4:$B$103,2,FALSE),"")</f>
      </c>
      <c r="D152" s="28" t="n"/>
      <c r="E152" s="28" t="n"/>
      <c r="F152" s="34">
        <f>IFERROR(VLOOKUP(E152,'商品マスタ'!$A$4:$E$203,5,FALSE),"")</f>
      </c>
      <c r="G152" s="34">
        <f>IFERROR(VLOOKUP(E152,'商品マスタ'!$A$4:$C$203,3,FALSE),"")</f>
      </c>
      <c r="H152" s="32">
        <f>IFERROR(VLOOKUP(E152,'商品マスタ'!$A$4:$J$203,10,FALSE),"")</f>
      </c>
      <c r="I152" s="30" t="n"/>
      <c r="J152" s="31" t="n"/>
      <c r="K152" s="32">
        <f>IF(OR(H152="",I152=""),"",H152*I152-IF(J152="",0,J152))</f>
      </c>
      <c r="L152" s="32">
        <f>IF(OR(E152="",I152=""),"",IFERROR(VLOOKUP(E152,'商品マスタ'!$A$4:$I$203,9,FALSE)*I152,""))</f>
      </c>
      <c r="M152" s="32">
        <f>IF(K152="","",K152-L152)</f>
      </c>
      <c r="N152" s="33">
        <f>IF(OR(K152="",K152=0),"",M152/K152)</f>
      </c>
      <c r="O152" s="30" t="n"/>
      <c r="P152" s="30" t="n"/>
      <c r="Q152" s="28" t="n"/>
      <c r="R152" s="28" t="n"/>
      <c r="S152" s="28" t="n"/>
    </row>
    <row r="153">
      <c r="A153" s="29" t="n"/>
      <c r="B153" s="28" t="n"/>
      <c r="C153" s="34">
        <f>IFERROR(VLOOKUP(B153,'店舗マスタ'!$A$4:$B$103,2,FALSE),"")</f>
      </c>
      <c r="D153" s="28" t="n"/>
      <c r="E153" s="28" t="n"/>
      <c r="F153" s="34">
        <f>IFERROR(VLOOKUP(E153,'商品マスタ'!$A$4:$E$203,5,FALSE),"")</f>
      </c>
      <c r="G153" s="34">
        <f>IFERROR(VLOOKUP(E153,'商品マスタ'!$A$4:$C$203,3,FALSE),"")</f>
      </c>
      <c r="H153" s="32">
        <f>IFERROR(VLOOKUP(E153,'商品マスタ'!$A$4:$J$203,10,FALSE),"")</f>
      </c>
      <c r="I153" s="30" t="n"/>
      <c r="J153" s="31" t="n"/>
      <c r="K153" s="32">
        <f>IF(OR(H153="",I153=""),"",H153*I153-IF(J153="",0,J153))</f>
      </c>
      <c r="L153" s="32">
        <f>IF(OR(E153="",I153=""),"",IFERROR(VLOOKUP(E153,'商品マスタ'!$A$4:$I$203,9,FALSE)*I153,""))</f>
      </c>
      <c r="M153" s="32">
        <f>IF(K153="","",K153-L153)</f>
      </c>
      <c r="N153" s="33">
        <f>IF(OR(K153="",K153=0),"",M153/K153)</f>
      </c>
      <c r="O153" s="30" t="n"/>
      <c r="P153" s="30" t="n"/>
      <c r="Q153" s="28" t="n"/>
      <c r="R153" s="28" t="n"/>
      <c r="S153" s="28" t="n"/>
    </row>
    <row r="154">
      <c r="A154" s="29" t="n"/>
      <c r="B154" s="28" t="n"/>
      <c r="C154" s="34">
        <f>IFERROR(VLOOKUP(B154,'店舗マスタ'!$A$4:$B$103,2,FALSE),"")</f>
      </c>
      <c r="D154" s="28" t="n"/>
      <c r="E154" s="28" t="n"/>
      <c r="F154" s="34">
        <f>IFERROR(VLOOKUP(E154,'商品マスタ'!$A$4:$E$203,5,FALSE),"")</f>
      </c>
      <c r="G154" s="34">
        <f>IFERROR(VLOOKUP(E154,'商品マスタ'!$A$4:$C$203,3,FALSE),"")</f>
      </c>
      <c r="H154" s="32">
        <f>IFERROR(VLOOKUP(E154,'商品マスタ'!$A$4:$J$203,10,FALSE),"")</f>
      </c>
      <c r="I154" s="30" t="n"/>
      <c r="J154" s="31" t="n"/>
      <c r="K154" s="32">
        <f>IF(OR(H154="",I154=""),"",H154*I154-IF(J154="",0,J154))</f>
      </c>
      <c r="L154" s="32">
        <f>IF(OR(E154="",I154=""),"",IFERROR(VLOOKUP(E154,'商品マスタ'!$A$4:$I$203,9,FALSE)*I154,""))</f>
      </c>
      <c r="M154" s="32">
        <f>IF(K154="","",K154-L154)</f>
      </c>
      <c r="N154" s="33">
        <f>IF(OR(K154="",K154=0),"",M154/K154)</f>
      </c>
      <c r="O154" s="30" t="n"/>
      <c r="P154" s="30" t="n"/>
      <c r="Q154" s="28" t="n"/>
      <c r="R154" s="28" t="n"/>
      <c r="S154" s="28" t="n"/>
    </row>
    <row r="155">
      <c r="A155" s="29" t="n"/>
      <c r="B155" s="28" t="n"/>
      <c r="C155" s="34">
        <f>IFERROR(VLOOKUP(B155,'店舗マスタ'!$A$4:$B$103,2,FALSE),"")</f>
      </c>
      <c r="D155" s="28" t="n"/>
      <c r="E155" s="28" t="n"/>
      <c r="F155" s="34">
        <f>IFERROR(VLOOKUP(E155,'商品マスタ'!$A$4:$E$203,5,FALSE),"")</f>
      </c>
      <c r="G155" s="34">
        <f>IFERROR(VLOOKUP(E155,'商品マスタ'!$A$4:$C$203,3,FALSE),"")</f>
      </c>
      <c r="H155" s="32">
        <f>IFERROR(VLOOKUP(E155,'商品マスタ'!$A$4:$J$203,10,FALSE),"")</f>
      </c>
      <c r="I155" s="30" t="n"/>
      <c r="J155" s="31" t="n"/>
      <c r="K155" s="32">
        <f>IF(OR(H155="",I155=""),"",H155*I155-IF(J155="",0,J155))</f>
      </c>
      <c r="L155" s="32">
        <f>IF(OR(E155="",I155=""),"",IFERROR(VLOOKUP(E155,'商品マスタ'!$A$4:$I$203,9,FALSE)*I155,""))</f>
      </c>
      <c r="M155" s="32">
        <f>IF(K155="","",K155-L155)</f>
      </c>
      <c r="N155" s="33">
        <f>IF(OR(K155="",K155=0),"",M155/K155)</f>
      </c>
      <c r="O155" s="30" t="n"/>
      <c r="P155" s="30" t="n"/>
      <c r="Q155" s="28" t="n"/>
      <c r="R155" s="28" t="n"/>
      <c r="S155" s="28" t="n"/>
    </row>
    <row r="156">
      <c r="A156" s="29" t="n"/>
      <c r="B156" s="28" t="n"/>
      <c r="C156" s="34">
        <f>IFERROR(VLOOKUP(B156,'店舗マスタ'!$A$4:$B$103,2,FALSE),"")</f>
      </c>
      <c r="D156" s="28" t="n"/>
      <c r="E156" s="28" t="n"/>
      <c r="F156" s="34">
        <f>IFERROR(VLOOKUP(E156,'商品マスタ'!$A$4:$E$203,5,FALSE),"")</f>
      </c>
      <c r="G156" s="34">
        <f>IFERROR(VLOOKUP(E156,'商品マスタ'!$A$4:$C$203,3,FALSE),"")</f>
      </c>
      <c r="H156" s="32">
        <f>IFERROR(VLOOKUP(E156,'商品マスタ'!$A$4:$J$203,10,FALSE),"")</f>
      </c>
      <c r="I156" s="30" t="n"/>
      <c r="J156" s="31" t="n"/>
      <c r="K156" s="32">
        <f>IF(OR(H156="",I156=""),"",H156*I156-IF(J156="",0,J156))</f>
      </c>
      <c r="L156" s="32">
        <f>IF(OR(E156="",I156=""),"",IFERROR(VLOOKUP(E156,'商品マスタ'!$A$4:$I$203,9,FALSE)*I156,""))</f>
      </c>
      <c r="M156" s="32">
        <f>IF(K156="","",K156-L156)</f>
      </c>
      <c r="N156" s="33">
        <f>IF(OR(K156="",K156=0),"",M156/K156)</f>
      </c>
      <c r="O156" s="30" t="n"/>
      <c r="P156" s="30" t="n"/>
      <c r="Q156" s="28" t="n"/>
      <c r="R156" s="28" t="n"/>
      <c r="S156" s="28" t="n"/>
    </row>
    <row r="157">
      <c r="A157" s="29" t="n"/>
      <c r="B157" s="28" t="n"/>
      <c r="C157" s="34">
        <f>IFERROR(VLOOKUP(B157,'店舗マスタ'!$A$4:$B$103,2,FALSE),"")</f>
      </c>
      <c r="D157" s="28" t="n"/>
      <c r="E157" s="28" t="n"/>
      <c r="F157" s="34">
        <f>IFERROR(VLOOKUP(E157,'商品マスタ'!$A$4:$E$203,5,FALSE),"")</f>
      </c>
      <c r="G157" s="34">
        <f>IFERROR(VLOOKUP(E157,'商品マスタ'!$A$4:$C$203,3,FALSE),"")</f>
      </c>
      <c r="H157" s="32">
        <f>IFERROR(VLOOKUP(E157,'商品マスタ'!$A$4:$J$203,10,FALSE),"")</f>
      </c>
      <c r="I157" s="30" t="n"/>
      <c r="J157" s="31" t="n"/>
      <c r="K157" s="32">
        <f>IF(OR(H157="",I157=""),"",H157*I157-IF(J157="",0,J157))</f>
      </c>
      <c r="L157" s="32">
        <f>IF(OR(E157="",I157=""),"",IFERROR(VLOOKUP(E157,'商品マスタ'!$A$4:$I$203,9,FALSE)*I157,""))</f>
      </c>
      <c r="M157" s="32">
        <f>IF(K157="","",K157-L157)</f>
      </c>
      <c r="N157" s="33">
        <f>IF(OR(K157="",K157=0),"",M157/K157)</f>
      </c>
      <c r="O157" s="30" t="n"/>
      <c r="P157" s="30" t="n"/>
      <c r="Q157" s="28" t="n"/>
      <c r="R157" s="28" t="n"/>
      <c r="S157" s="28" t="n"/>
    </row>
    <row r="158">
      <c r="A158" s="29" t="n"/>
      <c r="B158" s="28" t="n"/>
      <c r="C158" s="34">
        <f>IFERROR(VLOOKUP(B158,'店舗マスタ'!$A$4:$B$103,2,FALSE),"")</f>
      </c>
      <c r="D158" s="28" t="n"/>
      <c r="E158" s="28" t="n"/>
      <c r="F158" s="34">
        <f>IFERROR(VLOOKUP(E158,'商品マスタ'!$A$4:$E$203,5,FALSE),"")</f>
      </c>
      <c r="G158" s="34">
        <f>IFERROR(VLOOKUP(E158,'商品マスタ'!$A$4:$C$203,3,FALSE),"")</f>
      </c>
      <c r="H158" s="32">
        <f>IFERROR(VLOOKUP(E158,'商品マスタ'!$A$4:$J$203,10,FALSE),"")</f>
      </c>
      <c r="I158" s="30" t="n"/>
      <c r="J158" s="31" t="n"/>
      <c r="K158" s="32">
        <f>IF(OR(H158="",I158=""),"",H158*I158-IF(J158="",0,J158))</f>
      </c>
      <c r="L158" s="32">
        <f>IF(OR(E158="",I158=""),"",IFERROR(VLOOKUP(E158,'商品マスタ'!$A$4:$I$203,9,FALSE)*I158,""))</f>
      </c>
      <c r="M158" s="32">
        <f>IF(K158="","",K158-L158)</f>
      </c>
      <c r="N158" s="33">
        <f>IF(OR(K158="",K158=0),"",M158/K158)</f>
      </c>
      <c r="O158" s="30" t="n"/>
      <c r="P158" s="30" t="n"/>
      <c r="Q158" s="28" t="n"/>
      <c r="R158" s="28" t="n"/>
      <c r="S158" s="28" t="n"/>
    </row>
    <row r="159">
      <c r="A159" s="29" t="n"/>
      <c r="B159" s="28" t="n"/>
      <c r="C159" s="34">
        <f>IFERROR(VLOOKUP(B159,'店舗マスタ'!$A$4:$B$103,2,FALSE),"")</f>
      </c>
      <c r="D159" s="28" t="n"/>
      <c r="E159" s="28" t="n"/>
      <c r="F159" s="34">
        <f>IFERROR(VLOOKUP(E159,'商品マスタ'!$A$4:$E$203,5,FALSE),"")</f>
      </c>
      <c r="G159" s="34">
        <f>IFERROR(VLOOKUP(E159,'商品マスタ'!$A$4:$C$203,3,FALSE),"")</f>
      </c>
      <c r="H159" s="32">
        <f>IFERROR(VLOOKUP(E159,'商品マスタ'!$A$4:$J$203,10,FALSE),"")</f>
      </c>
      <c r="I159" s="30" t="n"/>
      <c r="J159" s="31" t="n"/>
      <c r="K159" s="32">
        <f>IF(OR(H159="",I159=""),"",H159*I159-IF(J159="",0,J159))</f>
      </c>
      <c r="L159" s="32">
        <f>IF(OR(E159="",I159=""),"",IFERROR(VLOOKUP(E159,'商品マスタ'!$A$4:$I$203,9,FALSE)*I159,""))</f>
      </c>
      <c r="M159" s="32">
        <f>IF(K159="","",K159-L159)</f>
      </c>
      <c r="N159" s="33">
        <f>IF(OR(K159="",K159=0),"",M159/K159)</f>
      </c>
      <c r="O159" s="30" t="n"/>
      <c r="P159" s="30" t="n"/>
      <c r="Q159" s="28" t="n"/>
      <c r="R159" s="28" t="n"/>
      <c r="S159" s="28" t="n"/>
    </row>
    <row r="160">
      <c r="A160" s="29" t="n"/>
      <c r="B160" s="28" t="n"/>
      <c r="C160" s="34">
        <f>IFERROR(VLOOKUP(B160,'店舗マスタ'!$A$4:$B$103,2,FALSE),"")</f>
      </c>
      <c r="D160" s="28" t="n"/>
      <c r="E160" s="28" t="n"/>
      <c r="F160" s="34">
        <f>IFERROR(VLOOKUP(E160,'商品マスタ'!$A$4:$E$203,5,FALSE),"")</f>
      </c>
      <c r="G160" s="34">
        <f>IFERROR(VLOOKUP(E160,'商品マスタ'!$A$4:$C$203,3,FALSE),"")</f>
      </c>
      <c r="H160" s="32">
        <f>IFERROR(VLOOKUP(E160,'商品マスタ'!$A$4:$J$203,10,FALSE),"")</f>
      </c>
      <c r="I160" s="30" t="n"/>
      <c r="J160" s="31" t="n"/>
      <c r="K160" s="32">
        <f>IF(OR(H160="",I160=""),"",H160*I160-IF(J160="",0,J160))</f>
      </c>
      <c r="L160" s="32">
        <f>IF(OR(E160="",I160=""),"",IFERROR(VLOOKUP(E160,'商品マスタ'!$A$4:$I$203,9,FALSE)*I160,""))</f>
      </c>
      <c r="M160" s="32">
        <f>IF(K160="","",K160-L160)</f>
      </c>
      <c r="N160" s="33">
        <f>IF(OR(K160="",K160=0),"",M160/K160)</f>
      </c>
      <c r="O160" s="30" t="n"/>
      <c r="P160" s="30" t="n"/>
      <c r="Q160" s="28" t="n"/>
      <c r="R160" s="28" t="n"/>
      <c r="S160" s="28" t="n"/>
    </row>
    <row r="161">
      <c r="A161" s="29" t="n"/>
      <c r="B161" s="28" t="n"/>
      <c r="C161" s="34">
        <f>IFERROR(VLOOKUP(B161,'店舗マスタ'!$A$4:$B$103,2,FALSE),"")</f>
      </c>
      <c r="D161" s="28" t="n"/>
      <c r="E161" s="28" t="n"/>
      <c r="F161" s="34">
        <f>IFERROR(VLOOKUP(E161,'商品マスタ'!$A$4:$E$203,5,FALSE),"")</f>
      </c>
      <c r="G161" s="34">
        <f>IFERROR(VLOOKUP(E161,'商品マスタ'!$A$4:$C$203,3,FALSE),"")</f>
      </c>
      <c r="H161" s="32">
        <f>IFERROR(VLOOKUP(E161,'商品マスタ'!$A$4:$J$203,10,FALSE),"")</f>
      </c>
      <c r="I161" s="30" t="n"/>
      <c r="J161" s="31" t="n"/>
      <c r="K161" s="32">
        <f>IF(OR(H161="",I161=""),"",H161*I161-IF(J161="",0,J161))</f>
      </c>
      <c r="L161" s="32">
        <f>IF(OR(E161="",I161=""),"",IFERROR(VLOOKUP(E161,'商品マスタ'!$A$4:$I$203,9,FALSE)*I161,""))</f>
      </c>
      <c r="M161" s="32">
        <f>IF(K161="","",K161-L161)</f>
      </c>
      <c r="N161" s="33">
        <f>IF(OR(K161="",K161=0),"",M161/K161)</f>
      </c>
      <c r="O161" s="30" t="n"/>
      <c r="P161" s="30" t="n"/>
      <c r="Q161" s="28" t="n"/>
      <c r="R161" s="28" t="n"/>
      <c r="S161" s="28" t="n"/>
    </row>
    <row r="162">
      <c r="A162" s="29" t="n"/>
      <c r="B162" s="28" t="n"/>
      <c r="C162" s="34">
        <f>IFERROR(VLOOKUP(B162,'店舗マスタ'!$A$4:$B$103,2,FALSE),"")</f>
      </c>
      <c r="D162" s="28" t="n"/>
      <c r="E162" s="28" t="n"/>
      <c r="F162" s="34">
        <f>IFERROR(VLOOKUP(E162,'商品マスタ'!$A$4:$E$203,5,FALSE),"")</f>
      </c>
      <c r="G162" s="34">
        <f>IFERROR(VLOOKUP(E162,'商品マスタ'!$A$4:$C$203,3,FALSE),"")</f>
      </c>
      <c r="H162" s="32">
        <f>IFERROR(VLOOKUP(E162,'商品マスタ'!$A$4:$J$203,10,FALSE),"")</f>
      </c>
      <c r="I162" s="30" t="n"/>
      <c r="J162" s="31" t="n"/>
      <c r="K162" s="32">
        <f>IF(OR(H162="",I162=""),"",H162*I162-IF(J162="",0,J162))</f>
      </c>
      <c r="L162" s="32">
        <f>IF(OR(E162="",I162=""),"",IFERROR(VLOOKUP(E162,'商品マスタ'!$A$4:$I$203,9,FALSE)*I162,""))</f>
      </c>
      <c r="M162" s="32">
        <f>IF(K162="","",K162-L162)</f>
      </c>
      <c r="N162" s="33">
        <f>IF(OR(K162="",K162=0),"",M162/K162)</f>
      </c>
      <c r="O162" s="30" t="n"/>
      <c r="P162" s="30" t="n"/>
      <c r="Q162" s="28" t="n"/>
      <c r="R162" s="28" t="n"/>
      <c r="S162" s="28" t="n"/>
    </row>
    <row r="163">
      <c r="A163" s="29" t="n"/>
      <c r="B163" s="28" t="n"/>
      <c r="C163" s="34">
        <f>IFERROR(VLOOKUP(B163,'店舗マスタ'!$A$4:$B$103,2,FALSE),"")</f>
      </c>
      <c r="D163" s="28" t="n"/>
      <c r="E163" s="28" t="n"/>
      <c r="F163" s="34">
        <f>IFERROR(VLOOKUP(E163,'商品マスタ'!$A$4:$E$203,5,FALSE),"")</f>
      </c>
      <c r="G163" s="34">
        <f>IFERROR(VLOOKUP(E163,'商品マスタ'!$A$4:$C$203,3,FALSE),"")</f>
      </c>
      <c r="H163" s="32">
        <f>IFERROR(VLOOKUP(E163,'商品マスタ'!$A$4:$J$203,10,FALSE),"")</f>
      </c>
      <c r="I163" s="30" t="n"/>
      <c r="J163" s="31" t="n"/>
      <c r="K163" s="32">
        <f>IF(OR(H163="",I163=""),"",H163*I163-IF(J163="",0,J163))</f>
      </c>
      <c r="L163" s="32">
        <f>IF(OR(E163="",I163=""),"",IFERROR(VLOOKUP(E163,'商品マスタ'!$A$4:$I$203,9,FALSE)*I163,""))</f>
      </c>
      <c r="M163" s="32">
        <f>IF(K163="","",K163-L163)</f>
      </c>
      <c r="N163" s="33">
        <f>IF(OR(K163="",K163=0),"",M163/K163)</f>
      </c>
      <c r="O163" s="30" t="n"/>
      <c r="P163" s="30" t="n"/>
      <c r="Q163" s="28" t="n"/>
      <c r="R163" s="28" t="n"/>
      <c r="S163" s="28" t="n"/>
    </row>
    <row r="164">
      <c r="A164" s="29" t="n"/>
      <c r="B164" s="28" t="n"/>
      <c r="C164" s="34">
        <f>IFERROR(VLOOKUP(B164,'店舗マスタ'!$A$4:$B$103,2,FALSE),"")</f>
      </c>
      <c r="D164" s="28" t="n"/>
      <c r="E164" s="28" t="n"/>
      <c r="F164" s="34">
        <f>IFERROR(VLOOKUP(E164,'商品マスタ'!$A$4:$E$203,5,FALSE),"")</f>
      </c>
      <c r="G164" s="34">
        <f>IFERROR(VLOOKUP(E164,'商品マスタ'!$A$4:$C$203,3,FALSE),"")</f>
      </c>
      <c r="H164" s="32">
        <f>IFERROR(VLOOKUP(E164,'商品マスタ'!$A$4:$J$203,10,FALSE),"")</f>
      </c>
      <c r="I164" s="30" t="n"/>
      <c r="J164" s="31" t="n"/>
      <c r="K164" s="32">
        <f>IF(OR(H164="",I164=""),"",H164*I164-IF(J164="",0,J164))</f>
      </c>
      <c r="L164" s="32">
        <f>IF(OR(E164="",I164=""),"",IFERROR(VLOOKUP(E164,'商品マスタ'!$A$4:$I$203,9,FALSE)*I164,""))</f>
      </c>
      <c r="M164" s="32">
        <f>IF(K164="","",K164-L164)</f>
      </c>
      <c r="N164" s="33">
        <f>IF(OR(K164="",K164=0),"",M164/K164)</f>
      </c>
      <c r="O164" s="30" t="n"/>
      <c r="P164" s="30" t="n"/>
      <c r="Q164" s="28" t="n"/>
      <c r="R164" s="28" t="n"/>
      <c r="S164" s="28" t="n"/>
    </row>
    <row r="165">
      <c r="A165" s="29" t="n"/>
      <c r="B165" s="28" t="n"/>
      <c r="C165" s="34">
        <f>IFERROR(VLOOKUP(B165,'店舗マスタ'!$A$4:$B$103,2,FALSE),"")</f>
      </c>
      <c r="D165" s="28" t="n"/>
      <c r="E165" s="28" t="n"/>
      <c r="F165" s="34">
        <f>IFERROR(VLOOKUP(E165,'商品マスタ'!$A$4:$E$203,5,FALSE),"")</f>
      </c>
      <c r="G165" s="34">
        <f>IFERROR(VLOOKUP(E165,'商品マスタ'!$A$4:$C$203,3,FALSE),"")</f>
      </c>
      <c r="H165" s="32">
        <f>IFERROR(VLOOKUP(E165,'商品マスタ'!$A$4:$J$203,10,FALSE),"")</f>
      </c>
      <c r="I165" s="30" t="n"/>
      <c r="J165" s="31" t="n"/>
      <c r="K165" s="32">
        <f>IF(OR(H165="",I165=""),"",H165*I165-IF(J165="",0,J165))</f>
      </c>
      <c r="L165" s="32">
        <f>IF(OR(E165="",I165=""),"",IFERROR(VLOOKUP(E165,'商品マスタ'!$A$4:$I$203,9,FALSE)*I165,""))</f>
      </c>
      <c r="M165" s="32">
        <f>IF(K165="","",K165-L165)</f>
      </c>
      <c r="N165" s="33">
        <f>IF(OR(K165="",K165=0),"",M165/K165)</f>
      </c>
      <c r="O165" s="30" t="n"/>
      <c r="P165" s="30" t="n"/>
      <c r="Q165" s="28" t="n"/>
      <c r="R165" s="28" t="n"/>
      <c r="S165" s="28" t="n"/>
    </row>
    <row r="166">
      <c r="A166" s="29" t="n"/>
      <c r="B166" s="28" t="n"/>
      <c r="C166" s="34">
        <f>IFERROR(VLOOKUP(B166,'店舗マスタ'!$A$4:$B$103,2,FALSE),"")</f>
      </c>
      <c r="D166" s="28" t="n"/>
      <c r="E166" s="28" t="n"/>
      <c r="F166" s="34">
        <f>IFERROR(VLOOKUP(E166,'商品マスタ'!$A$4:$E$203,5,FALSE),"")</f>
      </c>
      <c r="G166" s="34">
        <f>IFERROR(VLOOKUP(E166,'商品マスタ'!$A$4:$C$203,3,FALSE),"")</f>
      </c>
      <c r="H166" s="32">
        <f>IFERROR(VLOOKUP(E166,'商品マスタ'!$A$4:$J$203,10,FALSE),"")</f>
      </c>
      <c r="I166" s="30" t="n"/>
      <c r="J166" s="31" t="n"/>
      <c r="K166" s="32">
        <f>IF(OR(H166="",I166=""),"",H166*I166-IF(J166="",0,J166))</f>
      </c>
      <c r="L166" s="32">
        <f>IF(OR(E166="",I166=""),"",IFERROR(VLOOKUP(E166,'商品マスタ'!$A$4:$I$203,9,FALSE)*I166,""))</f>
      </c>
      <c r="M166" s="32">
        <f>IF(K166="","",K166-L166)</f>
      </c>
      <c r="N166" s="33">
        <f>IF(OR(K166="",K166=0),"",M166/K166)</f>
      </c>
      <c r="O166" s="30" t="n"/>
      <c r="P166" s="30" t="n"/>
      <c r="Q166" s="28" t="n"/>
      <c r="R166" s="28" t="n"/>
      <c r="S166" s="28" t="n"/>
    </row>
    <row r="167">
      <c r="A167" s="29" t="n"/>
      <c r="B167" s="28" t="n"/>
      <c r="C167" s="34">
        <f>IFERROR(VLOOKUP(B167,'店舗マスタ'!$A$4:$B$103,2,FALSE),"")</f>
      </c>
      <c r="D167" s="28" t="n"/>
      <c r="E167" s="28" t="n"/>
      <c r="F167" s="34">
        <f>IFERROR(VLOOKUP(E167,'商品マスタ'!$A$4:$E$203,5,FALSE),"")</f>
      </c>
      <c r="G167" s="34">
        <f>IFERROR(VLOOKUP(E167,'商品マスタ'!$A$4:$C$203,3,FALSE),"")</f>
      </c>
      <c r="H167" s="32">
        <f>IFERROR(VLOOKUP(E167,'商品マスタ'!$A$4:$J$203,10,FALSE),"")</f>
      </c>
      <c r="I167" s="30" t="n"/>
      <c r="J167" s="31" t="n"/>
      <c r="K167" s="32">
        <f>IF(OR(H167="",I167=""),"",H167*I167-IF(J167="",0,J167))</f>
      </c>
      <c r="L167" s="32">
        <f>IF(OR(E167="",I167=""),"",IFERROR(VLOOKUP(E167,'商品マスタ'!$A$4:$I$203,9,FALSE)*I167,""))</f>
      </c>
      <c r="M167" s="32">
        <f>IF(K167="","",K167-L167)</f>
      </c>
      <c r="N167" s="33">
        <f>IF(OR(K167="",K167=0),"",M167/K167)</f>
      </c>
      <c r="O167" s="30" t="n"/>
      <c r="P167" s="30" t="n"/>
      <c r="Q167" s="28" t="n"/>
      <c r="R167" s="28" t="n"/>
      <c r="S167" s="28" t="n"/>
    </row>
    <row r="168">
      <c r="A168" s="29" t="n"/>
      <c r="B168" s="28" t="n"/>
      <c r="C168" s="34">
        <f>IFERROR(VLOOKUP(B168,'店舗マスタ'!$A$4:$B$103,2,FALSE),"")</f>
      </c>
      <c r="D168" s="28" t="n"/>
      <c r="E168" s="28" t="n"/>
      <c r="F168" s="34">
        <f>IFERROR(VLOOKUP(E168,'商品マスタ'!$A$4:$E$203,5,FALSE),"")</f>
      </c>
      <c r="G168" s="34">
        <f>IFERROR(VLOOKUP(E168,'商品マスタ'!$A$4:$C$203,3,FALSE),"")</f>
      </c>
      <c r="H168" s="32">
        <f>IFERROR(VLOOKUP(E168,'商品マスタ'!$A$4:$J$203,10,FALSE),"")</f>
      </c>
      <c r="I168" s="30" t="n"/>
      <c r="J168" s="31" t="n"/>
      <c r="K168" s="32">
        <f>IF(OR(H168="",I168=""),"",H168*I168-IF(J168="",0,J168))</f>
      </c>
      <c r="L168" s="32">
        <f>IF(OR(E168="",I168=""),"",IFERROR(VLOOKUP(E168,'商品マスタ'!$A$4:$I$203,9,FALSE)*I168,""))</f>
      </c>
      <c r="M168" s="32">
        <f>IF(K168="","",K168-L168)</f>
      </c>
      <c r="N168" s="33">
        <f>IF(OR(K168="",K168=0),"",M168/K168)</f>
      </c>
      <c r="O168" s="30" t="n"/>
      <c r="P168" s="30" t="n"/>
      <c r="Q168" s="28" t="n"/>
      <c r="R168" s="28" t="n"/>
      <c r="S168" s="28" t="n"/>
    </row>
    <row r="169">
      <c r="A169" s="29" t="n"/>
      <c r="B169" s="28" t="n"/>
      <c r="C169" s="34">
        <f>IFERROR(VLOOKUP(B169,'店舗マスタ'!$A$4:$B$103,2,FALSE),"")</f>
      </c>
      <c r="D169" s="28" t="n"/>
      <c r="E169" s="28" t="n"/>
      <c r="F169" s="34">
        <f>IFERROR(VLOOKUP(E169,'商品マスタ'!$A$4:$E$203,5,FALSE),"")</f>
      </c>
      <c r="G169" s="34">
        <f>IFERROR(VLOOKUP(E169,'商品マスタ'!$A$4:$C$203,3,FALSE),"")</f>
      </c>
      <c r="H169" s="32">
        <f>IFERROR(VLOOKUP(E169,'商品マスタ'!$A$4:$J$203,10,FALSE),"")</f>
      </c>
      <c r="I169" s="30" t="n"/>
      <c r="J169" s="31" t="n"/>
      <c r="K169" s="32">
        <f>IF(OR(H169="",I169=""),"",H169*I169-IF(J169="",0,J169))</f>
      </c>
      <c r="L169" s="32">
        <f>IF(OR(E169="",I169=""),"",IFERROR(VLOOKUP(E169,'商品マスタ'!$A$4:$I$203,9,FALSE)*I169,""))</f>
      </c>
      <c r="M169" s="32">
        <f>IF(K169="","",K169-L169)</f>
      </c>
      <c r="N169" s="33">
        <f>IF(OR(K169="",K169=0),"",M169/K169)</f>
      </c>
      <c r="O169" s="30" t="n"/>
      <c r="P169" s="30" t="n"/>
      <c r="Q169" s="28" t="n"/>
      <c r="R169" s="28" t="n"/>
      <c r="S169" s="28" t="n"/>
    </row>
    <row r="170">
      <c r="A170" s="29" t="n"/>
      <c r="B170" s="28" t="n"/>
      <c r="C170" s="34">
        <f>IFERROR(VLOOKUP(B170,'店舗マスタ'!$A$4:$B$103,2,FALSE),"")</f>
      </c>
      <c r="D170" s="28" t="n"/>
      <c r="E170" s="28" t="n"/>
      <c r="F170" s="34">
        <f>IFERROR(VLOOKUP(E170,'商品マスタ'!$A$4:$E$203,5,FALSE),"")</f>
      </c>
      <c r="G170" s="34">
        <f>IFERROR(VLOOKUP(E170,'商品マスタ'!$A$4:$C$203,3,FALSE),"")</f>
      </c>
      <c r="H170" s="32">
        <f>IFERROR(VLOOKUP(E170,'商品マスタ'!$A$4:$J$203,10,FALSE),"")</f>
      </c>
      <c r="I170" s="30" t="n"/>
      <c r="J170" s="31" t="n"/>
      <c r="K170" s="32">
        <f>IF(OR(H170="",I170=""),"",H170*I170-IF(J170="",0,J170))</f>
      </c>
      <c r="L170" s="32">
        <f>IF(OR(E170="",I170=""),"",IFERROR(VLOOKUP(E170,'商品マスタ'!$A$4:$I$203,9,FALSE)*I170,""))</f>
      </c>
      <c r="M170" s="32">
        <f>IF(K170="","",K170-L170)</f>
      </c>
      <c r="N170" s="33">
        <f>IF(OR(K170="",K170=0),"",M170/K170)</f>
      </c>
      <c r="O170" s="30" t="n"/>
      <c r="P170" s="30" t="n"/>
      <c r="Q170" s="28" t="n"/>
      <c r="R170" s="28" t="n"/>
      <c r="S170" s="28" t="n"/>
    </row>
    <row r="171">
      <c r="A171" s="29" t="n"/>
      <c r="B171" s="28" t="n"/>
      <c r="C171" s="34">
        <f>IFERROR(VLOOKUP(B171,'店舗マスタ'!$A$4:$B$103,2,FALSE),"")</f>
      </c>
      <c r="D171" s="28" t="n"/>
      <c r="E171" s="28" t="n"/>
      <c r="F171" s="34">
        <f>IFERROR(VLOOKUP(E171,'商品マスタ'!$A$4:$E$203,5,FALSE),"")</f>
      </c>
      <c r="G171" s="34">
        <f>IFERROR(VLOOKUP(E171,'商品マスタ'!$A$4:$C$203,3,FALSE),"")</f>
      </c>
      <c r="H171" s="32">
        <f>IFERROR(VLOOKUP(E171,'商品マスタ'!$A$4:$J$203,10,FALSE),"")</f>
      </c>
      <c r="I171" s="30" t="n"/>
      <c r="J171" s="31" t="n"/>
      <c r="K171" s="32">
        <f>IF(OR(H171="",I171=""),"",H171*I171-IF(J171="",0,J171))</f>
      </c>
      <c r="L171" s="32">
        <f>IF(OR(E171="",I171=""),"",IFERROR(VLOOKUP(E171,'商品マスタ'!$A$4:$I$203,9,FALSE)*I171,""))</f>
      </c>
      <c r="M171" s="32">
        <f>IF(K171="","",K171-L171)</f>
      </c>
      <c r="N171" s="33">
        <f>IF(OR(K171="",K171=0),"",M171/K171)</f>
      </c>
      <c r="O171" s="30" t="n"/>
      <c r="P171" s="30" t="n"/>
      <c r="Q171" s="28" t="n"/>
      <c r="R171" s="28" t="n"/>
      <c r="S171" s="28" t="n"/>
    </row>
    <row r="172">
      <c r="A172" s="29" t="n"/>
      <c r="B172" s="28" t="n"/>
      <c r="C172" s="34">
        <f>IFERROR(VLOOKUP(B172,'店舗マスタ'!$A$4:$B$103,2,FALSE),"")</f>
      </c>
      <c r="D172" s="28" t="n"/>
      <c r="E172" s="28" t="n"/>
      <c r="F172" s="34">
        <f>IFERROR(VLOOKUP(E172,'商品マスタ'!$A$4:$E$203,5,FALSE),"")</f>
      </c>
      <c r="G172" s="34">
        <f>IFERROR(VLOOKUP(E172,'商品マスタ'!$A$4:$C$203,3,FALSE),"")</f>
      </c>
      <c r="H172" s="32">
        <f>IFERROR(VLOOKUP(E172,'商品マスタ'!$A$4:$J$203,10,FALSE),"")</f>
      </c>
      <c r="I172" s="30" t="n"/>
      <c r="J172" s="31" t="n"/>
      <c r="K172" s="32">
        <f>IF(OR(H172="",I172=""),"",H172*I172-IF(J172="",0,J172))</f>
      </c>
      <c r="L172" s="32">
        <f>IF(OR(E172="",I172=""),"",IFERROR(VLOOKUP(E172,'商品マスタ'!$A$4:$I$203,9,FALSE)*I172,""))</f>
      </c>
      <c r="M172" s="32">
        <f>IF(K172="","",K172-L172)</f>
      </c>
      <c r="N172" s="33">
        <f>IF(OR(K172="",K172=0),"",M172/K172)</f>
      </c>
      <c r="O172" s="30" t="n"/>
      <c r="P172" s="30" t="n"/>
      <c r="Q172" s="28" t="n"/>
      <c r="R172" s="28" t="n"/>
      <c r="S172" s="28" t="n"/>
    </row>
    <row r="173">
      <c r="A173" s="29" t="n"/>
      <c r="B173" s="28" t="n"/>
      <c r="C173" s="34">
        <f>IFERROR(VLOOKUP(B173,'店舗マスタ'!$A$4:$B$103,2,FALSE),"")</f>
      </c>
      <c r="D173" s="28" t="n"/>
      <c r="E173" s="28" t="n"/>
      <c r="F173" s="34">
        <f>IFERROR(VLOOKUP(E173,'商品マスタ'!$A$4:$E$203,5,FALSE),"")</f>
      </c>
      <c r="G173" s="34">
        <f>IFERROR(VLOOKUP(E173,'商品マスタ'!$A$4:$C$203,3,FALSE),"")</f>
      </c>
      <c r="H173" s="32">
        <f>IFERROR(VLOOKUP(E173,'商品マスタ'!$A$4:$J$203,10,FALSE),"")</f>
      </c>
      <c r="I173" s="30" t="n"/>
      <c r="J173" s="31" t="n"/>
      <c r="K173" s="32">
        <f>IF(OR(H173="",I173=""),"",H173*I173-IF(J173="",0,J173))</f>
      </c>
      <c r="L173" s="32">
        <f>IF(OR(E173="",I173=""),"",IFERROR(VLOOKUP(E173,'商品マスタ'!$A$4:$I$203,9,FALSE)*I173,""))</f>
      </c>
      <c r="M173" s="32">
        <f>IF(K173="","",K173-L173)</f>
      </c>
      <c r="N173" s="33">
        <f>IF(OR(K173="",K173=0),"",M173/K173)</f>
      </c>
      <c r="O173" s="30" t="n"/>
      <c r="P173" s="30" t="n"/>
      <c r="Q173" s="28" t="n"/>
      <c r="R173" s="28" t="n"/>
      <c r="S173" s="28" t="n"/>
    </row>
    <row r="174">
      <c r="A174" s="29" t="n"/>
      <c r="B174" s="28" t="n"/>
      <c r="C174" s="34">
        <f>IFERROR(VLOOKUP(B174,'店舗マスタ'!$A$4:$B$103,2,FALSE),"")</f>
      </c>
      <c r="D174" s="28" t="n"/>
      <c r="E174" s="28" t="n"/>
      <c r="F174" s="34">
        <f>IFERROR(VLOOKUP(E174,'商品マスタ'!$A$4:$E$203,5,FALSE),"")</f>
      </c>
      <c r="G174" s="34">
        <f>IFERROR(VLOOKUP(E174,'商品マスタ'!$A$4:$C$203,3,FALSE),"")</f>
      </c>
      <c r="H174" s="32">
        <f>IFERROR(VLOOKUP(E174,'商品マスタ'!$A$4:$J$203,10,FALSE),"")</f>
      </c>
      <c r="I174" s="30" t="n"/>
      <c r="J174" s="31" t="n"/>
      <c r="K174" s="32">
        <f>IF(OR(H174="",I174=""),"",H174*I174-IF(J174="",0,J174))</f>
      </c>
      <c r="L174" s="32">
        <f>IF(OR(E174="",I174=""),"",IFERROR(VLOOKUP(E174,'商品マスタ'!$A$4:$I$203,9,FALSE)*I174,""))</f>
      </c>
      <c r="M174" s="32">
        <f>IF(K174="","",K174-L174)</f>
      </c>
      <c r="N174" s="33">
        <f>IF(OR(K174="",K174=0),"",M174/K174)</f>
      </c>
      <c r="O174" s="30" t="n"/>
      <c r="P174" s="30" t="n"/>
      <c r="Q174" s="28" t="n"/>
      <c r="R174" s="28" t="n"/>
      <c r="S174" s="28" t="n"/>
    </row>
    <row r="175">
      <c r="A175" s="29" t="n"/>
      <c r="B175" s="28" t="n"/>
      <c r="C175" s="34">
        <f>IFERROR(VLOOKUP(B175,'店舗マスタ'!$A$4:$B$103,2,FALSE),"")</f>
      </c>
      <c r="D175" s="28" t="n"/>
      <c r="E175" s="28" t="n"/>
      <c r="F175" s="34">
        <f>IFERROR(VLOOKUP(E175,'商品マスタ'!$A$4:$E$203,5,FALSE),"")</f>
      </c>
      <c r="G175" s="34">
        <f>IFERROR(VLOOKUP(E175,'商品マスタ'!$A$4:$C$203,3,FALSE),"")</f>
      </c>
      <c r="H175" s="32">
        <f>IFERROR(VLOOKUP(E175,'商品マスタ'!$A$4:$J$203,10,FALSE),"")</f>
      </c>
      <c r="I175" s="30" t="n"/>
      <c r="J175" s="31" t="n"/>
      <c r="K175" s="32">
        <f>IF(OR(H175="",I175=""),"",H175*I175-IF(J175="",0,J175))</f>
      </c>
      <c r="L175" s="32">
        <f>IF(OR(E175="",I175=""),"",IFERROR(VLOOKUP(E175,'商品マスタ'!$A$4:$I$203,9,FALSE)*I175,""))</f>
      </c>
      <c r="M175" s="32">
        <f>IF(K175="","",K175-L175)</f>
      </c>
      <c r="N175" s="33">
        <f>IF(OR(K175="",K175=0),"",M175/K175)</f>
      </c>
      <c r="O175" s="30" t="n"/>
      <c r="P175" s="30" t="n"/>
      <c r="Q175" s="28" t="n"/>
      <c r="R175" s="28" t="n"/>
      <c r="S175" s="28" t="n"/>
    </row>
    <row r="176">
      <c r="A176" s="29" t="n"/>
      <c r="B176" s="28" t="n"/>
      <c r="C176" s="34">
        <f>IFERROR(VLOOKUP(B176,'店舗マスタ'!$A$4:$B$103,2,FALSE),"")</f>
      </c>
      <c r="D176" s="28" t="n"/>
      <c r="E176" s="28" t="n"/>
      <c r="F176" s="34">
        <f>IFERROR(VLOOKUP(E176,'商品マスタ'!$A$4:$E$203,5,FALSE),"")</f>
      </c>
      <c r="G176" s="34">
        <f>IFERROR(VLOOKUP(E176,'商品マスタ'!$A$4:$C$203,3,FALSE),"")</f>
      </c>
      <c r="H176" s="32">
        <f>IFERROR(VLOOKUP(E176,'商品マスタ'!$A$4:$J$203,10,FALSE),"")</f>
      </c>
      <c r="I176" s="30" t="n"/>
      <c r="J176" s="31" t="n"/>
      <c r="K176" s="32">
        <f>IF(OR(H176="",I176=""),"",H176*I176-IF(J176="",0,J176))</f>
      </c>
      <c r="L176" s="32">
        <f>IF(OR(E176="",I176=""),"",IFERROR(VLOOKUP(E176,'商品マスタ'!$A$4:$I$203,9,FALSE)*I176,""))</f>
      </c>
      <c r="M176" s="32">
        <f>IF(K176="","",K176-L176)</f>
      </c>
      <c r="N176" s="33">
        <f>IF(OR(K176="",K176=0),"",M176/K176)</f>
      </c>
      <c r="O176" s="30" t="n"/>
      <c r="P176" s="30" t="n"/>
      <c r="Q176" s="28" t="n"/>
      <c r="R176" s="28" t="n"/>
      <c r="S176" s="28" t="n"/>
    </row>
    <row r="177">
      <c r="A177" s="29" t="n"/>
      <c r="B177" s="28" t="n"/>
      <c r="C177" s="34">
        <f>IFERROR(VLOOKUP(B177,'店舗マスタ'!$A$4:$B$103,2,FALSE),"")</f>
      </c>
      <c r="D177" s="28" t="n"/>
      <c r="E177" s="28" t="n"/>
      <c r="F177" s="34">
        <f>IFERROR(VLOOKUP(E177,'商品マスタ'!$A$4:$E$203,5,FALSE),"")</f>
      </c>
      <c r="G177" s="34">
        <f>IFERROR(VLOOKUP(E177,'商品マスタ'!$A$4:$C$203,3,FALSE),"")</f>
      </c>
      <c r="H177" s="32">
        <f>IFERROR(VLOOKUP(E177,'商品マスタ'!$A$4:$J$203,10,FALSE),"")</f>
      </c>
      <c r="I177" s="30" t="n"/>
      <c r="J177" s="31" t="n"/>
      <c r="K177" s="32">
        <f>IF(OR(H177="",I177=""),"",H177*I177-IF(J177="",0,J177))</f>
      </c>
      <c r="L177" s="32">
        <f>IF(OR(E177="",I177=""),"",IFERROR(VLOOKUP(E177,'商品マスタ'!$A$4:$I$203,9,FALSE)*I177,""))</f>
      </c>
      <c r="M177" s="32">
        <f>IF(K177="","",K177-L177)</f>
      </c>
      <c r="N177" s="33">
        <f>IF(OR(K177="",K177=0),"",M177/K177)</f>
      </c>
      <c r="O177" s="30" t="n"/>
      <c r="P177" s="30" t="n"/>
      <c r="Q177" s="28" t="n"/>
      <c r="R177" s="28" t="n"/>
      <c r="S177" s="28" t="n"/>
    </row>
    <row r="178">
      <c r="A178" s="29" t="n"/>
      <c r="B178" s="28" t="n"/>
      <c r="C178" s="34">
        <f>IFERROR(VLOOKUP(B178,'店舗マスタ'!$A$4:$B$103,2,FALSE),"")</f>
      </c>
      <c r="D178" s="28" t="n"/>
      <c r="E178" s="28" t="n"/>
      <c r="F178" s="34">
        <f>IFERROR(VLOOKUP(E178,'商品マスタ'!$A$4:$E$203,5,FALSE),"")</f>
      </c>
      <c r="G178" s="34">
        <f>IFERROR(VLOOKUP(E178,'商品マスタ'!$A$4:$C$203,3,FALSE),"")</f>
      </c>
      <c r="H178" s="32">
        <f>IFERROR(VLOOKUP(E178,'商品マスタ'!$A$4:$J$203,10,FALSE),"")</f>
      </c>
      <c r="I178" s="30" t="n"/>
      <c r="J178" s="31" t="n"/>
      <c r="K178" s="32">
        <f>IF(OR(H178="",I178=""),"",H178*I178-IF(J178="",0,J178))</f>
      </c>
      <c r="L178" s="32">
        <f>IF(OR(E178="",I178=""),"",IFERROR(VLOOKUP(E178,'商品マスタ'!$A$4:$I$203,9,FALSE)*I178,""))</f>
      </c>
      <c r="M178" s="32">
        <f>IF(K178="","",K178-L178)</f>
      </c>
      <c r="N178" s="33">
        <f>IF(OR(K178="",K178=0),"",M178/K178)</f>
      </c>
      <c r="O178" s="30" t="n"/>
      <c r="P178" s="30" t="n"/>
      <c r="Q178" s="28" t="n"/>
      <c r="R178" s="28" t="n"/>
      <c r="S178" s="28" t="n"/>
    </row>
    <row r="179">
      <c r="A179" s="29" t="n"/>
      <c r="B179" s="28" t="n"/>
      <c r="C179" s="34">
        <f>IFERROR(VLOOKUP(B179,'店舗マスタ'!$A$4:$B$103,2,FALSE),"")</f>
      </c>
      <c r="D179" s="28" t="n"/>
      <c r="E179" s="28" t="n"/>
      <c r="F179" s="34">
        <f>IFERROR(VLOOKUP(E179,'商品マスタ'!$A$4:$E$203,5,FALSE),"")</f>
      </c>
      <c r="G179" s="34">
        <f>IFERROR(VLOOKUP(E179,'商品マスタ'!$A$4:$C$203,3,FALSE),"")</f>
      </c>
      <c r="H179" s="32">
        <f>IFERROR(VLOOKUP(E179,'商品マスタ'!$A$4:$J$203,10,FALSE),"")</f>
      </c>
      <c r="I179" s="30" t="n"/>
      <c r="J179" s="31" t="n"/>
      <c r="K179" s="32">
        <f>IF(OR(H179="",I179=""),"",H179*I179-IF(J179="",0,J179))</f>
      </c>
      <c r="L179" s="32">
        <f>IF(OR(E179="",I179=""),"",IFERROR(VLOOKUP(E179,'商品マスタ'!$A$4:$I$203,9,FALSE)*I179,""))</f>
      </c>
      <c r="M179" s="32">
        <f>IF(K179="","",K179-L179)</f>
      </c>
      <c r="N179" s="33">
        <f>IF(OR(K179="",K179=0),"",M179/K179)</f>
      </c>
      <c r="O179" s="30" t="n"/>
      <c r="P179" s="30" t="n"/>
      <c r="Q179" s="28" t="n"/>
      <c r="R179" s="28" t="n"/>
      <c r="S179" s="28" t="n"/>
    </row>
    <row r="180">
      <c r="A180" s="29" t="n"/>
      <c r="B180" s="28" t="n"/>
      <c r="C180" s="34">
        <f>IFERROR(VLOOKUP(B180,'店舗マスタ'!$A$4:$B$103,2,FALSE),"")</f>
      </c>
      <c r="D180" s="28" t="n"/>
      <c r="E180" s="28" t="n"/>
      <c r="F180" s="34">
        <f>IFERROR(VLOOKUP(E180,'商品マスタ'!$A$4:$E$203,5,FALSE),"")</f>
      </c>
      <c r="G180" s="34">
        <f>IFERROR(VLOOKUP(E180,'商品マスタ'!$A$4:$C$203,3,FALSE),"")</f>
      </c>
      <c r="H180" s="32">
        <f>IFERROR(VLOOKUP(E180,'商品マスタ'!$A$4:$J$203,10,FALSE),"")</f>
      </c>
      <c r="I180" s="30" t="n"/>
      <c r="J180" s="31" t="n"/>
      <c r="K180" s="32">
        <f>IF(OR(H180="",I180=""),"",H180*I180-IF(J180="",0,J180))</f>
      </c>
      <c r="L180" s="32">
        <f>IF(OR(E180="",I180=""),"",IFERROR(VLOOKUP(E180,'商品マスタ'!$A$4:$I$203,9,FALSE)*I180,""))</f>
      </c>
      <c r="M180" s="32">
        <f>IF(K180="","",K180-L180)</f>
      </c>
      <c r="N180" s="33">
        <f>IF(OR(K180="",K180=0),"",M180/K180)</f>
      </c>
      <c r="O180" s="30" t="n"/>
      <c r="P180" s="30" t="n"/>
      <c r="Q180" s="28" t="n"/>
      <c r="R180" s="28" t="n"/>
      <c r="S180" s="28" t="n"/>
    </row>
    <row r="181">
      <c r="A181" s="29" t="n"/>
      <c r="B181" s="28" t="n"/>
      <c r="C181" s="34">
        <f>IFERROR(VLOOKUP(B181,'店舗マスタ'!$A$4:$B$103,2,FALSE),"")</f>
      </c>
      <c r="D181" s="28" t="n"/>
      <c r="E181" s="28" t="n"/>
      <c r="F181" s="34">
        <f>IFERROR(VLOOKUP(E181,'商品マスタ'!$A$4:$E$203,5,FALSE),"")</f>
      </c>
      <c r="G181" s="34">
        <f>IFERROR(VLOOKUP(E181,'商品マスタ'!$A$4:$C$203,3,FALSE),"")</f>
      </c>
      <c r="H181" s="32">
        <f>IFERROR(VLOOKUP(E181,'商品マスタ'!$A$4:$J$203,10,FALSE),"")</f>
      </c>
      <c r="I181" s="30" t="n"/>
      <c r="J181" s="31" t="n"/>
      <c r="K181" s="32">
        <f>IF(OR(H181="",I181=""),"",H181*I181-IF(J181="",0,J181))</f>
      </c>
      <c r="L181" s="32">
        <f>IF(OR(E181="",I181=""),"",IFERROR(VLOOKUP(E181,'商品マスタ'!$A$4:$I$203,9,FALSE)*I181,""))</f>
      </c>
      <c r="M181" s="32">
        <f>IF(K181="","",K181-L181)</f>
      </c>
      <c r="N181" s="33">
        <f>IF(OR(K181="",K181=0),"",M181/K181)</f>
      </c>
      <c r="O181" s="30" t="n"/>
      <c r="P181" s="30" t="n"/>
      <c r="Q181" s="28" t="n"/>
      <c r="R181" s="28" t="n"/>
      <c r="S181" s="28" t="n"/>
    </row>
    <row r="182">
      <c r="A182" s="29" t="n"/>
      <c r="B182" s="28" t="n"/>
      <c r="C182" s="34">
        <f>IFERROR(VLOOKUP(B182,'店舗マスタ'!$A$4:$B$103,2,FALSE),"")</f>
      </c>
      <c r="D182" s="28" t="n"/>
      <c r="E182" s="28" t="n"/>
      <c r="F182" s="34">
        <f>IFERROR(VLOOKUP(E182,'商品マスタ'!$A$4:$E$203,5,FALSE),"")</f>
      </c>
      <c r="G182" s="34">
        <f>IFERROR(VLOOKUP(E182,'商品マスタ'!$A$4:$C$203,3,FALSE),"")</f>
      </c>
      <c r="H182" s="32">
        <f>IFERROR(VLOOKUP(E182,'商品マスタ'!$A$4:$J$203,10,FALSE),"")</f>
      </c>
      <c r="I182" s="30" t="n"/>
      <c r="J182" s="31" t="n"/>
      <c r="K182" s="32">
        <f>IF(OR(H182="",I182=""),"",H182*I182-IF(J182="",0,J182))</f>
      </c>
      <c r="L182" s="32">
        <f>IF(OR(E182="",I182=""),"",IFERROR(VLOOKUP(E182,'商品マスタ'!$A$4:$I$203,9,FALSE)*I182,""))</f>
      </c>
      <c r="M182" s="32">
        <f>IF(K182="","",K182-L182)</f>
      </c>
      <c r="N182" s="33">
        <f>IF(OR(K182="",K182=0),"",M182/K182)</f>
      </c>
      <c r="O182" s="30" t="n"/>
      <c r="P182" s="30" t="n"/>
      <c r="Q182" s="28" t="n"/>
      <c r="R182" s="28" t="n"/>
      <c r="S182" s="28" t="n"/>
    </row>
    <row r="183">
      <c r="A183" s="29" t="n"/>
      <c r="B183" s="28" t="n"/>
      <c r="C183" s="34">
        <f>IFERROR(VLOOKUP(B183,'店舗マスタ'!$A$4:$B$103,2,FALSE),"")</f>
      </c>
      <c r="D183" s="28" t="n"/>
      <c r="E183" s="28" t="n"/>
      <c r="F183" s="34">
        <f>IFERROR(VLOOKUP(E183,'商品マスタ'!$A$4:$E$203,5,FALSE),"")</f>
      </c>
      <c r="G183" s="34">
        <f>IFERROR(VLOOKUP(E183,'商品マスタ'!$A$4:$C$203,3,FALSE),"")</f>
      </c>
      <c r="H183" s="32">
        <f>IFERROR(VLOOKUP(E183,'商品マスタ'!$A$4:$J$203,10,FALSE),"")</f>
      </c>
      <c r="I183" s="30" t="n"/>
      <c r="J183" s="31" t="n"/>
      <c r="K183" s="32">
        <f>IF(OR(H183="",I183=""),"",H183*I183-IF(J183="",0,J183))</f>
      </c>
      <c r="L183" s="32">
        <f>IF(OR(E183="",I183=""),"",IFERROR(VLOOKUP(E183,'商品マスタ'!$A$4:$I$203,9,FALSE)*I183,""))</f>
      </c>
      <c r="M183" s="32">
        <f>IF(K183="","",K183-L183)</f>
      </c>
      <c r="N183" s="33">
        <f>IF(OR(K183="",K183=0),"",M183/K183)</f>
      </c>
      <c r="O183" s="30" t="n"/>
      <c r="P183" s="30" t="n"/>
      <c r="Q183" s="28" t="n"/>
      <c r="R183" s="28" t="n"/>
      <c r="S183" s="28" t="n"/>
    </row>
    <row r="184">
      <c r="A184" s="29" t="n"/>
      <c r="B184" s="28" t="n"/>
      <c r="C184" s="34">
        <f>IFERROR(VLOOKUP(B184,'店舗マスタ'!$A$4:$B$103,2,FALSE),"")</f>
      </c>
      <c r="D184" s="28" t="n"/>
      <c r="E184" s="28" t="n"/>
      <c r="F184" s="34">
        <f>IFERROR(VLOOKUP(E184,'商品マスタ'!$A$4:$E$203,5,FALSE),"")</f>
      </c>
      <c r="G184" s="34">
        <f>IFERROR(VLOOKUP(E184,'商品マスタ'!$A$4:$C$203,3,FALSE),"")</f>
      </c>
      <c r="H184" s="32">
        <f>IFERROR(VLOOKUP(E184,'商品マスタ'!$A$4:$J$203,10,FALSE),"")</f>
      </c>
      <c r="I184" s="30" t="n"/>
      <c r="J184" s="31" t="n"/>
      <c r="K184" s="32">
        <f>IF(OR(H184="",I184=""),"",H184*I184-IF(J184="",0,J184))</f>
      </c>
      <c r="L184" s="32">
        <f>IF(OR(E184="",I184=""),"",IFERROR(VLOOKUP(E184,'商品マスタ'!$A$4:$I$203,9,FALSE)*I184,""))</f>
      </c>
      <c r="M184" s="32">
        <f>IF(K184="","",K184-L184)</f>
      </c>
      <c r="N184" s="33">
        <f>IF(OR(K184="",K184=0),"",M184/K184)</f>
      </c>
      <c r="O184" s="30" t="n"/>
      <c r="P184" s="30" t="n"/>
      <c r="Q184" s="28" t="n"/>
      <c r="R184" s="28" t="n"/>
      <c r="S184" s="28" t="n"/>
    </row>
    <row r="185">
      <c r="A185" s="29" t="n"/>
      <c r="B185" s="28" t="n"/>
      <c r="C185" s="34">
        <f>IFERROR(VLOOKUP(B185,'店舗マスタ'!$A$4:$B$103,2,FALSE),"")</f>
      </c>
      <c r="D185" s="28" t="n"/>
      <c r="E185" s="28" t="n"/>
      <c r="F185" s="34">
        <f>IFERROR(VLOOKUP(E185,'商品マスタ'!$A$4:$E$203,5,FALSE),"")</f>
      </c>
      <c r="G185" s="34">
        <f>IFERROR(VLOOKUP(E185,'商品マスタ'!$A$4:$C$203,3,FALSE),"")</f>
      </c>
      <c r="H185" s="32">
        <f>IFERROR(VLOOKUP(E185,'商品マスタ'!$A$4:$J$203,10,FALSE),"")</f>
      </c>
      <c r="I185" s="30" t="n"/>
      <c r="J185" s="31" t="n"/>
      <c r="K185" s="32">
        <f>IF(OR(H185="",I185=""),"",H185*I185-IF(J185="",0,J185))</f>
      </c>
      <c r="L185" s="32">
        <f>IF(OR(E185="",I185=""),"",IFERROR(VLOOKUP(E185,'商品マスタ'!$A$4:$I$203,9,FALSE)*I185,""))</f>
      </c>
      <c r="M185" s="32">
        <f>IF(K185="","",K185-L185)</f>
      </c>
      <c r="N185" s="33">
        <f>IF(OR(K185="",K185=0),"",M185/K185)</f>
      </c>
      <c r="O185" s="30" t="n"/>
      <c r="P185" s="30" t="n"/>
      <c r="Q185" s="28" t="n"/>
      <c r="R185" s="28" t="n"/>
      <c r="S185" s="28" t="n"/>
    </row>
    <row r="186">
      <c r="A186" s="29" t="n"/>
      <c r="B186" s="28" t="n"/>
      <c r="C186" s="34">
        <f>IFERROR(VLOOKUP(B186,'店舗マスタ'!$A$4:$B$103,2,FALSE),"")</f>
      </c>
      <c r="D186" s="28" t="n"/>
      <c r="E186" s="28" t="n"/>
      <c r="F186" s="34">
        <f>IFERROR(VLOOKUP(E186,'商品マスタ'!$A$4:$E$203,5,FALSE),"")</f>
      </c>
      <c r="G186" s="34">
        <f>IFERROR(VLOOKUP(E186,'商品マスタ'!$A$4:$C$203,3,FALSE),"")</f>
      </c>
      <c r="H186" s="32">
        <f>IFERROR(VLOOKUP(E186,'商品マスタ'!$A$4:$J$203,10,FALSE),"")</f>
      </c>
      <c r="I186" s="30" t="n"/>
      <c r="J186" s="31" t="n"/>
      <c r="K186" s="32">
        <f>IF(OR(H186="",I186=""),"",H186*I186-IF(J186="",0,J186))</f>
      </c>
      <c r="L186" s="32">
        <f>IF(OR(E186="",I186=""),"",IFERROR(VLOOKUP(E186,'商品マスタ'!$A$4:$I$203,9,FALSE)*I186,""))</f>
      </c>
      <c r="M186" s="32">
        <f>IF(K186="","",K186-L186)</f>
      </c>
      <c r="N186" s="33">
        <f>IF(OR(K186="",K186=0),"",M186/K186)</f>
      </c>
      <c r="O186" s="30" t="n"/>
      <c r="P186" s="30" t="n"/>
      <c r="Q186" s="28" t="n"/>
      <c r="R186" s="28" t="n"/>
      <c r="S186" s="28" t="n"/>
    </row>
    <row r="187">
      <c r="A187" s="29" t="n"/>
      <c r="B187" s="28" t="n"/>
      <c r="C187" s="34">
        <f>IFERROR(VLOOKUP(B187,'店舗マスタ'!$A$4:$B$103,2,FALSE),"")</f>
      </c>
      <c r="D187" s="28" t="n"/>
      <c r="E187" s="28" t="n"/>
      <c r="F187" s="34">
        <f>IFERROR(VLOOKUP(E187,'商品マスタ'!$A$4:$E$203,5,FALSE),"")</f>
      </c>
      <c r="G187" s="34">
        <f>IFERROR(VLOOKUP(E187,'商品マスタ'!$A$4:$C$203,3,FALSE),"")</f>
      </c>
      <c r="H187" s="32">
        <f>IFERROR(VLOOKUP(E187,'商品マスタ'!$A$4:$J$203,10,FALSE),"")</f>
      </c>
      <c r="I187" s="30" t="n"/>
      <c r="J187" s="31" t="n"/>
      <c r="K187" s="32">
        <f>IF(OR(H187="",I187=""),"",H187*I187-IF(J187="",0,J187))</f>
      </c>
      <c r="L187" s="32">
        <f>IF(OR(E187="",I187=""),"",IFERROR(VLOOKUP(E187,'商品マスタ'!$A$4:$I$203,9,FALSE)*I187,""))</f>
      </c>
      <c r="M187" s="32">
        <f>IF(K187="","",K187-L187)</f>
      </c>
      <c r="N187" s="33">
        <f>IF(OR(K187="",K187=0),"",M187/K187)</f>
      </c>
      <c r="O187" s="30" t="n"/>
      <c r="P187" s="30" t="n"/>
      <c r="Q187" s="28" t="n"/>
      <c r="R187" s="28" t="n"/>
      <c r="S187" s="28" t="n"/>
    </row>
    <row r="188">
      <c r="A188" s="29" t="n"/>
      <c r="B188" s="28" t="n"/>
      <c r="C188" s="34">
        <f>IFERROR(VLOOKUP(B188,'店舗マスタ'!$A$4:$B$103,2,FALSE),"")</f>
      </c>
      <c r="D188" s="28" t="n"/>
      <c r="E188" s="28" t="n"/>
      <c r="F188" s="34">
        <f>IFERROR(VLOOKUP(E188,'商品マスタ'!$A$4:$E$203,5,FALSE),"")</f>
      </c>
      <c r="G188" s="34">
        <f>IFERROR(VLOOKUP(E188,'商品マスタ'!$A$4:$C$203,3,FALSE),"")</f>
      </c>
      <c r="H188" s="32">
        <f>IFERROR(VLOOKUP(E188,'商品マスタ'!$A$4:$J$203,10,FALSE),"")</f>
      </c>
      <c r="I188" s="30" t="n"/>
      <c r="J188" s="31" t="n"/>
      <c r="K188" s="32">
        <f>IF(OR(H188="",I188=""),"",H188*I188-IF(J188="",0,J188))</f>
      </c>
      <c r="L188" s="32">
        <f>IF(OR(E188="",I188=""),"",IFERROR(VLOOKUP(E188,'商品マスタ'!$A$4:$I$203,9,FALSE)*I188,""))</f>
      </c>
      <c r="M188" s="32">
        <f>IF(K188="","",K188-L188)</f>
      </c>
      <c r="N188" s="33">
        <f>IF(OR(K188="",K188=0),"",M188/K188)</f>
      </c>
      <c r="O188" s="30" t="n"/>
      <c r="P188" s="30" t="n"/>
      <c r="Q188" s="28" t="n"/>
      <c r="R188" s="28" t="n"/>
      <c r="S188" s="28" t="n"/>
    </row>
    <row r="189">
      <c r="A189" s="29" t="n"/>
      <c r="B189" s="28" t="n"/>
      <c r="C189" s="34">
        <f>IFERROR(VLOOKUP(B189,'店舗マスタ'!$A$4:$B$103,2,FALSE),"")</f>
      </c>
      <c r="D189" s="28" t="n"/>
      <c r="E189" s="28" t="n"/>
      <c r="F189" s="34">
        <f>IFERROR(VLOOKUP(E189,'商品マスタ'!$A$4:$E$203,5,FALSE),"")</f>
      </c>
      <c r="G189" s="34">
        <f>IFERROR(VLOOKUP(E189,'商品マスタ'!$A$4:$C$203,3,FALSE),"")</f>
      </c>
      <c r="H189" s="32">
        <f>IFERROR(VLOOKUP(E189,'商品マスタ'!$A$4:$J$203,10,FALSE),"")</f>
      </c>
      <c r="I189" s="30" t="n"/>
      <c r="J189" s="31" t="n"/>
      <c r="K189" s="32">
        <f>IF(OR(H189="",I189=""),"",H189*I189-IF(J189="",0,J189))</f>
      </c>
      <c r="L189" s="32">
        <f>IF(OR(E189="",I189=""),"",IFERROR(VLOOKUP(E189,'商品マスタ'!$A$4:$I$203,9,FALSE)*I189,""))</f>
      </c>
      <c r="M189" s="32">
        <f>IF(K189="","",K189-L189)</f>
      </c>
      <c r="N189" s="33">
        <f>IF(OR(K189="",K189=0),"",M189/K189)</f>
      </c>
      <c r="O189" s="30" t="n"/>
      <c r="P189" s="30" t="n"/>
      <c r="Q189" s="28" t="n"/>
      <c r="R189" s="28" t="n"/>
      <c r="S189" s="28" t="n"/>
    </row>
    <row r="190">
      <c r="A190" s="29" t="n"/>
      <c r="B190" s="28" t="n"/>
      <c r="C190" s="34">
        <f>IFERROR(VLOOKUP(B190,'店舗マスタ'!$A$4:$B$103,2,FALSE),"")</f>
      </c>
      <c r="D190" s="28" t="n"/>
      <c r="E190" s="28" t="n"/>
      <c r="F190" s="34">
        <f>IFERROR(VLOOKUP(E190,'商品マスタ'!$A$4:$E$203,5,FALSE),"")</f>
      </c>
      <c r="G190" s="34">
        <f>IFERROR(VLOOKUP(E190,'商品マスタ'!$A$4:$C$203,3,FALSE),"")</f>
      </c>
      <c r="H190" s="32">
        <f>IFERROR(VLOOKUP(E190,'商品マスタ'!$A$4:$J$203,10,FALSE),"")</f>
      </c>
      <c r="I190" s="30" t="n"/>
      <c r="J190" s="31" t="n"/>
      <c r="K190" s="32">
        <f>IF(OR(H190="",I190=""),"",H190*I190-IF(J190="",0,J190))</f>
      </c>
      <c r="L190" s="32">
        <f>IF(OR(E190="",I190=""),"",IFERROR(VLOOKUP(E190,'商品マスタ'!$A$4:$I$203,9,FALSE)*I190,""))</f>
      </c>
      <c r="M190" s="32">
        <f>IF(K190="","",K190-L190)</f>
      </c>
      <c r="N190" s="33">
        <f>IF(OR(K190="",K190=0),"",M190/K190)</f>
      </c>
      <c r="O190" s="30" t="n"/>
      <c r="P190" s="30" t="n"/>
      <c r="Q190" s="28" t="n"/>
      <c r="R190" s="28" t="n"/>
      <c r="S190" s="28" t="n"/>
    </row>
    <row r="191">
      <c r="A191" s="29" t="n"/>
      <c r="B191" s="28" t="n"/>
      <c r="C191" s="34">
        <f>IFERROR(VLOOKUP(B191,'店舗マスタ'!$A$4:$B$103,2,FALSE),"")</f>
      </c>
      <c r="D191" s="28" t="n"/>
      <c r="E191" s="28" t="n"/>
      <c r="F191" s="34">
        <f>IFERROR(VLOOKUP(E191,'商品マスタ'!$A$4:$E$203,5,FALSE),"")</f>
      </c>
      <c r="G191" s="34">
        <f>IFERROR(VLOOKUP(E191,'商品マスタ'!$A$4:$C$203,3,FALSE),"")</f>
      </c>
      <c r="H191" s="32">
        <f>IFERROR(VLOOKUP(E191,'商品マスタ'!$A$4:$J$203,10,FALSE),"")</f>
      </c>
      <c r="I191" s="30" t="n"/>
      <c r="J191" s="31" t="n"/>
      <c r="K191" s="32">
        <f>IF(OR(H191="",I191=""),"",H191*I191-IF(J191="",0,J191))</f>
      </c>
      <c r="L191" s="32">
        <f>IF(OR(E191="",I191=""),"",IFERROR(VLOOKUP(E191,'商品マスタ'!$A$4:$I$203,9,FALSE)*I191,""))</f>
      </c>
      <c r="M191" s="32">
        <f>IF(K191="","",K191-L191)</f>
      </c>
      <c r="N191" s="33">
        <f>IF(OR(K191="",K191=0),"",M191/K191)</f>
      </c>
      <c r="O191" s="30" t="n"/>
      <c r="P191" s="30" t="n"/>
      <c r="Q191" s="28" t="n"/>
      <c r="R191" s="28" t="n"/>
      <c r="S191" s="28" t="n"/>
    </row>
    <row r="192">
      <c r="A192" s="29" t="n"/>
      <c r="B192" s="28" t="n"/>
      <c r="C192" s="34">
        <f>IFERROR(VLOOKUP(B192,'店舗マスタ'!$A$4:$B$103,2,FALSE),"")</f>
      </c>
      <c r="D192" s="28" t="n"/>
      <c r="E192" s="28" t="n"/>
      <c r="F192" s="34">
        <f>IFERROR(VLOOKUP(E192,'商品マスタ'!$A$4:$E$203,5,FALSE),"")</f>
      </c>
      <c r="G192" s="34">
        <f>IFERROR(VLOOKUP(E192,'商品マスタ'!$A$4:$C$203,3,FALSE),"")</f>
      </c>
      <c r="H192" s="32">
        <f>IFERROR(VLOOKUP(E192,'商品マスタ'!$A$4:$J$203,10,FALSE),"")</f>
      </c>
      <c r="I192" s="30" t="n"/>
      <c r="J192" s="31" t="n"/>
      <c r="K192" s="32">
        <f>IF(OR(H192="",I192=""),"",H192*I192-IF(J192="",0,J192))</f>
      </c>
      <c r="L192" s="32">
        <f>IF(OR(E192="",I192=""),"",IFERROR(VLOOKUP(E192,'商品マスタ'!$A$4:$I$203,9,FALSE)*I192,""))</f>
      </c>
      <c r="M192" s="32">
        <f>IF(K192="","",K192-L192)</f>
      </c>
      <c r="N192" s="33">
        <f>IF(OR(K192="",K192=0),"",M192/K192)</f>
      </c>
      <c r="O192" s="30" t="n"/>
      <c r="P192" s="30" t="n"/>
      <c r="Q192" s="28" t="n"/>
      <c r="R192" s="28" t="n"/>
      <c r="S192" s="28" t="n"/>
    </row>
    <row r="193">
      <c r="A193" s="29" t="n"/>
      <c r="B193" s="28" t="n"/>
      <c r="C193" s="34">
        <f>IFERROR(VLOOKUP(B193,'店舗マスタ'!$A$4:$B$103,2,FALSE),"")</f>
      </c>
      <c r="D193" s="28" t="n"/>
      <c r="E193" s="28" t="n"/>
      <c r="F193" s="34">
        <f>IFERROR(VLOOKUP(E193,'商品マスタ'!$A$4:$E$203,5,FALSE),"")</f>
      </c>
      <c r="G193" s="34">
        <f>IFERROR(VLOOKUP(E193,'商品マスタ'!$A$4:$C$203,3,FALSE),"")</f>
      </c>
      <c r="H193" s="32">
        <f>IFERROR(VLOOKUP(E193,'商品マスタ'!$A$4:$J$203,10,FALSE),"")</f>
      </c>
      <c r="I193" s="30" t="n"/>
      <c r="J193" s="31" t="n"/>
      <c r="K193" s="32">
        <f>IF(OR(H193="",I193=""),"",H193*I193-IF(J193="",0,J193))</f>
      </c>
      <c r="L193" s="32">
        <f>IF(OR(E193="",I193=""),"",IFERROR(VLOOKUP(E193,'商品マスタ'!$A$4:$I$203,9,FALSE)*I193,""))</f>
      </c>
      <c r="M193" s="32">
        <f>IF(K193="","",K193-L193)</f>
      </c>
      <c r="N193" s="33">
        <f>IF(OR(K193="",K193=0),"",M193/K193)</f>
      </c>
      <c r="O193" s="30" t="n"/>
      <c r="P193" s="30" t="n"/>
      <c r="Q193" s="28" t="n"/>
      <c r="R193" s="28" t="n"/>
      <c r="S193" s="28" t="n"/>
    </row>
    <row r="194">
      <c r="A194" s="29" t="n"/>
      <c r="B194" s="28" t="n"/>
      <c r="C194" s="34">
        <f>IFERROR(VLOOKUP(B194,'店舗マスタ'!$A$4:$B$103,2,FALSE),"")</f>
      </c>
      <c r="D194" s="28" t="n"/>
      <c r="E194" s="28" t="n"/>
      <c r="F194" s="34">
        <f>IFERROR(VLOOKUP(E194,'商品マスタ'!$A$4:$E$203,5,FALSE),"")</f>
      </c>
      <c r="G194" s="34">
        <f>IFERROR(VLOOKUP(E194,'商品マスタ'!$A$4:$C$203,3,FALSE),"")</f>
      </c>
      <c r="H194" s="32">
        <f>IFERROR(VLOOKUP(E194,'商品マスタ'!$A$4:$J$203,10,FALSE),"")</f>
      </c>
      <c r="I194" s="30" t="n"/>
      <c r="J194" s="31" t="n"/>
      <c r="K194" s="32">
        <f>IF(OR(H194="",I194=""),"",H194*I194-IF(J194="",0,J194))</f>
      </c>
      <c r="L194" s="32">
        <f>IF(OR(E194="",I194=""),"",IFERROR(VLOOKUP(E194,'商品マスタ'!$A$4:$I$203,9,FALSE)*I194,""))</f>
      </c>
      <c r="M194" s="32">
        <f>IF(K194="","",K194-L194)</f>
      </c>
      <c r="N194" s="33">
        <f>IF(OR(K194="",K194=0),"",M194/K194)</f>
      </c>
      <c r="O194" s="30" t="n"/>
      <c r="P194" s="30" t="n"/>
      <c r="Q194" s="28" t="n"/>
      <c r="R194" s="28" t="n"/>
      <c r="S194" s="28" t="n"/>
    </row>
    <row r="195">
      <c r="A195" s="29" t="n"/>
      <c r="B195" s="28" t="n"/>
      <c r="C195" s="34">
        <f>IFERROR(VLOOKUP(B195,'店舗マスタ'!$A$4:$B$103,2,FALSE),"")</f>
      </c>
      <c r="D195" s="28" t="n"/>
      <c r="E195" s="28" t="n"/>
      <c r="F195" s="34">
        <f>IFERROR(VLOOKUP(E195,'商品マスタ'!$A$4:$E$203,5,FALSE),"")</f>
      </c>
      <c r="G195" s="34">
        <f>IFERROR(VLOOKUP(E195,'商品マスタ'!$A$4:$C$203,3,FALSE),"")</f>
      </c>
      <c r="H195" s="32">
        <f>IFERROR(VLOOKUP(E195,'商品マスタ'!$A$4:$J$203,10,FALSE),"")</f>
      </c>
      <c r="I195" s="30" t="n"/>
      <c r="J195" s="31" t="n"/>
      <c r="K195" s="32">
        <f>IF(OR(H195="",I195=""),"",H195*I195-IF(J195="",0,J195))</f>
      </c>
      <c r="L195" s="32">
        <f>IF(OR(E195="",I195=""),"",IFERROR(VLOOKUP(E195,'商品マスタ'!$A$4:$I$203,9,FALSE)*I195,""))</f>
      </c>
      <c r="M195" s="32">
        <f>IF(K195="","",K195-L195)</f>
      </c>
      <c r="N195" s="33">
        <f>IF(OR(K195="",K195=0),"",M195/K195)</f>
      </c>
      <c r="O195" s="30" t="n"/>
      <c r="P195" s="30" t="n"/>
      <c r="Q195" s="28" t="n"/>
      <c r="R195" s="28" t="n"/>
      <c r="S195" s="28" t="n"/>
    </row>
    <row r="196">
      <c r="A196" s="29" t="n"/>
      <c r="B196" s="28" t="n"/>
      <c r="C196" s="34">
        <f>IFERROR(VLOOKUP(B196,'店舗マスタ'!$A$4:$B$103,2,FALSE),"")</f>
      </c>
      <c r="D196" s="28" t="n"/>
      <c r="E196" s="28" t="n"/>
      <c r="F196" s="34">
        <f>IFERROR(VLOOKUP(E196,'商品マスタ'!$A$4:$E$203,5,FALSE),"")</f>
      </c>
      <c r="G196" s="34">
        <f>IFERROR(VLOOKUP(E196,'商品マスタ'!$A$4:$C$203,3,FALSE),"")</f>
      </c>
      <c r="H196" s="32">
        <f>IFERROR(VLOOKUP(E196,'商品マスタ'!$A$4:$J$203,10,FALSE),"")</f>
      </c>
      <c r="I196" s="30" t="n"/>
      <c r="J196" s="31" t="n"/>
      <c r="K196" s="32">
        <f>IF(OR(H196="",I196=""),"",H196*I196-IF(J196="",0,J196))</f>
      </c>
      <c r="L196" s="32">
        <f>IF(OR(E196="",I196=""),"",IFERROR(VLOOKUP(E196,'商品マスタ'!$A$4:$I$203,9,FALSE)*I196,""))</f>
      </c>
      <c r="M196" s="32">
        <f>IF(K196="","",K196-L196)</f>
      </c>
      <c r="N196" s="33">
        <f>IF(OR(K196="",K196=0),"",M196/K196)</f>
      </c>
      <c r="O196" s="30" t="n"/>
      <c r="P196" s="30" t="n"/>
      <c r="Q196" s="28" t="n"/>
      <c r="R196" s="28" t="n"/>
      <c r="S196" s="28" t="n"/>
    </row>
    <row r="197">
      <c r="A197" s="29" t="n"/>
      <c r="B197" s="28" t="n"/>
      <c r="C197" s="34">
        <f>IFERROR(VLOOKUP(B197,'店舗マスタ'!$A$4:$B$103,2,FALSE),"")</f>
      </c>
      <c r="D197" s="28" t="n"/>
      <c r="E197" s="28" t="n"/>
      <c r="F197" s="34">
        <f>IFERROR(VLOOKUP(E197,'商品マスタ'!$A$4:$E$203,5,FALSE),"")</f>
      </c>
      <c r="G197" s="34">
        <f>IFERROR(VLOOKUP(E197,'商品マスタ'!$A$4:$C$203,3,FALSE),"")</f>
      </c>
      <c r="H197" s="32">
        <f>IFERROR(VLOOKUP(E197,'商品マスタ'!$A$4:$J$203,10,FALSE),"")</f>
      </c>
      <c r="I197" s="30" t="n"/>
      <c r="J197" s="31" t="n"/>
      <c r="K197" s="32">
        <f>IF(OR(H197="",I197=""),"",H197*I197-IF(J197="",0,J197))</f>
      </c>
      <c r="L197" s="32">
        <f>IF(OR(E197="",I197=""),"",IFERROR(VLOOKUP(E197,'商品マスタ'!$A$4:$I$203,9,FALSE)*I197,""))</f>
      </c>
      <c r="M197" s="32">
        <f>IF(K197="","",K197-L197)</f>
      </c>
      <c r="N197" s="33">
        <f>IF(OR(K197="",K197=0),"",M197/K197)</f>
      </c>
      <c r="O197" s="30" t="n"/>
      <c r="P197" s="30" t="n"/>
      <c r="Q197" s="28" t="n"/>
      <c r="R197" s="28" t="n"/>
      <c r="S197" s="28" t="n"/>
    </row>
    <row r="198">
      <c r="A198" s="29" t="n"/>
      <c r="B198" s="28" t="n"/>
      <c r="C198" s="34">
        <f>IFERROR(VLOOKUP(B198,'店舗マスタ'!$A$4:$B$103,2,FALSE),"")</f>
      </c>
      <c r="D198" s="28" t="n"/>
      <c r="E198" s="28" t="n"/>
      <c r="F198" s="34">
        <f>IFERROR(VLOOKUP(E198,'商品マスタ'!$A$4:$E$203,5,FALSE),"")</f>
      </c>
      <c r="G198" s="34">
        <f>IFERROR(VLOOKUP(E198,'商品マスタ'!$A$4:$C$203,3,FALSE),"")</f>
      </c>
      <c r="H198" s="32">
        <f>IFERROR(VLOOKUP(E198,'商品マスタ'!$A$4:$J$203,10,FALSE),"")</f>
      </c>
      <c r="I198" s="30" t="n"/>
      <c r="J198" s="31" t="n"/>
      <c r="K198" s="32">
        <f>IF(OR(H198="",I198=""),"",H198*I198-IF(J198="",0,J198))</f>
      </c>
      <c r="L198" s="32">
        <f>IF(OR(E198="",I198=""),"",IFERROR(VLOOKUP(E198,'商品マスタ'!$A$4:$I$203,9,FALSE)*I198,""))</f>
      </c>
      <c r="M198" s="32">
        <f>IF(K198="","",K198-L198)</f>
      </c>
      <c r="N198" s="33">
        <f>IF(OR(K198="",K198=0),"",M198/K198)</f>
      </c>
      <c r="O198" s="30" t="n"/>
      <c r="P198" s="30" t="n"/>
      <c r="Q198" s="28" t="n"/>
      <c r="R198" s="28" t="n"/>
      <c r="S198" s="28" t="n"/>
    </row>
    <row r="199">
      <c r="A199" s="29" t="n"/>
      <c r="B199" s="28" t="n"/>
      <c r="C199" s="34">
        <f>IFERROR(VLOOKUP(B199,'店舗マスタ'!$A$4:$B$103,2,FALSE),"")</f>
      </c>
      <c r="D199" s="28" t="n"/>
      <c r="E199" s="28" t="n"/>
      <c r="F199" s="34">
        <f>IFERROR(VLOOKUP(E199,'商品マスタ'!$A$4:$E$203,5,FALSE),"")</f>
      </c>
      <c r="G199" s="34">
        <f>IFERROR(VLOOKUP(E199,'商品マスタ'!$A$4:$C$203,3,FALSE),"")</f>
      </c>
      <c r="H199" s="32">
        <f>IFERROR(VLOOKUP(E199,'商品マスタ'!$A$4:$J$203,10,FALSE),"")</f>
      </c>
      <c r="I199" s="30" t="n"/>
      <c r="J199" s="31" t="n"/>
      <c r="K199" s="32">
        <f>IF(OR(H199="",I199=""),"",H199*I199-IF(J199="",0,J199))</f>
      </c>
      <c r="L199" s="32">
        <f>IF(OR(E199="",I199=""),"",IFERROR(VLOOKUP(E199,'商品マスタ'!$A$4:$I$203,9,FALSE)*I199,""))</f>
      </c>
      <c r="M199" s="32">
        <f>IF(K199="","",K199-L199)</f>
      </c>
      <c r="N199" s="33">
        <f>IF(OR(K199="",K199=0),"",M199/K199)</f>
      </c>
      <c r="O199" s="30" t="n"/>
      <c r="P199" s="30" t="n"/>
      <c r="Q199" s="28" t="n"/>
      <c r="R199" s="28" t="n"/>
      <c r="S199" s="28" t="n"/>
    </row>
    <row r="200">
      <c r="A200" s="29" t="n"/>
      <c r="B200" s="28" t="n"/>
      <c r="C200" s="34">
        <f>IFERROR(VLOOKUP(B200,'店舗マスタ'!$A$4:$B$103,2,FALSE),"")</f>
      </c>
      <c r="D200" s="28" t="n"/>
      <c r="E200" s="28" t="n"/>
      <c r="F200" s="34">
        <f>IFERROR(VLOOKUP(E200,'商品マスタ'!$A$4:$E$203,5,FALSE),"")</f>
      </c>
      <c r="G200" s="34">
        <f>IFERROR(VLOOKUP(E200,'商品マスタ'!$A$4:$C$203,3,FALSE),"")</f>
      </c>
      <c r="H200" s="32">
        <f>IFERROR(VLOOKUP(E200,'商品マスタ'!$A$4:$J$203,10,FALSE),"")</f>
      </c>
      <c r="I200" s="30" t="n"/>
      <c r="J200" s="31" t="n"/>
      <c r="K200" s="32">
        <f>IF(OR(H200="",I200=""),"",H200*I200-IF(J200="",0,J200))</f>
      </c>
      <c r="L200" s="32">
        <f>IF(OR(E200="",I200=""),"",IFERROR(VLOOKUP(E200,'商品マスタ'!$A$4:$I$203,9,FALSE)*I200,""))</f>
      </c>
      <c r="M200" s="32">
        <f>IF(K200="","",K200-L200)</f>
      </c>
      <c r="N200" s="33">
        <f>IF(OR(K200="",K200=0),"",M200/K200)</f>
      </c>
      <c r="O200" s="30" t="n"/>
      <c r="P200" s="30" t="n"/>
      <c r="Q200" s="28" t="n"/>
      <c r="R200" s="28" t="n"/>
      <c r="S200" s="28" t="n"/>
    </row>
    <row r="201">
      <c r="A201" s="29" t="n"/>
      <c r="B201" s="28" t="n"/>
      <c r="C201" s="34">
        <f>IFERROR(VLOOKUP(B201,'店舗マスタ'!$A$4:$B$103,2,FALSE),"")</f>
      </c>
      <c r="D201" s="28" t="n"/>
      <c r="E201" s="28" t="n"/>
      <c r="F201" s="34">
        <f>IFERROR(VLOOKUP(E201,'商品マスタ'!$A$4:$E$203,5,FALSE),"")</f>
      </c>
      <c r="G201" s="34">
        <f>IFERROR(VLOOKUP(E201,'商品マスタ'!$A$4:$C$203,3,FALSE),"")</f>
      </c>
      <c r="H201" s="32">
        <f>IFERROR(VLOOKUP(E201,'商品マスタ'!$A$4:$J$203,10,FALSE),"")</f>
      </c>
      <c r="I201" s="30" t="n"/>
      <c r="J201" s="31" t="n"/>
      <c r="K201" s="32">
        <f>IF(OR(H201="",I201=""),"",H201*I201-IF(J201="",0,J201))</f>
      </c>
      <c r="L201" s="32">
        <f>IF(OR(E201="",I201=""),"",IFERROR(VLOOKUP(E201,'商品マスタ'!$A$4:$I$203,9,FALSE)*I201,""))</f>
      </c>
      <c r="M201" s="32">
        <f>IF(K201="","",K201-L201)</f>
      </c>
      <c r="N201" s="33">
        <f>IF(OR(K201="",K201=0),"",M201/K201)</f>
      </c>
      <c r="O201" s="30" t="n"/>
      <c r="P201" s="30" t="n"/>
      <c r="Q201" s="28" t="n"/>
      <c r="R201" s="28" t="n"/>
      <c r="S201" s="28" t="n"/>
    </row>
    <row r="202">
      <c r="A202" s="29" t="n"/>
      <c r="B202" s="28" t="n"/>
      <c r="C202" s="34">
        <f>IFERROR(VLOOKUP(B202,'店舗マスタ'!$A$4:$B$103,2,FALSE),"")</f>
      </c>
      <c r="D202" s="28" t="n"/>
      <c r="E202" s="28" t="n"/>
      <c r="F202" s="34">
        <f>IFERROR(VLOOKUP(E202,'商品マスタ'!$A$4:$E$203,5,FALSE),"")</f>
      </c>
      <c r="G202" s="34">
        <f>IFERROR(VLOOKUP(E202,'商品マスタ'!$A$4:$C$203,3,FALSE),"")</f>
      </c>
      <c r="H202" s="32">
        <f>IFERROR(VLOOKUP(E202,'商品マスタ'!$A$4:$J$203,10,FALSE),"")</f>
      </c>
      <c r="I202" s="30" t="n"/>
      <c r="J202" s="31" t="n"/>
      <c r="K202" s="32">
        <f>IF(OR(H202="",I202=""),"",H202*I202-IF(J202="",0,J202))</f>
      </c>
      <c r="L202" s="32">
        <f>IF(OR(E202="",I202=""),"",IFERROR(VLOOKUP(E202,'商品マスタ'!$A$4:$I$203,9,FALSE)*I202,""))</f>
      </c>
      <c r="M202" s="32">
        <f>IF(K202="","",K202-L202)</f>
      </c>
      <c r="N202" s="33">
        <f>IF(OR(K202="",K202=0),"",M202/K202)</f>
      </c>
      <c r="O202" s="30" t="n"/>
      <c r="P202" s="30" t="n"/>
      <c r="Q202" s="28" t="n"/>
      <c r="R202" s="28" t="n"/>
      <c r="S202" s="28" t="n"/>
    </row>
    <row r="203">
      <c r="A203" s="29" t="n"/>
      <c r="B203" s="28" t="n"/>
      <c r="C203" s="34">
        <f>IFERROR(VLOOKUP(B203,'店舗マスタ'!$A$4:$B$103,2,FALSE),"")</f>
      </c>
      <c r="D203" s="28" t="n"/>
      <c r="E203" s="28" t="n"/>
      <c r="F203" s="34">
        <f>IFERROR(VLOOKUP(E203,'商品マスタ'!$A$4:$E$203,5,FALSE),"")</f>
      </c>
      <c r="G203" s="34">
        <f>IFERROR(VLOOKUP(E203,'商品マスタ'!$A$4:$C$203,3,FALSE),"")</f>
      </c>
      <c r="H203" s="32">
        <f>IFERROR(VLOOKUP(E203,'商品マスタ'!$A$4:$J$203,10,FALSE),"")</f>
      </c>
      <c r="I203" s="30" t="n"/>
      <c r="J203" s="31" t="n"/>
      <c r="K203" s="32">
        <f>IF(OR(H203="",I203=""),"",H203*I203-IF(J203="",0,J203))</f>
      </c>
      <c r="L203" s="32">
        <f>IF(OR(E203="",I203=""),"",IFERROR(VLOOKUP(E203,'商品マスタ'!$A$4:$I$203,9,FALSE)*I203,""))</f>
      </c>
      <c r="M203" s="32">
        <f>IF(K203="","",K203-L203)</f>
      </c>
      <c r="N203" s="33">
        <f>IF(OR(K203="",K203=0),"",M203/K203)</f>
      </c>
      <c r="O203" s="30" t="n"/>
      <c r="P203" s="30" t="n"/>
      <c r="Q203" s="28" t="n"/>
      <c r="R203" s="28" t="n"/>
      <c r="S203" s="28" t="n"/>
    </row>
    <row r="204">
      <c r="A204" s="29" t="n"/>
      <c r="B204" s="28" t="n"/>
      <c r="C204" s="34">
        <f>IFERROR(VLOOKUP(B204,'店舗マスタ'!$A$4:$B$103,2,FALSE),"")</f>
      </c>
      <c r="D204" s="28" t="n"/>
      <c r="E204" s="28" t="n"/>
      <c r="F204" s="34">
        <f>IFERROR(VLOOKUP(E204,'商品マスタ'!$A$4:$E$203,5,FALSE),"")</f>
      </c>
      <c r="G204" s="34">
        <f>IFERROR(VLOOKUP(E204,'商品マスタ'!$A$4:$C$203,3,FALSE),"")</f>
      </c>
      <c r="H204" s="32">
        <f>IFERROR(VLOOKUP(E204,'商品マスタ'!$A$4:$J$203,10,FALSE),"")</f>
      </c>
      <c r="I204" s="30" t="n"/>
      <c r="J204" s="31" t="n"/>
      <c r="K204" s="32">
        <f>IF(OR(H204="",I204=""),"",H204*I204-IF(J204="",0,J204))</f>
      </c>
      <c r="L204" s="32">
        <f>IF(OR(E204="",I204=""),"",IFERROR(VLOOKUP(E204,'商品マスタ'!$A$4:$I$203,9,FALSE)*I204,""))</f>
      </c>
      <c r="M204" s="32">
        <f>IF(K204="","",K204-L204)</f>
      </c>
      <c r="N204" s="33">
        <f>IF(OR(K204="",K204=0),"",M204/K204)</f>
      </c>
      <c r="O204" s="30" t="n"/>
      <c r="P204" s="30" t="n"/>
      <c r="Q204" s="28" t="n"/>
      <c r="R204" s="28" t="n"/>
      <c r="S204" s="28" t="n"/>
    </row>
    <row r="205">
      <c r="A205" s="29" t="n"/>
      <c r="B205" s="28" t="n"/>
      <c r="C205" s="34">
        <f>IFERROR(VLOOKUP(B205,'店舗マスタ'!$A$4:$B$103,2,FALSE),"")</f>
      </c>
      <c r="D205" s="28" t="n"/>
      <c r="E205" s="28" t="n"/>
      <c r="F205" s="34">
        <f>IFERROR(VLOOKUP(E205,'商品マスタ'!$A$4:$E$203,5,FALSE),"")</f>
      </c>
      <c r="G205" s="34">
        <f>IFERROR(VLOOKUP(E205,'商品マスタ'!$A$4:$C$203,3,FALSE),"")</f>
      </c>
      <c r="H205" s="32">
        <f>IFERROR(VLOOKUP(E205,'商品マスタ'!$A$4:$J$203,10,FALSE),"")</f>
      </c>
      <c r="I205" s="30" t="n"/>
      <c r="J205" s="31" t="n"/>
      <c r="K205" s="32">
        <f>IF(OR(H205="",I205=""),"",H205*I205-IF(J205="",0,J205))</f>
      </c>
      <c r="L205" s="32">
        <f>IF(OR(E205="",I205=""),"",IFERROR(VLOOKUP(E205,'商品マスタ'!$A$4:$I$203,9,FALSE)*I205,""))</f>
      </c>
      <c r="M205" s="32">
        <f>IF(K205="","",K205-L205)</f>
      </c>
      <c r="N205" s="33">
        <f>IF(OR(K205="",K205=0),"",M205/K205)</f>
      </c>
      <c r="O205" s="30" t="n"/>
      <c r="P205" s="30" t="n"/>
      <c r="Q205" s="28" t="n"/>
      <c r="R205" s="28" t="n"/>
      <c r="S205" s="28" t="n"/>
    </row>
    <row r="206">
      <c r="A206" s="29" t="n"/>
      <c r="B206" s="28" t="n"/>
      <c r="C206" s="34">
        <f>IFERROR(VLOOKUP(B206,'店舗マスタ'!$A$4:$B$103,2,FALSE),"")</f>
      </c>
      <c r="D206" s="28" t="n"/>
      <c r="E206" s="28" t="n"/>
      <c r="F206" s="34">
        <f>IFERROR(VLOOKUP(E206,'商品マスタ'!$A$4:$E$203,5,FALSE),"")</f>
      </c>
      <c r="G206" s="34">
        <f>IFERROR(VLOOKUP(E206,'商品マスタ'!$A$4:$C$203,3,FALSE),"")</f>
      </c>
      <c r="H206" s="32">
        <f>IFERROR(VLOOKUP(E206,'商品マスタ'!$A$4:$J$203,10,FALSE),"")</f>
      </c>
      <c r="I206" s="30" t="n"/>
      <c r="J206" s="31" t="n"/>
      <c r="K206" s="32">
        <f>IF(OR(H206="",I206=""),"",H206*I206-IF(J206="",0,J206))</f>
      </c>
      <c r="L206" s="32">
        <f>IF(OR(E206="",I206=""),"",IFERROR(VLOOKUP(E206,'商品マスタ'!$A$4:$I$203,9,FALSE)*I206,""))</f>
      </c>
      <c r="M206" s="32">
        <f>IF(K206="","",K206-L206)</f>
      </c>
      <c r="N206" s="33">
        <f>IF(OR(K206="",K206=0),"",M206/K206)</f>
      </c>
      <c r="O206" s="30" t="n"/>
      <c r="P206" s="30" t="n"/>
      <c r="Q206" s="28" t="n"/>
      <c r="R206" s="28" t="n"/>
      <c r="S206" s="28" t="n"/>
    </row>
    <row r="207">
      <c r="A207" s="29" t="n"/>
      <c r="B207" s="28" t="n"/>
      <c r="C207" s="34">
        <f>IFERROR(VLOOKUP(B207,'店舗マスタ'!$A$4:$B$103,2,FALSE),"")</f>
      </c>
      <c r="D207" s="28" t="n"/>
      <c r="E207" s="28" t="n"/>
      <c r="F207" s="34">
        <f>IFERROR(VLOOKUP(E207,'商品マスタ'!$A$4:$E$203,5,FALSE),"")</f>
      </c>
      <c r="G207" s="34">
        <f>IFERROR(VLOOKUP(E207,'商品マスタ'!$A$4:$C$203,3,FALSE),"")</f>
      </c>
      <c r="H207" s="32">
        <f>IFERROR(VLOOKUP(E207,'商品マスタ'!$A$4:$J$203,10,FALSE),"")</f>
      </c>
      <c r="I207" s="30" t="n"/>
      <c r="J207" s="31" t="n"/>
      <c r="K207" s="32">
        <f>IF(OR(H207="",I207=""),"",H207*I207-IF(J207="",0,J207))</f>
      </c>
      <c r="L207" s="32">
        <f>IF(OR(E207="",I207=""),"",IFERROR(VLOOKUP(E207,'商品マスタ'!$A$4:$I$203,9,FALSE)*I207,""))</f>
      </c>
      <c r="M207" s="32">
        <f>IF(K207="","",K207-L207)</f>
      </c>
      <c r="N207" s="33">
        <f>IF(OR(K207="",K207=0),"",M207/K207)</f>
      </c>
      <c r="O207" s="30" t="n"/>
      <c r="P207" s="30" t="n"/>
      <c r="Q207" s="28" t="n"/>
      <c r="R207" s="28" t="n"/>
      <c r="S207" s="28" t="n"/>
    </row>
    <row r="208">
      <c r="A208" s="29" t="n"/>
      <c r="B208" s="28" t="n"/>
      <c r="C208" s="34">
        <f>IFERROR(VLOOKUP(B208,'店舗マスタ'!$A$4:$B$103,2,FALSE),"")</f>
      </c>
      <c r="D208" s="28" t="n"/>
      <c r="E208" s="28" t="n"/>
      <c r="F208" s="34">
        <f>IFERROR(VLOOKUP(E208,'商品マスタ'!$A$4:$E$203,5,FALSE),"")</f>
      </c>
      <c r="G208" s="34">
        <f>IFERROR(VLOOKUP(E208,'商品マスタ'!$A$4:$C$203,3,FALSE),"")</f>
      </c>
      <c r="H208" s="32">
        <f>IFERROR(VLOOKUP(E208,'商品マスタ'!$A$4:$J$203,10,FALSE),"")</f>
      </c>
      <c r="I208" s="30" t="n"/>
      <c r="J208" s="31" t="n"/>
      <c r="K208" s="32">
        <f>IF(OR(H208="",I208=""),"",H208*I208-IF(J208="",0,J208))</f>
      </c>
      <c r="L208" s="32">
        <f>IF(OR(E208="",I208=""),"",IFERROR(VLOOKUP(E208,'商品マスタ'!$A$4:$I$203,9,FALSE)*I208,""))</f>
      </c>
      <c r="M208" s="32">
        <f>IF(K208="","",K208-L208)</f>
      </c>
      <c r="N208" s="33">
        <f>IF(OR(K208="",K208=0),"",M208/K208)</f>
      </c>
      <c r="O208" s="30" t="n"/>
      <c r="P208" s="30" t="n"/>
      <c r="Q208" s="28" t="n"/>
      <c r="R208" s="28" t="n"/>
      <c r="S208" s="28" t="n"/>
    </row>
    <row r="209">
      <c r="A209" s="29" t="n"/>
      <c r="B209" s="28" t="n"/>
      <c r="C209" s="34">
        <f>IFERROR(VLOOKUP(B209,'店舗マスタ'!$A$4:$B$103,2,FALSE),"")</f>
      </c>
      <c r="D209" s="28" t="n"/>
      <c r="E209" s="28" t="n"/>
      <c r="F209" s="34">
        <f>IFERROR(VLOOKUP(E209,'商品マスタ'!$A$4:$E$203,5,FALSE),"")</f>
      </c>
      <c r="G209" s="34">
        <f>IFERROR(VLOOKUP(E209,'商品マスタ'!$A$4:$C$203,3,FALSE),"")</f>
      </c>
      <c r="H209" s="32">
        <f>IFERROR(VLOOKUP(E209,'商品マスタ'!$A$4:$J$203,10,FALSE),"")</f>
      </c>
      <c r="I209" s="30" t="n"/>
      <c r="J209" s="31" t="n"/>
      <c r="K209" s="32">
        <f>IF(OR(H209="",I209=""),"",H209*I209-IF(J209="",0,J209))</f>
      </c>
      <c r="L209" s="32">
        <f>IF(OR(E209="",I209=""),"",IFERROR(VLOOKUP(E209,'商品マスタ'!$A$4:$I$203,9,FALSE)*I209,""))</f>
      </c>
      <c r="M209" s="32">
        <f>IF(K209="","",K209-L209)</f>
      </c>
      <c r="N209" s="33">
        <f>IF(OR(K209="",K209=0),"",M209/K209)</f>
      </c>
      <c r="O209" s="30" t="n"/>
      <c r="P209" s="30" t="n"/>
      <c r="Q209" s="28" t="n"/>
      <c r="R209" s="28" t="n"/>
      <c r="S209" s="28" t="n"/>
    </row>
    <row r="210">
      <c r="A210" s="29" t="n"/>
      <c r="B210" s="28" t="n"/>
      <c r="C210" s="34">
        <f>IFERROR(VLOOKUP(B210,'店舗マスタ'!$A$4:$B$103,2,FALSE),"")</f>
      </c>
      <c r="D210" s="28" t="n"/>
      <c r="E210" s="28" t="n"/>
      <c r="F210" s="34">
        <f>IFERROR(VLOOKUP(E210,'商品マスタ'!$A$4:$E$203,5,FALSE),"")</f>
      </c>
      <c r="G210" s="34">
        <f>IFERROR(VLOOKUP(E210,'商品マスタ'!$A$4:$C$203,3,FALSE),"")</f>
      </c>
      <c r="H210" s="32">
        <f>IFERROR(VLOOKUP(E210,'商品マスタ'!$A$4:$J$203,10,FALSE),"")</f>
      </c>
      <c r="I210" s="30" t="n"/>
      <c r="J210" s="31" t="n"/>
      <c r="K210" s="32">
        <f>IF(OR(H210="",I210=""),"",H210*I210-IF(J210="",0,J210))</f>
      </c>
      <c r="L210" s="32">
        <f>IF(OR(E210="",I210=""),"",IFERROR(VLOOKUP(E210,'商品マスタ'!$A$4:$I$203,9,FALSE)*I210,""))</f>
      </c>
      <c r="M210" s="32">
        <f>IF(K210="","",K210-L210)</f>
      </c>
      <c r="N210" s="33">
        <f>IF(OR(K210="",K210=0),"",M210/K210)</f>
      </c>
      <c r="O210" s="30" t="n"/>
      <c r="P210" s="30" t="n"/>
      <c r="Q210" s="28" t="n"/>
      <c r="R210" s="28" t="n"/>
      <c r="S210" s="28" t="n"/>
    </row>
    <row r="211">
      <c r="A211" s="29" t="n"/>
      <c r="B211" s="28" t="n"/>
      <c r="C211" s="34">
        <f>IFERROR(VLOOKUP(B211,'店舗マスタ'!$A$4:$B$103,2,FALSE),"")</f>
      </c>
      <c r="D211" s="28" t="n"/>
      <c r="E211" s="28" t="n"/>
      <c r="F211" s="34">
        <f>IFERROR(VLOOKUP(E211,'商品マスタ'!$A$4:$E$203,5,FALSE),"")</f>
      </c>
      <c r="G211" s="34">
        <f>IFERROR(VLOOKUP(E211,'商品マスタ'!$A$4:$C$203,3,FALSE),"")</f>
      </c>
      <c r="H211" s="32">
        <f>IFERROR(VLOOKUP(E211,'商品マスタ'!$A$4:$J$203,10,FALSE),"")</f>
      </c>
      <c r="I211" s="30" t="n"/>
      <c r="J211" s="31" t="n"/>
      <c r="K211" s="32">
        <f>IF(OR(H211="",I211=""),"",H211*I211-IF(J211="",0,J211))</f>
      </c>
      <c r="L211" s="32">
        <f>IF(OR(E211="",I211=""),"",IFERROR(VLOOKUP(E211,'商品マスタ'!$A$4:$I$203,9,FALSE)*I211,""))</f>
      </c>
      <c r="M211" s="32">
        <f>IF(K211="","",K211-L211)</f>
      </c>
      <c r="N211" s="33">
        <f>IF(OR(K211="",K211=0),"",M211/K211)</f>
      </c>
      <c r="O211" s="30" t="n"/>
      <c r="P211" s="30" t="n"/>
      <c r="Q211" s="28" t="n"/>
      <c r="R211" s="28" t="n"/>
      <c r="S211" s="28" t="n"/>
    </row>
    <row r="212">
      <c r="A212" s="29" t="n"/>
      <c r="B212" s="28" t="n"/>
      <c r="C212" s="34">
        <f>IFERROR(VLOOKUP(B212,'店舗マスタ'!$A$4:$B$103,2,FALSE),"")</f>
      </c>
      <c r="D212" s="28" t="n"/>
      <c r="E212" s="28" t="n"/>
      <c r="F212" s="34">
        <f>IFERROR(VLOOKUP(E212,'商品マスタ'!$A$4:$E$203,5,FALSE),"")</f>
      </c>
      <c r="G212" s="34">
        <f>IFERROR(VLOOKUP(E212,'商品マスタ'!$A$4:$C$203,3,FALSE),"")</f>
      </c>
      <c r="H212" s="32">
        <f>IFERROR(VLOOKUP(E212,'商品マスタ'!$A$4:$J$203,10,FALSE),"")</f>
      </c>
      <c r="I212" s="30" t="n"/>
      <c r="J212" s="31" t="n"/>
      <c r="K212" s="32">
        <f>IF(OR(H212="",I212=""),"",H212*I212-IF(J212="",0,J212))</f>
      </c>
      <c r="L212" s="32">
        <f>IF(OR(E212="",I212=""),"",IFERROR(VLOOKUP(E212,'商品マスタ'!$A$4:$I$203,9,FALSE)*I212,""))</f>
      </c>
      <c r="M212" s="32">
        <f>IF(K212="","",K212-L212)</f>
      </c>
      <c r="N212" s="33">
        <f>IF(OR(K212="",K212=0),"",M212/K212)</f>
      </c>
      <c r="O212" s="30" t="n"/>
      <c r="P212" s="30" t="n"/>
      <c r="Q212" s="28" t="n"/>
      <c r="R212" s="28" t="n"/>
      <c r="S212" s="28" t="n"/>
    </row>
    <row r="213">
      <c r="A213" s="29" t="n"/>
      <c r="B213" s="28" t="n"/>
      <c r="C213" s="34">
        <f>IFERROR(VLOOKUP(B213,'店舗マスタ'!$A$4:$B$103,2,FALSE),"")</f>
      </c>
      <c r="D213" s="28" t="n"/>
      <c r="E213" s="28" t="n"/>
      <c r="F213" s="34">
        <f>IFERROR(VLOOKUP(E213,'商品マスタ'!$A$4:$E$203,5,FALSE),"")</f>
      </c>
      <c r="G213" s="34">
        <f>IFERROR(VLOOKUP(E213,'商品マスタ'!$A$4:$C$203,3,FALSE),"")</f>
      </c>
      <c r="H213" s="32">
        <f>IFERROR(VLOOKUP(E213,'商品マスタ'!$A$4:$J$203,10,FALSE),"")</f>
      </c>
      <c r="I213" s="30" t="n"/>
      <c r="J213" s="31" t="n"/>
      <c r="K213" s="32">
        <f>IF(OR(H213="",I213=""),"",H213*I213-IF(J213="",0,J213))</f>
      </c>
      <c r="L213" s="32">
        <f>IF(OR(E213="",I213=""),"",IFERROR(VLOOKUP(E213,'商品マスタ'!$A$4:$I$203,9,FALSE)*I213,""))</f>
      </c>
      <c r="M213" s="32">
        <f>IF(K213="","",K213-L213)</f>
      </c>
      <c r="N213" s="33">
        <f>IF(OR(K213="",K213=0),"",M213/K213)</f>
      </c>
      <c r="O213" s="30" t="n"/>
      <c r="P213" s="30" t="n"/>
      <c r="Q213" s="28" t="n"/>
      <c r="R213" s="28" t="n"/>
      <c r="S213" s="28" t="n"/>
    </row>
    <row r="214">
      <c r="A214" s="29" t="n"/>
      <c r="B214" s="28" t="n"/>
      <c r="C214" s="34">
        <f>IFERROR(VLOOKUP(B214,'店舗マスタ'!$A$4:$B$103,2,FALSE),"")</f>
      </c>
      <c r="D214" s="28" t="n"/>
      <c r="E214" s="28" t="n"/>
      <c r="F214" s="34">
        <f>IFERROR(VLOOKUP(E214,'商品マスタ'!$A$4:$E$203,5,FALSE),"")</f>
      </c>
      <c r="G214" s="34">
        <f>IFERROR(VLOOKUP(E214,'商品マスタ'!$A$4:$C$203,3,FALSE),"")</f>
      </c>
      <c r="H214" s="32">
        <f>IFERROR(VLOOKUP(E214,'商品マスタ'!$A$4:$J$203,10,FALSE),"")</f>
      </c>
      <c r="I214" s="30" t="n"/>
      <c r="J214" s="31" t="n"/>
      <c r="K214" s="32">
        <f>IF(OR(H214="",I214=""),"",H214*I214-IF(J214="",0,J214))</f>
      </c>
      <c r="L214" s="32">
        <f>IF(OR(E214="",I214=""),"",IFERROR(VLOOKUP(E214,'商品マスタ'!$A$4:$I$203,9,FALSE)*I214,""))</f>
      </c>
      <c r="M214" s="32">
        <f>IF(K214="","",K214-L214)</f>
      </c>
      <c r="N214" s="33">
        <f>IF(OR(K214="",K214=0),"",M214/K214)</f>
      </c>
      <c r="O214" s="30" t="n"/>
      <c r="P214" s="30" t="n"/>
      <c r="Q214" s="28" t="n"/>
      <c r="R214" s="28" t="n"/>
      <c r="S214" s="28" t="n"/>
    </row>
    <row r="215">
      <c r="A215" s="29" t="n"/>
      <c r="B215" s="28" t="n"/>
      <c r="C215" s="34">
        <f>IFERROR(VLOOKUP(B215,'店舗マスタ'!$A$4:$B$103,2,FALSE),"")</f>
      </c>
      <c r="D215" s="28" t="n"/>
      <c r="E215" s="28" t="n"/>
      <c r="F215" s="34">
        <f>IFERROR(VLOOKUP(E215,'商品マスタ'!$A$4:$E$203,5,FALSE),"")</f>
      </c>
      <c r="G215" s="34">
        <f>IFERROR(VLOOKUP(E215,'商品マスタ'!$A$4:$C$203,3,FALSE),"")</f>
      </c>
      <c r="H215" s="32">
        <f>IFERROR(VLOOKUP(E215,'商品マスタ'!$A$4:$J$203,10,FALSE),"")</f>
      </c>
      <c r="I215" s="30" t="n"/>
      <c r="J215" s="31" t="n"/>
      <c r="K215" s="32">
        <f>IF(OR(H215="",I215=""),"",H215*I215-IF(J215="",0,J215))</f>
      </c>
      <c r="L215" s="32">
        <f>IF(OR(E215="",I215=""),"",IFERROR(VLOOKUP(E215,'商品マスタ'!$A$4:$I$203,9,FALSE)*I215,""))</f>
      </c>
      <c r="M215" s="32">
        <f>IF(K215="","",K215-L215)</f>
      </c>
      <c r="N215" s="33">
        <f>IF(OR(K215="",K215=0),"",M215/K215)</f>
      </c>
      <c r="O215" s="30" t="n"/>
      <c r="P215" s="30" t="n"/>
      <c r="Q215" s="28" t="n"/>
      <c r="R215" s="28" t="n"/>
      <c r="S215" s="28" t="n"/>
    </row>
    <row r="216">
      <c r="A216" s="29" t="n"/>
      <c r="B216" s="28" t="n"/>
      <c r="C216" s="34">
        <f>IFERROR(VLOOKUP(B216,'店舗マスタ'!$A$4:$B$103,2,FALSE),"")</f>
      </c>
      <c r="D216" s="28" t="n"/>
      <c r="E216" s="28" t="n"/>
      <c r="F216" s="34">
        <f>IFERROR(VLOOKUP(E216,'商品マスタ'!$A$4:$E$203,5,FALSE),"")</f>
      </c>
      <c r="G216" s="34">
        <f>IFERROR(VLOOKUP(E216,'商品マスタ'!$A$4:$C$203,3,FALSE),"")</f>
      </c>
      <c r="H216" s="32">
        <f>IFERROR(VLOOKUP(E216,'商品マスタ'!$A$4:$J$203,10,FALSE),"")</f>
      </c>
      <c r="I216" s="30" t="n"/>
      <c r="J216" s="31" t="n"/>
      <c r="K216" s="32">
        <f>IF(OR(H216="",I216=""),"",H216*I216-IF(J216="",0,J216))</f>
      </c>
      <c r="L216" s="32">
        <f>IF(OR(E216="",I216=""),"",IFERROR(VLOOKUP(E216,'商品マスタ'!$A$4:$I$203,9,FALSE)*I216,""))</f>
      </c>
      <c r="M216" s="32">
        <f>IF(K216="","",K216-L216)</f>
      </c>
      <c r="N216" s="33">
        <f>IF(OR(K216="",K216=0),"",M216/K216)</f>
      </c>
      <c r="O216" s="30" t="n"/>
      <c r="P216" s="30" t="n"/>
      <c r="Q216" s="28" t="n"/>
      <c r="R216" s="28" t="n"/>
      <c r="S216" s="28" t="n"/>
    </row>
    <row r="217">
      <c r="A217" s="29" t="n"/>
      <c r="B217" s="28" t="n"/>
      <c r="C217" s="34">
        <f>IFERROR(VLOOKUP(B217,'店舗マスタ'!$A$4:$B$103,2,FALSE),"")</f>
      </c>
      <c r="D217" s="28" t="n"/>
      <c r="E217" s="28" t="n"/>
      <c r="F217" s="34">
        <f>IFERROR(VLOOKUP(E217,'商品マスタ'!$A$4:$E$203,5,FALSE),"")</f>
      </c>
      <c r="G217" s="34">
        <f>IFERROR(VLOOKUP(E217,'商品マスタ'!$A$4:$C$203,3,FALSE),"")</f>
      </c>
      <c r="H217" s="32">
        <f>IFERROR(VLOOKUP(E217,'商品マスタ'!$A$4:$J$203,10,FALSE),"")</f>
      </c>
      <c r="I217" s="30" t="n"/>
      <c r="J217" s="31" t="n"/>
      <c r="K217" s="32">
        <f>IF(OR(H217="",I217=""),"",H217*I217-IF(J217="",0,J217))</f>
      </c>
      <c r="L217" s="32">
        <f>IF(OR(E217="",I217=""),"",IFERROR(VLOOKUP(E217,'商品マスタ'!$A$4:$I$203,9,FALSE)*I217,""))</f>
      </c>
      <c r="M217" s="32">
        <f>IF(K217="","",K217-L217)</f>
      </c>
      <c r="N217" s="33">
        <f>IF(OR(K217="",K217=0),"",M217/K217)</f>
      </c>
      <c r="O217" s="30" t="n"/>
      <c r="P217" s="30" t="n"/>
      <c r="Q217" s="28" t="n"/>
      <c r="R217" s="28" t="n"/>
      <c r="S217" s="28" t="n"/>
    </row>
    <row r="218">
      <c r="A218" s="29" t="n"/>
      <c r="B218" s="28" t="n"/>
      <c r="C218" s="34">
        <f>IFERROR(VLOOKUP(B218,'店舗マスタ'!$A$4:$B$103,2,FALSE),"")</f>
      </c>
      <c r="D218" s="28" t="n"/>
      <c r="E218" s="28" t="n"/>
      <c r="F218" s="34">
        <f>IFERROR(VLOOKUP(E218,'商品マスタ'!$A$4:$E$203,5,FALSE),"")</f>
      </c>
      <c r="G218" s="34">
        <f>IFERROR(VLOOKUP(E218,'商品マスタ'!$A$4:$C$203,3,FALSE),"")</f>
      </c>
      <c r="H218" s="32">
        <f>IFERROR(VLOOKUP(E218,'商品マスタ'!$A$4:$J$203,10,FALSE),"")</f>
      </c>
      <c r="I218" s="30" t="n"/>
      <c r="J218" s="31" t="n"/>
      <c r="K218" s="32">
        <f>IF(OR(H218="",I218=""),"",H218*I218-IF(J218="",0,J218))</f>
      </c>
      <c r="L218" s="32">
        <f>IF(OR(E218="",I218=""),"",IFERROR(VLOOKUP(E218,'商品マスタ'!$A$4:$I$203,9,FALSE)*I218,""))</f>
      </c>
      <c r="M218" s="32">
        <f>IF(K218="","",K218-L218)</f>
      </c>
      <c r="N218" s="33">
        <f>IF(OR(K218="",K218=0),"",M218/K218)</f>
      </c>
      <c r="O218" s="30" t="n"/>
      <c r="P218" s="30" t="n"/>
      <c r="Q218" s="28" t="n"/>
      <c r="R218" s="28" t="n"/>
      <c r="S218" s="28" t="n"/>
    </row>
    <row r="219">
      <c r="A219" s="29" t="n"/>
      <c r="B219" s="28" t="n"/>
      <c r="C219" s="34">
        <f>IFERROR(VLOOKUP(B219,'店舗マスタ'!$A$4:$B$103,2,FALSE),"")</f>
      </c>
      <c r="D219" s="28" t="n"/>
      <c r="E219" s="28" t="n"/>
      <c r="F219" s="34">
        <f>IFERROR(VLOOKUP(E219,'商品マスタ'!$A$4:$E$203,5,FALSE),"")</f>
      </c>
      <c r="G219" s="34">
        <f>IFERROR(VLOOKUP(E219,'商品マスタ'!$A$4:$C$203,3,FALSE),"")</f>
      </c>
      <c r="H219" s="32">
        <f>IFERROR(VLOOKUP(E219,'商品マスタ'!$A$4:$J$203,10,FALSE),"")</f>
      </c>
      <c r="I219" s="30" t="n"/>
      <c r="J219" s="31" t="n"/>
      <c r="K219" s="32">
        <f>IF(OR(H219="",I219=""),"",H219*I219-IF(J219="",0,J219))</f>
      </c>
      <c r="L219" s="32">
        <f>IF(OR(E219="",I219=""),"",IFERROR(VLOOKUP(E219,'商品マスタ'!$A$4:$I$203,9,FALSE)*I219,""))</f>
      </c>
      <c r="M219" s="32">
        <f>IF(K219="","",K219-L219)</f>
      </c>
      <c r="N219" s="33">
        <f>IF(OR(K219="",K219=0),"",M219/K219)</f>
      </c>
      <c r="O219" s="30" t="n"/>
      <c r="P219" s="30" t="n"/>
      <c r="Q219" s="28" t="n"/>
      <c r="R219" s="28" t="n"/>
      <c r="S219" s="28" t="n"/>
    </row>
    <row r="220">
      <c r="A220" s="29" t="n"/>
      <c r="B220" s="28" t="n"/>
      <c r="C220" s="34">
        <f>IFERROR(VLOOKUP(B220,'店舗マスタ'!$A$4:$B$103,2,FALSE),"")</f>
      </c>
      <c r="D220" s="28" t="n"/>
      <c r="E220" s="28" t="n"/>
      <c r="F220" s="34">
        <f>IFERROR(VLOOKUP(E220,'商品マスタ'!$A$4:$E$203,5,FALSE),"")</f>
      </c>
      <c r="G220" s="34">
        <f>IFERROR(VLOOKUP(E220,'商品マスタ'!$A$4:$C$203,3,FALSE),"")</f>
      </c>
      <c r="H220" s="32">
        <f>IFERROR(VLOOKUP(E220,'商品マスタ'!$A$4:$J$203,10,FALSE),"")</f>
      </c>
      <c r="I220" s="30" t="n"/>
      <c r="J220" s="31" t="n"/>
      <c r="K220" s="32">
        <f>IF(OR(H220="",I220=""),"",H220*I220-IF(J220="",0,J220))</f>
      </c>
      <c r="L220" s="32">
        <f>IF(OR(E220="",I220=""),"",IFERROR(VLOOKUP(E220,'商品マスタ'!$A$4:$I$203,9,FALSE)*I220,""))</f>
      </c>
      <c r="M220" s="32">
        <f>IF(K220="","",K220-L220)</f>
      </c>
      <c r="N220" s="33">
        <f>IF(OR(K220="",K220=0),"",M220/K220)</f>
      </c>
      <c r="O220" s="30" t="n"/>
      <c r="P220" s="30" t="n"/>
      <c r="Q220" s="28" t="n"/>
      <c r="R220" s="28" t="n"/>
      <c r="S220" s="28" t="n"/>
    </row>
    <row r="221">
      <c r="A221" s="29" t="n"/>
      <c r="B221" s="28" t="n"/>
      <c r="C221" s="34">
        <f>IFERROR(VLOOKUP(B221,'店舗マスタ'!$A$4:$B$103,2,FALSE),"")</f>
      </c>
      <c r="D221" s="28" t="n"/>
      <c r="E221" s="28" t="n"/>
      <c r="F221" s="34">
        <f>IFERROR(VLOOKUP(E221,'商品マスタ'!$A$4:$E$203,5,FALSE),"")</f>
      </c>
      <c r="G221" s="34">
        <f>IFERROR(VLOOKUP(E221,'商品マスタ'!$A$4:$C$203,3,FALSE),"")</f>
      </c>
      <c r="H221" s="32">
        <f>IFERROR(VLOOKUP(E221,'商品マスタ'!$A$4:$J$203,10,FALSE),"")</f>
      </c>
      <c r="I221" s="30" t="n"/>
      <c r="J221" s="31" t="n"/>
      <c r="K221" s="32">
        <f>IF(OR(H221="",I221=""),"",H221*I221-IF(J221="",0,J221))</f>
      </c>
      <c r="L221" s="32">
        <f>IF(OR(E221="",I221=""),"",IFERROR(VLOOKUP(E221,'商品マスタ'!$A$4:$I$203,9,FALSE)*I221,""))</f>
      </c>
      <c r="M221" s="32">
        <f>IF(K221="","",K221-L221)</f>
      </c>
      <c r="N221" s="33">
        <f>IF(OR(K221="",K221=0),"",M221/K221)</f>
      </c>
      <c r="O221" s="30" t="n"/>
      <c r="P221" s="30" t="n"/>
      <c r="Q221" s="28" t="n"/>
      <c r="R221" s="28" t="n"/>
      <c r="S221" s="28" t="n"/>
    </row>
    <row r="222">
      <c r="A222" s="29" t="n"/>
      <c r="B222" s="28" t="n"/>
      <c r="C222" s="34">
        <f>IFERROR(VLOOKUP(B222,'店舗マスタ'!$A$4:$B$103,2,FALSE),"")</f>
      </c>
      <c r="D222" s="28" t="n"/>
      <c r="E222" s="28" t="n"/>
      <c r="F222" s="34">
        <f>IFERROR(VLOOKUP(E222,'商品マスタ'!$A$4:$E$203,5,FALSE),"")</f>
      </c>
      <c r="G222" s="34">
        <f>IFERROR(VLOOKUP(E222,'商品マスタ'!$A$4:$C$203,3,FALSE),"")</f>
      </c>
      <c r="H222" s="32">
        <f>IFERROR(VLOOKUP(E222,'商品マスタ'!$A$4:$J$203,10,FALSE),"")</f>
      </c>
      <c r="I222" s="30" t="n"/>
      <c r="J222" s="31" t="n"/>
      <c r="K222" s="32">
        <f>IF(OR(H222="",I222=""),"",H222*I222-IF(J222="",0,J222))</f>
      </c>
      <c r="L222" s="32">
        <f>IF(OR(E222="",I222=""),"",IFERROR(VLOOKUP(E222,'商品マスタ'!$A$4:$I$203,9,FALSE)*I222,""))</f>
      </c>
      <c r="M222" s="32">
        <f>IF(K222="","",K222-L222)</f>
      </c>
      <c r="N222" s="33">
        <f>IF(OR(K222="",K222=0),"",M222/K222)</f>
      </c>
      <c r="O222" s="30" t="n"/>
      <c r="P222" s="30" t="n"/>
      <c r="Q222" s="28" t="n"/>
      <c r="R222" s="28" t="n"/>
      <c r="S222" s="28" t="n"/>
    </row>
    <row r="223">
      <c r="A223" s="29" t="n"/>
      <c r="B223" s="28" t="n"/>
      <c r="C223" s="34">
        <f>IFERROR(VLOOKUP(B223,'店舗マスタ'!$A$4:$B$103,2,FALSE),"")</f>
      </c>
      <c r="D223" s="28" t="n"/>
      <c r="E223" s="28" t="n"/>
      <c r="F223" s="34">
        <f>IFERROR(VLOOKUP(E223,'商品マスタ'!$A$4:$E$203,5,FALSE),"")</f>
      </c>
      <c r="G223" s="34">
        <f>IFERROR(VLOOKUP(E223,'商品マスタ'!$A$4:$C$203,3,FALSE),"")</f>
      </c>
      <c r="H223" s="32">
        <f>IFERROR(VLOOKUP(E223,'商品マスタ'!$A$4:$J$203,10,FALSE),"")</f>
      </c>
      <c r="I223" s="30" t="n"/>
      <c r="J223" s="31" t="n"/>
      <c r="K223" s="32">
        <f>IF(OR(H223="",I223=""),"",H223*I223-IF(J223="",0,J223))</f>
      </c>
      <c r="L223" s="32">
        <f>IF(OR(E223="",I223=""),"",IFERROR(VLOOKUP(E223,'商品マスタ'!$A$4:$I$203,9,FALSE)*I223,""))</f>
      </c>
      <c r="M223" s="32">
        <f>IF(K223="","",K223-L223)</f>
      </c>
      <c r="N223" s="33">
        <f>IF(OR(K223="",K223=0),"",M223/K223)</f>
      </c>
      <c r="O223" s="30" t="n"/>
      <c r="P223" s="30" t="n"/>
      <c r="Q223" s="28" t="n"/>
      <c r="R223" s="28" t="n"/>
      <c r="S223" s="28" t="n"/>
    </row>
    <row r="224">
      <c r="A224" s="29" t="n"/>
      <c r="B224" s="28" t="n"/>
      <c r="C224" s="34">
        <f>IFERROR(VLOOKUP(B224,'店舗マスタ'!$A$4:$B$103,2,FALSE),"")</f>
      </c>
      <c r="D224" s="28" t="n"/>
      <c r="E224" s="28" t="n"/>
      <c r="F224" s="34">
        <f>IFERROR(VLOOKUP(E224,'商品マスタ'!$A$4:$E$203,5,FALSE),"")</f>
      </c>
      <c r="G224" s="34">
        <f>IFERROR(VLOOKUP(E224,'商品マスタ'!$A$4:$C$203,3,FALSE),"")</f>
      </c>
      <c r="H224" s="32">
        <f>IFERROR(VLOOKUP(E224,'商品マスタ'!$A$4:$J$203,10,FALSE),"")</f>
      </c>
      <c r="I224" s="30" t="n"/>
      <c r="J224" s="31" t="n"/>
      <c r="K224" s="32">
        <f>IF(OR(H224="",I224=""),"",H224*I224-IF(J224="",0,J224))</f>
      </c>
      <c r="L224" s="32">
        <f>IF(OR(E224="",I224=""),"",IFERROR(VLOOKUP(E224,'商品マスタ'!$A$4:$I$203,9,FALSE)*I224,""))</f>
      </c>
      <c r="M224" s="32">
        <f>IF(K224="","",K224-L224)</f>
      </c>
      <c r="N224" s="33">
        <f>IF(OR(K224="",K224=0),"",M224/K224)</f>
      </c>
      <c r="O224" s="30" t="n"/>
      <c r="P224" s="30" t="n"/>
      <c r="Q224" s="28" t="n"/>
      <c r="R224" s="28" t="n"/>
      <c r="S224" s="28" t="n"/>
    </row>
    <row r="225">
      <c r="A225" s="29" t="n"/>
      <c r="B225" s="28" t="n"/>
      <c r="C225" s="34">
        <f>IFERROR(VLOOKUP(B225,'店舗マスタ'!$A$4:$B$103,2,FALSE),"")</f>
      </c>
      <c r="D225" s="28" t="n"/>
      <c r="E225" s="28" t="n"/>
      <c r="F225" s="34">
        <f>IFERROR(VLOOKUP(E225,'商品マスタ'!$A$4:$E$203,5,FALSE),"")</f>
      </c>
      <c r="G225" s="34">
        <f>IFERROR(VLOOKUP(E225,'商品マスタ'!$A$4:$C$203,3,FALSE),"")</f>
      </c>
      <c r="H225" s="32">
        <f>IFERROR(VLOOKUP(E225,'商品マスタ'!$A$4:$J$203,10,FALSE),"")</f>
      </c>
      <c r="I225" s="30" t="n"/>
      <c r="J225" s="31" t="n"/>
      <c r="K225" s="32">
        <f>IF(OR(H225="",I225=""),"",H225*I225-IF(J225="",0,J225))</f>
      </c>
      <c r="L225" s="32">
        <f>IF(OR(E225="",I225=""),"",IFERROR(VLOOKUP(E225,'商品マスタ'!$A$4:$I$203,9,FALSE)*I225,""))</f>
      </c>
      <c r="M225" s="32">
        <f>IF(K225="","",K225-L225)</f>
      </c>
      <c r="N225" s="33">
        <f>IF(OR(K225="",K225=0),"",M225/K225)</f>
      </c>
      <c r="O225" s="30" t="n"/>
      <c r="P225" s="30" t="n"/>
      <c r="Q225" s="28" t="n"/>
      <c r="R225" s="28" t="n"/>
      <c r="S225" s="28" t="n"/>
    </row>
    <row r="226">
      <c r="A226" s="29" t="n"/>
      <c r="B226" s="28" t="n"/>
      <c r="C226" s="34">
        <f>IFERROR(VLOOKUP(B226,'店舗マスタ'!$A$4:$B$103,2,FALSE),"")</f>
      </c>
      <c r="D226" s="28" t="n"/>
      <c r="E226" s="28" t="n"/>
      <c r="F226" s="34">
        <f>IFERROR(VLOOKUP(E226,'商品マスタ'!$A$4:$E$203,5,FALSE),"")</f>
      </c>
      <c r="G226" s="34">
        <f>IFERROR(VLOOKUP(E226,'商品マスタ'!$A$4:$C$203,3,FALSE),"")</f>
      </c>
      <c r="H226" s="32">
        <f>IFERROR(VLOOKUP(E226,'商品マスタ'!$A$4:$J$203,10,FALSE),"")</f>
      </c>
      <c r="I226" s="30" t="n"/>
      <c r="J226" s="31" t="n"/>
      <c r="K226" s="32">
        <f>IF(OR(H226="",I226=""),"",H226*I226-IF(J226="",0,J226))</f>
      </c>
      <c r="L226" s="32">
        <f>IF(OR(E226="",I226=""),"",IFERROR(VLOOKUP(E226,'商品マスタ'!$A$4:$I$203,9,FALSE)*I226,""))</f>
      </c>
      <c r="M226" s="32">
        <f>IF(K226="","",K226-L226)</f>
      </c>
      <c r="N226" s="33">
        <f>IF(OR(K226="",K226=0),"",M226/K226)</f>
      </c>
      <c r="O226" s="30" t="n"/>
      <c r="P226" s="30" t="n"/>
      <c r="Q226" s="28" t="n"/>
      <c r="R226" s="28" t="n"/>
      <c r="S226" s="28" t="n"/>
    </row>
    <row r="227">
      <c r="A227" s="29" t="n"/>
      <c r="B227" s="28" t="n"/>
      <c r="C227" s="34">
        <f>IFERROR(VLOOKUP(B227,'店舗マスタ'!$A$4:$B$103,2,FALSE),"")</f>
      </c>
      <c r="D227" s="28" t="n"/>
      <c r="E227" s="28" t="n"/>
      <c r="F227" s="34">
        <f>IFERROR(VLOOKUP(E227,'商品マスタ'!$A$4:$E$203,5,FALSE),"")</f>
      </c>
      <c r="G227" s="34">
        <f>IFERROR(VLOOKUP(E227,'商品マスタ'!$A$4:$C$203,3,FALSE),"")</f>
      </c>
      <c r="H227" s="32">
        <f>IFERROR(VLOOKUP(E227,'商品マスタ'!$A$4:$J$203,10,FALSE),"")</f>
      </c>
      <c r="I227" s="30" t="n"/>
      <c r="J227" s="31" t="n"/>
      <c r="K227" s="32">
        <f>IF(OR(H227="",I227=""),"",H227*I227-IF(J227="",0,J227))</f>
      </c>
      <c r="L227" s="32">
        <f>IF(OR(E227="",I227=""),"",IFERROR(VLOOKUP(E227,'商品マスタ'!$A$4:$I$203,9,FALSE)*I227,""))</f>
      </c>
      <c r="M227" s="32">
        <f>IF(K227="","",K227-L227)</f>
      </c>
      <c r="N227" s="33">
        <f>IF(OR(K227="",K227=0),"",M227/K227)</f>
      </c>
      <c r="O227" s="30" t="n"/>
      <c r="P227" s="30" t="n"/>
      <c r="Q227" s="28" t="n"/>
      <c r="R227" s="28" t="n"/>
      <c r="S227" s="28" t="n"/>
    </row>
    <row r="228">
      <c r="A228" s="29" t="n"/>
      <c r="B228" s="28" t="n"/>
      <c r="C228" s="34">
        <f>IFERROR(VLOOKUP(B228,'店舗マスタ'!$A$4:$B$103,2,FALSE),"")</f>
      </c>
      <c r="D228" s="28" t="n"/>
      <c r="E228" s="28" t="n"/>
      <c r="F228" s="34">
        <f>IFERROR(VLOOKUP(E228,'商品マスタ'!$A$4:$E$203,5,FALSE),"")</f>
      </c>
      <c r="G228" s="34">
        <f>IFERROR(VLOOKUP(E228,'商品マスタ'!$A$4:$C$203,3,FALSE),"")</f>
      </c>
      <c r="H228" s="32">
        <f>IFERROR(VLOOKUP(E228,'商品マスタ'!$A$4:$J$203,10,FALSE),"")</f>
      </c>
      <c r="I228" s="30" t="n"/>
      <c r="J228" s="31" t="n"/>
      <c r="K228" s="32">
        <f>IF(OR(H228="",I228=""),"",H228*I228-IF(J228="",0,J228))</f>
      </c>
      <c r="L228" s="32">
        <f>IF(OR(E228="",I228=""),"",IFERROR(VLOOKUP(E228,'商品マスタ'!$A$4:$I$203,9,FALSE)*I228,""))</f>
      </c>
      <c r="M228" s="32">
        <f>IF(K228="","",K228-L228)</f>
      </c>
      <c r="N228" s="33">
        <f>IF(OR(K228="",K228=0),"",M228/K228)</f>
      </c>
      <c r="O228" s="30" t="n"/>
      <c r="P228" s="30" t="n"/>
      <c r="Q228" s="28" t="n"/>
      <c r="R228" s="28" t="n"/>
      <c r="S228" s="28" t="n"/>
    </row>
    <row r="229">
      <c r="A229" s="29" t="n"/>
      <c r="B229" s="28" t="n"/>
      <c r="C229" s="34">
        <f>IFERROR(VLOOKUP(B229,'店舗マスタ'!$A$4:$B$103,2,FALSE),"")</f>
      </c>
      <c r="D229" s="28" t="n"/>
      <c r="E229" s="28" t="n"/>
      <c r="F229" s="34">
        <f>IFERROR(VLOOKUP(E229,'商品マスタ'!$A$4:$E$203,5,FALSE),"")</f>
      </c>
      <c r="G229" s="34">
        <f>IFERROR(VLOOKUP(E229,'商品マスタ'!$A$4:$C$203,3,FALSE),"")</f>
      </c>
      <c r="H229" s="32">
        <f>IFERROR(VLOOKUP(E229,'商品マスタ'!$A$4:$J$203,10,FALSE),"")</f>
      </c>
      <c r="I229" s="30" t="n"/>
      <c r="J229" s="31" t="n"/>
      <c r="K229" s="32">
        <f>IF(OR(H229="",I229=""),"",H229*I229-IF(J229="",0,J229))</f>
      </c>
      <c r="L229" s="32">
        <f>IF(OR(E229="",I229=""),"",IFERROR(VLOOKUP(E229,'商品マスタ'!$A$4:$I$203,9,FALSE)*I229,""))</f>
      </c>
      <c r="M229" s="32">
        <f>IF(K229="","",K229-L229)</f>
      </c>
      <c r="N229" s="33">
        <f>IF(OR(K229="",K229=0),"",M229/K229)</f>
      </c>
      <c r="O229" s="30" t="n"/>
      <c r="P229" s="30" t="n"/>
      <c r="Q229" s="28" t="n"/>
      <c r="R229" s="28" t="n"/>
      <c r="S229" s="28" t="n"/>
    </row>
    <row r="230">
      <c r="A230" s="29" t="n"/>
      <c r="B230" s="28" t="n"/>
      <c r="C230" s="34">
        <f>IFERROR(VLOOKUP(B230,'店舗マスタ'!$A$4:$B$103,2,FALSE),"")</f>
      </c>
      <c r="D230" s="28" t="n"/>
      <c r="E230" s="28" t="n"/>
      <c r="F230" s="34">
        <f>IFERROR(VLOOKUP(E230,'商品マスタ'!$A$4:$E$203,5,FALSE),"")</f>
      </c>
      <c r="G230" s="34">
        <f>IFERROR(VLOOKUP(E230,'商品マスタ'!$A$4:$C$203,3,FALSE),"")</f>
      </c>
      <c r="H230" s="32">
        <f>IFERROR(VLOOKUP(E230,'商品マスタ'!$A$4:$J$203,10,FALSE),"")</f>
      </c>
      <c r="I230" s="30" t="n"/>
      <c r="J230" s="31" t="n"/>
      <c r="K230" s="32">
        <f>IF(OR(H230="",I230=""),"",H230*I230-IF(J230="",0,J230))</f>
      </c>
      <c r="L230" s="32">
        <f>IF(OR(E230="",I230=""),"",IFERROR(VLOOKUP(E230,'商品マスタ'!$A$4:$I$203,9,FALSE)*I230,""))</f>
      </c>
      <c r="M230" s="32">
        <f>IF(K230="","",K230-L230)</f>
      </c>
      <c r="N230" s="33">
        <f>IF(OR(K230="",K230=0),"",M230/K230)</f>
      </c>
      <c r="O230" s="30" t="n"/>
      <c r="P230" s="30" t="n"/>
      <c r="Q230" s="28" t="n"/>
      <c r="R230" s="28" t="n"/>
      <c r="S230" s="28" t="n"/>
    </row>
    <row r="231">
      <c r="A231" s="29" t="n"/>
      <c r="B231" s="28" t="n"/>
      <c r="C231" s="34">
        <f>IFERROR(VLOOKUP(B231,'店舗マスタ'!$A$4:$B$103,2,FALSE),"")</f>
      </c>
      <c r="D231" s="28" t="n"/>
      <c r="E231" s="28" t="n"/>
      <c r="F231" s="34">
        <f>IFERROR(VLOOKUP(E231,'商品マスタ'!$A$4:$E$203,5,FALSE),"")</f>
      </c>
      <c r="G231" s="34">
        <f>IFERROR(VLOOKUP(E231,'商品マスタ'!$A$4:$C$203,3,FALSE),"")</f>
      </c>
      <c r="H231" s="32">
        <f>IFERROR(VLOOKUP(E231,'商品マスタ'!$A$4:$J$203,10,FALSE),"")</f>
      </c>
      <c r="I231" s="30" t="n"/>
      <c r="J231" s="31" t="n"/>
      <c r="K231" s="32">
        <f>IF(OR(H231="",I231=""),"",H231*I231-IF(J231="",0,J231))</f>
      </c>
      <c r="L231" s="32">
        <f>IF(OR(E231="",I231=""),"",IFERROR(VLOOKUP(E231,'商品マスタ'!$A$4:$I$203,9,FALSE)*I231,""))</f>
      </c>
      <c r="M231" s="32">
        <f>IF(K231="","",K231-L231)</f>
      </c>
      <c r="N231" s="33">
        <f>IF(OR(K231="",K231=0),"",M231/K231)</f>
      </c>
      <c r="O231" s="30" t="n"/>
      <c r="P231" s="30" t="n"/>
      <c r="Q231" s="28" t="n"/>
      <c r="R231" s="28" t="n"/>
      <c r="S231" s="28" t="n"/>
    </row>
    <row r="232">
      <c r="A232" s="29" t="n"/>
      <c r="B232" s="28" t="n"/>
      <c r="C232" s="34">
        <f>IFERROR(VLOOKUP(B232,'店舗マスタ'!$A$4:$B$103,2,FALSE),"")</f>
      </c>
      <c r="D232" s="28" t="n"/>
      <c r="E232" s="28" t="n"/>
      <c r="F232" s="34">
        <f>IFERROR(VLOOKUP(E232,'商品マスタ'!$A$4:$E$203,5,FALSE),"")</f>
      </c>
      <c r="G232" s="34">
        <f>IFERROR(VLOOKUP(E232,'商品マスタ'!$A$4:$C$203,3,FALSE),"")</f>
      </c>
      <c r="H232" s="32">
        <f>IFERROR(VLOOKUP(E232,'商品マスタ'!$A$4:$J$203,10,FALSE),"")</f>
      </c>
      <c r="I232" s="30" t="n"/>
      <c r="J232" s="31" t="n"/>
      <c r="K232" s="32">
        <f>IF(OR(H232="",I232=""),"",H232*I232-IF(J232="",0,J232))</f>
      </c>
      <c r="L232" s="32">
        <f>IF(OR(E232="",I232=""),"",IFERROR(VLOOKUP(E232,'商品マスタ'!$A$4:$I$203,9,FALSE)*I232,""))</f>
      </c>
      <c r="M232" s="32">
        <f>IF(K232="","",K232-L232)</f>
      </c>
      <c r="N232" s="33">
        <f>IF(OR(K232="",K232=0),"",M232/K232)</f>
      </c>
      <c r="O232" s="30" t="n"/>
      <c r="P232" s="30" t="n"/>
      <c r="Q232" s="28" t="n"/>
      <c r="R232" s="28" t="n"/>
      <c r="S232" s="28" t="n"/>
    </row>
    <row r="233">
      <c r="A233" s="29" t="n"/>
      <c r="B233" s="28" t="n"/>
      <c r="C233" s="34">
        <f>IFERROR(VLOOKUP(B233,'店舗マスタ'!$A$4:$B$103,2,FALSE),"")</f>
      </c>
      <c r="D233" s="28" t="n"/>
      <c r="E233" s="28" t="n"/>
      <c r="F233" s="34">
        <f>IFERROR(VLOOKUP(E233,'商品マスタ'!$A$4:$E$203,5,FALSE),"")</f>
      </c>
      <c r="G233" s="34">
        <f>IFERROR(VLOOKUP(E233,'商品マスタ'!$A$4:$C$203,3,FALSE),"")</f>
      </c>
      <c r="H233" s="32">
        <f>IFERROR(VLOOKUP(E233,'商品マスタ'!$A$4:$J$203,10,FALSE),"")</f>
      </c>
      <c r="I233" s="30" t="n"/>
      <c r="J233" s="31" t="n"/>
      <c r="K233" s="32">
        <f>IF(OR(H233="",I233=""),"",H233*I233-IF(J233="",0,J233))</f>
      </c>
      <c r="L233" s="32">
        <f>IF(OR(E233="",I233=""),"",IFERROR(VLOOKUP(E233,'商品マスタ'!$A$4:$I$203,9,FALSE)*I233,""))</f>
      </c>
      <c r="M233" s="32">
        <f>IF(K233="","",K233-L233)</f>
      </c>
      <c r="N233" s="33">
        <f>IF(OR(K233="",K233=0),"",M233/K233)</f>
      </c>
      <c r="O233" s="30" t="n"/>
      <c r="P233" s="30" t="n"/>
      <c r="Q233" s="28" t="n"/>
      <c r="R233" s="28" t="n"/>
      <c r="S233" s="28" t="n"/>
    </row>
    <row r="234">
      <c r="A234" s="29" t="n"/>
      <c r="B234" s="28" t="n"/>
      <c r="C234" s="34">
        <f>IFERROR(VLOOKUP(B234,'店舗マスタ'!$A$4:$B$103,2,FALSE),"")</f>
      </c>
      <c r="D234" s="28" t="n"/>
      <c r="E234" s="28" t="n"/>
      <c r="F234" s="34">
        <f>IFERROR(VLOOKUP(E234,'商品マスタ'!$A$4:$E$203,5,FALSE),"")</f>
      </c>
      <c r="G234" s="34">
        <f>IFERROR(VLOOKUP(E234,'商品マスタ'!$A$4:$C$203,3,FALSE),"")</f>
      </c>
      <c r="H234" s="32">
        <f>IFERROR(VLOOKUP(E234,'商品マスタ'!$A$4:$J$203,10,FALSE),"")</f>
      </c>
      <c r="I234" s="30" t="n"/>
      <c r="J234" s="31" t="n"/>
      <c r="K234" s="32">
        <f>IF(OR(H234="",I234=""),"",H234*I234-IF(J234="",0,J234))</f>
      </c>
      <c r="L234" s="32">
        <f>IF(OR(E234="",I234=""),"",IFERROR(VLOOKUP(E234,'商品マスタ'!$A$4:$I$203,9,FALSE)*I234,""))</f>
      </c>
      <c r="M234" s="32">
        <f>IF(K234="","",K234-L234)</f>
      </c>
      <c r="N234" s="33">
        <f>IF(OR(K234="",K234=0),"",M234/K234)</f>
      </c>
      <c r="O234" s="30" t="n"/>
      <c r="P234" s="30" t="n"/>
      <c r="Q234" s="28" t="n"/>
      <c r="R234" s="28" t="n"/>
      <c r="S234" s="28" t="n"/>
    </row>
    <row r="235">
      <c r="A235" s="29" t="n"/>
      <c r="B235" s="28" t="n"/>
      <c r="C235" s="34">
        <f>IFERROR(VLOOKUP(B235,'店舗マスタ'!$A$4:$B$103,2,FALSE),"")</f>
      </c>
      <c r="D235" s="28" t="n"/>
      <c r="E235" s="28" t="n"/>
      <c r="F235" s="34">
        <f>IFERROR(VLOOKUP(E235,'商品マスタ'!$A$4:$E$203,5,FALSE),"")</f>
      </c>
      <c r="G235" s="34">
        <f>IFERROR(VLOOKUP(E235,'商品マスタ'!$A$4:$C$203,3,FALSE),"")</f>
      </c>
      <c r="H235" s="32">
        <f>IFERROR(VLOOKUP(E235,'商品マスタ'!$A$4:$J$203,10,FALSE),"")</f>
      </c>
      <c r="I235" s="30" t="n"/>
      <c r="J235" s="31" t="n"/>
      <c r="K235" s="32">
        <f>IF(OR(H235="",I235=""),"",H235*I235-IF(J235="",0,J235))</f>
      </c>
      <c r="L235" s="32">
        <f>IF(OR(E235="",I235=""),"",IFERROR(VLOOKUP(E235,'商品マスタ'!$A$4:$I$203,9,FALSE)*I235,""))</f>
      </c>
      <c r="M235" s="32">
        <f>IF(K235="","",K235-L235)</f>
      </c>
      <c r="N235" s="33">
        <f>IF(OR(K235="",K235=0),"",M235/K235)</f>
      </c>
      <c r="O235" s="30" t="n"/>
      <c r="P235" s="30" t="n"/>
      <c r="Q235" s="28" t="n"/>
      <c r="R235" s="28" t="n"/>
      <c r="S235" s="28" t="n"/>
    </row>
    <row r="236">
      <c r="A236" s="29" t="n"/>
      <c r="B236" s="28" t="n"/>
      <c r="C236" s="34">
        <f>IFERROR(VLOOKUP(B236,'店舗マスタ'!$A$4:$B$103,2,FALSE),"")</f>
      </c>
      <c r="D236" s="28" t="n"/>
      <c r="E236" s="28" t="n"/>
      <c r="F236" s="34">
        <f>IFERROR(VLOOKUP(E236,'商品マスタ'!$A$4:$E$203,5,FALSE),"")</f>
      </c>
      <c r="G236" s="34">
        <f>IFERROR(VLOOKUP(E236,'商品マスタ'!$A$4:$C$203,3,FALSE),"")</f>
      </c>
      <c r="H236" s="32">
        <f>IFERROR(VLOOKUP(E236,'商品マスタ'!$A$4:$J$203,10,FALSE),"")</f>
      </c>
      <c r="I236" s="30" t="n"/>
      <c r="J236" s="31" t="n"/>
      <c r="K236" s="32">
        <f>IF(OR(H236="",I236=""),"",H236*I236-IF(J236="",0,J236))</f>
      </c>
      <c r="L236" s="32">
        <f>IF(OR(E236="",I236=""),"",IFERROR(VLOOKUP(E236,'商品マスタ'!$A$4:$I$203,9,FALSE)*I236,""))</f>
      </c>
      <c r="M236" s="32">
        <f>IF(K236="","",K236-L236)</f>
      </c>
      <c r="N236" s="33">
        <f>IF(OR(K236="",K236=0),"",M236/K236)</f>
      </c>
      <c r="O236" s="30" t="n"/>
      <c r="P236" s="30" t="n"/>
      <c r="Q236" s="28" t="n"/>
      <c r="R236" s="28" t="n"/>
      <c r="S236" s="28" t="n"/>
    </row>
    <row r="237">
      <c r="A237" s="29" t="n"/>
      <c r="B237" s="28" t="n"/>
      <c r="C237" s="34">
        <f>IFERROR(VLOOKUP(B237,'店舗マスタ'!$A$4:$B$103,2,FALSE),"")</f>
      </c>
      <c r="D237" s="28" t="n"/>
      <c r="E237" s="28" t="n"/>
      <c r="F237" s="34">
        <f>IFERROR(VLOOKUP(E237,'商品マスタ'!$A$4:$E$203,5,FALSE),"")</f>
      </c>
      <c r="G237" s="34">
        <f>IFERROR(VLOOKUP(E237,'商品マスタ'!$A$4:$C$203,3,FALSE),"")</f>
      </c>
      <c r="H237" s="32">
        <f>IFERROR(VLOOKUP(E237,'商品マスタ'!$A$4:$J$203,10,FALSE),"")</f>
      </c>
      <c r="I237" s="30" t="n"/>
      <c r="J237" s="31" t="n"/>
      <c r="K237" s="32">
        <f>IF(OR(H237="",I237=""),"",H237*I237-IF(J237="",0,J237))</f>
      </c>
      <c r="L237" s="32">
        <f>IF(OR(E237="",I237=""),"",IFERROR(VLOOKUP(E237,'商品マスタ'!$A$4:$I$203,9,FALSE)*I237,""))</f>
      </c>
      <c r="M237" s="32">
        <f>IF(K237="","",K237-L237)</f>
      </c>
      <c r="N237" s="33">
        <f>IF(OR(K237="",K237=0),"",M237/K237)</f>
      </c>
      <c r="O237" s="30" t="n"/>
      <c r="P237" s="30" t="n"/>
      <c r="Q237" s="28" t="n"/>
      <c r="R237" s="28" t="n"/>
      <c r="S237" s="28" t="n"/>
    </row>
    <row r="238">
      <c r="A238" s="29" t="n"/>
      <c r="B238" s="28" t="n"/>
      <c r="C238" s="34">
        <f>IFERROR(VLOOKUP(B238,'店舗マスタ'!$A$4:$B$103,2,FALSE),"")</f>
      </c>
      <c r="D238" s="28" t="n"/>
      <c r="E238" s="28" t="n"/>
      <c r="F238" s="34">
        <f>IFERROR(VLOOKUP(E238,'商品マスタ'!$A$4:$E$203,5,FALSE),"")</f>
      </c>
      <c r="G238" s="34">
        <f>IFERROR(VLOOKUP(E238,'商品マスタ'!$A$4:$C$203,3,FALSE),"")</f>
      </c>
      <c r="H238" s="32">
        <f>IFERROR(VLOOKUP(E238,'商品マスタ'!$A$4:$J$203,10,FALSE),"")</f>
      </c>
      <c r="I238" s="30" t="n"/>
      <c r="J238" s="31" t="n"/>
      <c r="K238" s="32">
        <f>IF(OR(H238="",I238=""),"",H238*I238-IF(J238="",0,J238))</f>
      </c>
      <c r="L238" s="32">
        <f>IF(OR(E238="",I238=""),"",IFERROR(VLOOKUP(E238,'商品マスタ'!$A$4:$I$203,9,FALSE)*I238,""))</f>
      </c>
      <c r="M238" s="32">
        <f>IF(K238="","",K238-L238)</f>
      </c>
      <c r="N238" s="33">
        <f>IF(OR(K238="",K238=0),"",M238/K238)</f>
      </c>
      <c r="O238" s="30" t="n"/>
      <c r="P238" s="30" t="n"/>
      <c r="Q238" s="28" t="n"/>
      <c r="R238" s="28" t="n"/>
      <c r="S238" s="28" t="n"/>
    </row>
    <row r="239">
      <c r="A239" s="29" t="n"/>
      <c r="B239" s="28" t="n"/>
      <c r="C239" s="34">
        <f>IFERROR(VLOOKUP(B239,'店舗マスタ'!$A$4:$B$103,2,FALSE),"")</f>
      </c>
      <c r="D239" s="28" t="n"/>
      <c r="E239" s="28" t="n"/>
      <c r="F239" s="34">
        <f>IFERROR(VLOOKUP(E239,'商品マスタ'!$A$4:$E$203,5,FALSE),"")</f>
      </c>
      <c r="G239" s="34">
        <f>IFERROR(VLOOKUP(E239,'商品マスタ'!$A$4:$C$203,3,FALSE),"")</f>
      </c>
      <c r="H239" s="32">
        <f>IFERROR(VLOOKUP(E239,'商品マスタ'!$A$4:$J$203,10,FALSE),"")</f>
      </c>
      <c r="I239" s="30" t="n"/>
      <c r="J239" s="31" t="n"/>
      <c r="K239" s="32">
        <f>IF(OR(H239="",I239=""),"",H239*I239-IF(J239="",0,J239))</f>
      </c>
      <c r="L239" s="32">
        <f>IF(OR(E239="",I239=""),"",IFERROR(VLOOKUP(E239,'商品マスタ'!$A$4:$I$203,9,FALSE)*I239,""))</f>
      </c>
      <c r="M239" s="32">
        <f>IF(K239="","",K239-L239)</f>
      </c>
      <c r="N239" s="33">
        <f>IF(OR(K239="",K239=0),"",M239/K239)</f>
      </c>
      <c r="O239" s="30" t="n"/>
      <c r="P239" s="30" t="n"/>
      <c r="Q239" s="28" t="n"/>
      <c r="R239" s="28" t="n"/>
      <c r="S239" s="28" t="n"/>
    </row>
    <row r="240">
      <c r="A240" s="29" t="n"/>
      <c r="B240" s="28" t="n"/>
      <c r="C240" s="34">
        <f>IFERROR(VLOOKUP(B240,'店舗マスタ'!$A$4:$B$103,2,FALSE),"")</f>
      </c>
      <c r="D240" s="28" t="n"/>
      <c r="E240" s="28" t="n"/>
      <c r="F240" s="34">
        <f>IFERROR(VLOOKUP(E240,'商品マスタ'!$A$4:$E$203,5,FALSE),"")</f>
      </c>
      <c r="G240" s="34">
        <f>IFERROR(VLOOKUP(E240,'商品マスタ'!$A$4:$C$203,3,FALSE),"")</f>
      </c>
      <c r="H240" s="32">
        <f>IFERROR(VLOOKUP(E240,'商品マスタ'!$A$4:$J$203,10,FALSE),"")</f>
      </c>
      <c r="I240" s="30" t="n"/>
      <c r="J240" s="31" t="n"/>
      <c r="K240" s="32">
        <f>IF(OR(H240="",I240=""),"",H240*I240-IF(J240="",0,J240))</f>
      </c>
      <c r="L240" s="32">
        <f>IF(OR(E240="",I240=""),"",IFERROR(VLOOKUP(E240,'商品マスタ'!$A$4:$I$203,9,FALSE)*I240,""))</f>
      </c>
      <c r="M240" s="32">
        <f>IF(K240="","",K240-L240)</f>
      </c>
      <c r="N240" s="33">
        <f>IF(OR(K240="",K240=0),"",M240/K240)</f>
      </c>
      <c r="O240" s="30" t="n"/>
      <c r="P240" s="30" t="n"/>
      <c r="Q240" s="28" t="n"/>
      <c r="R240" s="28" t="n"/>
      <c r="S240" s="28" t="n"/>
    </row>
    <row r="241">
      <c r="A241" s="29" t="n"/>
      <c r="B241" s="28" t="n"/>
      <c r="C241" s="34">
        <f>IFERROR(VLOOKUP(B241,'店舗マスタ'!$A$4:$B$103,2,FALSE),"")</f>
      </c>
      <c r="D241" s="28" t="n"/>
      <c r="E241" s="28" t="n"/>
      <c r="F241" s="34">
        <f>IFERROR(VLOOKUP(E241,'商品マスタ'!$A$4:$E$203,5,FALSE),"")</f>
      </c>
      <c r="G241" s="34">
        <f>IFERROR(VLOOKUP(E241,'商品マスタ'!$A$4:$C$203,3,FALSE),"")</f>
      </c>
      <c r="H241" s="32">
        <f>IFERROR(VLOOKUP(E241,'商品マスタ'!$A$4:$J$203,10,FALSE),"")</f>
      </c>
      <c r="I241" s="30" t="n"/>
      <c r="J241" s="31" t="n"/>
      <c r="K241" s="32">
        <f>IF(OR(H241="",I241=""),"",H241*I241-IF(J241="",0,J241))</f>
      </c>
      <c r="L241" s="32">
        <f>IF(OR(E241="",I241=""),"",IFERROR(VLOOKUP(E241,'商品マスタ'!$A$4:$I$203,9,FALSE)*I241,""))</f>
      </c>
      <c r="M241" s="32">
        <f>IF(K241="","",K241-L241)</f>
      </c>
      <c r="N241" s="33">
        <f>IF(OR(K241="",K241=0),"",M241/K241)</f>
      </c>
      <c r="O241" s="30" t="n"/>
      <c r="P241" s="30" t="n"/>
      <c r="Q241" s="28" t="n"/>
      <c r="R241" s="28" t="n"/>
      <c r="S241" s="28" t="n"/>
    </row>
    <row r="242">
      <c r="A242" s="29" t="n"/>
      <c r="B242" s="28" t="n"/>
      <c r="C242" s="34">
        <f>IFERROR(VLOOKUP(B242,'店舗マスタ'!$A$4:$B$103,2,FALSE),"")</f>
      </c>
      <c r="D242" s="28" t="n"/>
      <c r="E242" s="28" t="n"/>
      <c r="F242" s="34">
        <f>IFERROR(VLOOKUP(E242,'商品マスタ'!$A$4:$E$203,5,FALSE),"")</f>
      </c>
      <c r="G242" s="34">
        <f>IFERROR(VLOOKUP(E242,'商品マスタ'!$A$4:$C$203,3,FALSE),"")</f>
      </c>
      <c r="H242" s="32">
        <f>IFERROR(VLOOKUP(E242,'商品マスタ'!$A$4:$J$203,10,FALSE),"")</f>
      </c>
      <c r="I242" s="30" t="n"/>
      <c r="J242" s="31" t="n"/>
      <c r="K242" s="32">
        <f>IF(OR(H242="",I242=""),"",H242*I242-IF(J242="",0,J242))</f>
      </c>
      <c r="L242" s="32">
        <f>IF(OR(E242="",I242=""),"",IFERROR(VLOOKUP(E242,'商品マスタ'!$A$4:$I$203,9,FALSE)*I242,""))</f>
      </c>
      <c r="M242" s="32">
        <f>IF(K242="","",K242-L242)</f>
      </c>
      <c r="N242" s="33">
        <f>IF(OR(K242="",K242=0),"",M242/K242)</f>
      </c>
      <c r="O242" s="30" t="n"/>
      <c r="P242" s="30" t="n"/>
      <c r="Q242" s="28" t="n"/>
      <c r="R242" s="28" t="n"/>
      <c r="S242" s="28" t="n"/>
    </row>
    <row r="243">
      <c r="A243" s="29" t="n"/>
      <c r="B243" s="28" t="n"/>
      <c r="C243" s="34">
        <f>IFERROR(VLOOKUP(B243,'店舗マスタ'!$A$4:$B$103,2,FALSE),"")</f>
      </c>
      <c r="D243" s="28" t="n"/>
      <c r="E243" s="28" t="n"/>
      <c r="F243" s="34">
        <f>IFERROR(VLOOKUP(E243,'商品マスタ'!$A$4:$E$203,5,FALSE),"")</f>
      </c>
      <c r="G243" s="34">
        <f>IFERROR(VLOOKUP(E243,'商品マスタ'!$A$4:$C$203,3,FALSE),"")</f>
      </c>
      <c r="H243" s="32">
        <f>IFERROR(VLOOKUP(E243,'商品マスタ'!$A$4:$J$203,10,FALSE),"")</f>
      </c>
      <c r="I243" s="30" t="n"/>
      <c r="J243" s="31" t="n"/>
      <c r="K243" s="32">
        <f>IF(OR(H243="",I243=""),"",H243*I243-IF(J243="",0,J243))</f>
      </c>
      <c r="L243" s="32">
        <f>IF(OR(E243="",I243=""),"",IFERROR(VLOOKUP(E243,'商品マスタ'!$A$4:$I$203,9,FALSE)*I243,""))</f>
      </c>
      <c r="M243" s="32">
        <f>IF(K243="","",K243-L243)</f>
      </c>
      <c r="N243" s="33">
        <f>IF(OR(K243="",K243=0),"",M243/K243)</f>
      </c>
      <c r="O243" s="30" t="n"/>
      <c r="P243" s="30" t="n"/>
      <c r="Q243" s="28" t="n"/>
      <c r="R243" s="28" t="n"/>
      <c r="S243" s="28" t="n"/>
    </row>
    <row r="244">
      <c r="A244" s="29" t="n"/>
      <c r="B244" s="28" t="n"/>
      <c r="C244" s="34">
        <f>IFERROR(VLOOKUP(B244,'店舗マスタ'!$A$4:$B$103,2,FALSE),"")</f>
      </c>
      <c r="D244" s="28" t="n"/>
      <c r="E244" s="28" t="n"/>
      <c r="F244" s="34">
        <f>IFERROR(VLOOKUP(E244,'商品マスタ'!$A$4:$E$203,5,FALSE),"")</f>
      </c>
      <c r="G244" s="34">
        <f>IFERROR(VLOOKUP(E244,'商品マスタ'!$A$4:$C$203,3,FALSE),"")</f>
      </c>
      <c r="H244" s="32">
        <f>IFERROR(VLOOKUP(E244,'商品マスタ'!$A$4:$J$203,10,FALSE),"")</f>
      </c>
      <c r="I244" s="30" t="n"/>
      <c r="J244" s="31" t="n"/>
      <c r="K244" s="32">
        <f>IF(OR(H244="",I244=""),"",H244*I244-IF(J244="",0,J244))</f>
      </c>
      <c r="L244" s="32">
        <f>IF(OR(E244="",I244=""),"",IFERROR(VLOOKUP(E244,'商品マスタ'!$A$4:$I$203,9,FALSE)*I244,""))</f>
      </c>
      <c r="M244" s="32">
        <f>IF(K244="","",K244-L244)</f>
      </c>
      <c r="N244" s="33">
        <f>IF(OR(K244="",K244=0),"",M244/K244)</f>
      </c>
      <c r="O244" s="30" t="n"/>
      <c r="P244" s="30" t="n"/>
      <c r="Q244" s="28" t="n"/>
      <c r="R244" s="28" t="n"/>
      <c r="S244" s="28" t="n"/>
    </row>
    <row r="245">
      <c r="A245" s="29" t="n"/>
      <c r="B245" s="28" t="n"/>
      <c r="C245" s="34">
        <f>IFERROR(VLOOKUP(B245,'店舗マスタ'!$A$4:$B$103,2,FALSE),"")</f>
      </c>
      <c r="D245" s="28" t="n"/>
      <c r="E245" s="28" t="n"/>
      <c r="F245" s="34">
        <f>IFERROR(VLOOKUP(E245,'商品マスタ'!$A$4:$E$203,5,FALSE),"")</f>
      </c>
      <c r="G245" s="34">
        <f>IFERROR(VLOOKUP(E245,'商品マスタ'!$A$4:$C$203,3,FALSE),"")</f>
      </c>
      <c r="H245" s="32">
        <f>IFERROR(VLOOKUP(E245,'商品マスタ'!$A$4:$J$203,10,FALSE),"")</f>
      </c>
      <c r="I245" s="30" t="n"/>
      <c r="J245" s="31" t="n"/>
      <c r="K245" s="32">
        <f>IF(OR(H245="",I245=""),"",H245*I245-IF(J245="",0,J245))</f>
      </c>
      <c r="L245" s="32">
        <f>IF(OR(E245="",I245=""),"",IFERROR(VLOOKUP(E245,'商品マスタ'!$A$4:$I$203,9,FALSE)*I245,""))</f>
      </c>
      <c r="M245" s="32">
        <f>IF(K245="","",K245-L245)</f>
      </c>
      <c r="N245" s="33">
        <f>IF(OR(K245="",K245=0),"",M245/K245)</f>
      </c>
      <c r="O245" s="30" t="n"/>
      <c r="P245" s="30" t="n"/>
      <c r="Q245" s="28" t="n"/>
      <c r="R245" s="28" t="n"/>
      <c r="S245" s="28" t="n"/>
    </row>
    <row r="246">
      <c r="A246" s="29" t="n"/>
      <c r="B246" s="28" t="n"/>
      <c r="C246" s="34">
        <f>IFERROR(VLOOKUP(B246,'店舗マスタ'!$A$4:$B$103,2,FALSE),"")</f>
      </c>
      <c r="D246" s="28" t="n"/>
      <c r="E246" s="28" t="n"/>
      <c r="F246" s="34">
        <f>IFERROR(VLOOKUP(E246,'商品マスタ'!$A$4:$E$203,5,FALSE),"")</f>
      </c>
      <c r="G246" s="34">
        <f>IFERROR(VLOOKUP(E246,'商品マスタ'!$A$4:$C$203,3,FALSE),"")</f>
      </c>
      <c r="H246" s="32">
        <f>IFERROR(VLOOKUP(E246,'商品マスタ'!$A$4:$J$203,10,FALSE),"")</f>
      </c>
      <c r="I246" s="30" t="n"/>
      <c r="J246" s="31" t="n"/>
      <c r="K246" s="32">
        <f>IF(OR(H246="",I246=""),"",H246*I246-IF(J246="",0,J246))</f>
      </c>
      <c r="L246" s="32">
        <f>IF(OR(E246="",I246=""),"",IFERROR(VLOOKUP(E246,'商品マスタ'!$A$4:$I$203,9,FALSE)*I246,""))</f>
      </c>
      <c r="M246" s="32">
        <f>IF(K246="","",K246-L246)</f>
      </c>
      <c r="N246" s="33">
        <f>IF(OR(K246="",K246=0),"",M246/K246)</f>
      </c>
      <c r="O246" s="30" t="n"/>
      <c r="P246" s="30" t="n"/>
      <c r="Q246" s="28" t="n"/>
      <c r="R246" s="28" t="n"/>
      <c r="S246" s="28" t="n"/>
    </row>
    <row r="247">
      <c r="A247" s="29" t="n"/>
      <c r="B247" s="28" t="n"/>
      <c r="C247" s="34">
        <f>IFERROR(VLOOKUP(B247,'店舗マスタ'!$A$4:$B$103,2,FALSE),"")</f>
      </c>
      <c r="D247" s="28" t="n"/>
      <c r="E247" s="28" t="n"/>
      <c r="F247" s="34">
        <f>IFERROR(VLOOKUP(E247,'商品マスタ'!$A$4:$E$203,5,FALSE),"")</f>
      </c>
      <c r="G247" s="34">
        <f>IFERROR(VLOOKUP(E247,'商品マスタ'!$A$4:$C$203,3,FALSE),"")</f>
      </c>
      <c r="H247" s="32">
        <f>IFERROR(VLOOKUP(E247,'商品マスタ'!$A$4:$J$203,10,FALSE),"")</f>
      </c>
      <c r="I247" s="30" t="n"/>
      <c r="J247" s="31" t="n"/>
      <c r="K247" s="32">
        <f>IF(OR(H247="",I247=""),"",H247*I247-IF(J247="",0,J247))</f>
      </c>
      <c r="L247" s="32">
        <f>IF(OR(E247="",I247=""),"",IFERROR(VLOOKUP(E247,'商品マスタ'!$A$4:$I$203,9,FALSE)*I247,""))</f>
      </c>
      <c r="M247" s="32">
        <f>IF(K247="","",K247-L247)</f>
      </c>
      <c r="N247" s="33">
        <f>IF(OR(K247="",K247=0),"",M247/K247)</f>
      </c>
      <c r="O247" s="30" t="n"/>
      <c r="P247" s="30" t="n"/>
      <c r="Q247" s="28" t="n"/>
      <c r="R247" s="28" t="n"/>
      <c r="S247" s="28" t="n"/>
    </row>
    <row r="248">
      <c r="A248" s="29" t="n"/>
      <c r="B248" s="28" t="n"/>
      <c r="C248" s="34">
        <f>IFERROR(VLOOKUP(B248,'店舗マスタ'!$A$4:$B$103,2,FALSE),"")</f>
      </c>
      <c r="D248" s="28" t="n"/>
      <c r="E248" s="28" t="n"/>
      <c r="F248" s="34">
        <f>IFERROR(VLOOKUP(E248,'商品マスタ'!$A$4:$E$203,5,FALSE),"")</f>
      </c>
      <c r="G248" s="34">
        <f>IFERROR(VLOOKUP(E248,'商品マスタ'!$A$4:$C$203,3,FALSE),"")</f>
      </c>
      <c r="H248" s="32">
        <f>IFERROR(VLOOKUP(E248,'商品マスタ'!$A$4:$J$203,10,FALSE),"")</f>
      </c>
      <c r="I248" s="30" t="n"/>
      <c r="J248" s="31" t="n"/>
      <c r="K248" s="32">
        <f>IF(OR(H248="",I248=""),"",H248*I248-IF(J248="",0,J248))</f>
      </c>
      <c r="L248" s="32">
        <f>IF(OR(E248="",I248=""),"",IFERROR(VLOOKUP(E248,'商品マスタ'!$A$4:$I$203,9,FALSE)*I248,""))</f>
      </c>
      <c r="M248" s="32">
        <f>IF(K248="","",K248-L248)</f>
      </c>
      <c r="N248" s="33">
        <f>IF(OR(K248="",K248=0),"",M248/K248)</f>
      </c>
      <c r="O248" s="30" t="n"/>
      <c r="P248" s="30" t="n"/>
      <c r="Q248" s="28" t="n"/>
      <c r="R248" s="28" t="n"/>
      <c r="S248" s="28" t="n"/>
    </row>
    <row r="249">
      <c r="A249" s="29" t="n"/>
      <c r="B249" s="28" t="n"/>
      <c r="C249" s="34">
        <f>IFERROR(VLOOKUP(B249,'店舗マスタ'!$A$4:$B$103,2,FALSE),"")</f>
      </c>
      <c r="D249" s="28" t="n"/>
      <c r="E249" s="28" t="n"/>
      <c r="F249" s="34">
        <f>IFERROR(VLOOKUP(E249,'商品マスタ'!$A$4:$E$203,5,FALSE),"")</f>
      </c>
      <c r="G249" s="34">
        <f>IFERROR(VLOOKUP(E249,'商品マスタ'!$A$4:$C$203,3,FALSE),"")</f>
      </c>
      <c r="H249" s="32">
        <f>IFERROR(VLOOKUP(E249,'商品マスタ'!$A$4:$J$203,10,FALSE),"")</f>
      </c>
      <c r="I249" s="30" t="n"/>
      <c r="J249" s="31" t="n"/>
      <c r="K249" s="32">
        <f>IF(OR(H249="",I249=""),"",H249*I249-IF(J249="",0,J249))</f>
      </c>
      <c r="L249" s="32">
        <f>IF(OR(E249="",I249=""),"",IFERROR(VLOOKUP(E249,'商品マスタ'!$A$4:$I$203,9,FALSE)*I249,""))</f>
      </c>
      <c r="M249" s="32">
        <f>IF(K249="","",K249-L249)</f>
      </c>
      <c r="N249" s="33">
        <f>IF(OR(K249="",K249=0),"",M249/K249)</f>
      </c>
      <c r="O249" s="30" t="n"/>
      <c r="P249" s="30" t="n"/>
      <c r="Q249" s="28" t="n"/>
      <c r="R249" s="28" t="n"/>
      <c r="S249" s="28" t="n"/>
    </row>
    <row r="250">
      <c r="A250" s="29" t="n"/>
      <c r="B250" s="28" t="n"/>
      <c r="C250" s="34">
        <f>IFERROR(VLOOKUP(B250,'店舗マスタ'!$A$4:$B$103,2,FALSE),"")</f>
      </c>
      <c r="D250" s="28" t="n"/>
      <c r="E250" s="28" t="n"/>
      <c r="F250" s="34">
        <f>IFERROR(VLOOKUP(E250,'商品マスタ'!$A$4:$E$203,5,FALSE),"")</f>
      </c>
      <c r="G250" s="34">
        <f>IFERROR(VLOOKUP(E250,'商品マスタ'!$A$4:$C$203,3,FALSE),"")</f>
      </c>
      <c r="H250" s="32">
        <f>IFERROR(VLOOKUP(E250,'商品マスタ'!$A$4:$J$203,10,FALSE),"")</f>
      </c>
      <c r="I250" s="30" t="n"/>
      <c r="J250" s="31" t="n"/>
      <c r="K250" s="32">
        <f>IF(OR(H250="",I250=""),"",H250*I250-IF(J250="",0,J250))</f>
      </c>
      <c r="L250" s="32">
        <f>IF(OR(E250="",I250=""),"",IFERROR(VLOOKUP(E250,'商品マスタ'!$A$4:$I$203,9,FALSE)*I250,""))</f>
      </c>
      <c r="M250" s="32">
        <f>IF(K250="","",K250-L250)</f>
      </c>
      <c r="N250" s="33">
        <f>IF(OR(K250="",K250=0),"",M250/K250)</f>
      </c>
      <c r="O250" s="30" t="n"/>
      <c r="P250" s="30" t="n"/>
      <c r="Q250" s="28" t="n"/>
      <c r="R250" s="28" t="n"/>
      <c r="S250" s="28" t="n"/>
    </row>
    <row r="251">
      <c r="A251" s="29" t="n"/>
      <c r="B251" s="28" t="n"/>
      <c r="C251" s="34">
        <f>IFERROR(VLOOKUP(B251,'店舗マスタ'!$A$4:$B$103,2,FALSE),"")</f>
      </c>
      <c r="D251" s="28" t="n"/>
      <c r="E251" s="28" t="n"/>
      <c r="F251" s="34">
        <f>IFERROR(VLOOKUP(E251,'商品マスタ'!$A$4:$E$203,5,FALSE),"")</f>
      </c>
      <c r="G251" s="34">
        <f>IFERROR(VLOOKUP(E251,'商品マスタ'!$A$4:$C$203,3,FALSE),"")</f>
      </c>
      <c r="H251" s="32">
        <f>IFERROR(VLOOKUP(E251,'商品マスタ'!$A$4:$J$203,10,FALSE),"")</f>
      </c>
      <c r="I251" s="30" t="n"/>
      <c r="J251" s="31" t="n"/>
      <c r="K251" s="32">
        <f>IF(OR(H251="",I251=""),"",H251*I251-IF(J251="",0,J251))</f>
      </c>
      <c r="L251" s="32">
        <f>IF(OR(E251="",I251=""),"",IFERROR(VLOOKUP(E251,'商品マスタ'!$A$4:$I$203,9,FALSE)*I251,""))</f>
      </c>
      <c r="M251" s="32">
        <f>IF(K251="","",K251-L251)</f>
      </c>
      <c r="N251" s="33">
        <f>IF(OR(K251="",K251=0),"",M251/K251)</f>
      </c>
      <c r="O251" s="30" t="n"/>
      <c r="P251" s="30" t="n"/>
      <c r="Q251" s="28" t="n"/>
      <c r="R251" s="28" t="n"/>
      <c r="S251" s="28" t="n"/>
    </row>
    <row r="252">
      <c r="A252" s="29" t="n"/>
      <c r="B252" s="28" t="n"/>
      <c r="C252" s="34">
        <f>IFERROR(VLOOKUP(B252,'店舗マスタ'!$A$4:$B$103,2,FALSE),"")</f>
      </c>
      <c r="D252" s="28" t="n"/>
      <c r="E252" s="28" t="n"/>
      <c r="F252" s="34">
        <f>IFERROR(VLOOKUP(E252,'商品マスタ'!$A$4:$E$203,5,FALSE),"")</f>
      </c>
      <c r="G252" s="34">
        <f>IFERROR(VLOOKUP(E252,'商品マスタ'!$A$4:$C$203,3,FALSE),"")</f>
      </c>
      <c r="H252" s="32">
        <f>IFERROR(VLOOKUP(E252,'商品マスタ'!$A$4:$J$203,10,FALSE),"")</f>
      </c>
      <c r="I252" s="30" t="n"/>
      <c r="J252" s="31" t="n"/>
      <c r="K252" s="32">
        <f>IF(OR(H252="",I252=""),"",H252*I252-IF(J252="",0,J252))</f>
      </c>
      <c r="L252" s="32">
        <f>IF(OR(E252="",I252=""),"",IFERROR(VLOOKUP(E252,'商品マスタ'!$A$4:$I$203,9,FALSE)*I252,""))</f>
      </c>
      <c r="M252" s="32">
        <f>IF(K252="","",K252-L252)</f>
      </c>
      <c r="N252" s="33">
        <f>IF(OR(K252="",K252=0),"",M252/K252)</f>
      </c>
      <c r="O252" s="30" t="n"/>
      <c r="P252" s="30" t="n"/>
      <c r="Q252" s="28" t="n"/>
      <c r="R252" s="28" t="n"/>
      <c r="S252" s="28" t="n"/>
    </row>
    <row r="253">
      <c r="A253" s="29" t="n"/>
      <c r="B253" s="28" t="n"/>
      <c r="C253" s="34">
        <f>IFERROR(VLOOKUP(B253,'店舗マスタ'!$A$4:$B$103,2,FALSE),"")</f>
      </c>
      <c r="D253" s="28" t="n"/>
      <c r="E253" s="28" t="n"/>
      <c r="F253" s="34">
        <f>IFERROR(VLOOKUP(E253,'商品マスタ'!$A$4:$E$203,5,FALSE),"")</f>
      </c>
      <c r="G253" s="34">
        <f>IFERROR(VLOOKUP(E253,'商品マスタ'!$A$4:$C$203,3,FALSE),"")</f>
      </c>
      <c r="H253" s="32">
        <f>IFERROR(VLOOKUP(E253,'商品マスタ'!$A$4:$J$203,10,FALSE),"")</f>
      </c>
      <c r="I253" s="30" t="n"/>
      <c r="J253" s="31" t="n"/>
      <c r="K253" s="32">
        <f>IF(OR(H253="",I253=""),"",H253*I253-IF(J253="",0,J253))</f>
      </c>
      <c r="L253" s="32">
        <f>IF(OR(E253="",I253=""),"",IFERROR(VLOOKUP(E253,'商品マスタ'!$A$4:$I$203,9,FALSE)*I253,""))</f>
      </c>
      <c r="M253" s="32">
        <f>IF(K253="","",K253-L253)</f>
      </c>
      <c r="N253" s="33">
        <f>IF(OR(K253="",K253=0),"",M253/K253)</f>
      </c>
      <c r="O253" s="30" t="n"/>
      <c r="P253" s="30" t="n"/>
      <c r="Q253" s="28" t="n"/>
      <c r="R253" s="28" t="n"/>
      <c r="S253" s="28" t="n"/>
    </row>
    <row r="254">
      <c r="A254" s="29" t="n"/>
      <c r="B254" s="28" t="n"/>
      <c r="C254" s="34">
        <f>IFERROR(VLOOKUP(B254,'店舗マスタ'!$A$4:$B$103,2,FALSE),"")</f>
      </c>
      <c r="D254" s="28" t="n"/>
      <c r="E254" s="28" t="n"/>
      <c r="F254" s="34">
        <f>IFERROR(VLOOKUP(E254,'商品マスタ'!$A$4:$E$203,5,FALSE),"")</f>
      </c>
      <c r="G254" s="34">
        <f>IFERROR(VLOOKUP(E254,'商品マスタ'!$A$4:$C$203,3,FALSE),"")</f>
      </c>
      <c r="H254" s="32">
        <f>IFERROR(VLOOKUP(E254,'商品マスタ'!$A$4:$J$203,10,FALSE),"")</f>
      </c>
      <c r="I254" s="30" t="n"/>
      <c r="J254" s="31" t="n"/>
      <c r="K254" s="32">
        <f>IF(OR(H254="",I254=""),"",H254*I254-IF(J254="",0,J254))</f>
      </c>
      <c r="L254" s="32">
        <f>IF(OR(E254="",I254=""),"",IFERROR(VLOOKUP(E254,'商品マスタ'!$A$4:$I$203,9,FALSE)*I254,""))</f>
      </c>
      <c r="M254" s="32">
        <f>IF(K254="","",K254-L254)</f>
      </c>
      <c r="N254" s="33">
        <f>IF(OR(K254="",K254=0),"",M254/K254)</f>
      </c>
      <c r="O254" s="30" t="n"/>
      <c r="P254" s="30" t="n"/>
      <c r="Q254" s="28" t="n"/>
      <c r="R254" s="28" t="n"/>
      <c r="S254" s="28" t="n"/>
    </row>
    <row r="255">
      <c r="A255" s="29" t="n"/>
      <c r="B255" s="28" t="n"/>
      <c r="C255" s="34">
        <f>IFERROR(VLOOKUP(B255,'店舗マスタ'!$A$4:$B$103,2,FALSE),"")</f>
      </c>
      <c r="D255" s="28" t="n"/>
      <c r="E255" s="28" t="n"/>
      <c r="F255" s="34">
        <f>IFERROR(VLOOKUP(E255,'商品マスタ'!$A$4:$E$203,5,FALSE),"")</f>
      </c>
      <c r="G255" s="34">
        <f>IFERROR(VLOOKUP(E255,'商品マスタ'!$A$4:$C$203,3,FALSE),"")</f>
      </c>
      <c r="H255" s="32">
        <f>IFERROR(VLOOKUP(E255,'商品マスタ'!$A$4:$J$203,10,FALSE),"")</f>
      </c>
      <c r="I255" s="30" t="n"/>
      <c r="J255" s="31" t="n"/>
      <c r="K255" s="32">
        <f>IF(OR(H255="",I255=""),"",H255*I255-IF(J255="",0,J255))</f>
      </c>
      <c r="L255" s="32">
        <f>IF(OR(E255="",I255=""),"",IFERROR(VLOOKUP(E255,'商品マスタ'!$A$4:$I$203,9,FALSE)*I255,""))</f>
      </c>
      <c r="M255" s="32">
        <f>IF(K255="","",K255-L255)</f>
      </c>
      <c r="N255" s="33">
        <f>IF(OR(K255="",K255=0),"",M255/K255)</f>
      </c>
      <c r="O255" s="30" t="n"/>
      <c r="P255" s="30" t="n"/>
      <c r="Q255" s="28" t="n"/>
      <c r="R255" s="28" t="n"/>
      <c r="S255" s="28" t="n"/>
    </row>
    <row r="256">
      <c r="A256" s="29" t="n"/>
      <c r="B256" s="28" t="n"/>
      <c r="C256" s="34">
        <f>IFERROR(VLOOKUP(B256,'店舗マスタ'!$A$4:$B$103,2,FALSE),"")</f>
      </c>
      <c r="D256" s="28" t="n"/>
      <c r="E256" s="28" t="n"/>
      <c r="F256" s="34">
        <f>IFERROR(VLOOKUP(E256,'商品マスタ'!$A$4:$E$203,5,FALSE),"")</f>
      </c>
      <c r="G256" s="34">
        <f>IFERROR(VLOOKUP(E256,'商品マスタ'!$A$4:$C$203,3,FALSE),"")</f>
      </c>
      <c r="H256" s="32">
        <f>IFERROR(VLOOKUP(E256,'商品マスタ'!$A$4:$J$203,10,FALSE),"")</f>
      </c>
      <c r="I256" s="30" t="n"/>
      <c r="J256" s="31" t="n"/>
      <c r="K256" s="32">
        <f>IF(OR(H256="",I256=""),"",H256*I256-IF(J256="",0,J256))</f>
      </c>
      <c r="L256" s="32">
        <f>IF(OR(E256="",I256=""),"",IFERROR(VLOOKUP(E256,'商品マスタ'!$A$4:$I$203,9,FALSE)*I256,""))</f>
      </c>
      <c r="M256" s="32">
        <f>IF(K256="","",K256-L256)</f>
      </c>
      <c r="N256" s="33">
        <f>IF(OR(K256="",K256=0),"",M256/K256)</f>
      </c>
      <c r="O256" s="30" t="n"/>
      <c r="P256" s="30" t="n"/>
      <c r="Q256" s="28" t="n"/>
      <c r="R256" s="28" t="n"/>
      <c r="S256" s="28" t="n"/>
    </row>
    <row r="257">
      <c r="A257" s="29" t="n"/>
      <c r="B257" s="28" t="n"/>
      <c r="C257" s="34">
        <f>IFERROR(VLOOKUP(B257,'店舗マスタ'!$A$4:$B$103,2,FALSE),"")</f>
      </c>
      <c r="D257" s="28" t="n"/>
      <c r="E257" s="28" t="n"/>
      <c r="F257" s="34">
        <f>IFERROR(VLOOKUP(E257,'商品マスタ'!$A$4:$E$203,5,FALSE),"")</f>
      </c>
      <c r="G257" s="34">
        <f>IFERROR(VLOOKUP(E257,'商品マスタ'!$A$4:$C$203,3,FALSE),"")</f>
      </c>
      <c r="H257" s="32">
        <f>IFERROR(VLOOKUP(E257,'商品マスタ'!$A$4:$J$203,10,FALSE),"")</f>
      </c>
      <c r="I257" s="30" t="n"/>
      <c r="J257" s="31" t="n"/>
      <c r="K257" s="32">
        <f>IF(OR(H257="",I257=""),"",H257*I257-IF(J257="",0,J257))</f>
      </c>
      <c r="L257" s="32">
        <f>IF(OR(E257="",I257=""),"",IFERROR(VLOOKUP(E257,'商品マスタ'!$A$4:$I$203,9,FALSE)*I257,""))</f>
      </c>
      <c r="M257" s="32">
        <f>IF(K257="","",K257-L257)</f>
      </c>
      <c r="N257" s="33">
        <f>IF(OR(K257="",K257=0),"",M257/K257)</f>
      </c>
      <c r="O257" s="30" t="n"/>
      <c r="P257" s="30" t="n"/>
      <c r="Q257" s="28" t="n"/>
      <c r="R257" s="28" t="n"/>
      <c r="S257" s="28" t="n"/>
    </row>
    <row r="258">
      <c r="A258" s="29" t="n"/>
      <c r="B258" s="28" t="n"/>
      <c r="C258" s="34">
        <f>IFERROR(VLOOKUP(B258,'店舗マスタ'!$A$4:$B$103,2,FALSE),"")</f>
      </c>
      <c r="D258" s="28" t="n"/>
      <c r="E258" s="28" t="n"/>
      <c r="F258" s="34">
        <f>IFERROR(VLOOKUP(E258,'商品マスタ'!$A$4:$E$203,5,FALSE),"")</f>
      </c>
      <c r="G258" s="34">
        <f>IFERROR(VLOOKUP(E258,'商品マスタ'!$A$4:$C$203,3,FALSE),"")</f>
      </c>
      <c r="H258" s="32">
        <f>IFERROR(VLOOKUP(E258,'商品マスタ'!$A$4:$J$203,10,FALSE),"")</f>
      </c>
      <c r="I258" s="30" t="n"/>
      <c r="J258" s="31" t="n"/>
      <c r="K258" s="32">
        <f>IF(OR(H258="",I258=""),"",H258*I258-IF(J258="",0,J258))</f>
      </c>
      <c r="L258" s="32">
        <f>IF(OR(E258="",I258=""),"",IFERROR(VLOOKUP(E258,'商品マスタ'!$A$4:$I$203,9,FALSE)*I258,""))</f>
      </c>
      <c r="M258" s="32">
        <f>IF(K258="","",K258-L258)</f>
      </c>
      <c r="N258" s="33">
        <f>IF(OR(K258="",K258=0),"",M258/K258)</f>
      </c>
      <c r="O258" s="30" t="n"/>
      <c r="P258" s="30" t="n"/>
      <c r="Q258" s="28" t="n"/>
      <c r="R258" s="28" t="n"/>
      <c r="S258" s="28" t="n"/>
    </row>
    <row r="259">
      <c r="A259" s="29" t="n"/>
      <c r="B259" s="28" t="n"/>
      <c r="C259" s="34">
        <f>IFERROR(VLOOKUP(B259,'店舗マスタ'!$A$4:$B$103,2,FALSE),"")</f>
      </c>
      <c r="D259" s="28" t="n"/>
      <c r="E259" s="28" t="n"/>
      <c r="F259" s="34">
        <f>IFERROR(VLOOKUP(E259,'商品マスタ'!$A$4:$E$203,5,FALSE),"")</f>
      </c>
      <c r="G259" s="34">
        <f>IFERROR(VLOOKUP(E259,'商品マスタ'!$A$4:$C$203,3,FALSE),"")</f>
      </c>
      <c r="H259" s="32">
        <f>IFERROR(VLOOKUP(E259,'商品マスタ'!$A$4:$J$203,10,FALSE),"")</f>
      </c>
      <c r="I259" s="30" t="n"/>
      <c r="J259" s="31" t="n"/>
      <c r="K259" s="32">
        <f>IF(OR(H259="",I259=""),"",H259*I259-IF(J259="",0,J259))</f>
      </c>
      <c r="L259" s="32">
        <f>IF(OR(E259="",I259=""),"",IFERROR(VLOOKUP(E259,'商品マスタ'!$A$4:$I$203,9,FALSE)*I259,""))</f>
      </c>
      <c r="M259" s="32">
        <f>IF(K259="","",K259-L259)</f>
      </c>
      <c r="N259" s="33">
        <f>IF(OR(K259="",K259=0),"",M259/K259)</f>
      </c>
      <c r="O259" s="30" t="n"/>
      <c r="P259" s="30" t="n"/>
      <c r="Q259" s="28" t="n"/>
      <c r="R259" s="28" t="n"/>
      <c r="S259" s="28" t="n"/>
    </row>
    <row r="260">
      <c r="A260" s="29" t="n"/>
      <c r="B260" s="28" t="n"/>
      <c r="C260" s="34">
        <f>IFERROR(VLOOKUP(B260,'店舗マスタ'!$A$4:$B$103,2,FALSE),"")</f>
      </c>
      <c r="D260" s="28" t="n"/>
      <c r="E260" s="28" t="n"/>
      <c r="F260" s="34">
        <f>IFERROR(VLOOKUP(E260,'商品マスタ'!$A$4:$E$203,5,FALSE),"")</f>
      </c>
      <c r="G260" s="34">
        <f>IFERROR(VLOOKUP(E260,'商品マスタ'!$A$4:$C$203,3,FALSE),"")</f>
      </c>
      <c r="H260" s="32">
        <f>IFERROR(VLOOKUP(E260,'商品マスタ'!$A$4:$J$203,10,FALSE),"")</f>
      </c>
      <c r="I260" s="30" t="n"/>
      <c r="J260" s="31" t="n"/>
      <c r="K260" s="32">
        <f>IF(OR(H260="",I260=""),"",H260*I260-IF(J260="",0,J260))</f>
      </c>
      <c r="L260" s="32">
        <f>IF(OR(E260="",I260=""),"",IFERROR(VLOOKUP(E260,'商品マスタ'!$A$4:$I$203,9,FALSE)*I260,""))</f>
      </c>
      <c r="M260" s="32">
        <f>IF(K260="","",K260-L260)</f>
      </c>
      <c r="N260" s="33">
        <f>IF(OR(K260="",K260=0),"",M260/K260)</f>
      </c>
      <c r="O260" s="30" t="n"/>
      <c r="P260" s="30" t="n"/>
      <c r="Q260" s="28" t="n"/>
      <c r="R260" s="28" t="n"/>
      <c r="S260" s="28" t="n"/>
    </row>
    <row r="261">
      <c r="A261" s="29" t="n"/>
      <c r="B261" s="28" t="n"/>
      <c r="C261" s="34">
        <f>IFERROR(VLOOKUP(B261,'店舗マスタ'!$A$4:$B$103,2,FALSE),"")</f>
      </c>
      <c r="D261" s="28" t="n"/>
      <c r="E261" s="28" t="n"/>
      <c r="F261" s="34">
        <f>IFERROR(VLOOKUP(E261,'商品マスタ'!$A$4:$E$203,5,FALSE),"")</f>
      </c>
      <c r="G261" s="34">
        <f>IFERROR(VLOOKUP(E261,'商品マスタ'!$A$4:$C$203,3,FALSE),"")</f>
      </c>
      <c r="H261" s="32">
        <f>IFERROR(VLOOKUP(E261,'商品マスタ'!$A$4:$J$203,10,FALSE),"")</f>
      </c>
      <c r="I261" s="30" t="n"/>
      <c r="J261" s="31" t="n"/>
      <c r="K261" s="32">
        <f>IF(OR(H261="",I261=""),"",H261*I261-IF(J261="",0,J261))</f>
      </c>
      <c r="L261" s="32">
        <f>IF(OR(E261="",I261=""),"",IFERROR(VLOOKUP(E261,'商品マスタ'!$A$4:$I$203,9,FALSE)*I261,""))</f>
      </c>
      <c r="M261" s="32">
        <f>IF(K261="","",K261-L261)</f>
      </c>
      <c r="N261" s="33">
        <f>IF(OR(K261="",K261=0),"",M261/K261)</f>
      </c>
      <c r="O261" s="30" t="n"/>
      <c r="P261" s="30" t="n"/>
      <c r="Q261" s="28" t="n"/>
      <c r="R261" s="28" t="n"/>
      <c r="S261" s="28" t="n"/>
    </row>
    <row r="262">
      <c r="A262" s="29" t="n"/>
      <c r="B262" s="28" t="n"/>
      <c r="C262" s="34">
        <f>IFERROR(VLOOKUP(B262,'店舗マスタ'!$A$4:$B$103,2,FALSE),"")</f>
      </c>
      <c r="D262" s="28" t="n"/>
      <c r="E262" s="28" t="n"/>
      <c r="F262" s="34">
        <f>IFERROR(VLOOKUP(E262,'商品マスタ'!$A$4:$E$203,5,FALSE),"")</f>
      </c>
      <c r="G262" s="34">
        <f>IFERROR(VLOOKUP(E262,'商品マスタ'!$A$4:$C$203,3,FALSE),"")</f>
      </c>
      <c r="H262" s="32">
        <f>IFERROR(VLOOKUP(E262,'商品マスタ'!$A$4:$J$203,10,FALSE),"")</f>
      </c>
      <c r="I262" s="30" t="n"/>
      <c r="J262" s="31" t="n"/>
      <c r="K262" s="32">
        <f>IF(OR(H262="",I262=""),"",H262*I262-IF(J262="",0,J262))</f>
      </c>
      <c r="L262" s="32">
        <f>IF(OR(E262="",I262=""),"",IFERROR(VLOOKUP(E262,'商品マスタ'!$A$4:$I$203,9,FALSE)*I262,""))</f>
      </c>
      <c r="M262" s="32">
        <f>IF(K262="","",K262-L262)</f>
      </c>
      <c r="N262" s="33">
        <f>IF(OR(K262="",K262=0),"",M262/K262)</f>
      </c>
      <c r="O262" s="30" t="n"/>
      <c r="P262" s="30" t="n"/>
      <c r="Q262" s="28" t="n"/>
      <c r="R262" s="28" t="n"/>
      <c r="S262" s="28" t="n"/>
    </row>
    <row r="263">
      <c r="A263" s="29" t="n"/>
      <c r="B263" s="28" t="n"/>
      <c r="C263" s="34">
        <f>IFERROR(VLOOKUP(B263,'店舗マスタ'!$A$4:$B$103,2,FALSE),"")</f>
      </c>
      <c r="D263" s="28" t="n"/>
      <c r="E263" s="28" t="n"/>
      <c r="F263" s="34">
        <f>IFERROR(VLOOKUP(E263,'商品マスタ'!$A$4:$E$203,5,FALSE),"")</f>
      </c>
      <c r="G263" s="34">
        <f>IFERROR(VLOOKUP(E263,'商品マスタ'!$A$4:$C$203,3,FALSE),"")</f>
      </c>
      <c r="H263" s="32">
        <f>IFERROR(VLOOKUP(E263,'商品マスタ'!$A$4:$J$203,10,FALSE),"")</f>
      </c>
      <c r="I263" s="30" t="n"/>
      <c r="J263" s="31" t="n"/>
      <c r="K263" s="32">
        <f>IF(OR(H263="",I263=""),"",H263*I263-IF(J263="",0,J263))</f>
      </c>
      <c r="L263" s="32">
        <f>IF(OR(E263="",I263=""),"",IFERROR(VLOOKUP(E263,'商品マスタ'!$A$4:$I$203,9,FALSE)*I263,""))</f>
      </c>
      <c r="M263" s="32">
        <f>IF(K263="","",K263-L263)</f>
      </c>
      <c r="N263" s="33">
        <f>IF(OR(K263="",K263=0),"",M263/K263)</f>
      </c>
      <c r="O263" s="30" t="n"/>
      <c r="P263" s="30" t="n"/>
      <c r="Q263" s="28" t="n"/>
      <c r="R263" s="28" t="n"/>
      <c r="S263" s="28" t="n"/>
    </row>
    <row r="264">
      <c r="A264" s="29" t="n"/>
      <c r="B264" s="28" t="n"/>
      <c r="C264" s="34">
        <f>IFERROR(VLOOKUP(B264,'店舗マスタ'!$A$4:$B$103,2,FALSE),"")</f>
      </c>
      <c r="D264" s="28" t="n"/>
      <c r="E264" s="28" t="n"/>
      <c r="F264" s="34">
        <f>IFERROR(VLOOKUP(E264,'商品マスタ'!$A$4:$E$203,5,FALSE),"")</f>
      </c>
      <c r="G264" s="34">
        <f>IFERROR(VLOOKUP(E264,'商品マスタ'!$A$4:$C$203,3,FALSE),"")</f>
      </c>
      <c r="H264" s="32">
        <f>IFERROR(VLOOKUP(E264,'商品マスタ'!$A$4:$J$203,10,FALSE),"")</f>
      </c>
      <c r="I264" s="30" t="n"/>
      <c r="J264" s="31" t="n"/>
      <c r="K264" s="32">
        <f>IF(OR(H264="",I264=""),"",H264*I264-IF(J264="",0,J264))</f>
      </c>
      <c r="L264" s="32">
        <f>IF(OR(E264="",I264=""),"",IFERROR(VLOOKUP(E264,'商品マスタ'!$A$4:$I$203,9,FALSE)*I264,""))</f>
      </c>
      <c r="M264" s="32">
        <f>IF(K264="","",K264-L264)</f>
      </c>
      <c r="N264" s="33">
        <f>IF(OR(K264="",K264=0),"",M264/K264)</f>
      </c>
      <c r="O264" s="30" t="n"/>
      <c r="P264" s="30" t="n"/>
      <c r="Q264" s="28" t="n"/>
      <c r="R264" s="28" t="n"/>
      <c r="S264" s="28" t="n"/>
    </row>
    <row r="265">
      <c r="A265" s="29" t="n"/>
      <c r="B265" s="28" t="n"/>
      <c r="C265" s="34">
        <f>IFERROR(VLOOKUP(B265,'店舗マスタ'!$A$4:$B$103,2,FALSE),"")</f>
      </c>
      <c r="D265" s="28" t="n"/>
      <c r="E265" s="28" t="n"/>
      <c r="F265" s="34">
        <f>IFERROR(VLOOKUP(E265,'商品マスタ'!$A$4:$E$203,5,FALSE),"")</f>
      </c>
      <c r="G265" s="34">
        <f>IFERROR(VLOOKUP(E265,'商品マスタ'!$A$4:$C$203,3,FALSE),"")</f>
      </c>
      <c r="H265" s="32">
        <f>IFERROR(VLOOKUP(E265,'商品マスタ'!$A$4:$J$203,10,FALSE),"")</f>
      </c>
      <c r="I265" s="30" t="n"/>
      <c r="J265" s="31" t="n"/>
      <c r="K265" s="32">
        <f>IF(OR(H265="",I265=""),"",H265*I265-IF(J265="",0,J265))</f>
      </c>
      <c r="L265" s="32">
        <f>IF(OR(E265="",I265=""),"",IFERROR(VLOOKUP(E265,'商品マスタ'!$A$4:$I$203,9,FALSE)*I265,""))</f>
      </c>
      <c r="M265" s="32">
        <f>IF(K265="","",K265-L265)</f>
      </c>
      <c r="N265" s="33">
        <f>IF(OR(K265="",K265=0),"",M265/K265)</f>
      </c>
      <c r="O265" s="30" t="n"/>
      <c r="P265" s="30" t="n"/>
      <c r="Q265" s="28" t="n"/>
      <c r="R265" s="28" t="n"/>
      <c r="S265" s="28" t="n"/>
    </row>
    <row r="266">
      <c r="A266" s="29" t="n"/>
      <c r="B266" s="28" t="n"/>
      <c r="C266" s="34">
        <f>IFERROR(VLOOKUP(B266,'店舗マスタ'!$A$4:$B$103,2,FALSE),"")</f>
      </c>
      <c r="D266" s="28" t="n"/>
      <c r="E266" s="28" t="n"/>
      <c r="F266" s="34">
        <f>IFERROR(VLOOKUP(E266,'商品マスタ'!$A$4:$E$203,5,FALSE),"")</f>
      </c>
      <c r="G266" s="34">
        <f>IFERROR(VLOOKUP(E266,'商品マスタ'!$A$4:$C$203,3,FALSE),"")</f>
      </c>
      <c r="H266" s="32">
        <f>IFERROR(VLOOKUP(E266,'商品マスタ'!$A$4:$J$203,10,FALSE),"")</f>
      </c>
      <c r="I266" s="30" t="n"/>
      <c r="J266" s="31" t="n"/>
      <c r="K266" s="32">
        <f>IF(OR(H266="",I266=""),"",H266*I266-IF(J266="",0,J266))</f>
      </c>
      <c r="L266" s="32">
        <f>IF(OR(E266="",I266=""),"",IFERROR(VLOOKUP(E266,'商品マスタ'!$A$4:$I$203,9,FALSE)*I266,""))</f>
      </c>
      <c r="M266" s="32">
        <f>IF(K266="","",K266-L266)</f>
      </c>
      <c r="N266" s="33">
        <f>IF(OR(K266="",K266=0),"",M266/K266)</f>
      </c>
      <c r="O266" s="30" t="n"/>
      <c r="P266" s="30" t="n"/>
      <c r="Q266" s="28" t="n"/>
      <c r="R266" s="28" t="n"/>
      <c r="S266" s="28" t="n"/>
    </row>
    <row r="267">
      <c r="A267" s="29" t="n"/>
      <c r="B267" s="28" t="n"/>
      <c r="C267" s="34">
        <f>IFERROR(VLOOKUP(B267,'店舗マスタ'!$A$4:$B$103,2,FALSE),"")</f>
      </c>
      <c r="D267" s="28" t="n"/>
      <c r="E267" s="28" t="n"/>
      <c r="F267" s="34">
        <f>IFERROR(VLOOKUP(E267,'商品マスタ'!$A$4:$E$203,5,FALSE),"")</f>
      </c>
      <c r="G267" s="34">
        <f>IFERROR(VLOOKUP(E267,'商品マスタ'!$A$4:$C$203,3,FALSE),"")</f>
      </c>
      <c r="H267" s="32">
        <f>IFERROR(VLOOKUP(E267,'商品マスタ'!$A$4:$J$203,10,FALSE),"")</f>
      </c>
      <c r="I267" s="30" t="n"/>
      <c r="J267" s="31" t="n"/>
      <c r="K267" s="32">
        <f>IF(OR(H267="",I267=""),"",H267*I267-IF(J267="",0,J267))</f>
      </c>
      <c r="L267" s="32">
        <f>IF(OR(E267="",I267=""),"",IFERROR(VLOOKUP(E267,'商品マスタ'!$A$4:$I$203,9,FALSE)*I267,""))</f>
      </c>
      <c r="M267" s="32">
        <f>IF(K267="","",K267-L267)</f>
      </c>
      <c r="N267" s="33">
        <f>IF(OR(K267="",K267=0),"",M267/K267)</f>
      </c>
      <c r="O267" s="30" t="n"/>
      <c r="P267" s="30" t="n"/>
      <c r="Q267" s="28" t="n"/>
      <c r="R267" s="28" t="n"/>
      <c r="S267" s="28" t="n"/>
    </row>
    <row r="268">
      <c r="A268" s="29" t="n"/>
      <c r="B268" s="28" t="n"/>
      <c r="C268" s="34">
        <f>IFERROR(VLOOKUP(B268,'店舗マスタ'!$A$4:$B$103,2,FALSE),"")</f>
      </c>
      <c r="D268" s="28" t="n"/>
      <c r="E268" s="28" t="n"/>
      <c r="F268" s="34">
        <f>IFERROR(VLOOKUP(E268,'商品マスタ'!$A$4:$E$203,5,FALSE),"")</f>
      </c>
      <c r="G268" s="34">
        <f>IFERROR(VLOOKUP(E268,'商品マスタ'!$A$4:$C$203,3,FALSE),"")</f>
      </c>
      <c r="H268" s="32">
        <f>IFERROR(VLOOKUP(E268,'商品マスタ'!$A$4:$J$203,10,FALSE),"")</f>
      </c>
      <c r="I268" s="30" t="n"/>
      <c r="J268" s="31" t="n"/>
      <c r="K268" s="32">
        <f>IF(OR(H268="",I268=""),"",H268*I268-IF(J268="",0,J268))</f>
      </c>
      <c r="L268" s="32">
        <f>IF(OR(E268="",I268=""),"",IFERROR(VLOOKUP(E268,'商品マスタ'!$A$4:$I$203,9,FALSE)*I268,""))</f>
      </c>
      <c r="M268" s="32">
        <f>IF(K268="","",K268-L268)</f>
      </c>
      <c r="N268" s="33">
        <f>IF(OR(K268="",K268=0),"",M268/K268)</f>
      </c>
      <c r="O268" s="30" t="n"/>
      <c r="P268" s="30" t="n"/>
      <c r="Q268" s="28" t="n"/>
      <c r="R268" s="28" t="n"/>
      <c r="S268" s="28" t="n"/>
    </row>
    <row r="269">
      <c r="A269" s="29" t="n"/>
      <c r="B269" s="28" t="n"/>
      <c r="C269" s="34">
        <f>IFERROR(VLOOKUP(B269,'店舗マスタ'!$A$4:$B$103,2,FALSE),"")</f>
      </c>
      <c r="D269" s="28" t="n"/>
      <c r="E269" s="28" t="n"/>
      <c r="F269" s="34">
        <f>IFERROR(VLOOKUP(E269,'商品マスタ'!$A$4:$E$203,5,FALSE),"")</f>
      </c>
      <c r="G269" s="34">
        <f>IFERROR(VLOOKUP(E269,'商品マスタ'!$A$4:$C$203,3,FALSE),"")</f>
      </c>
      <c r="H269" s="32">
        <f>IFERROR(VLOOKUP(E269,'商品マスタ'!$A$4:$J$203,10,FALSE),"")</f>
      </c>
      <c r="I269" s="30" t="n"/>
      <c r="J269" s="31" t="n"/>
      <c r="K269" s="32">
        <f>IF(OR(H269="",I269=""),"",H269*I269-IF(J269="",0,J269))</f>
      </c>
      <c r="L269" s="32">
        <f>IF(OR(E269="",I269=""),"",IFERROR(VLOOKUP(E269,'商品マスタ'!$A$4:$I$203,9,FALSE)*I269,""))</f>
      </c>
      <c r="M269" s="32">
        <f>IF(K269="","",K269-L269)</f>
      </c>
      <c r="N269" s="33">
        <f>IF(OR(K269="",K269=0),"",M269/K269)</f>
      </c>
      <c r="O269" s="30" t="n"/>
      <c r="P269" s="30" t="n"/>
      <c r="Q269" s="28" t="n"/>
      <c r="R269" s="28" t="n"/>
      <c r="S269" s="28" t="n"/>
    </row>
    <row r="270">
      <c r="A270" s="29" t="n"/>
      <c r="B270" s="28" t="n"/>
      <c r="C270" s="34">
        <f>IFERROR(VLOOKUP(B270,'店舗マスタ'!$A$4:$B$103,2,FALSE),"")</f>
      </c>
      <c r="D270" s="28" t="n"/>
      <c r="E270" s="28" t="n"/>
      <c r="F270" s="34">
        <f>IFERROR(VLOOKUP(E270,'商品マスタ'!$A$4:$E$203,5,FALSE),"")</f>
      </c>
      <c r="G270" s="34">
        <f>IFERROR(VLOOKUP(E270,'商品マスタ'!$A$4:$C$203,3,FALSE),"")</f>
      </c>
      <c r="H270" s="32">
        <f>IFERROR(VLOOKUP(E270,'商品マスタ'!$A$4:$J$203,10,FALSE),"")</f>
      </c>
      <c r="I270" s="30" t="n"/>
      <c r="J270" s="31" t="n"/>
      <c r="K270" s="32">
        <f>IF(OR(H270="",I270=""),"",H270*I270-IF(J270="",0,J270))</f>
      </c>
      <c r="L270" s="32">
        <f>IF(OR(E270="",I270=""),"",IFERROR(VLOOKUP(E270,'商品マスタ'!$A$4:$I$203,9,FALSE)*I270,""))</f>
      </c>
      <c r="M270" s="32">
        <f>IF(K270="","",K270-L270)</f>
      </c>
      <c r="N270" s="33">
        <f>IF(OR(K270="",K270=0),"",M270/K270)</f>
      </c>
      <c r="O270" s="30" t="n"/>
      <c r="P270" s="30" t="n"/>
      <c r="Q270" s="28" t="n"/>
      <c r="R270" s="28" t="n"/>
      <c r="S270" s="28" t="n"/>
    </row>
    <row r="271">
      <c r="A271" s="29" t="n"/>
      <c r="B271" s="28" t="n"/>
      <c r="C271" s="34">
        <f>IFERROR(VLOOKUP(B271,'店舗マスタ'!$A$4:$B$103,2,FALSE),"")</f>
      </c>
      <c r="D271" s="28" t="n"/>
      <c r="E271" s="28" t="n"/>
      <c r="F271" s="34">
        <f>IFERROR(VLOOKUP(E271,'商品マスタ'!$A$4:$E$203,5,FALSE),"")</f>
      </c>
      <c r="G271" s="34">
        <f>IFERROR(VLOOKUP(E271,'商品マスタ'!$A$4:$C$203,3,FALSE),"")</f>
      </c>
      <c r="H271" s="32">
        <f>IFERROR(VLOOKUP(E271,'商品マスタ'!$A$4:$J$203,10,FALSE),"")</f>
      </c>
      <c r="I271" s="30" t="n"/>
      <c r="J271" s="31" t="n"/>
      <c r="K271" s="32">
        <f>IF(OR(H271="",I271=""),"",H271*I271-IF(J271="",0,J271))</f>
      </c>
      <c r="L271" s="32">
        <f>IF(OR(E271="",I271=""),"",IFERROR(VLOOKUP(E271,'商品マスタ'!$A$4:$I$203,9,FALSE)*I271,""))</f>
      </c>
      <c r="M271" s="32">
        <f>IF(K271="","",K271-L271)</f>
      </c>
      <c r="N271" s="33">
        <f>IF(OR(K271="",K271=0),"",M271/K271)</f>
      </c>
      <c r="O271" s="30" t="n"/>
      <c r="P271" s="30" t="n"/>
      <c r="Q271" s="28" t="n"/>
      <c r="R271" s="28" t="n"/>
      <c r="S271" s="28" t="n"/>
    </row>
    <row r="272">
      <c r="A272" s="29" t="n"/>
      <c r="B272" s="28" t="n"/>
      <c r="C272" s="34">
        <f>IFERROR(VLOOKUP(B272,'店舗マスタ'!$A$4:$B$103,2,FALSE),"")</f>
      </c>
      <c r="D272" s="28" t="n"/>
      <c r="E272" s="28" t="n"/>
      <c r="F272" s="34">
        <f>IFERROR(VLOOKUP(E272,'商品マスタ'!$A$4:$E$203,5,FALSE),"")</f>
      </c>
      <c r="G272" s="34">
        <f>IFERROR(VLOOKUP(E272,'商品マスタ'!$A$4:$C$203,3,FALSE),"")</f>
      </c>
      <c r="H272" s="32">
        <f>IFERROR(VLOOKUP(E272,'商品マスタ'!$A$4:$J$203,10,FALSE),"")</f>
      </c>
      <c r="I272" s="30" t="n"/>
      <c r="J272" s="31" t="n"/>
      <c r="K272" s="32">
        <f>IF(OR(H272="",I272=""),"",H272*I272-IF(J272="",0,J272))</f>
      </c>
      <c r="L272" s="32">
        <f>IF(OR(E272="",I272=""),"",IFERROR(VLOOKUP(E272,'商品マスタ'!$A$4:$I$203,9,FALSE)*I272,""))</f>
      </c>
      <c r="M272" s="32">
        <f>IF(K272="","",K272-L272)</f>
      </c>
      <c r="N272" s="33">
        <f>IF(OR(K272="",K272=0),"",M272/K272)</f>
      </c>
      <c r="O272" s="30" t="n"/>
      <c r="P272" s="30" t="n"/>
      <c r="Q272" s="28" t="n"/>
      <c r="R272" s="28" t="n"/>
      <c r="S272" s="28" t="n"/>
    </row>
    <row r="273">
      <c r="A273" s="29" t="n"/>
      <c r="B273" s="28" t="n"/>
      <c r="C273" s="34">
        <f>IFERROR(VLOOKUP(B273,'店舗マスタ'!$A$4:$B$103,2,FALSE),"")</f>
      </c>
      <c r="D273" s="28" t="n"/>
      <c r="E273" s="28" t="n"/>
      <c r="F273" s="34">
        <f>IFERROR(VLOOKUP(E273,'商品マスタ'!$A$4:$E$203,5,FALSE),"")</f>
      </c>
      <c r="G273" s="34">
        <f>IFERROR(VLOOKUP(E273,'商品マスタ'!$A$4:$C$203,3,FALSE),"")</f>
      </c>
      <c r="H273" s="32">
        <f>IFERROR(VLOOKUP(E273,'商品マスタ'!$A$4:$J$203,10,FALSE),"")</f>
      </c>
      <c r="I273" s="30" t="n"/>
      <c r="J273" s="31" t="n"/>
      <c r="K273" s="32">
        <f>IF(OR(H273="",I273=""),"",H273*I273-IF(J273="",0,J273))</f>
      </c>
      <c r="L273" s="32">
        <f>IF(OR(E273="",I273=""),"",IFERROR(VLOOKUP(E273,'商品マスタ'!$A$4:$I$203,9,FALSE)*I273,""))</f>
      </c>
      <c r="M273" s="32">
        <f>IF(K273="","",K273-L273)</f>
      </c>
      <c r="N273" s="33">
        <f>IF(OR(K273="",K273=0),"",M273/K273)</f>
      </c>
      <c r="O273" s="30" t="n"/>
      <c r="P273" s="30" t="n"/>
      <c r="Q273" s="28" t="n"/>
      <c r="R273" s="28" t="n"/>
      <c r="S273" s="28" t="n"/>
    </row>
    <row r="274">
      <c r="A274" s="29" t="n"/>
      <c r="B274" s="28" t="n"/>
      <c r="C274" s="34">
        <f>IFERROR(VLOOKUP(B274,'店舗マスタ'!$A$4:$B$103,2,FALSE),"")</f>
      </c>
      <c r="D274" s="28" t="n"/>
      <c r="E274" s="28" t="n"/>
      <c r="F274" s="34">
        <f>IFERROR(VLOOKUP(E274,'商品マスタ'!$A$4:$E$203,5,FALSE),"")</f>
      </c>
      <c r="G274" s="34">
        <f>IFERROR(VLOOKUP(E274,'商品マスタ'!$A$4:$C$203,3,FALSE),"")</f>
      </c>
      <c r="H274" s="32">
        <f>IFERROR(VLOOKUP(E274,'商品マスタ'!$A$4:$J$203,10,FALSE),"")</f>
      </c>
      <c r="I274" s="30" t="n"/>
      <c r="J274" s="31" t="n"/>
      <c r="K274" s="32">
        <f>IF(OR(H274="",I274=""),"",H274*I274-IF(J274="",0,J274))</f>
      </c>
      <c r="L274" s="32">
        <f>IF(OR(E274="",I274=""),"",IFERROR(VLOOKUP(E274,'商品マスタ'!$A$4:$I$203,9,FALSE)*I274,""))</f>
      </c>
      <c r="M274" s="32">
        <f>IF(K274="","",K274-L274)</f>
      </c>
      <c r="N274" s="33">
        <f>IF(OR(K274="",K274=0),"",M274/K274)</f>
      </c>
      <c r="O274" s="30" t="n"/>
      <c r="P274" s="30" t="n"/>
      <c r="Q274" s="28" t="n"/>
      <c r="R274" s="28" t="n"/>
      <c r="S274" s="28" t="n"/>
    </row>
    <row r="275">
      <c r="A275" s="29" t="n"/>
      <c r="B275" s="28" t="n"/>
      <c r="C275" s="34">
        <f>IFERROR(VLOOKUP(B275,'店舗マスタ'!$A$4:$B$103,2,FALSE),"")</f>
      </c>
      <c r="D275" s="28" t="n"/>
      <c r="E275" s="28" t="n"/>
      <c r="F275" s="34">
        <f>IFERROR(VLOOKUP(E275,'商品マスタ'!$A$4:$E$203,5,FALSE),"")</f>
      </c>
      <c r="G275" s="34">
        <f>IFERROR(VLOOKUP(E275,'商品マスタ'!$A$4:$C$203,3,FALSE),"")</f>
      </c>
      <c r="H275" s="32">
        <f>IFERROR(VLOOKUP(E275,'商品マスタ'!$A$4:$J$203,10,FALSE),"")</f>
      </c>
      <c r="I275" s="30" t="n"/>
      <c r="J275" s="31" t="n"/>
      <c r="K275" s="32">
        <f>IF(OR(H275="",I275=""),"",H275*I275-IF(J275="",0,J275))</f>
      </c>
      <c r="L275" s="32">
        <f>IF(OR(E275="",I275=""),"",IFERROR(VLOOKUP(E275,'商品マスタ'!$A$4:$I$203,9,FALSE)*I275,""))</f>
      </c>
      <c r="M275" s="32">
        <f>IF(K275="","",K275-L275)</f>
      </c>
      <c r="N275" s="33">
        <f>IF(OR(K275="",K275=0),"",M275/K275)</f>
      </c>
      <c r="O275" s="30" t="n"/>
      <c r="P275" s="30" t="n"/>
      <c r="Q275" s="28" t="n"/>
      <c r="R275" s="28" t="n"/>
      <c r="S275" s="28" t="n"/>
    </row>
    <row r="276">
      <c r="A276" s="29" t="n"/>
      <c r="B276" s="28" t="n"/>
      <c r="C276" s="34">
        <f>IFERROR(VLOOKUP(B276,'店舗マスタ'!$A$4:$B$103,2,FALSE),"")</f>
      </c>
      <c r="D276" s="28" t="n"/>
      <c r="E276" s="28" t="n"/>
      <c r="F276" s="34">
        <f>IFERROR(VLOOKUP(E276,'商品マスタ'!$A$4:$E$203,5,FALSE),"")</f>
      </c>
      <c r="G276" s="34">
        <f>IFERROR(VLOOKUP(E276,'商品マスタ'!$A$4:$C$203,3,FALSE),"")</f>
      </c>
      <c r="H276" s="32">
        <f>IFERROR(VLOOKUP(E276,'商品マスタ'!$A$4:$J$203,10,FALSE),"")</f>
      </c>
      <c r="I276" s="30" t="n"/>
      <c r="J276" s="31" t="n"/>
      <c r="K276" s="32">
        <f>IF(OR(H276="",I276=""),"",H276*I276-IF(J276="",0,J276))</f>
      </c>
      <c r="L276" s="32">
        <f>IF(OR(E276="",I276=""),"",IFERROR(VLOOKUP(E276,'商品マスタ'!$A$4:$I$203,9,FALSE)*I276,""))</f>
      </c>
      <c r="M276" s="32">
        <f>IF(K276="","",K276-L276)</f>
      </c>
      <c r="N276" s="33">
        <f>IF(OR(K276="",K276=0),"",M276/K276)</f>
      </c>
      <c r="O276" s="30" t="n"/>
      <c r="P276" s="30" t="n"/>
      <c r="Q276" s="28" t="n"/>
      <c r="R276" s="28" t="n"/>
      <c r="S276" s="28" t="n"/>
    </row>
    <row r="277">
      <c r="A277" s="29" t="n"/>
      <c r="B277" s="28" t="n"/>
      <c r="C277" s="34">
        <f>IFERROR(VLOOKUP(B277,'店舗マスタ'!$A$4:$B$103,2,FALSE),"")</f>
      </c>
      <c r="D277" s="28" t="n"/>
      <c r="E277" s="28" t="n"/>
      <c r="F277" s="34">
        <f>IFERROR(VLOOKUP(E277,'商品マスタ'!$A$4:$E$203,5,FALSE),"")</f>
      </c>
      <c r="G277" s="34">
        <f>IFERROR(VLOOKUP(E277,'商品マスタ'!$A$4:$C$203,3,FALSE),"")</f>
      </c>
      <c r="H277" s="32">
        <f>IFERROR(VLOOKUP(E277,'商品マスタ'!$A$4:$J$203,10,FALSE),"")</f>
      </c>
      <c r="I277" s="30" t="n"/>
      <c r="J277" s="31" t="n"/>
      <c r="K277" s="32">
        <f>IF(OR(H277="",I277=""),"",H277*I277-IF(J277="",0,J277))</f>
      </c>
      <c r="L277" s="32">
        <f>IF(OR(E277="",I277=""),"",IFERROR(VLOOKUP(E277,'商品マスタ'!$A$4:$I$203,9,FALSE)*I277,""))</f>
      </c>
      <c r="M277" s="32">
        <f>IF(K277="","",K277-L277)</f>
      </c>
      <c r="N277" s="33">
        <f>IF(OR(K277="",K277=0),"",M277/K277)</f>
      </c>
      <c r="O277" s="30" t="n"/>
      <c r="P277" s="30" t="n"/>
      <c r="Q277" s="28" t="n"/>
      <c r="R277" s="28" t="n"/>
      <c r="S277" s="28" t="n"/>
    </row>
    <row r="278">
      <c r="A278" s="29" t="n"/>
      <c r="B278" s="28" t="n"/>
      <c r="C278" s="34">
        <f>IFERROR(VLOOKUP(B278,'店舗マスタ'!$A$4:$B$103,2,FALSE),"")</f>
      </c>
      <c r="D278" s="28" t="n"/>
      <c r="E278" s="28" t="n"/>
      <c r="F278" s="34">
        <f>IFERROR(VLOOKUP(E278,'商品マスタ'!$A$4:$E$203,5,FALSE),"")</f>
      </c>
      <c r="G278" s="34">
        <f>IFERROR(VLOOKUP(E278,'商品マスタ'!$A$4:$C$203,3,FALSE),"")</f>
      </c>
      <c r="H278" s="32">
        <f>IFERROR(VLOOKUP(E278,'商品マスタ'!$A$4:$J$203,10,FALSE),"")</f>
      </c>
      <c r="I278" s="30" t="n"/>
      <c r="J278" s="31" t="n"/>
      <c r="K278" s="32">
        <f>IF(OR(H278="",I278=""),"",H278*I278-IF(J278="",0,J278))</f>
      </c>
      <c r="L278" s="32">
        <f>IF(OR(E278="",I278=""),"",IFERROR(VLOOKUP(E278,'商品マスタ'!$A$4:$I$203,9,FALSE)*I278,""))</f>
      </c>
      <c r="M278" s="32">
        <f>IF(K278="","",K278-L278)</f>
      </c>
      <c r="N278" s="33">
        <f>IF(OR(K278="",K278=0),"",M278/K278)</f>
      </c>
      <c r="O278" s="30" t="n"/>
      <c r="P278" s="30" t="n"/>
      <c r="Q278" s="28" t="n"/>
      <c r="R278" s="28" t="n"/>
      <c r="S278" s="28" t="n"/>
    </row>
    <row r="279">
      <c r="A279" s="29" t="n"/>
      <c r="B279" s="28" t="n"/>
      <c r="C279" s="34">
        <f>IFERROR(VLOOKUP(B279,'店舗マスタ'!$A$4:$B$103,2,FALSE),"")</f>
      </c>
      <c r="D279" s="28" t="n"/>
      <c r="E279" s="28" t="n"/>
      <c r="F279" s="34">
        <f>IFERROR(VLOOKUP(E279,'商品マスタ'!$A$4:$E$203,5,FALSE),"")</f>
      </c>
      <c r="G279" s="34">
        <f>IFERROR(VLOOKUP(E279,'商品マスタ'!$A$4:$C$203,3,FALSE),"")</f>
      </c>
      <c r="H279" s="32">
        <f>IFERROR(VLOOKUP(E279,'商品マスタ'!$A$4:$J$203,10,FALSE),"")</f>
      </c>
      <c r="I279" s="30" t="n"/>
      <c r="J279" s="31" t="n"/>
      <c r="K279" s="32">
        <f>IF(OR(H279="",I279=""),"",H279*I279-IF(J279="",0,J279))</f>
      </c>
      <c r="L279" s="32">
        <f>IF(OR(E279="",I279=""),"",IFERROR(VLOOKUP(E279,'商品マスタ'!$A$4:$I$203,9,FALSE)*I279,""))</f>
      </c>
      <c r="M279" s="32">
        <f>IF(K279="","",K279-L279)</f>
      </c>
      <c r="N279" s="33">
        <f>IF(OR(K279="",K279=0),"",M279/K279)</f>
      </c>
      <c r="O279" s="30" t="n"/>
      <c r="P279" s="30" t="n"/>
      <c r="Q279" s="28" t="n"/>
      <c r="R279" s="28" t="n"/>
      <c r="S279" s="28" t="n"/>
    </row>
    <row r="280">
      <c r="A280" s="29" t="n"/>
      <c r="B280" s="28" t="n"/>
      <c r="C280" s="34">
        <f>IFERROR(VLOOKUP(B280,'店舗マスタ'!$A$4:$B$103,2,FALSE),"")</f>
      </c>
      <c r="D280" s="28" t="n"/>
      <c r="E280" s="28" t="n"/>
      <c r="F280" s="34">
        <f>IFERROR(VLOOKUP(E280,'商品マスタ'!$A$4:$E$203,5,FALSE),"")</f>
      </c>
      <c r="G280" s="34">
        <f>IFERROR(VLOOKUP(E280,'商品マスタ'!$A$4:$C$203,3,FALSE),"")</f>
      </c>
      <c r="H280" s="32">
        <f>IFERROR(VLOOKUP(E280,'商品マスタ'!$A$4:$J$203,10,FALSE),"")</f>
      </c>
      <c r="I280" s="30" t="n"/>
      <c r="J280" s="31" t="n"/>
      <c r="K280" s="32">
        <f>IF(OR(H280="",I280=""),"",H280*I280-IF(J280="",0,J280))</f>
      </c>
      <c r="L280" s="32">
        <f>IF(OR(E280="",I280=""),"",IFERROR(VLOOKUP(E280,'商品マスタ'!$A$4:$I$203,9,FALSE)*I280,""))</f>
      </c>
      <c r="M280" s="32">
        <f>IF(K280="","",K280-L280)</f>
      </c>
      <c r="N280" s="33">
        <f>IF(OR(K280="",K280=0),"",M280/K280)</f>
      </c>
      <c r="O280" s="30" t="n"/>
      <c r="P280" s="30" t="n"/>
      <c r="Q280" s="28" t="n"/>
      <c r="R280" s="28" t="n"/>
      <c r="S280" s="28" t="n"/>
    </row>
    <row r="281">
      <c r="A281" s="29" t="n"/>
      <c r="B281" s="28" t="n"/>
      <c r="C281" s="34">
        <f>IFERROR(VLOOKUP(B281,'店舗マスタ'!$A$4:$B$103,2,FALSE),"")</f>
      </c>
      <c r="D281" s="28" t="n"/>
      <c r="E281" s="28" t="n"/>
      <c r="F281" s="34">
        <f>IFERROR(VLOOKUP(E281,'商品マスタ'!$A$4:$E$203,5,FALSE),"")</f>
      </c>
      <c r="G281" s="34">
        <f>IFERROR(VLOOKUP(E281,'商品マスタ'!$A$4:$C$203,3,FALSE),"")</f>
      </c>
      <c r="H281" s="32">
        <f>IFERROR(VLOOKUP(E281,'商品マスタ'!$A$4:$J$203,10,FALSE),"")</f>
      </c>
      <c r="I281" s="30" t="n"/>
      <c r="J281" s="31" t="n"/>
      <c r="K281" s="32">
        <f>IF(OR(H281="",I281=""),"",H281*I281-IF(J281="",0,J281))</f>
      </c>
      <c r="L281" s="32">
        <f>IF(OR(E281="",I281=""),"",IFERROR(VLOOKUP(E281,'商品マスタ'!$A$4:$I$203,9,FALSE)*I281,""))</f>
      </c>
      <c r="M281" s="32">
        <f>IF(K281="","",K281-L281)</f>
      </c>
      <c r="N281" s="33">
        <f>IF(OR(K281="",K281=0),"",M281/K281)</f>
      </c>
      <c r="O281" s="30" t="n"/>
      <c r="P281" s="30" t="n"/>
      <c r="Q281" s="28" t="n"/>
      <c r="R281" s="28" t="n"/>
      <c r="S281" s="28" t="n"/>
    </row>
    <row r="282">
      <c r="A282" s="29" t="n"/>
      <c r="B282" s="28" t="n"/>
      <c r="C282" s="34">
        <f>IFERROR(VLOOKUP(B282,'店舗マスタ'!$A$4:$B$103,2,FALSE),"")</f>
      </c>
      <c r="D282" s="28" t="n"/>
      <c r="E282" s="28" t="n"/>
      <c r="F282" s="34">
        <f>IFERROR(VLOOKUP(E282,'商品マスタ'!$A$4:$E$203,5,FALSE),"")</f>
      </c>
      <c r="G282" s="34">
        <f>IFERROR(VLOOKUP(E282,'商品マスタ'!$A$4:$C$203,3,FALSE),"")</f>
      </c>
      <c r="H282" s="32">
        <f>IFERROR(VLOOKUP(E282,'商品マスタ'!$A$4:$J$203,10,FALSE),"")</f>
      </c>
      <c r="I282" s="30" t="n"/>
      <c r="J282" s="31" t="n"/>
      <c r="K282" s="32">
        <f>IF(OR(H282="",I282=""),"",H282*I282-IF(J282="",0,J282))</f>
      </c>
      <c r="L282" s="32">
        <f>IF(OR(E282="",I282=""),"",IFERROR(VLOOKUP(E282,'商品マスタ'!$A$4:$I$203,9,FALSE)*I282,""))</f>
      </c>
      <c r="M282" s="32">
        <f>IF(K282="","",K282-L282)</f>
      </c>
      <c r="N282" s="33">
        <f>IF(OR(K282="",K282=0),"",M282/K282)</f>
      </c>
      <c r="O282" s="30" t="n"/>
      <c r="P282" s="30" t="n"/>
      <c r="Q282" s="28" t="n"/>
      <c r="R282" s="28" t="n"/>
      <c r="S282" s="28" t="n"/>
    </row>
    <row r="283">
      <c r="A283" s="29" t="n"/>
      <c r="B283" s="28" t="n"/>
      <c r="C283" s="34">
        <f>IFERROR(VLOOKUP(B283,'店舗マスタ'!$A$4:$B$103,2,FALSE),"")</f>
      </c>
      <c r="D283" s="28" t="n"/>
      <c r="E283" s="28" t="n"/>
      <c r="F283" s="34">
        <f>IFERROR(VLOOKUP(E283,'商品マスタ'!$A$4:$E$203,5,FALSE),"")</f>
      </c>
      <c r="G283" s="34">
        <f>IFERROR(VLOOKUP(E283,'商品マスタ'!$A$4:$C$203,3,FALSE),"")</f>
      </c>
      <c r="H283" s="32">
        <f>IFERROR(VLOOKUP(E283,'商品マスタ'!$A$4:$J$203,10,FALSE),"")</f>
      </c>
      <c r="I283" s="30" t="n"/>
      <c r="J283" s="31" t="n"/>
      <c r="K283" s="32">
        <f>IF(OR(H283="",I283=""),"",H283*I283-IF(J283="",0,J283))</f>
      </c>
      <c r="L283" s="32">
        <f>IF(OR(E283="",I283=""),"",IFERROR(VLOOKUP(E283,'商品マスタ'!$A$4:$I$203,9,FALSE)*I283,""))</f>
      </c>
      <c r="M283" s="32">
        <f>IF(K283="","",K283-L283)</f>
      </c>
      <c r="N283" s="33">
        <f>IF(OR(K283="",K283=0),"",M283/K283)</f>
      </c>
      <c r="O283" s="30" t="n"/>
      <c r="P283" s="30" t="n"/>
      <c r="Q283" s="28" t="n"/>
      <c r="R283" s="28" t="n"/>
      <c r="S283" s="28" t="n"/>
    </row>
    <row r="284">
      <c r="A284" s="29" t="n"/>
      <c r="B284" s="28" t="n"/>
      <c r="C284" s="34">
        <f>IFERROR(VLOOKUP(B284,'店舗マスタ'!$A$4:$B$103,2,FALSE),"")</f>
      </c>
      <c r="D284" s="28" t="n"/>
      <c r="E284" s="28" t="n"/>
      <c r="F284" s="34">
        <f>IFERROR(VLOOKUP(E284,'商品マスタ'!$A$4:$E$203,5,FALSE),"")</f>
      </c>
      <c r="G284" s="34">
        <f>IFERROR(VLOOKUP(E284,'商品マスタ'!$A$4:$C$203,3,FALSE),"")</f>
      </c>
      <c r="H284" s="32">
        <f>IFERROR(VLOOKUP(E284,'商品マスタ'!$A$4:$J$203,10,FALSE),"")</f>
      </c>
      <c r="I284" s="30" t="n"/>
      <c r="J284" s="31" t="n"/>
      <c r="K284" s="32">
        <f>IF(OR(H284="",I284=""),"",H284*I284-IF(J284="",0,J284))</f>
      </c>
      <c r="L284" s="32">
        <f>IF(OR(E284="",I284=""),"",IFERROR(VLOOKUP(E284,'商品マスタ'!$A$4:$I$203,9,FALSE)*I284,""))</f>
      </c>
      <c r="M284" s="32">
        <f>IF(K284="","",K284-L284)</f>
      </c>
      <c r="N284" s="33">
        <f>IF(OR(K284="",K284=0),"",M284/K284)</f>
      </c>
      <c r="O284" s="30" t="n"/>
      <c r="P284" s="30" t="n"/>
      <c r="Q284" s="28" t="n"/>
      <c r="R284" s="28" t="n"/>
      <c r="S284" s="28" t="n"/>
    </row>
    <row r="285">
      <c r="A285" s="29" t="n"/>
      <c r="B285" s="28" t="n"/>
      <c r="C285" s="34">
        <f>IFERROR(VLOOKUP(B285,'店舗マスタ'!$A$4:$B$103,2,FALSE),"")</f>
      </c>
      <c r="D285" s="28" t="n"/>
      <c r="E285" s="28" t="n"/>
      <c r="F285" s="34">
        <f>IFERROR(VLOOKUP(E285,'商品マスタ'!$A$4:$E$203,5,FALSE),"")</f>
      </c>
      <c r="G285" s="34">
        <f>IFERROR(VLOOKUP(E285,'商品マスタ'!$A$4:$C$203,3,FALSE),"")</f>
      </c>
      <c r="H285" s="32">
        <f>IFERROR(VLOOKUP(E285,'商品マスタ'!$A$4:$J$203,10,FALSE),"")</f>
      </c>
      <c r="I285" s="30" t="n"/>
      <c r="J285" s="31" t="n"/>
      <c r="K285" s="32">
        <f>IF(OR(H285="",I285=""),"",H285*I285-IF(J285="",0,J285))</f>
      </c>
      <c r="L285" s="32">
        <f>IF(OR(E285="",I285=""),"",IFERROR(VLOOKUP(E285,'商品マスタ'!$A$4:$I$203,9,FALSE)*I285,""))</f>
      </c>
      <c r="M285" s="32">
        <f>IF(K285="","",K285-L285)</f>
      </c>
      <c r="N285" s="33">
        <f>IF(OR(K285="",K285=0),"",M285/K285)</f>
      </c>
      <c r="O285" s="30" t="n"/>
      <c r="P285" s="30" t="n"/>
      <c r="Q285" s="28" t="n"/>
      <c r="R285" s="28" t="n"/>
      <c r="S285" s="28" t="n"/>
    </row>
    <row r="286">
      <c r="A286" s="29" t="n"/>
      <c r="B286" s="28" t="n"/>
      <c r="C286" s="34">
        <f>IFERROR(VLOOKUP(B286,'店舗マスタ'!$A$4:$B$103,2,FALSE),"")</f>
      </c>
      <c r="D286" s="28" t="n"/>
      <c r="E286" s="28" t="n"/>
      <c r="F286" s="34">
        <f>IFERROR(VLOOKUP(E286,'商品マスタ'!$A$4:$E$203,5,FALSE),"")</f>
      </c>
      <c r="G286" s="34">
        <f>IFERROR(VLOOKUP(E286,'商品マスタ'!$A$4:$C$203,3,FALSE),"")</f>
      </c>
      <c r="H286" s="32">
        <f>IFERROR(VLOOKUP(E286,'商品マスタ'!$A$4:$J$203,10,FALSE),"")</f>
      </c>
      <c r="I286" s="30" t="n"/>
      <c r="J286" s="31" t="n"/>
      <c r="K286" s="32">
        <f>IF(OR(H286="",I286=""),"",H286*I286-IF(J286="",0,J286))</f>
      </c>
      <c r="L286" s="32">
        <f>IF(OR(E286="",I286=""),"",IFERROR(VLOOKUP(E286,'商品マスタ'!$A$4:$I$203,9,FALSE)*I286,""))</f>
      </c>
      <c r="M286" s="32">
        <f>IF(K286="","",K286-L286)</f>
      </c>
      <c r="N286" s="33">
        <f>IF(OR(K286="",K286=0),"",M286/K286)</f>
      </c>
      <c r="O286" s="30" t="n"/>
      <c r="P286" s="30" t="n"/>
      <c r="Q286" s="28" t="n"/>
      <c r="R286" s="28" t="n"/>
      <c r="S286" s="28" t="n"/>
    </row>
    <row r="287">
      <c r="A287" s="29" t="n"/>
      <c r="B287" s="28" t="n"/>
      <c r="C287" s="34">
        <f>IFERROR(VLOOKUP(B287,'店舗マスタ'!$A$4:$B$103,2,FALSE),"")</f>
      </c>
      <c r="D287" s="28" t="n"/>
      <c r="E287" s="28" t="n"/>
      <c r="F287" s="34">
        <f>IFERROR(VLOOKUP(E287,'商品マスタ'!$A$4:$E$203,5,FALSE),"")</f>
      </c>
      <c r="G287" s="34">
        <f>IFERROR(VLOOKUP(E287,'商品マスタ'!$A$4:$C$203,3,FALSE),"")</f>
      </c>
      <c r="H287" s="32">
        <f>IFERROR(VLOOKUP(E287,'商品マスタ'!$A$4:$J$203,10,FALSE),"")</f>
      </c>
      <c r="I287" s="30" t="n"/>
      <c r="J287" s="31" t="n"/>
      <c r="K287" s="32">
        <f>IF(OR(H287="",I287=""),"",H287*I287-IF(J287="",0,J287))</f>
      </c>
      <c r="L287" s="32">
        <f>IF(OR(E287="",I287=""),"",IFERROR(VLOOKUP(E287,'商品マスタ'!$A$4:$I$203,9,FALSE)*I287,""))</f>
      </c>
      <c r="M287" s="32">
        <f>IF(K287="","",K287-L287)</f>
      </c>
      <c r="N287" s="33">
        <f>IF(OR(K287="",K287=0),"",M287/K287)</f>
      </c>
      <c r="O287" s="30" t="n"/>
      <c r="P287" s="30" t="n"/>
      <c r="Q287" s="28" t="n"/>
      <c r="R287" s="28" t="n"/>
      <c r="S287" s="28" t="n"/>
    </row>
    <row r="288">
      <c r="A288" s="29" t="n"/>
      <c r="B288" s="28" t="n"/>
      <c r="C288" s="34">
        <f>IFERROR(VLOOKUP(B288,'店舗マスタ'!$A$4:$B$103,2,FALSE),"")</f>
      </c>
      <c r="D288" s="28" t="n"/>
      <c r="E288" s="28" t="n"/>
      <c r="F288" s="34">
        <f>IFERROR(VLOOKUP(E288,'商品マスタ'!$A$4:$E$203,5,FALSE),"")</f>
      </c>
      <c r="G288" s="34">
        <f>IFERROR(VLOOKUP(E288,'商品マスタ'!$A$4:$C$203,3,FALSE),"")</f>
      </c>
      <c r="H288" s="32">
        <f>IFERROR(VLOOKUP(E288,'商品マスタ'!$A$4:$J$203,10,FALSE),"")</f>
      </c>
      <c r="I288" s="30" t="n"/>
      <c r="J288" s="31" t="n"/>
      <c r="K288" s="32">
        <f>IF(OR(H288="",I288=""),"",H288*I288-IF(J288="",0,J288))</f>
      </c>
      <c r="L288" s="32">
        <f>IF(OR(E288="",I288=""),"",IFERROR(VLOOKUP(E288,'商品マスタ'!$A$4:$I$203,9,FALSE)*I288,""))</f>
      </c>
      <c r="M288" s="32">
        <f>IF(K288="","",K288-L288)</f>
      </c>
      <c r="N288" s="33">
        <f>IF(OR(K288="",K288=0),"",M288/K288)</f>
      </c>
      <c r="O288" s="30" t="n"/>
      <c r="P288" s="30" t="n"/>
      <c r="Q288" s="28" t="n"/>
      <c r="R288" s="28" t="n"/>
      <c r="S288" s="28" t="n"/>
    </row>
    <row r="289">
      <c r="A289" s="29" t="n"/>
      <c r="B289" s="28" t="n"/>
      <c r="C289" s="34">
        <f>IFERROR(VLOOKUP(B289,'店舗マスタ'!$A$4:$B$103,2,FALSE),"")</f>
      </c>
      <c r="D289" s="28" t="n"/>
      <c r="E289" s="28" t="n"/>
      <c r="F289" s="34">
        <f>IFERROR(VLOOKUP(E289,'商品マスタ'!$A$4:$E$203,5,FALSE),"")</f>
      </c>
      <c r="G289" s="34">
        <f>IFERROR(VLOOKUP(E289,'商品マスタ'!$A$4:$C$203,3,FALSE),"")</f>
      </c>
      <c r="H289" s="32">
        <f>IFERROR(VLOOKUP(E289,'商品マスタ'!$A$4:$J$203,10,FALSE),"")</f>
      </c>
      <c r="I289" s="30" t="n"/>
      <c r="J289" s="31" t="n"/>
      <c r="K289" s="32">
        <f>IF(OR(H289="",I289=""),"",H289*I289-IF(J289="",0,J289))</f>
      </c>
      <c r="L289" s="32">
        <f>IF(OR(E289="",I289=""),"",IFERROR(VLOOKUP(E289,'商品マスタ'!$A$4:$I$203,9,FALSE)*I289,""))</f>
      </c>
      <c r="M289" s="32">
        <f>IF(K289="","",K289-L289)</f>
      </c>
      <c r="N289" s="33">
        <f>IF(OR(K289="",K289=0),"",M289/K289)</f>
      </c>
      <c r="O289" s="30" t="n"/>
      <c r="P289" s="30" t="n"/>
      <c r="Q289" s="28" t="n"/>
      <c r="R289" s="28" t="n"/>
      <c r="S289" s="28" t="n"/>
    </row>
    <row r="290">
      <c r="A290" s="29" t="n"/>
      <c r="B290" s="28" t="n"/>
      <c r="C290" s="34">
        <f>IFERROR(VLOOKUP(B290,'店舗マスタ'!$A$4:$B$103,2,FALSE),"")</f>
      </c>
      <c r="D290" s="28" t="n"/>
      <c r="E290" s="28" t="n"/>
      <c r="F290" s="34">
        <f>IFERROR(VLOOKUP(E290,'商品マスタ'!$A$4:$E$203,5,FALSE),"")</f>
      </c>
      <c r="G290" s="34">
        <f>IFERROR(VLOOKUP(E290,'商品マスタ'!$A$4:$C$203,3,FALSE),"")</f>
      </c>
      <c r="H290" s="32">
        <f>IFERROR(VLOOKUP(E290,'商品マスタ'!$A$4:$J$203,10,FALSE),"")</f>
      </c>
      <c r="I290" s="30" t="n"/>
      <c r="J290" s="31" t="n"/>
      <c r="K290" s="32">
        <f>IF(OR(H290="",I290=""),"",H290*I290-IF(J290="",0,J290))</f>
      </c>
      <c r="L290" s="32">
        <f>IF(OR(E290="",I290=""),"",IFERROR(VLOOKUP(E290,'商品マスタ'!$A$4:$I$203,9,FALSE)*I290,""))</f>
      </c>
      <c r="M290" s="32">
        <f>IF(K290="","",K290-L290)</f>
      </c>
      <c r="N290" s="33">
        <f>IF(OR(K290="",K290=0),"",M290/K290)</f>
      </c>
      <c r="O290" s="30" t="n"/>
      <c r="P290" s="30" t="n"/>
      <c r="Q290" s="28" t="n"/>
      <c r="R290" s="28" t="n"/>
      <c r="S290" s="28" t="n"/>
    </row>
    <row r="291">
      <c r="A291" s="29" t="n"/>
      <c r="B291" s="28" t="n"/>
      <c r="C291" s="34">
        <f>IFERROR(VLOOKUP(B291,'店舗マスタ'!$A$4:$B$103,2,FALSE),"")</f>
      </c>
      <c r="D291" s="28" t="n"/>
      <c r="E291" s="28" t="n"/>
      <c r="F291" s="34">
        <f>IFERROR(VLOOKUP(E291,'商品マスタ'!$A$4:$E$203,5,FALSE),"")</f>
      </c>
      <c r="G291" s="34">
        <f>IFERROR(VLOOKUP(E291,'商品マスタ'!$A$4:$C$203,3,FALSE),"")</f>
      </c>
      <c r="H291" s="32">
        <f>IFERROR(VLOOKUP(E291,'商品マスタ'!$A$4:$J$203,10,FALSE),"")</f>
      </c>
      <c r="I291" s="30" t="n"/>
      <c r="J291" s="31" t="n"/>
      <c r="K291" s="32">
        <f>IF(OR(H291="",I291=""),"",H291*I291-IF(J291="",0,J291))</f>
      </c>
      <c r="L291" s="32">
        <f>IF(OR(E291="",I291=""),"",IFERROR(VLOOKUP(E291,'商品マスタ'!$A$4:$I$203,9,FALSE)*I291,""))</f>
      </c>
      <c r="M291" s="32">
        <f>IF(K291="","",K291-L291)</f>
      </c>
      <c r="N291" s="33">
        <f>IF(OR(K291="",K291=0),"",M291/K291)</f>
      </c>
      <c r="O291" s="30" t="n"/>
      <c r="P291" s="30" t="n"/>
      <c r="Q291" s="28" t="n"/>
      <c r="R291" s="28" t="n"/>
      <c r="S291" s="28" t="n"/>
    </row>
    <row r="292">
      <c r="A292" s="29" t="n"/>
      <c r="B292" s="28" t="n"/>
      <c r="C292" s="34">
        <f>IFERROR(VLOOKUP(B292,'店舗マスタ'!$A$4:$B$103,2,FALSE),"")</f>
      </c>
      <c r="D292" s="28" t="n"/>
      <c r="E292" s="28" t="n"/>
      <c r="F292" s="34">
        <f>IFERROR(VLOOKUP(E292,'商品マスタ'!$A$4:$E$203,5,FALSE),"")</f>
      </c>
      <c r="G292" s="34">
        <f>IFERROR(VLOOKUP(E292,'商品マスタ'!$A$4:$C$203,3,FALSE),"")</f>
      </c>
      <c r="H292" s="32">
        <f>IFERROR(VLOOKUP(E292,'商品マスタ'!$A$4:$J$203,10,FALSE),"")</f>
      </c>
      <c r="I292" s="30" t="n"/>
      <c r="J292" s="31" t="n"/>
      <c r="K292" s="32">
        <f>IF(OR(H292="",I292=""),"",H292*I292-IF(J292="",0,J292))</f>
      </c>
      <c r="L292" s="32">
        <f>IF(OR(E292="",I292=""),"",IFERROR(VLOOKUP(E292,'商品マスタ'!$A$4:$I$203,9,FALSE)*I292,""))</f>
      </c>
      <c r="M292" s="32">
        <f>IF(K292="","",K292-L292)</f>
      </c>
      <c r="N292" s="33">
        <f>IF(OR(K292="",K292=0),"",M292/K292)</f>
      </c>
      <c r="O292" s="30" t="n"/>
      <c r="P292" s="30" t="n"/>
      <c r="Q292" s="28" t="n"/>
      <c r="R292" s="28" t="n"/>
      <c r="S292" s="28" t="n"/>
    </row>
    <row r="293">
      <c r="A293" s="29" t="n"/>
      <c r="B293" s="28" t="n"/>
      <c r="C293" s="34">
        <f>IFERROR(VLOOKUP(B293,'店舗マスタ'!$A$4:$B$103,2,FALSE),"")</f>
      </c>
      <c r="D293" s="28" t="n"/>
      <c r="E293" s="28" t="n"/>
      <c r="F293" s="34">
        <f>IFERROR(VLOOKUP(E293,'商品マスタ'!$A$4:$E$203,5,FALSE),"")</f>
      </c>
      <c r="G293" s="34">
        <f>IFERROR(VLOOKUP(E293,'商品マスタ'!$A$4:$C$203,3,FALSE),"")</f>
      </c>
      <c r="H293" s="32">
        <f>IFERROR(VLOOKUP(E293,'商品マスタ'!$A$4:$J$203,10,FALSE),"")</f>
      </c>
      <c r="I293" s="30" t="n"/>
      <c r="J293" s="31" t="n"/>
      <c r="K293" s="32">
        <f>IF(OR(H293="",I293=""),"",H293*I293-IF(J293="",0,J293))</f>
      </c>
      <c r="L293" s="32">
        <f>IF(OR(E293="",I293=""),"",IFERROR(VLOOKUP(E293,'商品マスタ'!$A$4:$I$203,9,FALSE)*I293,""))</f>
      </c>
      <c r="M293" s="32">
        <f>IF(K293="","",K293-L293)</f>
      </c>
      <c r="N293" s="33">
        <f>IF(OR(K293="",K293=0),"",M293/K293)</f>
      </c>
      <c r="O293" s="30" t="n"/>
      <c r="P293" s="30" t="n"/>
      <c r="Q293" s="28" t="n"/>
      <c r="R293" s="28" t="n"/>
      <c r="S293" s="28" t="n"/>
    </row>
    <row r="294">
      <c r="A294" s="29" t="n"/>
      <c r="B294" s="28" t="n"/>
      <c r="C294" s="34">
        <f>IFERROR(VLOOKUP(B294,'店舗マスタ'!$A$4:$B$103,2,FALSE),"")</f>
      </c>
      <c r="D294" s="28" t="n"/>
      <c r="E294" s="28" t="n"/>
      <c r="F294" s="34">
        <f>IFERROR(VLOOKUP(E294,'商品マスタ'!$A$4:$E$203,5,FALSE),"")</f>
      </c>
      <c r="G294" s="34">
        <f>IFERROR(VLOOKUP(E294,'商品マスタ'!$A$4:$C$203,3,FALSE),"")</f>
      </c>
      <c r="H294" s="32">
        <f>IFERROR(VLOOKUP(E294,'商品マスタ'!$A$4:$J$203,10,FALSE),"")</f>
      </c>
      <c r="I294" s="30" t="n"/>
      <c r="J294" s="31" t="n"/>
      <c r="K294" s="32">
        <f>IF(OR(H294="",I294=""),"",H294*I294-IF(J294="",0,J294))</f>
      </c>
      <c r="L294" s="32">
        <f>IF(OR(E294="",I294=""),"",IFERROR(VLOOKUP(E294,'商品マスタ'!$A$4:$I$203,9,FALSE)*I294,""))</f>
      </c>
      <c r="M294" s="32">
        <f>IF(K294="","",K294-L294)</f>
      </c>
      <c r="N294" s="33">
        <f>IF(OR(K294="",K294=0),"",M294/K294)</f>
      </c>
      <c r="O294" s="30" t="n"/>
      <c r="P294" s="30" t="n"/>
      <c r="Q294" s="28" t="n"/>
      <c r="R294" s="28" t="n"/>
      <c r="S294" s="28" t="n"/>
    </row>
    <row r="295">
      <c r="A295" s="29" t="n"/>
      <c r="B295" s="28" t="n"/>
      <c r="C295" s="34">
        <f>IFERROR(VLOOKUP(B295,'店舗マスタ'!$A$4:$B$103,2,FALSE),"")</f>
      </c>
      <c r="D295" s="28" t="n"/>
      <c r="E295" s="28" t="n"/>
      <c r="F295" s="34">
        <f>IFERROR(VLOOKUP(E295,'商品マスタ'!$A$4:$E$203,5,FALSE),"")</f>
      </c>
      <c r="G295" s="34">
        <f>IFERROR(VLOOKUP(E295,'商品マスタ'!$A$4:$C$203,3,FALSE),"")</f>
      </c>
      <c r="H295" s="32">
        <f>IFERROR(VLOOKUP(E295,'商品マスタ'!$A$4:$J$203,10,FALSE),"")</f>
      </c>
      <c r="I295" s="30" t="n"/>
      <c r="J295" s="31" t="n"/>
      <c r="K295" s="32">
        <f>IF(OR(H295="",I295=""),"",H295*I295-IF(J295="",0,J295))</f>
      </c>
      <c r="L295" s="32">
        <f>IF(OR(E295="",I295=""),"",IFERROR(VLOOKUP(E295,'商品マスタ'!$A$4:$I$203,9,FALSE)*I295,""))</f>
      </c>
      <c r="M295" s="32">
        <f>IF(K295="","",K295-L295)</f>
      </c>
      <c r="N295" s="33">
        <f>IF(OR(K295="",K295=0),"",M295/K295)</f>
      </c>
      <c r="O295" s="30" t="n"/>
      <c r="P295" s="30" t="n"/>
      <c r="Q295" s="28" t="n"/>
      <c r="R295" s="28" t="n"/>
      <c r="S295" s="28" t="n"/>
    </row>
    <row r="296">
      <c r="A296" s="29" t="n"/>
      <c r="B296" s="28" t="n"/>
      <c r="C296" s="34">
        <f>IFERROR(VLOOKUP(B296,'店舗マスタ'!$A$4:$B$103,2,FALSE),"")</f>
      </c>
      <c r="D296" s="28" t="n"/>
      <c r="E296" s="28" t="n"/>
      <c r="F296" s="34">
        <f>IFERROR(VLOOKUP(E296,'商品マスタ'!$A$4:$E$203,5,FALSE),"")</f>
      </c>
      <c r="G296" s="34">
        <f>IFERROR(VLOOKUP(E296,'商品マスタ'!$A$4:$C$203,3,FALSE),"")</f>
      </c>
      <c r="H296" s="32">
        <f>IFERROR(VLOOKUP(E296,'商品マスタ'!$A$4:$J$203,10,FALSE),"")</f>
      </c>
      <c r="I296" s="30" t="n"/>
      <c r="J296" s="31" t="n"/>
      <c r="K296" s="32">
        <f>IF(OR(H296="",I296=""),"",H296*I296-IF(J296="",0,J296))</f>
      </c>
      <c r="L296" s="32">
        <f>IF(OR(E296="",I296=""),"",IFERROR(VLOOKUP(E296,'商品マスタ'!$A$4:$I$203,9,FALSE)*I296,""))</f>
      </c>
      <c r="M296" s="32">
        <f>IF(K296="","",K296-L296)</f>
      </c>
      <c r="N296" s="33">
        <f>IF(OR(K296="",K296=0),"",M296/K296)</f>
      </c>
      <c r="O296" s="30" t="n"/>
      <c r="P296" s="30" t="n"/>
      <c r="Q296" s="28" t="n"/>
      <c r="R296" s="28" t="n"/>
      <c r="S296" s="28" t="n"/>
    </row>
    <row r="297">
      <c r="A297" s="29" t="n"/>
      <c r="B297" s="28" t="n"/>
      <c r="C297" s="34">
        <f>IFERROR(VLOOKUP(B297,'店舗マスタ'!$A$4:$B$103,2,FALSE),"")</f>
      </c>
      <c r="D297" s="28" t="n"/>
      <c r="E297" s="28" t="n"/>
      <c r="F297" s="34">
        <f>IFERROR(VLOOKUP(E297,'商品マスタ'!$A$4:$E$203,5,FALSE),"")</f>
      </c>
      <c r="G297" s="34">
        <f>IFERROR(VLOOKUP(E297,'商品マスタ'!$A$4:$C$203,3,FALSE),"")</f>
      </c>
      <c r="H297" s="32">
        <f>IFERROR(VLOOKUP(E297,'商品マスタ'!$A$4:$J$203,10,FALSE),"")</f>
      </c>
      <c r="I297" s="30" t="n"/>
      <c r="J297" s="31" t="n"/>
      <c r="K297" s="32">
        <f>IF(OR(H297="",I297=""),"",H297*I297-IF(J297="",0,J297))</f>
      </c>
      <c r="L297" s="32">
        <f>IF(OR(E297="",I297=""),"",IFERROR(VLOOKUP(E297,'商品マスタ'!$A$4:$I$203,9,FALSE)*I297,""))</f>
      </c>
      <c r="M297" s="32">
        <f>IF(K297="","",K297-L297)</f>
      </c>
      <c r="N297" s="33">
        <f>IF(OR(K297="",K297=0),"",M297/K297)</f>
      </c>
      <c r="O297" s="30" t="n"/>
      <c r="P297" s="30" t="n"/>
      <c r="Q297" s="28" t="n"/>
      <c r="R297" s="28" t="n"/>
      <c r="S297" s="28" t="n"/>
    </row>
    <row r="298">
      <c r="A298" s="29" t="n"/>
      <c r="B298" s="28" t="n"/>
      <c r="C298" s="34">
        <f>IFERROR(VLOOKUP(B298,'店舗マスタ'!$A$4:$B$103,2,FALSE),"")</f>
      </c>
      <c r="D298" s="28" t="n"/>
      <c r="E298" s="28" t="n"/>
      <c r="F298" s="34">
        <f>IFERROR(VLOOKUP(E298,'商品マスタ'!$A$4:$E$203,5,FALSE),"")</f>
      </c>
      <c r="G298" s="34">
        <f>IFERROR(VLOOKUP(E298,'商品マスタ'!$A$4:$C$203,3,FALSE),"")</f>
      </c>
      <c r="H298" s="32">
        <f>IFERROR(VLOOKUP(E298,'商品マスタ'!$A$4:$J$203,10,FALSE),"")</f>
      </c>
      <c r="I298" s="30" t="n"/>
      <c r="J298" s="31" t="n"/>
      <c r="K298" s="32">
        <f>IF(OR(H298="",I298=""),"",H298*I298-IF(J298="",0,J298))</f>
      </c>
      <c r="L298" s="32">
        <f>IF(OR(E298="",I298=""),"",IFERROR(VLOOKUP(E298,'商品マスタ'!$A$4:$I$203,9,FALSE)*I298,""))</f>
      </c>
      <c r="M298" s="32">
        <f>IF(K298="","",K298-L298)</f>
      </c>
      <c r="N298" s="33">
        <f>IF(OR(K298="",K298=0),"",M298/K298)</f>
      </c>
      <c r="O298" s="30" t="n"/>
      <c r="P298" s="30" t="n"/>
      <c r="Q298" s="28" t="n"/>
      <c r="R298" s="28" t="n"/>
      <c r="S298" s="28" t="n"/>
    </row>
    <row r="299">
      <c r="A299" s="29" t="n"/>
      <c r="B299" s="28" t="n"/>
      <c r="C299" s="34">
        <f>IFERROR(VLOOKUP(B299,'店舗マスタ'!$A$4:$B$103,2,FALSE),"")</f>
      </c>
      <c r="D299" s="28" t="n"/>
      <c r="E299" s="28" t="n"/>
      <c r="F299" s="34">
        <f>IFERROR(VLOOKUP(E299,'商品マスタ'!$A$4:$E$203,5,FALSE),"")</f>
      </c>
      <c r="G299" s="34">
        <f>IFERROR(VLOOKUP(E299,'商品マスタ'!$A$4:$C$203,3,FALSE),"")</f>
      </c>
      <c r="H299" s="32">
        <f>IFERROR(VLOOKUP(E299,'商品マスタ'!$A$4:$J$203,10,FALSE),"")</f>
      </c>
      <c r="I299" s="30" t="n"/>
      <c r="J299" s="31" t="n"/>
      <c r="K299" s="32">
        <f>IF(OR(H299="",I299=""),"",H299*I299-IF(J299="",0,J299))</f>
      </c>
      <c r="L299" s="32">
        <f>IF(OR(E299="",I299=""),"",IFERROR(VLOOKUP(E299,'商品マスタ'!$A$4:$I$203,9,FALSE)*I299,""))</f>
      </c>
      <c r="M299" s="32">
        <f>IF(K299="","",K299-L299)</f>
      </c>
      <c r="N299" s="33">
        <f>IF(OR(K299="",K299=0),"",M299/K299)</f>
      </c>
      <c r="O299" s="30" t="n"/>
      <c r="P299" s="30" t="n"/>
      <c r="Q299" s="28" t="n"/>
      <c r="R299" s="28" t="n"/>
      <c r="S299" s="28" t="n"/>
    </row>
    <row r="300">
      <c r="A300" s="29" t="n"/>
      <c r="B300" s="28" t="n"/>
      <c r="C300" s="34">
        <f>IFERROR(VLOOKUP(B300,'店舗マスタ'!$A$4:$B$103,2,FALSE),"")</f>
      </c>
      <c r="D300" s="28" t="n"/>
      <c r="E300" s="28" t="n"/>
      <c r="F300" s="34">
        <f>IFERROR(VLOOKUP(E300,'商品マスタ'!$A$4:$E$203,5,FALSE),"")</f>
      </c>
      <c r="G300" s="34">
        <f>IFERROR(VLOOKUP(E300,'商品マスタ'!$A$4:$C$203,3,FALSE),"")</f>
      </c>
      <c r="H300" s="32">
        <f>IFERROR(VLOOKUP(E300,'商品マスタ'!$A$4:$J$203,10,FALSE),"")</f>
      </c>
      <c r="I300" s="30" t="n"/>
      <c r="J300" s="31" t="n"/>
      <c r="K300" s="32">
        <f>IF(OR(H300="",I300=""),"",H300*I300-IF(J300="",0,J300))</f>
      </c>
      <c r="L300" s="32">
        <f>IF(OR(E300="",I300=""),"",IFERROR(VLOOKUP(E300,'商品マスタ'!$A$4:$I$203,9,FALSE)*I300,""))</f>
      </c>
      <c r="M300" s="32">
        <f>IF(K300="","",K300-L300)</f>
      </c>
      <c r="N300" s="33">
        <f>IF(OR(K300="",K300=0),"",M300/K300)</f>
      </c>
      <c r="O300" s="30" t="n"/>
      <c r="P300" s="30" t="n"/>
      <c r="Q300" s="28" t="n"/>
      <c r="R300" s="28" t="n"/>
      <c r="S300" s="28" t="n"/>
    </row>
    <row r="301">
      <c r="A301" s="29" t="n"/>
      <c r="B301" s="28" t="n"/>
      <c r="C301" s="34">
        <f>IFERROR(VLOOKUP(B301,'店舗マスタ'!$A$4:$B$103,2,FALSE),"")</f>
      </c>
      <c r="D301" s="28" t="n"/>
      <c r="E301" s="28" t="n"/>
      <c r="F301" s="34">
        <f>IFERROR(VLOOKUP(E301,'商品マスタ'!$A$4:$E$203,5,FALSE),"")</f>
      </c>
      <c r="G301" s="34">
        <f>IFERROR(VLOOKUP(E301,'商品マスタ'!$A$4:$C$203,3,FALSE),"")</f>
      </c>
      <c r="H301" s="32">
        <f>IFERROR(VLOOKUP(E301,'商品マスタ'!$A$4:$J$203,10,FALSE),"")</f>
      </c>
      <c r="I301" s="30" t="n"/>
      <c r="J301" s="31" t="n"/>
      <c r="K301" s="32">
        <f>IF(OR(H301="",I301=""),"",H301*I301-IF(J301="",0,J301))</f>
      </c>
      <c r="L301" s="32">
        <f>IF(OR(E301="",I301=""),"",IFERROR(VLOOKUP(E301,'商品マスタ'!$A$4:$I$203,9,FALSE)*I301,""))</f>
      </c>
      <c r="M301" s="32">
        <f>IF(K301="","",K301-L301)</f>
      </c>
      <c r="N301" s="33">
        <f>IF(OR(K301="",K301=0),"",M301/K301)</f>
      </c>
      <c r="O301" s="30" t="n"/>
      <c r="P301" s="30" t="n"/>
      <c r="Q301" s="28" t="n"/>
      <c r="R301" s="28" t="n"/>
      <c r="S301" s="28" t="n"/>
    </row>
    <row r="302">
      <c r="A302" s="29" t="n"/>
      <c r="B302" s="28" t="n"/>
      <c r="C302" s="34">
        <f>IFERROR(VLOOKUP(B302,'店舗マスタ'!$A$4:$B$103,2,FALSE),"")</f>
      </c>
      <c r="D302" s="28" t="n"/>
      <c r="E302" s="28" t="n"/>
      <c r="F302" s="34">
        <f>IFERROR(VLOOKUP(E302,'商品マスタ'!$A$4:$E$203,5,FALSE),"")</f>
      </c>
      <c r="G302" s="34">
        <f>IFERROR(VLOOKUP(E302,'商品マスタ'!$A$4:$C$203,3,FALSE),"")</f>
      </c>
      <c r="H302" s="32">
        <f>IFERROR(VLOOKUP(E302,'商品マスタ'!$A$4:$J$203,10,FALSE),"")</f>
      </c>
      <c r="I302" s="30" t="n"/>
      <c r="J302" s="31" t="n"/>
      <c r="K302" s="32">
        <f>IF(OR(H302="",I302=""),"",H302*I302-IF(J302="",0,J302))</f>
      </c>
      <c r="L302" s="32">
        <f>IF(OR(E302="",I302=""),"",IFERROR(VLOOKUP(E302,'商品マスタ'!$A$4:$I$203,9,FALSE)*I302,""))</f>
      </c>
      <c r="M302" s="32">
        <f>IF(K302="","",K302-L302)</f>
      </c>
      <c r="N302" s="33">
        <f>IF(OR(K302="",K302=0),"",M302/K302)</f>
      </c>
      <c r="O302" s="30" t="n"/>
      <c r="P302" s="30" t="n"/>
      <c r="Q302" s="28" t="n"/>
      <c r="R302" s="28" t="n"/>
      <c r="S302" s="28" t="n"/>
    </row>
    <row r="303">
      <c r="A303" s="29" t="n"/>
      <c r="B303" s="28" t="n"/>
      <c r="C303" s="34">
        <f>IFERROR(VLOOKUP(B303,'店舗マスタ'!$A$4:$B$103,2,FALSE),"")</f>
      </c>
      <c r="D303" s="28" t="n"/>
      <c r="E303" s="28" t="n"/>
      <c r="F303" s="34">
        <f>IFERROR(VLOOKUP(E303,'商品マスタ'!$A$4:$E$203,5,FALSE),"")</f>
      </c>
      <c r="G303" s="34">
        <f>IFERROR(VLOOKUP(E303,'商品マスタ'!$A$4:$C$203,3,FALSE),"")</f>
      </c>
      <c r="H303" s="32">
        <f>IFERROR(VLOOKUP(E303,'商品マスタ'!$A$4:$J$203,10,FALSE),"")</f>
      </c>
      <c r="I303" s="30" t="n"/>
      <c r="J303" s="31" t="n"/>
      <c r="K303" s="32">
        <f>IF(OR(H303="",I303=""),"",H303*I303-IF(J303="",0,J303))</f>
      </c>
      <c r="L303" s="32">
        <f>IF(OR(E303="",I303=""),"",IFERROR(VLOOKUP(E303,'商品マスタ'!$A$4:$I$203,9,FALSE)*I303,""))</f>
      </c>
      <c r="M303" s="32">
        <f>IF(K303="","",K303-L303)</f>
      </c>
      <c r="N303" s="33">
        <f>IF(OR(K303="",K303=0),"",M303/K303)</f>
      </c>
      <c r="O303" s="30" t="n"/>
      <c r="P303" s="30" t="n"/>
      <c r="Q303" s="28" t="n"/>
      <c r="R303" s="28" t="n"/>
      <c r="S303" s="28" t="n"/>
    </row>
  </sheetData>
  <autoFilter ref="A3:S303"/>
  <mergeCells count="2">
    <mergeCell ref="A1:S1"/>
    <mergeCell ref="A2:S2"/>
  </mergeCells>
  <conditionalFormatting sqref="N4:N303">
    <cfRule type="cellIs" dxfId="0" priority="1" operator="lessThan">
      <formula>0.2</formula>
    </cfRule>
  </conditionalFormatting>
  <dataValidations count="5">
    <dataValidation allowBlank="true" error="请从プルダウン一覧选择；如需新規，请先在主数据或基本設定中维护。" errorTitle="なし效入力" prompt="请选择一个有效选项。" promptTitle="プルダウン选择" showErrorMessage="true" showInputMessage="true" sqref="B4:B303" type="list">
      <formula1>=StoreIDList</formula1>
    </dataValidation>
    <dataValidation allowBlank="true" error="请从プルダウン一覧选择；如需新規，请先在主数据或基本設定中维护。" errorTitle="なし效入力" prompt="请选择一个有效选项。" promptTitle="プルダウン选择" showErrorMessage="true" showInputMessage="true" sqref="D4:D303" type="list">
      <formula1>=EmployeeIDList</formula1>
    </dataValidation>
    <dataValidation allowBlank="true" error="请从プルダウン一覧选择；如需新規，请先在主数据或基本設定中维护。" errorTitle="なし效入力" prompt="请选择一个有效选项。" promptTitle="プルダウン选择" showErrorMessage="true" showInputMessage="true" sqref="E4:E303" type="list">
      <formula1>=ProductIDList</formula1>
    </dataValidation>
    <dataValidation allowBlank="true" error="请从プルダウン一覧选择；如需新規，请先在主数据或基本設定中维护。" errorTitle="なし效入力" prompt="请选择一个有效选项。" promptTitle="プルダウン选择" showErrorMessage="true" showInputMessage="true" sqref="Q4:Q303" type="list">
      <formula1>=PaymentMethodList</formula1>
    </dataValidation>
    <dataValidation allowBlank="true" error="请从プルダウン一覧选择；如需新規，请先在主数据或基本設定中维护。" errorTitle="なし效入力" prompt="请选择一个有效选项。" promptTitle="プルダウン选择" showErrorMessage="true" showInputMessage="true" sqref="R4:R303" type="list">
      <formula1>=ChannelList</formula1>
    </dataValidation>
  </dataValidations>
  <pageMargins left="0.75" right="0.75" top="1" bottom="1" header="0.5" footer="0.5"/>
  <pageSetup fitToHeight="0" fitToWidth="1"/>
</worksheet>
</file>

<file path=xl/worksheets/sheet9.xml><?xml version="1.0" encoding="utf-8"?>
<worksheet xmlns="http://schemas.openxmlformats.org/spreadsheetml/2006/main" xmlns:r="http://schemas.openxmlformats.org/officeDocument/2006/relationships" xmlns:mc="http://schemas.openxmlformats.org/markup-compatibility/2006">
  <sheetPr>
    <tabColor rgb="005B9BD5"/>
    <outlinePr summaryBelow="true" summaryRight="true"/>
    <pageSetUpPr fitToPage="true"/>
  </sheetPr>
  <dimension ref="A1:O303"/>
  <sheetViews>
    <sheetView showGridLines="false" zoomScale="90" workbookViewId="0">
      <pane activePane="bottomLeft" state="frozen" topLeftCell="A4" ySplit="3"/>
      <selection activeCell="A1" pane="bottomLeft" sqref="A1"/>
    </sheetView>
  </sheetViews>
  <sheetFormatPr baseColWidth="8" defaultRowHeight="15"/>
  <cols>
    <col customWidth="true" max="2" min="1" width="12"/>
    <col customWidth="true" max="3" min="3" width="18"/>
    <col customWidth="true" max="4" min="4" width="12"/>
    <col customWidth="true" max="5" min="5" width="20"/>
    <col customWidth="true" max="6" min="6" width="12"/>
    <col customWidth="true" max="13" min="7" width="10"/>
    <col customWidth="true" max="14" min="14" width="14"/>
    <col customWidth="true" max="15" min="15" width="24"/>
  </cols>
  <sheetData>
    <row r="1" ht="30" customHeight="true">
      <c r="A1" s="1" t="s">
        <v>288</v>
      </c>
    </row>
    <row r="2" ht="24" customHeight="true">
      <c r="A2" s="2" t="s">
        <v>289</v>
      </c>
    </row>
    <row r="3" ht="28" customHeight="true">
      <c r="A3" s="27" t="s">
        <v>279</v>
      </c>
      <c r="B3" s="27" t="s">
        <v>60</v>
      </c>
      <c r="C3" s="27" t="s">
        <v>61</v>
      </c>
      <c r="D3" s="27" t="s">
        <v>214</v>
      </c>
      <c r="E3" s="27" t="s">
        <v>217</v>
      </c>
      <c r="F3" s="27" t="s">
        <v>59</v>
      </c>
      <c r="G3" s="27" t="s">
        <v>290</v>
      </c>
      <c r="H3" s="27" t="s">
        <v>291</v>
      </c>
      <c r="I3" s="27" t="s">
        <v>292</v>
      </c>
      <c r="J3" s="27" t="s">
        <v>293</v>
      </c>
      <c r="K3" s="27" t="s">
        <v>294</v>
      </c>
      <c r="L3" s="27" t="s">
        <v>295</v>
      </c>
      <c r="M3" s="27" t="s">
        <v>223</v>
      </c>
      <c r="N3" s="27" t="s">
        <v>296</v>
      </c>
      <c r="O3" s="27" t="s">
        <v>203</v>
      </c>
    </row>
    <row r="4">
      <c r="A4" s="29" t="n">
        <v>46127</v>
      </c>
      <c r="B4" s="28" t="inlineStr">
        <is>
          <t>S001</t>
        </is>
      </c>
      <c r="C4" s="34">
        <f>IFERROR(VLOOKUP(B4,'店舗マスタ'!$A$4:$B$103,2,FALSE),"")</f>
      </c>
      <c r="D4" s="28" t="inlineStr">
        <is>
          <t>P1001</t>
        </is>
      </c>
      <c r="E4" s="34">
        <f>IFERROR(VLOOKUP(D4,'商品マスタ'!$A$4:$E$203,5,FALSE),"")</f>
      </c>
      <c r="F4" s="34">
        <f>IFERROR(VLOOKUP(D4,'商品マスタ'!$A$4:$C$203,3,FALSE),"")</f>
      </c>
      <c r="G4" s="30" t="n">
        <v>126</v>
      </c>
      <c r="H4" s="30" t="n">
        <v>24</v>
      </c>
      <c r="I4" s="28" t="n">
        <v>48</v>
      </c>
      <c r="J4" s="28" t="n">
        <v>0</v>
      </c>
      <c r="K4" s="30" t="n">
        <v>2</v>
      </c>
      <c r="L4" s="35">
        <f>IF(OR(G4="",D4=""),"",G4+IF(H4="",0,H4)-IF(I4="",0,I4)-IF(J4="",0,J4)-IF(K4="",0,K4))</f>
      </c>
      <c r="M4" s="35">
        <f>IFERROR(VLOOKUP(D4,'商品マスタ'!$A$4:$L$203,12,FALSE),"")</f>
      </c>
      <c r="N4" s="35">
        <f>IF(L4="","",IF(L4&lt;=0,"欠品",IF(L4&lt;M4,"セキュリティ在庫未満","正常")))</f>
      </c>
      <c r="O4" s="28" t="s">
        <v>297</v>
      </c>
    </row>
    <row r="5">
      <c r="A5" s="29" t="n">
        <v>46127</v>
      </c>
      <c r="B5" s="28" t="inlineStr">
        <is>
          <t>S001</t>
        </is>
      </c>
      <c r="C5" s="34">
        <f>IFERROR(VLOOKUP(B5,'店舗マスタ'!$A$4:$B$103,2,FALSE),"")</f>
      </c>
      <c r="D5" s="28" t="inlineStr">
        <is>
          <t>P1002</t>
        </is>
      </c>
      <c r="E5" s="34">
        <f>IFERROR(VLOOKUP(D5,'商品マスタ'!$A$4:$E$203,5,FALSE),"")</f>
      </c>
      <c r="F5" s="34">
        <f>IFERROR(VLOOKUP(D5,'商品マスタ'!$A$4:$C$203,3,FALSE),"")</f>
      </c>
      <c r="G5" s="30" t="n">
        <v>101</v>
      </c>
      <c r="H5" s="30" t="n">
        <v>48</v>
      </c>
      <c r="I5" s="28" t="n">
        <v>51</v>
      </c>
      <c r="J5" s="28" t="n">
        <v>0</v>
      </c>
      <c r="K5" s="30" t="n">
        <v>0</v>
      </c>
      <c r="L5" s="35">
        <f>IF(OR(G5="",D5=""),"",G5+IF(H5="",0,H5)-IF(I5="",0,I5)-IF(J5="",0,J5)-IF(K5="",0,K5))</f>
      </c>
      <c r="M5" s="35">
        <f>IFERROR(VLOOKUP(D5,'商品マスタ'!$A$4:$L$203,12,FALSE),"")</f>
      </c>
      <c r="N5" s="35">
        <f>IF(L5="","",IF(L5&lt;=0,"欠品",IF(L5&lt;M5,"セキュリティ在庫未満","正常")))</f>
      </c>
      <c r="O5" s="28" t="s">
        <v>297</v>
      </c>
    </row>
    <row r="6">
      <c r="A6" s="29" t="n">
        <v>46127</v>
      </c>
      <c r="B6" s="28" t="inlineStr">
        <is>
          <t>S001</t>
        </is>
      </c>
      <c r="C6" s="34">
        <f>IFERROR(VLOOKUP(B6,'店舗マスタ'!$A$4:$B$103,2,FALSE),"")</f>
      </c>
      <c r="D6" s="28" t="inlineStr">
        <is>
          <t>P2001</t>
        </is>
      </c>
      <c r="E6" s="34">
        <f>IFERROR(VLOOKUP(D6,'商品マスタ'!$A$4:$E$203,5,FALSE),"")</f>
      </c>
      <c r="F6" s="34">
        <f>IFERROR(VLOOKUP(D6,'商品マスタ'!$A$4:$C$203,3,FALSE),"")</f>
      </c>
      <c r="G6" s="30" t="n">
        <v>53</v>
      </c>
      <c r="H6" s="30" t="n">
        <v>24</v>
      </c>
      <c r="I6" s="28" t="n">
        <v>36</v>
      </c>
      <c r="J6" s="28" t="n">
        <v>5</v>
      </c>
      <c r="K6" s="30" t="n">
        <v>2</v>
      </c>
      <c r="L6" s="35">
        <f>IF(OR(G6="",D6=""),"",G6+IF(H6="",0,H6)-IF(I6="",0,I6)-IF(J6="",0,J6)-IF(K6="",0,K6))</f>
      </c>
      <c r="M6" s="35">
        <f>IFERROR(VLOOKUP(D6,'商品マスタ'!$A$4:$L$203,12,FALSE),"")</f>
      </c>
      <c r="N6" s="35">
        <f>IF(L6="","",IF(L6&lt;=0,"欠品",IF(L6&lt;M6,"セキュリティ在庫未満","正常")))</f>
      </c>
      <c r="O6" s="28" t="s">
        <v>297</v>
      </c>
    </row>
    <row r="7">
      <c r="A7" s="29" t="n">
        <v>46127</v>
      </c>
      <c r="B7" s="28" t="inlineStr">
        <is>
          <t>S001</t>
        </is>
      </c>
      <c r="C7" s="34">
        <f>IFERROR(VLOOKUP(B7,'店舗マスタ'!$A$4:$B$103,2,FALSE),"")</f>
      </c>
      <c r="D7" s="28" t="inlineStr">
        <is>
          <t>P2002</t>
        </is>
      </c>
      <c r="E7" s="34">
        <f>IFERROR(VLOOKUP(D7,'商品マスタ'!$A$4:$E$203,5,FALSE),"")</f>
      </c>
      <c r="F7" s="34">
        <f>IFERROR(VLOOKUP(D7,'商品マスタ'!$A$4:$C$203,3,FALSE),"")</f>
      </c>
      <c r="G7" s="30" t="n">
        <v>144</v>
      </c>
      <c r="H7" s="30" t="n">
        <v>36</v>
      </c>
      <c r="I7" s="28" t="n">
        <v>44</v>
      </c>
      <c r="J7" s="28" t="n">
        <v>0</v>
      </c>
      <c r="K7" s="30" t="n">
        <v>0</v>
      </c>
      <c r="L7" s="35">
        <f>IF(OR(G7="",D7=""),"",G7+IF(H7="",0,H7)-IF(I7="",0,I7)-IF(J7="",0,J7)-IF(K7="",0,K7))</f>
      </c>
      <c r="M7" s="35">
        <f>IFERROR(VLOOKUP(D7,'商品マスタ'!$A$4:$L$203,12,FALSE),"")</f>
      </c>
      <c r="N7" s="35">
        <f>IF(L7="","",IF(L7&lt;=0,"欠品",IF(L7&lt;M7,"セキュリティ在庫未満","正常")))</f>
      </c>
      <c r="O7" s="28" t="s">
        <v>297</v>
      </c>
    </row>
    <row r="8">
      <c r="A8" s="29" t="n">
        <v>46127</v>
      </c>
      <c r="B8" s="28" t="inlineStr">
        <is>
          <t>S001</t>
        </is>
      </c>
      <c r="C8" s="34">
        <f>IFERROR(VLOOKUP(B8,'店舗マスタ'!$A$4:$B$103,2,FALSE),"")</f>
      </c>
      <c r="D8" s="28" t="inlineStr">
        <is>
          <t>P3001</t>
        </is>
      </c>
      <c r="E8" s="34">
        <f>IFERROR(VLOOKUP(D8,'商品マスタ'!$A$4:$E$203,5,FALSE),"")</f>
      </c>
      <c r="F8" s="34">
        <f>IFERROR(VLOOKUP(D8,'商品マスタ'!$A$4:$C$203,3,FALSE),"")</f>
      </c>
      <c r="G8" s="30" t="n">
        <v>38</v>
      </c>
      <c r="H8" s="30" t="n">
        <v>36</v>
      </c>
      <c r="I8" s="28" t="n">
        <v>65</v>
      </c>
      <c r="J8" s="28" t="n">
        <v>5</v>
      </c>
      <c r="K8" s="30" t="n">
        <v>0</v>
      </c>
      <c r="L8" s="35">
        <f>IF(OR(G8="",D8=""),"",G8+IF(H8="",0,H8)-IF(I8="",0,I8)-IF(J8="",0,J8)-IF(K8="",0,K8))</f>
      </c>
      <c r="M8" s="35">
        <f>IFERROR(VLOOKUP(D8,'商品マスタ'!$A$4:$L$203,12,FALSE),"")</f>
      </c>
      <c r="N8" s="35">
        <f>IF(L8="","",IF(L8&lt;=0,"欠品",IF(L8&lt;M8,"セキュリティ在庫未満","正常")))</f>
      </c>
      <c r="O8" s="28" t="s">
        <v>297</v>
      </c>
    </row>
    <row r="9">
      <c r="A9" s="29" t="n">
        <v>46127</v>
      </c>
      <c r="B9" s="28" t="inlineStr">
        <is>
          <t>S001</t>
        </is>
      </c>
      <c r="C9" s="34">
        <f>IFERROR(VLOOKUP(B9,'店舗マスタ'!$A$4:$B$103,2,FALSE),"")</f>
      </c>
      <c r="D9" s="28" t="inlineStr">
        <is>
          <t>P4001</t>
        </is>
      </c>
      <c r="E9" s="34">
        <f>IFERROR(VLOOKUP(D9,'商品マスタ'!$A$4:$E$203,5,FALSE),"")</f>
      </c>
      <c r="F9" s="34">
        <f>IFERROR(VLOOKUP(D9,'商品マスタ'!$A$4:$C$203,3,FALSE),"")</f>
      </c>
      <c r="G9" s="30" t="n">
        <v>48</v>
      </c>
      <c r="H9" s="30" t="n">
        <v>36</v>
      </c>
      <c r="I9" s="28" t="n">
        <v>72</v>
      </c>
      <c r="J9" s="28" t="n">
        <v>5</v>
      </c>
      <c r="K9" s="30" t="n">
        <v>2</v>
      </c>
      <c r="L9" s="35">
        <f>IF(OR(G9="",D9=""),"",G9+IF(H9="",0,H9)-IF(I9="",0,I9)-IF(J9="",0,J9)-IF(K9="",0,K9))</f>
      </c>
      <c r="M9" s="35">
        <f>IFERROR(VLOOKUP(D9,'商品マスタ'!$A$4:$L$203,12,FALSE),"")</f>
      </c>
      <c r="N9" s="35">
        <f>IF(L9="","",IF(L9&lt;=0,"欠品",IF(L9&lt;M9,"セキュリティ在庫未満","正常")))</f>
      </c>
      <c r="O9" s="28" t="s">
        <v>297</v>
      </c>
    </row>
    <row r="10">
      <c r="A10" s="29" t="n">
        <v>46127</v>
      </c>
      <c r="B10" s="28" t="inlineStr">
        <is>
          <t>S001</t>
        </is>
      </c>
      <c r="C10" s="34">
        <f>IFERROR(VLOOKUP(B10,'店舗マスタ'!$A$4:$B$103,2,FALSE),"")</f>
      </c>
      <c r="D10" s="28" t="inlineStr">
        <is>
          <t>P5001</t>
        </is>
      </c>
      <c r="E10" s="34">
        <f>IFERROR(VLOOKUP(D10,'商品マスタ'!$A$4:$E$203,5,FALSE),"")</f>
      </c>
      <c r="F10" s="34">
        <f>IFERROR(VLOOKUP(D10,'商品マスタ'!$A$4:$C$203,3,FALSE),"")</f>
      </c>
      <c r="G10" s="30" t="n">
        <v>93</v>
      </c>
      <c r="H10" s="30" t="n">
        <v>0</v>
      </c>
      <c r="I10" s="28" t="n">
        <v>33</v>
      </c>
      <c r="J10" s="28" t="n">
        <v>0</v>
      </c>
      <c r="K10" s="30" t="n">
        <v>0</v>
      </c>
      <c r="L10" s="35">
        <f>IF(OR(G10="",D10=""),"",G10+IF(H10="",0,H10)-IF(I10="",0,I10)-IF(J10="",0,J10)-IF(K10="",0,K10))</f>
      </c>
      <c r="M10" s="35">
        <f>IFERROR(VLOOKUP(D10,'商品マスタ'!$A$4:$L$203,12,FALSE),"")</f>
      </c>
      <c r="N10" s="35">
        <f>IF(L10="","",IF(L10&lt;=0,"欠品",IF(L10&lt;M10,"セキュリティ在庫未満","正常")))</f>
      </c>
      <c r="O10" s="28" t="s">
        <v>297</v>
      </c>
    </row>
    <row r="11">
      <c r="A11" s="29" t="n">
        <v>46127</v>
      </c>
      <c r="B11" s="28" t="inlineStr">
        <is>
          <t>S001</t>
        </is>
      </c>
      <c r="C11" s="34">
        <f>IFERROR(VLOOKUP(B11,'店舗マスタ'!$A$4:$B$103,2,FALSE),"")</f>
      </c>
      <c r="D11" s="28" t="inlineStr">
        <is>
          <t>P6001</t>
        </is>
      </c>
      <c r="E11" s="34">
        <f>IFERROR(VLOOKUP(D11,'商品マスタ'!$A$4:$E$203,5,FALSE),"")</f>
      </c>
      <c r="F11" s="34">
        <f>IFERROR(VLOOKUP(D11,'商品マスタ'!$A$4:$C$203,3,FALSE),"")</f>
      </c>
      <c r="G11" s="30" t="n">
        <v>163</v>
      </c>
      <c r="H11" s="30" t="n">
        <v>0</v>
      </c>
      <c r="I11" s="28" t="n">
        <v>63</v>
      </c>
      <c r="J11" s="28" t="n">
        <v>0</v>
      </c>
      <c r="K11" s="30" t="n">
        <v>0</v>
      </c>
      <c r="L11" s="35">
        <f>IF(OR(G11="",D11=""),"",G11+IF(H11="",0,H11)-IF(I11="",0,I11)-IF(J11="",0,J11)-IF(K11="",0,K11))</f>
      </c>
      <c r="M11" s="35">
        <f>IFERROR(VLOOKUP(D11,'商品マスタ'!$A$4:$L$203,12,FALSE),"")</f>
      </c>
      <c r="N11" s="35">
        <f>IF(L11="","",IF(L11&lt;=0,"欠品",IF(L11&lt;M11,"セキュリティ在庫未満","正常")))</f>
      </c>
      <c r="O11" s="28" t="s">
        <v>297</v>
      </c>
    </row>
    <row r="12">
      <c r="A12" s="29" t="n">
        <v>46127</v>
      </c>
      <c r="B12" s="28" t="inlineStr">
        <is>
          <t>S002</t>
        </is>
      </c>
      <c r="C12" s="34">
        <f>IFERROR(VLOOKUP(B12,'店舗マスタ'!$A$4:$B$103,2,FALSE),"")</f>
      </c>
      <c r="D12" s="28" t="inlineStr">
        <is>
          <t>P1001</t>
        </is>
      </c>
      <c r="E12" s="34">
        <f>IFERROR(VLOOKUP(D12,'商品マスタ'!$A$4:$E$203,5,FALSE),"")</f>
      </c>
      <c r="F12" s="34">
        <f>IFERROR(VLOOKUP(D12,'商品マスタ'!$A$4:$C$203,3,FALSE),"")</f>
      </c>
      <c r="G12" s="30" t="n">
        <v>30</v>
      </c>
      <c r="H12" s="30" t="n">
        <v>12</v>
      </c>
      <c r="I12" s="28" t="n">
        <v>34</v>
      </c>
      <c r="J12" s="28" t="n">
        <v>0</v>
      </c>
      <c r="K12" s="30" t="n">
        <v>1</v>
      </c>
      <c r="L12" s="35">
        <f>IF(OR(G12="",D12=""),"",G12+IF(H12="",0,H12)-IF(I12="",0,I12)-IF(J12="",0,J12)-IF(K12="",0,K12))</f>
      </c>
      <c r="M12" s="35">
        <f>IFERROR(VLOOKUP(D12,'商品マスタ'!$A$4:$L$203,12,FALSE),"")</f>
      </c>
      <c r="N12" s="35">
        <f>IF(L12="","",IF(L12&lt;=0,"欠品",IF(L12&lt;M12,"セキュリティ在庫未満","正常")))</f>
      </c>
      <c r="O12" s="28" t="s">
        <v>297</v>
      </c>
    </row>
    <row r="13">
      <c r="A13" s="29" t="n">
        <v>46127</v>
      </c>
      <c r="B13" s="28" t="inlineStr">
        <is>
          <t>S002</t>
        </is>
      </c>
      <c r="C13" s="34">
        <f>IFERROR(VLOOKUP(B13,'店舗マスタ'!$A$4:$B$103,2,FALSE),"")</f>
      </c>
      <c r="D13" s="28" t="inlineStr">
        <is>
          <t>P1002</t>
        </is>
      </c>
      <c r="E13" s="34">
        <f>IFERROR(VLOOKUP(D13,'商品マスタ'!$A$4:$E$203,5,FALSE),"")</f>
      </c>
      <c r="F13" s="34">
        <f>IFERROR(VLOOKUP(D13,'商品マスタ'!$A$4:$C$203,3,FALSE),"")</f>
      </c>
      <c r="G13" s="30" t="n">
        <v>62</v>
      </c>
      <c r="H13" s="30" t="n">
        <v>24</v>
      </c>
      <c r="I13" s="28" t="n">
        <v>72</v>
      </c>
      <c r="J13" s="28" t="n">
        <v>5</v>
      </c>
      <c r="K13" s="30" t="n">
        <v>0</v>
      </c>
      <c r="L13" s="35">
        <f>IF(OR(G13="",D13=""),"",G13+IF(H13="",0,H13)-IF(I13="",0,I13)-IF(J13="",0,J13)-IF(K13="",0,K13))</f>
      </c>
      <c r="M13" s="35">
        <f>IFERROR(VLOOKUP(D13,'商品マスタ'!$A$4:$L$203,12,FALSE),"")</f>
      </c>
      <c r="N13" s="35">
        <f>IF(L13="","",IF(L13&lt;=0,"欠品",IF(L13&lt;M13,"セキュリティ在庫未満","正常")))</f>
      </c>
      <c r="O13" s="28" t="s">
        <v>297</v>
      </c>
    </row>
    <row r="14">
      <c r="A14" s="29" t="n">
        <v>46127</v>
      </c>
      <c r="B14" s="28" t="inlineStr">
        <is>
          <t>S002</t>
        </is>
      </c>
      <c r="C14" s="34">
        <f>IFERROR(VLOOKUP(B14,'店舗マスタ'!$A$4:$B$103,2,FALSE),"")</f>
      </c>
      <c r="D14" s="28" t="inlineStr">
        <is>
          <t>P2001</t>
        </is>
      </c>
      <c r="E14" s="34">
        <f>IFERROR(VLOOKUP(D14,'商品マスタ'!$A$4:$E$203,5,FALSE),"")</f>
      </c>
      <c r="F14" s="34">
        <f>IFERROR(VLOOKUP(D14,'商品マスタ'!$A$4:$C$203,3,FALSE),"")</f>
      </c>
      <c r="G14" s="30" t="n">
        <v>55</v>
      </c>
      <c r="H14" s="30" t="n">
        <v>0</v>
      </c>
      <c r="I14" s="28" t="n">
        <v>43</v>
      </c>
      <c r="J14" s="28" t="n">
        <v>0</v>
      </c>
      <c r="K14" s="30" t="n">
        <v>2</v>
      </c>
      <c r="L14" s="35">
        <f>IF(OR(G14="",D14=""),"",G14+IF(H14="",0,H14)-IF(I14="",0,I14)-IF(J14="",0,J14)-IF(K14="",0,K14))</f>
      </c>
      <c r="M14" s="35">
        <f>IFERROR(VLOOKUP(D14,'商品マスタ'!$A$4:$L$203,12,FALSE),"")</f>
      </c>
      <c r="N14" s="35">
        <f>IF(L14="","",IF(L14&lt;=0,"欠品",IF(L14&lt;M14,"セキュリティ在庫未満","正常")))</f>
      </c>
      <c r="O14" s="28" t="s">
        <v>297</v>
      </c>
    </row>
    <row r="15">
      <c r="A15" s="29" t="n">
        <v>46127</v>
      </c>
      <c r="B15" s="28" t="inlineStr">
        <is>
          <t>S002</t>
        </is>
      </c>
      <c r="C15" s="34">
        <f>IFERROR(VLOOKUP(B15,'店舗マスタ'!$A$4:$B$103,2,FALSE),"")</f>
      </c>
      <c r="D15" s="28" t="inlineStr">
        <is>
          <t>P2002</t>
        </is>
      </c>
      <c r="E15" s="34">
        <f>IFERROR(VLOOKUP(D15,'商品マスタ'!$A$4:$E$203,5,FALSE),"")</f>
      </c>
      <c r="F15" s="34">
        <f>IFERROR(VLOOKUP(D15,'商品マスタ'!$A$4:$C$203,3,FALSE),"")</f>
      </c>
      <c r="G15" s="30" t="n">
        <v>96</v>
      </c>
      <c r="H15" s="30" t="n">
        <v>12</v>
      </c>
      <c r="I15" s="28" t="n">
        <v>5</v>
      </c>
      <c r="J15" s="28" t="n">
        <v>0</v>
      </c>
      <c r="K15" s="30" t="n">
        <v>1</v>
      </c>
      <c r="L15" s="35">
        <f>IF(OR(G15="",D15=""),"",G15+IF(H15="",0,H15)-IF(I15="",0,I15)-IF(J15="",0,J15)-IF(K15="",0,K15))</f>
      </c>
      <c r="M15" s="35">
        <f>IFERROR(VLOOKUP(D15,'商品マスタ'!$A$4:$L$203,12,FALSE),"")</f>
      </c>
      <c r="N15" s="35">
        <f>IF(L15="","",IF(L15&lt;=0,"欠品",IF(L15&lt;M15,"セキュリティ在庫未満","正常")))</f>
      </c>
      <c r="O15" s="28" t="s">
        <v>297</v>
      </c>
    </row>
    <row r="16">
      <c r="A16" s="29" t="n">
        <v>46127</v>
      </c>
      <c r="B16" s="28" t="inlineStr">
        <is>
          <t>S002</t>
        </is>
      </c>
      <c r="C16" s="34">
        <f>IFERROR(VLOOKUP(B16,'店舗マスタ'!$A$4:$B$103,2,FALSE),"")</f>
      </c>
      <c r="D16" s="28" t="inlineStr">
        <is>
          <t>P3001</t>
        </is>
      </c>
      <c r="E16" s="34">
        <f>IFERROR(VLOOKUP(D16,'商品マスタ'!$A$4:$E$203,5,FALSE),"")</f>
      </c>
      <c r="F16" s="34">
        <f>IFERROR(VLOOKUP(D16,'商品マスタ'!$A$4:$C$203,3,FALSE),"")</f>
      </c>
      <c r="G16" s="30" t="n">
        <v>147</v>
      </c>
      <c r="H16" s="30" t="n">
        <v>24</v>
      </c>
      <c r="I16" s="28" t="n">
        <v>45</v>
      </c>
      <c r="J16" s="28" t="n">
        <v>0</v>
      </c>
      <c r="K16" s="30" t="n">
        <v>2</v>
      </c>
      <c r="L16" s="35">
        <f>IF(OR(G16="",D16=""),"",G16+IF(H16="",0,H16)-IF(I16="",0,I16)-IF(J16="",0,J16)-IF(K16="",0,K16))</f>
      </c>
      <c r="M16" s="35">
        <f>IFERROR(VLOOKUP(D16,'商品マスタ'!$A$4:$L$203,12,FALSE),"")</f>
      </c>
      <c r="N16" s="35">
        <f>IF(L16="","",IF(L16&lt;=0,"欠品",IF(L16&lt;M16,"セキュリティ在庫未満","正常")))</f>
      </c>
      <c r="O16" s="28" t="s">
        <v>297</v>
      </c>
    </row>
    <row r="17">
      <c r="A17" s="29" t="n">
        <v>46127</v>
      </c>
      <c r="B17" s="28" t="inlineStr">
        <is>
          <t>S002</t>
        </is>
      </c>
      <c r="C17" s="34">
        <f>IFERROR(VLOOKUP(B17,'店舗マスタ'!$A$4:$B$103,2,FALSE),"")</f>
      </c>
      <c r="D17" s="28" t="inlineStr">
        <is>
          <t>P4001</t>
        </is>
      </c>
      <c r="E17" s="34">
        <f>IFERROR(VLOOKUP(D17,'商品マスタ'!$A$4:$E$203,5,FALSE),"")</f>
      </c>
      <c r="F17" s="34">
        <f>IFERROR(VLOOKUP(D17,'商品マスタ'!$A$4:$C$203,3,FALSE),"")</f>
      </c>
      <c r="G17" s="30" t="n">
        <v>164</v>
      </c>
      <c r="H17" s="30" t="n">
        <v>12</v>
      </c>
      <c r="I17" s="28" t="n">
        <v>75</v>
      </c>
      <c r="J17" s="28" t="n">
        <v>0</v>
      </c>
      <c r="K17" s="30" t="n">
        <v>0</v>
      </c>
      <c r="L17" s="35">
        <f>IF(OR(G17="",D17=""),"",G17+IF(H17="",0,H17)-IF(I17="",0,I17)-IF(J17="",0,J17)-IF(K17="",0,K17))</f>
      </c>
      <c r="M17" s="35">
        <f>IFERROR(VLOOKUP(D17,'商品マスタ'!$A$4:$L$203,12,FALSE),"")</f>
      </c>
      <c r="N17" s="35">
        <f>IF(L17="","",IF(L17&lt;=0,"欠品",IF(L17&lt;M17,"セキュリティ在庫未満","正常")))</f>
      </c>
      <c r="O17" s="28" t="s">
        <v>297</v>
      </c>
    </row>
    <row r="18">
      <c r="A18" s="29" t="n">
        <v>46127</v>
      </c>
      <c r="B18" s="28" t="inlineStr">
        <is>
          <t>S002</t>
        </is>
      </c>
      <c r="C18" s="34">
        <f>IFERROR(VLOOKUP(B18,'店舗マスタ'!$A$4:$B$103,2,FALSE),"")</f>
      </c>
      <c r="D18" s="28" t="inlineStr">
        <is>
          <t>P5001</t>
        </is>
      </c>
      <c r="E18" s="34">
        <f>IFERROR(VLOOKUP(D18,'商品マスタ'!$A$4:$E$203,5,FALSE),"")</f>
      </c>
      <c r="F18" s="34">
        <f>IFERROR(VLOOKUP(D18,'商品マスタ'!$A$4:$C$203,3,FALSE),"")</f>
      </c>
      <c r="G18" s="30" t="n">
        <v>135</v>
      </c>
      <c r="H18" s="30" t="n">
        <v>24</v>
      </c>
      <c r="I18" s="28" t="n">
        <v>12</v>
      </c>
      <c r="J18" s="28" t="n">
        <v>0</v>
      </c>
      <c r="K18" s="30" t="n">
        <v>0</v>
      </c>
      <c r="L18" s="35">
        <f>IF(OR(G18="",D18=""),"",G18+IF(H18="",0,H18)-IF(I18="",0,I18)-IF(J18="",0,J18)-IF(K18="",0,K18))</f>
      </c>
      <c r="M18" s="35">
        <f>IFERROR(VLOOKUP(D18,'商品マスタ'!$A$4:$L$203,12,FALSE),"")</f>
      </c>
      <c r="N18" s="35">
        <f>IF(L18="","",IF(L18&lt;=0,"欠品",IF(L18&lt;M18,"セキュリティ在庫未満","正常")))</f>
      </c>
      <c r="O18" s="28" t="s">
        <v>297</v>
      </c>
    </row>
    <row r="19">
      <c r="A19" s="29" t="n">
        <v>46127</v>
      </c>
      <c r="B19" s="28" t="inlineStr">
        <is>
          <t>S002</t>
        </is>
      </c>
      <c r="C19" s="34">
        <f>IFERROR(VLOOKUP(B19,'店舗マスタ'!$A$4:$B$103,2,FALSE),"")</f>
      </c>
      <c r="D19" s="28" t="inlineStr">
        <is>
          <t>P6001</t>
        </is>
      </c>
      <c r="E19" s="34">
        <f>IFERROR(VLOOKUP(D19,'商品マスタ'!$A$4:$E$203,5,FALSE),"")</f>
      </c>
      <c r="F19" s="34">
        <f>IFERROR(VLOOKUP(D19,'商品マスタ'!$A$4:$C$203,3,FALSE),"")</f>
      </c>
      <c r="G19" s="30" t="n">
        <v>157</v>
      </c>
      <c r="H19" s="30" t="n">
        <v>36</v>
      </c>
      <c r="I19" s="28" t="n">
        <v>15</v>
      </c>
      <c r="J19" s="28" t="n">
        <v>3</v>
      </c>
      <c r="K19" s="30" t="n">
        <v>0</v>
      </c>
      <c r="L19" s="35">
        <f>IF(OR(G19="",D19=""),"",G19+IF(H19="",0,H19)-IF(I19="",0,I19)-IF(J19="",0,J19)-IF(K19="",0,K19))</f>
      </c>
      <c r="M19" s="35">
        <f>IFERROR(VLOOKUP(D19,'商品マスタ'!$A$4:$L$203,12,FALSE),"")</f>
      </c>
      <c r="N19" s="35">
        <f>IF(L19="","",IF(L19&lt;=0,"欠品",IF(L19&lt;M19,"セキュリティ在庫未満","正常")))</f>
      </c>
      <c r="O19" s="28" t="s">
        <v>297</v>
      </c>
    </row>
    <row r="20">
      <c r="A20" s="29" t="n">
        <v>46127</v>
      </c>
      <c r="B20" s="28" t="inlineStr">
        <is>
          <t>S003</t>
        </is>
      </c>
      <c r="C20" s="34">
        <f>IFERROR(VLOOKUP(B20,'店舗マスタ'!$A$4:$B$103,2,FALSE),"")</f>
      </c>
      <c r="D20" s="28" t="inlineStr">
        <is>
          <t>P1001</t>
        </is>
      </c>
      <c r="E20" s="34">
        <f>IFERROR(VLOOKUP(D20,'商品マスタ'!$A$4:$E$203,5,FALSE),"")</f>
      </c>
      <c r="F20" s="34">
        <f>IFERROR(VLOOKUP(D20,'商品マスタ'!$A$4:$C$203,3,FALSE),"")</f>
      </c>
      <c r="G20" s="30" t="n">
        <v>138</v>
      </c>
      <c r="H20" s="30" t="n">
        <v>24</v>
      </c>
      <c r="I20" s="28" t="n">
        <v>34</v>
      </c>
      <c r="J20" s="28" t="n">
        <v>5</v>
      </c>
      <c r="K20" s="30" t="n">
        <v>0</v>
      </c>
      <c r="L20" s="35">
        <f>IF(OR(G20="",D20=""),"",G20+IF(H20="",0,H20)-IF(I20="",0,I20)-IF(J20="",0,J20)-IF(K20="",0,K20))</f>
      </c>
      <c r="M20" s="35">
        <f>IFERROR(VLOOKUP(D20,'商品マスタ'!$A$4:$L$203,12,FALSE),"")</f>
      </c>
      <c r="N20" s="35">
        <f>IF(L20="","",IF(L20&lt;=0,"欠品",IF(L20&lt;M20,"セキュリティ在庫未満","正常")))</f>
      </c>
      <c r="O20" s="28" t="s">
        <v>297</v>
      </c>
    </row>
    <row r="21">
      <c r="A21" s="29" t="n">
        <v>46127</v>
      </c>
      <c r="B21" s="28" t="inlineStr">
        <is>
          <t>S003</t>
        </is>
      </c>
      <c r="C21" s="34">
        <f>IFERROR(VLOOKUP(B21,'店舗マスタ'!$A$4:$B$103,2,FALSE),"")</f>
      </c>
      <c r="D21" s="28" t="inlineStr">
        <is>
          <t>P1002</t>
        </is>
      </c>
      <c r="E21" s="34">
        <f>IFERROR(VLOOKUP(D21,'商品マスタ'!$A$4:$E$203,5,FALSE),"")</f>
      </c>
      <c r="F21" s="34">
        <f>IFERROR(VLOOKUP(D21,'商品マスタ'!$A$4:$C$203,3,FALSE),"")</f>
      </c>
      <c r="G21" s="30" t="n">
        <v>116</v>
      </c>
      <c r="H21" s="30" t="n">
        <v>36</v>
      </c>
      <c r="I21" s="28" t="n">
        <v>51</v>
      </c>
      <c r="J21" s="28" t="n">
        <v>5</v>
      </c>
      <c r="K21" s="30" t="n">
        <v>0</v>
      </c>
      <c r="L21" s="35">
        <f>IF(OR(G21="",D21=""),"",G21+IF(H21="",0,H21)-IF(I21="",0,I21)-IF(J21="",0,J21)-IF(K21="",0,K21))</f>
      </c>
      <c r="M21" s="35">
        <f>IFERROR(VLOOKUP(D21,'商品マスタ'!$A$4:$L$203,12,FALSE),"")</f>
      </c>
      <c r="N21" s="35">
        <f>IF(L21="","",IF(L21&lt;=0,"欠品",IF(L21&lt;M21,"セキュリティ在庫未満","正常")))</f>
      </c>
      <c r="O21" s="28" t="s">
        <v>297</v>
      </c>
    </row>
    <row r="22">
      <c r="A22" s="29" t="n">
        <v>46127</v>
      </c>
      <c r="B22" s="28" t="inlineStr">
        <is>
          <t>S003</t>
        </is>
      </c>
      <c r="C22" s="34">
        <f>IFERROR(VLOOKUP(B22,'店舗マスタ'!$A$4:$B$103,2,FALSE),"")</f>
      </c>
      <c r="D22" s="28" t="inlineStr">
        <is>
          <t>P2001</t>
        </is>
      </c>
      <c r="E22" s="34">
        <f>IFERROR(VLOOKUP(D22,'商品マスタ'!$A$4:$E$203,5,FALSE),"")</f>
      </c>
      <c r="F22" s="34">
        <f>IFERROR(VLOOKUP(D22,'商品マスタ'!$A$4:$C$203,3,FALSE),"")</f>
      </c>
      <c r="G22" s="30" t="n">
        <v>31</v>
      </c>
      <c r="H22" s="30" t="n">
        <v>24</v>
      </c>
      <c r="I22" s="28" t="n">
        <v>69</v>
      </c>
      <c r="J22" s="28" t="n">
        <v>0</v>
      </c>
      <c r="K22" s="30" t="n">
        <v>0</v>
      </c>
      <c r="L22" s="35">
        <f>IF(OR(G22="",D22=""),"",G22+IF(H22="",0,H22)-IF(I22="",0,I22)-IF(J22="",0,J22)-IF(K22="",0,K22))</f>
      </c>
      <c r="M22" s="35">
        <f>IFERROR(VLOOKUP(D22,'商品マスタ'!$A$4:$L$203,12,FALSE),"")</f>
      </c>
      <c r="N22" s="35">
        <f>IF(L22="","",IF(L22&lt;=0,"欠品",IF(L22&lt;M22,"セキュリティ在庫未満","正常")))</f>
      </c>
      <c r="O22" s="28" t="s">
        <v>297</v>
      </c>
    </row>
    <row r="23">
      <c r="A23" s="29" t="n">
        <v>46127</v>
      </c>
      <c r="B23" s="28" t="inlineStr">
        <is>
          <t>S003</t>
        </is>
      </c>
      <c r="C23" s="34">
        <f>IFERROR(VLOOKUP(B23,'店舗マスタ'!$A$4:$B$103,2,FALSE),"")</f>
      </c>
      <c r="D23" s="28" t="inlineStr">
        <is>
          <t>P2002</t>
        </is>
      </c>
      <c r="E23" s="34">
        <f>IFERROR(VLOOKUP(D23,'商品マスタ'!$A$4:$E$203,5,FALSE),"")</f>
      </c>
      <c r="F23" s="34">
        <f>IFERROR(VLOOKUP(D23,'商品マスタ'!$A$4:$C$203,3,FALSE),"")</f>
      </c>
      <c r="G23" s="30" t="n">
        <v>156</v>
      </c>
      <c r="H23" s="30" t="n">
        <v>12</v>
      </c>
      <c r="I23" s="28" t="n">
        <v>44</v>
      </c>
      <c r="J23" s="28" t="n">
        <v>0</v>
      </c>
      <c r="K23" s="30" t="n">
        <v>0</v>
      </c>
      <c r="L23" s="35">
        <f>IF(OR(G23="",D23=""),"",G23+IF(H23="",0,H23)-IF(I23="",0,I23)-IF(J23="",0,J23)-IF(K23="",0,K23))</f>
      </c>
      <c r="M23" s="35">
        <f>IFERROR(VLOOKUP(D23,'商品マスタ'!$A$4:$L$203,12,FALSE),"")</f>
      </c>
      <c r="N23" s="35">
        <f>IF(L23="","",IF(L23&lt;=0,"欠品",IF(L23&lt;M23,"セキュリティ在庫未満","正常")))</f>
      </c>
      <c r="O23" s="28" t="s">
        <v>297</v>
      </c>
    </row>
    <row r="24">
      <c r="A24" s="29" t="n">
        <v>46127</v>
      </c>
      <c r="B24" s="28" t="inlineStr">
        <is>
          <t>S003</t>
        </is>
      </c>
      <c r="C24" s="34">
        <f>IFERROR(VLOOKUP(B24,'店舗マスタ'!$A$4:$B$103,2,FALSE),"")</f>
      </c>
      <c r="D24" s="28" t="inlineStr">
        <is>
          <t>P3001</t>
        </is>
      </c>
      <c r="E24" s="34">
        <f>IFERROR(VLOOKUP(D24,'商品マスタ'!$A$4:$E$203,5,FALSE),"")</f>
      </c>
      <c r="F24" s="34">
        <f>IFERROR(VLOOKUP(D24,'商品マスタ'!$A$4:$C$203,3,FALSE),"")</f>
      </c>
      <c r="G24" s="30" t="n">
        <v>149</v>
      </c>
      <c r="H24" s="30" t="n">
        <v>12</v>
      </c>
      <c r="I24" s="28" t="n">
        <v>38</v>
      </c>
      <c r="J24" s="28" t="n">
        <v>3</v>
      </c>
      <c r="K24" s="30" t="n">
        <v>0</v>
      </c>
      <c r="L24" s="35">
        <f>IF(OR(G24="",D24=""),"",G24+IF(H24="",0,H24)-IF(I24="",0,I24)-IF(J24="",0,J24)-IF(K24="",0,K24))</f>
      </c>
      <c r="M24" s="35">
        <f>IFERROR(VLOOKUP(D24,'商品マスタ'!$A$4:$L$203,12,FALSE),"")</f>
      </c>
      <c r="N24" s="35">
        <f>IF(L24="","",IF(L24&lt;=0,"欠品",IF(L24&lt;M24,"セキュリティ在庫未満","正常")))</f>
      </c>
      <c r="O24" s="28" t="s">
        <v>297</v>
      </c>
    </row>
    <row r="25">
      <c r="A25" s="29" t="n">
        <v>46127</v>
      </c>
      <c r="B25" s="28" t="inlineStr">
        <is>
          <t>S003</t>
        </is>
      </c>
      <c r="C25" s="34">
        <f>IFERROR(VLOOKUP(B25,'店舗マスタ'!$A$4:$B$103,2,FALSE),"")</f>
      </c>
      <c r="D25" s="28" t="inlineStr">
        <is>
          <t>P4001</t>
        </is>
      </c>
      <c r="E25" s="34">
        <f>IFERROR(VLOOKUP(D25,'商品マスタ'!$A$4:$E$203,5,FALSE),"")</f>
      </c>
      <c r="F25" s="34">
        <f>IFERROR(VLOOKUP(D25,'商品マスタ'!$A$4:$C$203,3,FALSE),"")</f>
      </c>
      <c r="G25" s="30" t="n">
        <v>156</v>
      </c>
      <c r="H25" s="30" t="n">
        <v>48</v>
      </c>
      <c r="I25" s="28" t="n">
        <v>28</v>
      </c>
      <c r="J25" s="28" t="n">
        <v>0</v>
      </c>
      <c r="K25" s="30" t="n">
        <v>2</v>
      </c>
      <c r="L25" s="35">
        <f>IF(OR(G25="",D25=""),"",G25+IF(H25="",0,H25)-IF(I25="",0,I25)-IF(J25="",0,J25)-IF(K25="",0,K25))</f>
      </c>
      <c r="M25" s="35">
        <f>IFERROR(VLOOKUP(D25,'商品マスタ'!$A$4:$L$203,12,FALSE),"")</f>
      </c>
      <c r="N25" s="35">
        <f>IF(L25="","",IF(L25&lt;=0,"欠品",IF(L25&lt;M25,"セキュリティ在庫未満","正常")))</f>
      </c>
      <c r="O25" s="28" t="s">
        <v>297</v>
      </c>
    </row>
    <row r="26">
      <c r="A26" s="29" t="n">
        <v>46127</v>
      </c>
      <c r="B26" s="28" t="inlineStr">
        <is>
          <t>S003</t>
        </is>
      </c>
      <c r="C26" s="34">
        <f>IFERROR(VLOOKUP(B26,'店舗マスタ'!$A$4:$B$103,2,FALSE),"")</f>
      </c>
      <c r="D26" s="28" t="inlineStr">
        <is>
          <t>P5001</t>
        </is>
      </c>
      <c r="E26" s="34">
        <f>IFERROR(VLOOKUP(D26,'商品マスタ'!$A$4:$E$203,5,FALSE),"")</f>
      </c>
      <c r="F26" s="34">
        <f>IFERROR(VLOOKUP(D26,'商品マスタ'!$A$4:$C$203,3,FALSE),"")</f>
      </c>
      <c r="G26" s="30" t="n">
        <v>136</v>
      </c>
      <c r="H26" s="30" t="n">
        <v>0</v>
      </c>
      <c r="I26" s="28" t="n">
        <v>23</v>
      </c>
      <c r="J26" s="28" t="n">
        <v>5</v>
      </c>
      <c r="K26" s="30" t="n">
        <v>0</v>
      </c>
      <c r="L26" s="35">
        <f>IF(OR(G26="",D26=""),"",G26+IF(H26="",0,H26)-IF(I26="",0,I26)-IF(J26="",0,J26)-IF(K26="",0,K26))</f>
      </c>
      <c r="M26" s="35">
        <f>IFERROR(VLOOKUP(D26,'商品マスタ'!$A$4:$L$203,12,FALSE),"")</f>
      </c>
      <c r="N26" s="35">
        <f>IF(L26="","",IF(L26&lt;=0,"欠品",IF(L26&lt;M26,"セキュリティ在庫未満","正常")))</f>
      </c>
      <c r="O26" s="28" t="s">
        <v>297</v>
      </c>
    </row>
    <row r="27">
      <c r="A27" s="29" t="n">
        <v>46127</v>
      </c>
      <c r="B27" s="28" t="inlineStr">
        <is>
          <t>S003</t>
        </is>
      </c>
      <c r="C27" s="34">
        <f>IFERROR(VLOOKUP(B27,'店舗マスタ'!$A$4:$B$103,2,FALSE),"")</f>
      </c>
      <c r="D27" s="28" t="inlineStr">
        <is>
          <t>P6001</t>
        </is>
      </c>
      <c r="E27" s="34">
        <f>IFERROR(VLOOKUP(D27,'商品マスタ'!$A$4:$E$203,5,FALSE),"")</f>
      </c>
      <c r="F27" s="34">
        <f>IFERROR(VLOOKUP(D27,'商品マスタ'!$A$4:$C$203,3,FALSE),"")</f>
      </c>
      <c r="G27" s="30" t="n">
        <v>84</v>
      </c>
      <c r="H27" s="30" t="n">
        <v>0</v>
      </c>
      <c r="I27" s="28" t="n">
        <v>23</v>
      </c>
      <c r="J27" s="28" t="n">
        <v>5</v>
      </c>
      <c r="K27" s="30" t="n">
        <v>0</v>
      </c>
      <c r="L27" s="35">
        <f>IF(OR(G27="",D27=""),"",G27+IF(H27="",0,H27)-IF(I27="",0,I27)-IF(J27="",0,J27)-IF(K27="",0,K27))</f>
      </c>
      <c r="M27" s="35">
        <f>IFERROR(VLOOKUP(D27,'商品マスタ'!$A$4:$L$203,12,FALSE),"")</f>
      </c>
      <c r="N27" s="35">
        <f>IF(L27="","",IF(L27&lt;=0,"欠品",IF(L27&lt;M27,"セキュリティ在庫未満","正常")))</f>
      </c>
      <c r="O27" s="28" t="s">
        <v>297</v>
      </c>
    </row>
    <row r="28">
      <c r="A28" s="29" t="n">
        <v>46127</v>
      </c>
      <c r="B28" s="28" t="inlineStr">
        <is>
          <t>S004</t>
        </is>
      </c>
      <c r="C28" s="34">
        <f>IFERROR(VLOOKUP(B28,'店舗マスタ'!$A$4:$B$103,2,FALSE),"")</f>
      </c>
      <c r="D28" s="28" t="inlineStr">
        <is>
          <t>P1001</t>
        </is>
      </c>
      <c r="E28" s="34">
        <f>IFERROR(VLOOKUP(D28,'商品マスタ'!$A$4:$E$203,5,FALSE),"")</f>
      </c>
      <c r="F28" s="34">
        <f>IFERROR(VLOOKUP(D28,'商品マスタ'!$A$4:$C$203,3,FALSE),"")</f>
      </c>
      <c r="G28" s="30" t="n">
        <v>45</v>
      </c>
      <c r="H28" s="30" t="n">
        <v>12</v>
      </c>
      <c r="I28" s="28" t="n">
        <v>55</v>
      </c>
      <c r="J28" s="28" t="n">
        <v>5</v>
      </c>
      <c r="K28" s="30" t="n">
        <v>1</v>
      </c>
      <c r="L28" s="35">
        <f>IF(OR(G28="",D28=""),"",G28+IF(H28="",0,H28)-IF(I28="",0,I28)-IF(J28="",0,J28)-IF(K28="",0,K28))</f>
      </c>
      <c r="M28" s="35">
        <f>IFERROR(VLOOKUP(D28,'商品マスタ'!$A$4:$L$203,12,FALSE),"")</f>
      </c>
      <c r="N28" s="35">
        <f>IF(L28="","",IF(L28&lt;=0,"欠品",IF(L28&lt;M28,"セキュリティ在庫未満","正常")))</f>
      </c>
      <c r="O28" s="28" t="s">
        <v>297</v>
      </c>
    </row>
    <row r="29">
      <c r="A29" s="29" t="n">
        <v>46127</v>
      </c>
      <c r="B29" s="28" t="inlineStr">
        <is>
          <t>S004</t>
        </is>
      </c>
      <c r="C29" s="34">
        <f>IFERROR(VLOOKUP(B29,'店舗マスタ'!$A$4:$B$103,2,FALSE),"")</f>
      </c>
      <c r="D29" s="28" t="inlineStr">
        <is>
          <t>P1002</t>
        </is>
      </c>
      <c r="E29" s="34">
        <f>IFERROR(VLOOKUP(D29,'商品マスタ'!$A$4:$E$203,5,FALSE),"")</f>
      </c>
      <c r="F29" s="34">
        <f>IFERROR(VLOOKUP(D29,'商品マスタ'!$A$4:$C$203,3,FALSE),"")</f>
      </c>
      <c r="G29" s="30" t="n">
        <v>58</v>
      </c>
      <c r="H29" s="30" t="n">
        <v>0</v>
      </c>
      <c r="I29" s="28" t="n">
        <v>26</v>
      </c>
      <c r="J29" s="28" t="n">
        <v>3</v>
      </c>
      <c r="K29" s="30" t="n">
        <v>0</v>
      </c>
      <c r="L29" s="35">
        <f>IF(OR(G29="",D29=""),"",G29+IF(H29="",0,H29)-IF(I29="",0,I29)-IF(J29="",0,J29)-IF(K29="",0,K29))</f>
      </c>
      <c r="M29" s="35">
        <f>IFERROR(VLOOKUP(D29,'商品マスタ'!$A$4:$L$203,12,FALSE),"")</f>
      </c>
      <c r="N29" s="35">
        <f>IF(L29="","",IF(L29&lt;=0,"欠品",IF(L29&lt;M29,"セキュリティ在庫未満","正常")))</f>
      </c>
      <c r="O29" s="28" t="s">
        <v>297</v>
      </c>
    </row>
    <row r="30">
      <c r="A30" s="29" t="n">
        <v>46127</v>
      </c>
      <c r="B30" s="28" t="inlineStr">
        <is>
          <t>S004</t>
        </is>
      </c>
      <c r="C30" s="34">
        <f>IFERROR(VLOOKUP(B30,'店舗マスタ'!$A$4:$B$103,2,FALSE),"")</f>
      </c>
      <c r="D30" s="28" t="inlineStr">
        <is>
          <t>P2001</t>
        </is>
      </c>
      <c r="E30" s="34">
        <f>IFERROR(VLOOKUP(D30,'商品マスタ'!$A$4:$E$203,5,FALSE),"")</f>
      </c>
      <c r="F30" s="34">
        <f>IFERROR(VLOOKUP(D30,'商品マスタ'!$A$4:$C$203,3,FALSE),"")</f>
      </c>
      <c r="G30" s="30" t="n">
        <v>77</v>
      </c>
      <c r="H30" s="30" t="n">
        <v>48</v>
      </c>
      <c r="I30" s="28" t="n">
        <v>64</v>
      </c>
      <c r="J30" s="28" t="n">
        <v>0</v>
      </c>
      <c r="K30" s="30" t="n">
        <v>1</v>
      </c>
      <c r="L30" s="35">
        <f>IF(OR(G30="",D30=""),"",G30+IF(H30="",0,H30)-IF(I30="",0,I30)-IF(J30="",0,J30)-IF(K30="",0,K30))</f>
      </c>
      <c r="M30" s="35">
        <f>IFERROR(VLOOKUP(D30,'商品マスタ'!$A$4:$L$203,12,FALSE),"")</f>
      </c>
      <c r="N30" s="35">
        <f>IF(L30="","",IF(L30&lt;=0,"欠品",IF(L30&lt;M30,"セキュリティ在庫未満","正常")))</f>
      </c>
      <c r="O30" s="28" t="s">
        <v>297</v>
      </c>
    </row>
    <row r="31">
      <c r="A31" s="29" t="n">
        <v>46127</v>
      </c>
      <c r="B31" s="28" t="inlineStr">
        <is>
          <t>S004</t>
        </is>
      </c>
      <c r="C31" s="34">
        <f>IFERROR(VLOOKUP(B31,'店舗マスタ'!$A$4:$B$103,2,FALSE),"")</f>
      </c>
      <c r="D31" s="28" t="inlineStr">
        <is>
          <t>P2002</t>
        </is>
      </c>
      <c r="E31" s="34">
        <f>IFERROR(VLOOKUP(D31,'商品マスタ'!$A$4:$E$203,5,FALSE),"")</f>
      </c>
      <c r="F31" s="34">
        <f>IFERROR(VLOOKUP(D31,'商品マスタ'!$A$4:$C$203,3,FALSE),"")</f>
      </c>
      <c r="G31" s="30" t="n">
        <v>126</v>
      </c>
      <c r="H31" s="30" t="n">
        <v>24</v>
      </c>
      <c r="I31" s="28" t="n">
        <v>47</v>
      </c>
      <c r="J31" s="28" t="n">
        <v>5</v>
      </c>
      <c r="K31" s="30" t="n">
        <v>0</v>
      </c>
      <c r="L31" s="35">
        <f>IF(OR(G31="",D31=""),"",G31+IF(H31="",0,H31)-IF(I31="",0,I31)-IF(J31="",0,J31)-IF(K31="",0,K31))</f>
      </c>
      <c r="M31" s="35">
        <f>IFERROR(VLOOKUP(D31,'商品マスタ'!$A$4:$L$203,12,FALSE),"")</f>
      </c>
      <c r="N31" s="35">
        <f>IF(L31="","",IF(L31&lt;=0,"欠品",IF(L31&lt;M31,"セキュリティ在庫未満","正常")))</f>
      </c>
      <c r="O31" s="28" t="s">
        <v>297</v>
      </c>
    </row>
    <row r="32">
      <c r="A32" s="29" t="n">
        <v>46127</v>
      </c>
      <c r="B32" s="28" t="inlineStr">
        <is>
          <t>S004</t>
        </is>
      </c>
      <c r="C32" s="34">
        <f>IFERROR(VLOOKUP(B32,'店舗マスタ'!$A$4:$B$103,2,FALSE),"")</f>
      </c>
      <c r="D32" s="28" t="inlineStr">
        <is>
          <t>P3001</t>
        </is>
      </c>
      <c r="E32" s="34">
        <f>IFERROR(VLOOKUP(D32,'商品マスタ'!$A$4:$E$203,5,FALSE),"")</f>
      </c>
      <c r="F32" s="34">
        <f>IFERROR(VLOOKUP(D32,'商品マスタ'!$A$4:$C$203,3,FALSE),"")</f>
      </c>
      <c r="G32" s="30" t="n">
        <v>57</v>
      </c>
      <c r="H32" s="30" t="n">
        <v>0</v>
      </c>
      <c r="I32" s="28" t="n">
        <v>15</v>
      </c>
      <c r="J32" s="28" t="n">
        <v>3</v>
      </c>
      <c r="K32" s="30" t="n">
        <v>0</v>
      </c>
      <c r="L32" s="35">
        <f>IF(OR(G32="",D32=""),"",G32+IF(H32="",0,H32)-IF(I32="",0,I32)-IF(J32="",0,J32)-IF(K32="",0,K32))</f>
      </c>
      <c r="M32" s="35">
        <f>IFERROR(VLOOKUP(D32,'商品マスタ'!$A$4:$L$203,12,FALSE),"")</f>
      </c>
      <c r="N32" s="35">
        <f>IF(L32="","",IF(L32&lt;=0,"欠品",IF(L32&lt;M32,"セキュリティ在庫未満","正常")))</f>
      </c>
      <c r="O32" s="28" t="s">
        <v>297</v>
      </c>
    </row>
    <row r="33">
      <c r="A33" s="29" t="n">
        <v>46127</v>
      </c>
      <c r="B33" s="28" t="inlineStr">
        <is>
          <t>S004</t>
        </is>
      </c>
      <c r="C33" s="34">
        <f>IFERROR(VLOOKUP(B33,'店舗マスタ'!$A$4:$B$103,2,FALSE),"")</f>
      </c>
      <c r="D33" s="28" t="inlineStr">
        <is>
          <t>P4001</t>
        </is>
      </c>
      <c r="E33" s="34">
        <f>IFERROR(VLOOKUP(D33,'商品マスタ'!$A$4:$E$203,5,FALSE),"")</f>
      </c>
      <c r="F33" s="34">
        <f>IFERROR(VLOOKUP(D33,'商品マスタ'!$A$4:$C$203,3,FALSE),"")</f>
      </c>
      <c r="G33" s="30" t="n">
        <v>119</v>
      </c>
      <c r="H33" s="30" t="n">
        <v>36</v>
      </c>
      <c r="I33" s="28" t="n">
        <v>20</v>
      </c>
      <c r="J33" s="28" t="n">
        <v>0</v>
      </c>
      <c r="K33" s="30" t="n">
        <v>2</v>
      </c>
      <c r="L33" s="35">
        <f>IF(OR(G33="",D33=""),"",G33+IF(H33="",0,H33)-IF(I33="",0,I33)-IF(J33="",0,J33)-IF(K33="",0,K33))</f>
      </c>
      <c r="M33" s="35">
        <f>IFERROR(VLOOKUP(D33,'商品マスタ'!$A$4:$L$203,12,FALSE),"")</f>
      </c>
      <c r="N33" s="35">
        <f>IF(L33="","",IF(L33&lt;=0,"欠品",IF(L33&lt;M33,"セキュリティ在庫未満","正常")))</f>
      </c>
      <c r="O33" s="28" t="s">
        <v>297</v>
      </c>
    </row>
    <row r="34">
      <c r="A34" s="29" t="n">
        <v>46127</v>
      </c>
      <c r="B34" s="28" t="inlineStr">
        <is>
          <t>S004</t>
        </is>
      </c>
      <c r="C34" s="34">
        <f>IFERROR(VLOOKUP(B34,'店舗マスタ'!$A$4:$B$103,2,FALSE),"")</f>
      </c>
      <c r="D34" s="28" t="inlineStr">
        <is>
          <t>P5001</t>
        </is>
      </c>
      <c r="E34" s="34">
        <f>IFERROR(VLOOKUP(D34,'商品マスタ'!$A$4:$E$203,5,FALSE),"")</f>
      </c>
      <c r="F34" s="34">
        <f>IFERROR(VLOOKUP(D34,'商品マスタ'!$A$4:$C$203,3,FALSE),"")</f>
      </c>
      <c r="G34" s="30" t="n">
        <v>121</v>
      </c>
      <c r="H34" s="30" t="n">
        <v>24</v>
      </c>
      <c r="I34" s="28" t="n">
        <v>60</v>
      </c>
      <c r="J34" s="28" t="n">
        <v>0</v>
      </c>
      <c r="K34" s="30" t="n">
        <v>0</v>
      </c>
      <c r="L34" s="35">
        <f>IF(OR(G34="",D34=""),"",G34+IF(H34="",0,H34)-IF(I34="",0,I34)-IF(J34="",0,J34)-IF(K34="",0,K34))</f>
      </c>
      <c r="M34" s="35">
        <f>IFERROR(VLOOKUP(D34,'商品マスタ'!$A$4:$L$203,12,FALSE),"")</f>
      </c>
      <c r="N34" s="35">
        <f>IF(L34="","",IF(L34&lt;=0,"欠品",IF(L34&lt;M34,"セキュリティ在庫未満","正常")))</f>
      </c>
      <c r="O34" s="28" t="s">
        <v>297</v>
      </c>
    </row>
    <row r="35">
      <c r="A35" s="29" t="n">
        <v>46127</v>
      </c>
      <c r="B35" s="28" t="inlineStr">
        <is>
          <t>S004</t>
        </is>
      </c>
      <c r="C35" s="34">
        <f>IFERROR(VLOOKUP(B35,'店舗マスタ'!$A$4:$B$103,2,FALSE),"")</f>
      </c>
      <c r="D35" s="28" t="inlineStr">
        <is>
          <t>P6001</t>
        </is>
      </c>
      <c r="E35" s="34">
        <f>IFERROR(VLOOKUP(D35,'商品マスタ'!$A$4:$E$203,5,FALSE),"")</f>
      </c>
      <c r="F35" s="34">
        <f>IFERROR(VLOOKUP(D35,'商品マスタ'!$A$4:$C$203,3,FALSE),"")</f>
      </c>
      <c r="G35" s="30" t="n">
        <v>151</v>
      </c>
      <c r="H35" s="30" t="n">
        <v>12</v>
      </c>
      <c r="I35" s="28" t="n">
        <v>52</v>
      </c>
      <c r="J35" s="28" t="n">
        <v>5</v>
      </c>
      <c r="K35" s="30" t="n">
        <v>0</v>
      </c>
      <c r="L35" s="35">
        <f>IF(OR(G35="",D35=""),"",G35+IF(H35="",0,H35)-IF(I35="",0,I35)-IF(J35="",0,J35)-IF(K35="",0,K35))</f>
      </c>
      <c r="M35" s="35">
        <f>IFERROR(VLOOKUP(D35,'商品マスタ'!$A$4:$L$203,12,FALSE),"")</f>
      </c>
      <c r="N35" s="35">
        <f>IF(L35="","",IF(L35&lt;=0,"欠品",IF(L35&lt;M35,"セキュリティ在庫未満","正常")))</f>
      </c>
      <c r="O35" s="28" t="s">
        <v>297</v>
      </c>
    </row>
    <row r="36">
      <c r="A36" s="29" t="n"/>
      <c r="B36" s="28" t="n"/>
      <c r="C36" s="34">
        <f>IFERROR(VLOOKUP(B36,'店舗マスタ'!$A$4:$B$103,2,FALSE),"")</f>
      </c>
      <c r="D36" s="28" t="n"/>
      <c r="E36" s="34">
        <f>IFERROR(VLOOKUP(D36,'商品マスタ'!$A$4:$E$203,5,FALSE),"")</f>
      </c>
      <c r="F36" s="34">
        <f>IFERROR(VLOOKUP(D36,'商品マスタ'!$A$4:$C$203,3,FALSE),"")</f>
      </c>
      <c r="G36" s="30" t="n"/>
      <c r="H36" s="30" t="n"/>
      <c r="I36" s="28" t="n"/>
      <c r="J36" s="28" t="n"/>
      <c r="K36" s="30" t="n"/>
      <c r="L36" s="35">
        <f>IF(OR(G36="",D36=""),"",G36+IF(H36="",0,H36)-IF(I36="",0,I36)-IF(J36="",0,J36)-IF(K36="",0,K36))</f>
      </c>
      <c r="M36" s="35">
        <f>IFERROR(VLOOKUP(D36,'商品マスタ'!$A$4:$L$203,12,FALSE),"")</f>
      </c>
      <c r="N36" s="35">
        <f>IF(L36="","",IF(L36&lt;=0,"欠品",IF(L36&lt;M36,"セキュリティ在庫未満","正常")))</f>
      </c>
      <c r="O36" s="28" t="n"/>
    </row>
    <row r="37">
      <c r="A37" s="29" t="n"/>
      <c r="B37" s="28" t="n"/>
      <c r="C37" s="34">
        <f>IFERROR(VLOOKUP(B37,'店舗マスタ'!$A$4:$B$103,2,FALSE),"")</f>
      </c>
      <c r="D37" s="28" t="n"/>
      <c r="E37" s="34">
        <f>IFERROR(VLOOKUP(D37,'商品マスタ'!$A$4:$E$203,5,FALSE),"")</f>
      </c>
      <c r="F37" s="34">
        <f>IFERROR(VLOOKUP(D37,'商品マスタ'!$A$4:$C$203,3,FALSE),"")</f>
      </c>
      <c r="G37" s="30" t="n"/>
      <c r="H37" s="30" t="n"/>
      <c r="I37" s="28" t="n"/>
      <c r="J37" s="28" t="n"/>
      <c r="K37" s="30" t="n"/>
      <c r="L37" s="35">
        <f>IF(OR(G37="",D37=""),"",G37+IF(H37="",0,H37)-IF(I37="",0,I37)-IF(J37="",0,J37)-IF(K37="",0,K37))</f>
      </c>
      <c r="M37" s="35">
        <f>IFERROR(VLOOKUP(D37,'商品マスタ'!$A$4:$L$203,12,FALSE),"")</f>
      </c>
      <c r="N37" s="35">
        <f>IF(L37="","",IF(L37&lt;=0,"欠品",IF(L37&lt;M37,"セキュリティ在庫未満","正常")))</f>
      </c>
      <c r="O37" s="28" t="n"/>
    </row>
    <row r="38">
      <c r="A38" s="29" t="n"/>
      <c r="B38" s="28" t="n"/>
      <c r="C38" s="34">
        <f>IFERROR(VLOOKUP(B38,'店舗マスタ'!$A$4:$B$103,2,FALSE),"")</f>
      </c>
      <c r="D38" s="28" t="n"/>
      <c r="E38" s="34">
        <f>IFERROR(VLOOKUP(D38,'商品マスタ'!$A$4:$E$203,5,FALSE),"")</f>
      </c>
      <c r="F38" s="34">
        <f>IFERROR(VLOOKUP(D38,'商品マスタ'!$A$4:$C$203,3,FALSE),"")</f>
      </c>
      <c r="G38" s="30" t="n"/>
      <c r="H38" s="30" t="n"/>
      <c r="I38" s="28" t="n"/>
      <c r="J38" s="28" t="n"/>
      <c r="K38" s="30" t="n"/>
      <c r="L38" s="35">
        <f>IF(OR(G38="",D38=""),"",G38+IF(H38="",0,H38)-IF(I38="",0,I38)-IF(J38="",0,J38)-IF(K38="",0,K38))</f>
      </c>
      <c r="M38" s="35">
        <f>IFERROR(VLOOKUP(D38,'商品マスタ'!$A$4:$L$203,12,FALSE),"")</f>
      </c>
      <c r="N38" s="35">
        <f>IF(L38="","",IF(L38&lt;=0,"欠品",IF(L38&lt;M38,"セキュリティ在庫未満","正常")))</f>
      </c>
      <c r="O38" s="28" t="n"/>
    </row>
    <row r="39">
      <c r="A39" s="29" t="n"/>
      <c r="B39" s="28" t="n"/>
      <c r="C39" s="34">
        <f>IFERROR(VLOOKUP(B39,'店舗マスタ'!$A$4:$B$103,2,FALSE),"")</f>
      </c>
      <c r="D39" s="28" t="n"/>
      <c r="E39" s="34">
        <f>IFERROR(VLOOKUP(D39,'商品マスタ'!$A$4:$E$203,5,FALSE),"")</f>
      </c>
      <c r="F39" s="34">
        <f>IFERROR(VLOOKUP(D39,'商品マスタ'!$A$4:$C$203,3,FALSE),"")</f>
      </c>
      <c r="G39" s="30" t="n"/>
      <c r="H39" s="30" t="n"/>
      <c r="I39" s="28" t="n"/>
      <c r="J39" s="28" t="n"/>
      <c r="K39" s="30" t="n"/>
      <c r="L39" s="35">
        <f>IF(OR(G39="",D39=""),"",G39+IF(H39="",0,H39)-IF(I39="",0,I39)-IF(J39="",0,J39)-IF(K39="",0,K39))</f>
      </c>
      <c r="M39" s="35">
        <f>IFERROR(VLOOKUP(D39,'商品マスタ'!$A$4:$L$203,12,FALSE),"")</f>
      </c>
      <c r="N39" s="35">
        <f>IF(L39="","",IF(L39&lt;=0,"欠品",IF(L39&lt;M39,"セキュリティ在庫未満","正常")))</f>
      </c>
      <c r="O39" s="28" t="n"/>
    </row>
    <row r="40">
      <c r="A40" s="29" t="n"/>
      <c r="B40" s="28" t="n"/>
      <c r="C40" s="34">
        <f>IFERROR(VLOOKUP(B40,'店舗マスタ'!$A$4:$B$103,2,FALSE),"")</f>
      </c>
      <c r="D40" s="28" t="n"/>
      <c r="E40" s="34">
        <f>IFERROR(VLOOKUP(D40,'商品マスタ'!$A$4:$E$203,5,FALSE),"")</f>
      </c>
      <c r="F40" s="34">
        <f>IFERROR(VLOOKUP(D40,'商品マスタ'!$A$4:$C$203,3,FALSE),"")</f>
      </c>
      <c r="G40" s="30" t="n"/>
      <c r="H40" s="30" t="n"/>
      <c r="I40" s="28" t="n"/>
      <c r="J40" s="28" t="n"/>
      <c r="K40" s="30" t="n"/>
      <c r="L40" s="35">
        <f>IF(OR(G40="",D40=""),"",G40+IF(H40="",0,H40)-IF(I40="",0,I40)-IF(J40="",0,J40)-IF(K40="",0,K40))</f>
      </c>
      <c r="M40" s="35">
        <f>IFERROR(VLOOKUP(D40,'商品マスタ'!$A$4:$L$203,12,FALSE),"")</f>
      </c>
      <c r="N40" s="35">
        <f>IF(L40="","",IF(L40&lt;=0,"欠品",IF(L40&lt;M40,"セキュリティ在庫未満","正常")))</f>
      </c>
      <c r="O40" s="28" t="n"/>
    </row>
    <row r="41">
      <c r="A41" s="29" t="n"/>
      <c r="B41" s="28" t="n"/>
      <c r="C41" s="34">
        <f>IFERROR(VLOOKUP(B41,'店舗マスタ'!$A$4:$B$103,2,FALSE),"")</f>
      </c>
      <c r="D41" s="28" t="n"/>
      <c r="E41" s="34">
        <f>IFERROR(VLOOKUP(D41,'商品マスタ'!$A$4:$E$203,5,FALSE),"")</f>
      </c>
      <c r="F41" s="34">
        <f>IFERROR(VLOOKUP(D41,'商品マスタ'!$A$4:$C$203,3,FALSE),"")</f>
      </c>
      <c r="G41" s="30" t="n"/>
      <c r="H41" s="30" t="n"/>
      <c r="I41" s="28" t="n"/>
      <c r="J41" s="28" t="n"/>
      <c r="K41" s="30" t="n"/>
      <c r="L41" s="35">
        <f>IF(OR(G41="",D41=""),"",G41+IF(H41="",0,H41)-IF(I41="",0,I41)-IF(J41="",0,J41)-IF(K41="",0,K41))</f>
      </c>
      <c r="M41" s="35">
        <f>IFERROR(VLOOKUP(D41,'商品マスタ'!$A$4:$L$203,12,FALSE),"")</f>
      </c>
      <c r="N41" s="35">
        <f>IF(L41="","",IF(L41&lt;=0,"欠品",IF(L41&lt;M41,"セキュリティ在庫未満","正常")))</f>
      </c>
      <c r="O41" s="28" t="n"/>
    </row>
    <row r="42">
      <c r="A42" s="29" t="n"/>
      <c r="B42" s="28" t="n"/>
      <c r="C42" s="34">
        <f>IFERROR(VLOOKUP(B42,'店舗マスタ'!$A$4:$B$103,2,FALSE),"")</f>
      </c>
      <c r="D42" s="28" t="n"/>
      <c r="E42" s="34">
        <f>IFERROR(VLOOKUP(D42,'商品マスタ'!$A$4:$E$203,5,FALSE),"")</f>
      </c>
      <c r="F42" s="34">
        <f>IFERROR(VLOOKUP(D42,'商品マスタ'!$A$4:$C$203,3,FALSE),"")</f>
      </c>
      <c r="G42" s="30" t="n"/>
      <c r="H42" s="30" t="n"/>
      <c r="I42" s="28" t="n"/>
      <c r="J42" s="28" t="n"/>
      <c r="K42" s="30" t="n"/>
      <c r="L42" s="35">
        <f>IF(OR(G42="",D42=""),"",G42+IF(H42="",0,H42)-IF(I42="",0,I42)-IF(J42="",0,J42)-IF(K42="",0,K42))</f>
      </c>
      <c r="M42" s="35">
        <f>IFERROR(VLOOKUP(D42,'商品マスタ'!$A$4:$L$203,12,FALSE),"")</f>
      </c>
      <c r="N42" s="35">
        <f>IF(L42="","",IF(L42&lt;=0,"欠品",IF(L42&lt;M42,"セキュリティ在庫未満","正常")))</f>
      </c>
      <c r="O42" s="28" t="n"/>
    </row>
    <row r="43">
      <c r="A43" s="29" t="n"/>
      <c r="B43" s="28" t="n"/>
      <c r="C43" s="34">
        <f>IFERROR(VLOOKUP(B43,'店舗マスタ'!$A$4:$B$103,2,FALSE),"")</f>
      </c>
      <c r="D43" s="28" t="n"/>
      <c r="E43" s="34">
        <f>IFERROR(VLOOKUP(D43,'商品マスタ'!$A$4:$E$203,5,FALSE),"")</f>
      </c>
      <c r="F43" s="34">
        <f>IFERROR(VLOOKUP(D43,'商品マスタ'!$A$4:$C$203,3,FALSE),"")</f>
      </c>
      <c r="G43" s="30" t="n"/>
      <c r="H43" s="30" t="n"/>
      <c r="I43" s="28" t="n"/>
      <c r="J43" s="28" t="n"/>
      <c r="K43" s="30" t="n"/>
      <c r="L43" s="35">
        <f>IF(OR(G43="",D43=""),"",G43+IF(H43="",0,H43)-IF(I43="",0,I43)-IF(J43="",0,J43)-IF(K43="",0,K43))</f>
      </c>
      <c r="M43" s="35">
        <f>IFERROR(VLOOKUP(D43,'商品マスタ'!$A$4:$L$203,12,FALSE),"")</f>
      </c>
      <c r="N43" s="35">
        <f>IF(L43="","",IF(L43&lt;=0,"欠品",IF(L43&lt;M43,"セキュリティ在庫未満","正常")))</f>
      </c>
      <c r="O43" s="28" t="n"/>
    </row>
    <row r="44">
      <c r="A44" s="29" t="n"/>
      <c r="B44" s="28" t="n"/>
      <c r="C44" s="34">
        <f>IFERROR(VLOOKUP(B44,'店舗マスタ'!$A$4:$B$103,2,FALSE),"")</f>
      </c>
      <c r="D44" s="28" t="n"/>
      <c r="E44" s="34">
        <f>IFERROR(VLOOKUP(D44,'商品マスタ'!$A$4:$E$203,5,FALSE),"")</f>
      </c>
      <c r="F44" s="34">
        <f>IFERROR(VLOOKUP(D44,'商品マスタ'!$A$4:$C$203,3,FALSE),"")</f>
      </c>
      <c r="G44" s="30" t="n"/>
      <c r="H44" s="30" t="n"/>
      <c r="I44" s="28" t="n"/>
      <c r="J44" s="28" t="n"/>
      <c r="K44" s="30" t="n"/>
      <c r="L44" s="35">
        <f>IF(OR(G44="",D44=""),"",G44+IF(H44="",0,H44)-IF(I44="",0,I44)-IF(J44="",0,J44)-IF(K44="",0,K44))</f>
      </c>
      <c r="M44" s="35">
        <f>IFERROR(VLOOKUP(D44,'商品マスタ'!$A$4:$L$203,12,FALSE),"")</f>
      </c>
      <c r="N44" s="35">
        <f>IF(L44="","",IF(L44&lt;=0,"欠品",IF(L44&lt;M44,"セキュリティ在庫未満","正常")))</f>
      </c>
      <c r="O44" s="28" t="n"/>
    </row>
    <row r="45">
      <c r="A45" s="29" t="n"/>
      <c r="B45" s="28" t="n"/>
      <c r="C45" s="34">
        <f>IFERROR(VLOOKUP(B45,'店舗マスタ'!$A$4:$B$103,2,FALSE),"")</f>
      </c>
      <c r="D45" s="28" t="n"/>
      <c r="E45" s="34">
        <f>IFERROR(VLOOKUP(D45,'商品マスタ'!$A$4:$E$203,5,FALSE),"")</f>
      </c>
      <c r="F45" s="34">
        <f>IFERROR(VLOOKUP(D45,'商品マスタ'!$A$4:$C$203,3,FALSE),"")</f>
      </c>
      <c r="G45" s="30" t="n"/>
      <c r="H45" s="30" t="n"/>
      <c r="I45" s="28" t="n"/>
      <c r="J45" s="28" t="n"/>
      <c r="K45" s="30" t="n"/>
      <c r="L45" s="35">
        <f>IF(OR(G45="",D45=""),"",G45+IF(H45="",0,H45)-IF(I45="",0,I45)-IF(J45="",0,J45)-IF(K45="",0,K45))</f>
      </c>
      <c r="M45" s="35">
        <f>IFERROR(VLOOKUP(D45,'商品マスタ'!$A$4:$L$203,12,FALSE),"")</f>
      </c>
      <c r="N45" s="35">
        <f>IF(L45="","",IF(L45&lt;=0,"欠品",IF(L45&lt;M45,"セキュリティ在庫未満","正常")))</f>
      </c>
      <c r="O45" s="28" t="n"/>
    </row>
    <row r="46">
      <c r="A46" s="29" t="n"/>
      <c r="B46" s="28" t="n"/>
      <c r="C46" s="34">
        <f>IFERROR(VLOOKUP(B46,'店舗マスタ'!$A$4:$B$103,2,FALSE),"")</f>
      </c>
      <c r="D46" s="28" t="n"/>
      <c r="E46" s="34">
        <f>IFERROR(VLOOKUP(D46,'商品マスタ'!$A$4:$E$203,5,FALSE),"")</f>
      </c>
      <c r="F46" s="34">
        <f>IFERROR(VLOOKUP(D46,'商品マスタ'!$A$4:$C$203,3,FALSE),"")</f>
      </c>
      <c r="G46" s="30" t="n"/>
      <c r="H46" s="30" t="n"/>
      <c r="I46" s="28" t="n"/>
      <c r="J46" s="28" t="n"/>
      <c r="K46" s="30" t="n"/>
      <c r="L46" s="35">
        <f>IF(OR(G46="",D46=""),"",G46+IF(H46="",0,H46)-IF(I46="",0,I46)-IF(J46="",0,J46)-IF(K46="",0,K46))</f>
      </c>
      <c r="M46" s="35">
        <f>IFERROR(VLOOKUP(D46,'商品マスタ'!$A$4:$L$203,12,FALSE),"")</f>
      </c>
      <c r="N46" s="35">
        <f>IF(L46="","",IF(L46&lt;=0,"欠品",IF(L46&lt;M46,"セキュリティ在庫未満","正常")))</f>
      </c>
      <c r="O46" s="28" t="n"/>
    </row>
    <row r="47">
      <c r="A47" s="29" t="n"/>
      <c r="B47" s="28" t="n"/>
      <c r="C47" s="34">
        <f>IFERROR(VLOOKUP(B47,'店舗マスタ'!$A$4:$B$103,2,FALSE),"")</f>
      </c>
      <c r="D47" s="28" t="n"/>
      <c r="E47" s="34">
        <f>IFERROR(VLOOKUP(D47,'商品マスタ'!$A$4:$E$203,5,FALSE),"")</f>
      </c>
      <c r="F47" s="34">
        <f>IFERROR(VLOOKUP(D47,'商品マスタ'!$A$4:$C$203,3,FALSE),"")</f>
      </c>
      <c r="G47" s="30" t="n"/>
      <c r="H47" s="30" t="n"/>
      <c r="I47" s="28" t="n"/>
      <c r="J47" s="28" t="n"/>
      <c r="K47" s="30" t="n"/>
      <c r="L47" s="35">
        <f>IF(OR(G47="",D47=""),"",G47+IF(H47="",0,H47)-IF(I47="",0,I47)-IF(J47="",0,J47)-IF(K47="",0,K47))</f>
      </c>
      <c r="M47" s="35">
        <f>IFERROR(VLOOKUP(D47,'商品マスタ'!$A$4:$L$203,12,FALSE),"")</f>
      </c>
      <c r="N47" s="35">
        <f>IF(L47="","",IF(L47&lt;=0,"欠品",IF(L47&lt;M47,"セキュリティ在庫未満","正常")))</f>
      </c>
      <c r="O47" s="28" t="n"/>
    </row>
    <row r="48">
      <c r="A48" s="29" t="n"/>
      <c r="B48" s="28" t="n"/>
      <c r="C48" s="34">
        <f>IFERROR(VLOOKUP(B48,'店舗マスタ'!$A$4:$B$103,2,FALSE),"")</f>
      </c>
      <c r="D48" s="28" t="n"/>
      <c r="E48" s="34">
        <f>IFERROR(VLOOKUP(D48,'商品マスタ'!$A$4:$E$203,5,FALSE),"")</f>
      </c>
      <c r="F48" s="34">
        <f>IFERROR(VLOOKUP(D48,'商品マスタ'!$A$4:$C$203,3,FALSE),"")</f>
      </c>
      <c r="G48" s="30" t="n"/>
      <c r="H48" s="30" t="n"/>
      <c r="I48" s="28" t="n"/>
      <c r="J48" s="28" t="n"/>
      <c r="K48" s="30" t="n"/>
      <c r="L48" s="35">
        <f>IF(OR(G48="",D48=""),"",G48+IF(H48="",0,H48)-IF(I48="",0,I48)-IF(J48="",0,J48)-IF(K48="",0,K48))</f>
      </c>
      <c r="M48" s="35">
        <f>IFERROR(VLOOKUP(D48,'商品マスタ'!$A$4:$L$203,12,FALSE),"")</f>
      </c>
      <c r="N48" s="35">
        <f>IF(L48="","",IF(L48&lt;=0,"欠品",IF(L48&lt;M48,"セキュリティ在庫未満","正常")))</f>
      </c>
      <c r="O48" s="28" t="n"/>
    </row>
    <row r="49">
      <c r="A49" s="29" t="n"/>
      <c r="B49" s="28" t="n"/>
      <c r="C49" s="34">
        <f>IFERROR(VLOOKUP(B49,'店舗マスタ'!$A$4:$B$103,2,FALSE),"")</f>
      </c>
      <c r="D49" s="28" t="n"/>
      <c r="E49" s="34">
        <f>IFERROR(VLOOKUP(D49,'商品マスタ'!$A$4:$E$203,5,FALSE),"")</f>
      </c>
      <c r="F49" s="34">
        <f>IFERROR(VLOOKUP(D49,'商品マスタ'!$A$4:$C$203,3,FALSE),"")</f>
      </c>
      <c r="G49" s="30" t="n"/>
      <c r="H49" s="30" t="n"/>
      <c r="I49" s="28" t="n"/>
      <c r="J49" s="28" t="n"/>
      <c r="K49" s="30" t="n"/>
      <c r="L49" s="35">
        <f>IF(OR(G49="",D49=""),"",G49+IF(H49="",0,H49)-IF(I49="",0,I49)-IF(J49="",0,J49)-IF(K49="",0,K49))</f>
      </c>
      <c r="M49" s="35">
        <f>IFERROR(VLOOKUP(D49,'商品マスタ'!$A$4:$L$203,12,FALSE),"")</f>
      </c>
      <c r="N49" s="35">
        <f>IF(L49="","",IF(L49&lt;=0,"欠品",IF(L49&lt;M49,"セキュリティ在庫未満","正常")))</f>
      </c>
      <c r="O49" s="28" t="n"/>
    </row>
    <row r="50">
      <c r="A50" s="29" t="n"/>
      <c r="B50" s="28" t="n"/>
      <c r="C50" s="34">
        <f>IFERROR(VLOOKUP(B50,'店舗マスタ'!$A$4:$B$103,2,FALSE),"")</f>
      </c>
      <c r="D50" s="28" t="n"/>
      <c r="E50" s="34">
        <f>IFERROR(VLOOKUP(D50,'商品マスタ'!$A$4:$E$203,5,FALSE),"")</f>
      </c>
      <c r="F50" s="34">
        <f>IFERROR(VLOOKUP(D50,'商品マスタ'!$A$4:$C$203,3,FALSE),"")</f>
      </c>
      <c r="G50" s="30" t="n"/>
      <c r="H50" s="30" t="n"/>
      <c r="I50" s="28" t="n"/>
      <c r="J50" s="28" t="n"/>
      <c r="K50" s="30" t="n"/>
      <c r="L50" s="35">
        <f>IF(OR(G50="",D50=""),"",G50+IF(H50="",0,H50)-IF(I50="",0,I50)-IF(J50="",0,J50)-IF(K50="",0,K50))</f>
      </c>
      <c r="M50" s="35">
        <f>IFERROR(VLOOKUP(D50,'商品マスタ'!$A$4:$L$203,12,FALSE),"")</f>
      </c>
      <c r="N50" s="35">
        <f>IF(L50="","",IF(L50&lt;=0,"欠品",IF(L50&lt;M50,"セキュリティ在庫未満","正常")))</f>
      </c>
      <c r="O50" s="28" t="n"/>
    </row>
    <row r="51">
      <c r="A51" s="29" t="n"/>
      <c r="B51" s="28" t="n"/>
      <c r="C51" s="34">
        <f>IFERROR(VLOOKUP(B51,'店舗マスタ'!$A$4:$B$103,2,FALSE),"")</f>
      </c>
      <c r="D51" s="28" t="n"/>
      <c r="E51" s="34">
        <f>IFERROR(VLOOKUP(D51,'商品マスタ'!$A$4:$E$203,5,FALSE),"")</f>
      </c>
      <c r="F51" s="34">
        <f>IFERROR(VLOOKUP(D51,'商品マスタ'!$A$4:$C$203,3,FALSE),"")</f>
      </c>
      <c r="G51" s="30" t="n"/>
      <c r="H51" s="30" t="n"/>
      <c r="I51" s="28" t="n"/>
      <c r="J51" s="28" t="n"/>
      <c r="K51" s="30" t="n"/>
      <c r="L51" s="35">
        <f>IF(OR(G51="",D51=""),"",G51+IF(H51="",0,H51)-IF(I51="",0,I51)-IF(J51="",0,J51)-IF(K51="",0,K51))</f>
      </c>
      <c r="M51" s="35">
        <f>IFERROR(VLOOKUP(D51,'商品マスタ'!$A$4:$L$203,12,FALSE),"")</f>
      </c>
      <c r="N51" s="35">
        <f>IF(L51="","",IF(L51&lt;=0,"欠品",IF(L51&lt;M51,"セキュリティ在庫未満","正常")))</f>
      </c>
      <c r="O51" s="28" t="n"/>
    </row>
    <row r="52">
      <c r="A52" s="29" t="n"/>
      <c r="B52" s="28" t="n"/>
      <c r="C52" s="34">
        <f>IFERROR(VLOOKUP(B52,'店舗マスタ'!$A$4:$B$103,2,FALSE),"")</f>
      </c>
      <c r="D52" s="28" t="n"/>
      <c r="E52" s="34">
        <f>IFERROR(VLOOKUP(D52,'商品マスタ'!$A$4:$E$203,5,FALSE),"")</f>
      </c>
      <c r="F52" s="34">
        <f>IFERROR(VLOOKUP(D52,'商品マスタ'!$A$4:$C$203,3,FALSE),"")</f>
      </c>
      <c r="G52" s="30" t="n"/>
      <c r="H52" s="30" t="n"/>
      <c r="I52" s="28" t="n"/>
      <c r="J52" s="28" t="n"/>
      <c r="K52" s="30" t="n"/>
      <c r="L52" s="35">
        <f>IF(OR(G52="",D52=""),"",G52+IF(H52="",0,H52)-IF(I52="",0,I52)-IF(J52="",0,J52)-IF(K52="",0,K52))</f>
      </c>
      <c r="M52" s="35">
        <f>IFERROR(VLOOKUP(D52,'商品マスタ'!$A$4:$L$203,12,FALSE),"")</f>
      </c>
      <c r="N52" s="35">
        <f>IF(L52="","",IF(L52&lt;=0,"欠品",IF(L52&lt;M52,"セキュリティ在庫未満","正常")))</f>
      </c>
      <c r="O52" s="28" t="n"/>
    </row>
    <row r="53">
      <c r="A53" s="29" t="n"/>
      <c r="B53" s="28" t="n"/>
      <c r="C53" s="34">
        <f>IFERROR(VLOOKUP(B53,'店舗マスタ'!$A$4:$B$103,2,FALSE),"")</f>
      </c>
      <c r="D53" s="28" t="n"/>
      <c r="E53" s="34">
        <f>IFERROR(VLOOKUP(D53,'商品マスタ'!$A$4:$E$203,5,FALSE),"")</f>
      </c>
      <c r="F53" s="34">
        <f>IFERROR(VLOOKUP(D53,'商品マスタ'!$A$4:$C$203,3,FALSE),"")</f>
      </c>
      <c r="G53" s="30" t="n"/>
      <c r="H53" s="30" t="n"/>
      <c r="I53" s="28" t="n"/>
      <c r="J53" s="28" t="n"/>
      <c r="K53" s="30" t="n"/>
      <c r="L53" s="35">
        <f>IF(OR(G53="",D53=""),"",G53+IF(H53="",0,H53)-IF(I53="",0,I53)-IF(J53="",0,J53)-IF(K53="",0,K53))</f>
      </c>
      <c r="M53" s="35">
        <f>IFERROR(VLOOKUP(D53,'商品マスタ'!$A$4:$L$203,12,FALSE),"")</f>
      </c>
      <c r="N53" s="35">
        <f>IF(L53="","",IF(L53&lt;=0,"欠品",IF(L53&lt;M53,"セキュリティ在庫未満","正常")))</f>
      </c>
      <c r="O53" s="28" t="n"/>
    </row>
    <row r="54">
      <c r="A54" s="29" t="n"/>
      <c r="B54" s="28" t="n"/>
      <c r="C54" s="34">
        <f>IFERROR(VLOOKUP(B54,'店舗マスタ'!$A$4:$B$103,2,FALSE),"")</f>
      </c>
      <c r="D54" s="28" t="n"/>
      <c r="E54" s="34">
        <f>IFERROR(VLOOKUP(D54,'商品マスタ'!$A$4:$E$203,5,FALSE),"")</f>
      </c>
      <c r="F54" s="34">
        <f>IFERROR(VLOOKUP(D54,'商品マスタ'!$A$4:$C$203,3,FALSE),"")</f>
      </c>
      <c r="G54" s="30" t="n"/>
      <c r="H54" s="30" t="n"/>
      <c r="I54" s="28" t="n"/>
      <c r="J54" s="28" t="n"/>
      <c r="K54" s="30" t="n"/>
      <c r="L54" s="35">
        <f>IF(OR(G54="",D54=""),"",G54+IF(H54="",0,H54)-IF(I54="",0,I54)-IF(J54="",0,J54)-IF(K54="",0,K54))</f>
      </c>
      <c r="M54" s="35">
        <f>IFERROR(VLOOKUP(D54,'商品マスタ'!$A$4:$L$203,12,FALSE),"")</f>
      </c>
      <c r="N54" s="35">
        <f>IF(L54="","",IF(L54&lt;=0,"欠品",IF(L54&lt;M54,"セキュリティ在庫未満","正常")))</f>
      </c>
      <c r="O54" s="28" t="n"/>
    </row>
    <row r="55">
      <c r="A55" s="29" t="n"/>
      <c r="B55" s="28" t="n"/>
      <c r="C55" s="34">
        <f>IFERROR(VLOOKUP(B55,'店舗マスタ'!$A$4:$B$103,2,FALSE),"")</f>
      </c>
      <c r="D55" s="28" t="n"/>
      <c r="E55" s="34">
        <f>IFERROR(VLOOKUP(D55,'商品マスタ'!$A$4:$E$203,5,FALSE),"")</f>
      </c>
      <c r="F55" s="34">
        <f>IFERROR(VLOOKUP(D55,'商品マスタ'!$A$4:$C$203,3,FALSE),"")</f>
      </c>
      <c r="G55" s="30" t="n"/>
      <c r="H55" s="30" t="n"/>
      <c r="I55" s="28" t="n"/>
      <c r="J55" s="28" t="n"/>
      <c r="K55" s="30" t="n"/>
      <c r="L55" s="35">
        <f>IF(OR(G55="",D55=""),"",G55+IF(H55="",0,H55)-IF(I55="",0,I55)-IF(J55="",0,J55)-IF(K55="",0,K55))</f>
      </c>
      <c r="M55" s="35">
        <f>IFERROR(VLOOKUP(D55,'商品マスタ'!$A$4:$L$203,12,FALSE),"")</f>
      </c>
      <c r="N55" s="35">
        <f>IF(L55="","",IF(L55&lt;=0,"欠品",IF(L55&lt;M55,"セキュリティ在庫未満","正常")))</f>
      </c>
      <c r="O55" s="28" t="n"/>
    </row>
    <row r="56">
      <c r="A56" s="29" t="n"/>
      <c r="B56" s="28" t="n"/>
      <c r="C56" s="34">
        <f>IFERROR(VLOOKUP(B56,'店舗マスタ'!$A$4:$B$103,2,FALSE),"")</f>
      </c>
      <c r="D56" s="28" t="n"/>
      <c r="E56" s="34">
        <f>IFERROR(VLOOKUP(D56,'商品マスタ'!$A$4:$E$203,5,FALSE),"")</f>
      </c>
      <c r="F56" s="34">
        <f>IFERROR(VLOOKUP(D56,'商品マスタ'!$A$4:$C$203,3,FALSE),"")</f>
      </c>
      <c r="G56" s="30" t="n"/>
      <c r="H56" s="30" t="n"/>
      <c r="I56" s="28" t="n"/>
      <c r="J56" s="28" t="n"/>
      <c r="K56" s="30" t="n"/>
      <c r="L56" s="35">
        <f>IF(OR(G56="",D56=""),"",G56+IF(H56="",0,H56)-IF(I56="",0,I56)-IF(J56="",0,J56)-IF(K56="",0,K56))</f>
      </c>
      <c r="M56" s="35">
        <f>IFERROR(VLOOKUP(D56,'商品マスタ'!$A$4:$L$203,12,FALSE),"")</f>
      </c>
      <c r="N56" s="35">
        <f>IF(L56="","",IF(L56&lt;=0,"欠品",IF(L56&lt;M56,"セキュリティ在庫未満","正常")))</f>
      </c>
      <c r="O56" s="28" t="n"/>
    </row>
    <row r="57">
      <c r="A57" s="29" t="n"/>
      <c r="B57" s="28" t="n"/>
      <c r="C57" s="34">
        <f>IFERROR(VLOOKUP(B57,'店舗マスタ'!$A$4:$B$103,2,FALSE),"")</f>
      </c>
      <c r="D57" s="28" t="n"/>
      <c r="E57" s="34">
        <f>IFERROR(VLOOKUP(D57,'商品マスタ'!$A$4:$E$203,5,FALSE),"")</f>
      </c>
      <c r="F57" s="34">
        <f>IFERROR(VLOOKUP(D57,'商品マスタ'!$A$4:$C$203,3,FALSE),"")</f>
      </c>
      <c r="G57" s="30" t="n"/>
      <c r="H57" s="30" t="n"/>
      <c r="I57" s="28" t="n"/>
      <c r="J57" s="28" t="n"/>
      <c r="K57" s="30" t="n"/>
      <c r="L57" s="35">
        <f>IF(OR(G57="",D57=""),"",G57+IF(H57="",0,H57)-IF(I57="",0,I57)-IF(J57="",0,J57)-IF(K57="",0,K57))</f>
      </c>
      <c r="M57" s="35">
        <f>IFERROR(VLOOKUP(D57,'商品マスタ'!$A$4:$L$203,12,FALSE),"")</f>
      </c>
      <c r="N57" s="35">
        <f>IF(L57="","",IF(L57&lt;=0,"欠品",IF(L57&lt;M57,"セキュリティ在庫未満","正常")))</f>
      </c>
      <c r="O57" s="28" t="n"/>
    </row>
    <row r="58">
      <c r="A58" s="29" t="n"/>
      <c r="B58" s="28" t="n"/>
      <c r="C58" s="34">
        <f>IFERROR(VLOOKUP(B58,'店舗マスタ'!$A$4:$B$103,2,FALSE),"")</f>
      </c>
      <c r="D58" s="28" t="n"/>
      <c r="E58" s="34">
        <f>IFERROR(VLOOKUP(D58,'商品マスタ'!$A$4:$E$203,5,FALSE),"")</f>
      </c>
      <c r="F58" s="34">
        <f>IFERROR(VLOOKUP(D58,'商品マスタ'!$A$4:$C$203,3,FALSE),"")</f>
      </c>
      <c r="G58" s="30" t="n"/>
      <c r="H58" s="30" t="n"/>
      <c r="I58" s="28" t="n"/>
      <c r="J58" s="28" t="n"/>
      <c r="K58" s="30" t="n"/>
      <c r="L58" s="35">
        <f>IF(OR(G58="",D58=""),"",G58+IF(H58="",0,H58)-IF(I58="",0,I58)-IF(J58="",0,J58)-IF(K58="",0,K58))</f>
      </c>
      <c r="M58" s="35">
        <f>IFERROR(VLOOKUP(D58,'商品マスタ'!$A$4:$L$203,12,FALSE),"")</f>
      </c>
      <c r="N58" s="35">
        <f>IF(L58="","",IF(L58&lt;=0,"欠品",IF(L58&lt;M58,"セキュリティ在庫未満","正常")))</f>
      </c>
      <c r="O58" s="28" t="n"/>
    </row>
    <row r="59">
      <c r="A59" s="29" t="n"/>
      <c r="B59" s="28" t="n"/>
      <c r="C59" s="34">
        <f>IFERROR(VLOOKUP(B59,'店舗マスタ'!$A$4:$B$103,2,FALSE),"")</f>
      </c>
      <c r="D59" s="28" t="n"/>
      <c r="E59" s="34">
        <f>IFERROR(VLOOKUP(D59,'商品マスタ'!$A$4:$E$203,5,FALSE),"")</f>
      </c>
      <c r="F59" s="34">
        <f>IFERROR(VLOOKUP(D59,'商品マスタ'!$A$4:$C$203,3,FALSE),"")</f>
      </c>
      <c r="G59" s="30" t="n"/>
      <c r="H59" s="30" t="n"/>
      <c r="I59" s="28" t="n"/>
      <c r="J59" s="28" t="n"/>
      <c r="K59" s="30" t="n"/>
      <c r="L59" s="35">
        <f>IF(OR(G59="",D59=""),"",G59+IF(H59="",0,H59)-IF(I59="",0,I59)-IF(J59="",0,J59)-IF(K59="",0,K59))</f>
      </c>
      <c r="M59" s="35">
        <f>IFERROR(VLOOKUP(D59,'商品マスタ'!$A$4:$L$203,12,FALSE),"")</f>
      </c>
      <c r="N59" s="35">
        <f>IF(L59="","",IF(L59&lt;=0,"欠品",IF(L59&lt;M59,"セキュリティ在庫未満","正常")))</f>
      </c>
      <c r="O59" s="28" t="n"/>
    </row>
    <row r="60">
      <c r="A60" s="29" t="n"/>
      <c r="B60" s="28" t="n"/>
      <c r="C60" s="34">
        <f>IFERROR(VLOOKUP(B60,'店舗マスタ'!$A$4:$B$103,2,FALSE),"")</f>
      </c>
      <c r="D60" s="28" t="n"/>
      <c r="E60" s="34">
        <f>IFERROR(VLOOKUP(D60,'商品マスタ'!$A$4:$E$203,5,FALSE),"")</f>
      </c>
      <c r="F60" s="34">
        <f>IFERROR(VLOOKUP(D60,'商品マスタ'!$A$4:$C$203,3,FALSE),"")</f>
      </c>
      <c r="G60" s="30" t="n"/>
      <c r="H60" s="30" t="n"/>
      <c r="I60" s="28" t="n"/>
      <c r="J60" s="28" t="n"/>
      <c r="K60" s="30" t="n"/>
      <c r="L60" s="35">
        <f>IF(OR(G60="",D60=""),"",G60+IF(H60="",0,H60)-IF(I60="",0,I60)-IF(J60="",0,J60)-IF(K60="",0,K60))</f>
      </c>
      <c r="M60" s="35">
        <f>IFERROR(VLOOKUP(D60,'商品マスタ'!$A$4:$L$203,12,FALSE),"")</f>
      </c>
      <c r="N60" s="35">
        <f>IF(L60="","",IF(L60&lt;=0,"欠品",IF(L60&lt;M60,"セキュリティ在庫未満","正常")))</f>
      </c>
      <c r="O60" s="28" t="n"/>
    </row>
    <row r="61">
      <c r="A61" s="29" t="n"/>
      <c r="B61" s="28" t="n"/>
      <c r="C61" s="34">
        <f>IFERROR(VLOOKUP(B61,'店舗マスタ'!$A$4:$B$103,2,FALSE),"")</f>
      </c>
      <c r="D61" s="28" t="n"/>
      <c r="E61" s="34">
        <f>IFERROR(VLOOKUP(D61,'商品マスタ'!$A$4:$E$203,5,FALSE),"")</f>
      </c>
      <c r="F61" s="34">
        <f>IFERROR(VLOOKUP(D61,'商品マスタ'!$A$4:$C$203,3,FALSE),"")</f>
      </c>
      <c r="G61" s="30" t="n"/>
      <c r="H61" s="30" t="n"/>
      <c r="I61" s="28" t="n"/>
      <c r="J61" s="28" t="n"/>
      <c r="K61" s="30" t="n"/>
      <c r="L61" s="35">
        <f>IF(OR(G61="",D61=""),"",G61+IF(H61="",0,H61)-IF(I61="",0,I61)-IF(J61="",0,J61)-IF(K61="",0,K61))</f>
      </c>
      <c r="M61" s="35">
        <f>IFERROR(VLOOKUP(D61,'商品マスタ'!$A$4:$L$203,12,FALSE),"")</f>
      </c>
      <c r="N61" s="35">
        <f>IF(L61="","",IF(L61&lt;=0,"欠品",IF(L61&lt;M61,"セキュリティ在庫未満","正常")))</f>
      </c>
      <c r="O61" s="28" t="n"/>
    </row>
    <row r="62">
      <c r="A62" s="29" t="n"/>
      <c r="B62" s="28" t="n"/>
      <c r="C62" s="34">
        <f>IFERROR(VLOOKUP(B62,'店舗マスタ'!$A$4:$B$103,2,FALSE),"")</f>
      </c>
      <c r="D62" s="28" t="n"/>
      <c r="E62" s="34">
        <f>IFERROR(VLOOKUP(D62,'商品マスタ'!$A$4:$E$203,5,FALSE),"")</f>
      </c>
      <c r="F62" s="34">
        <f>IFERROR(VLOOKUP(D62,'商品マスタ'!$A$4:$C$203,3,FALSE),"")</f>
      </c>
      <c r="G62" s="30" t="n"/>
      <c r="H62" s="30" t="n"/>
      <c r="I62" s="28" t="n"/>
      <c r="J62" s="28" t="n"/>
      <c r="K62" s="30" t="n"/>
      <c r="L62" s="35">
        <f>IF(OR(G62="",D62=""),"",G62+IF(H62="",0,H62)-IF(I62="",0,I62)-IF(J62="",0,J62)-IF(K62="",0,K62))</f>
      </c>
      <c r="M62" s="35">
        <f>IFERROR(VLOOKUP(D62,'商品マスタ'!$A$4:$L$203,12,FALSE),"")</f>
      </c>
      <c r="N62" s="35">
        <f>IF(L62="","",IF(L62&lt;=0,"欠品",IF(L62&lt;M62,"セキュリティ在庫未満","正常")))</f>
      </c>
      <c r="O62" s="28" t="n"/>
    </row>
    <row r="63">
      <c r="A63" s="29" t="n"/>
      <c r="B63" s="28" t="n"/>
      <c r="C63" s="34">
        <f>IFERROR(VLOOKUP(B63,'店舗マスタ'!$A$4:$B$103,2,FALSE),"")</f>
      </c>
      <c r="D63" s="28" t="n"/>
      <c r="E63" s="34">
        <f>IFERROR(VLOOKUP(D63,'商品マスタ'!$A$4:$E$203,5,FALSE),"")</f>
      </c>
      <c r="F63" s="34">
        <f>IFERROR(VLOOKUP(D63,'商品マスタ'!$A$4:$C$203,3,FALSE),"")</f>
      </c>
      <c r="G63" s="30" t="n"/>
      <c r="H63" s="30" t="n"/>
      <c r="I63" s="28" t="n"/>
      <c r="J63" s="28" t="n"/>
      <c r="K63" s="30" t="n"/>
      <c r="L63" s="35">
        <f>IF(OR(G63="",D63=""),"",G63+IF(H63="",0,H63)-IF(I63="",0,I63)-IF(J63="",0,J63)-IF(K63="",0,K63))</f>
      </c>
      <c r="M63" s="35">
        <f>IFERROR(VLOOKUP(D63,'商品マスタ'!$A$4:$L$203,12,FALSE),"")</f>
      </c>
      <c r="N63" s="35">
        <f>IF(L63="","",IF(L63&lt;=0,"欠品",IF(L63&lt;M63,"セキュリティ在庫未満","正常")))</f>
      </c>
      <c r="O63" s="28" t="n"/>
    </row>
    <row r="64">
      <c r="A64" s="29" t="n"/>
      <c r="B64" s="28" t="n"/>
      <c r="C64" s="34">
        <f>IFERROR(VLOOKUP(B64,'店舗マスタ'!$A$4:$B$103,2,FALSE),"")</f>
      </c>
      <c r="D64" s="28" t="n"/>
      <c r="E64" s="34">
        <f>IFERROR(VLOOKUP(D64,'商品マスタ'!$A$4:$E$203,5,FALSE),"")</f>
      </c>
      <c r="F64" s="34">
        <f>IFERROR(VLOOKUP(D64,'商品マスタ'!$A$4:$C$203,3,FALSE),"")</f>
      </c>
      <c r="G64" s="30" t="n"/>
      <c r="H64" s="30" t="n"/>
      <c r="I64" s="28" t="n"/>
      <c r="J64" s="28" t="n"/>
      <c r="K64" s="30" t="n"/>
      <c r="L64" s="35">
        <f>IF(OR(G64="",D64=""),"",G64+IF(H64="",0,H64)-IF(I64="",0,I64)-IF(J64="",0,J64)-IF(K64="",0,K64))</f>
      </c>
      <c r="M64" s="35">
        <f>IFERROR(VLOOKUP(D64,'商品マスタ'!$A$4:$L$203,12,FALSE),"")</f>
      </c>
      <c r="N64" s="35">
        <f>IF(L64="","",IF(L64&lt;=0,"欠品",IF(L64&lt;M64,"セキュリティ在庫未満","正常")))</f>
      </c>
      <c r="O64" s="28" t="n"/>
    </row>
    <row r="65">
      <c r="A65" s="29" t="n"/>
      <c r="B65" s="28" t="n"/>
      <c r="C65" s="34">
        <f>IFERROR(VLOOKUP(B65,'店舗マスタ'!$A$4:$B$103,2,FALSE),"")</f>
      </c>
      <c r="D65" s="28" t="n"/>
      <c r="E65" s="34">
        <f>IFERROR(VLOOKUP(D65,'商品マスタ'!$A$4:$E$203,5,FALSE),"")</f>
      </c>
      <c r="F65" s="34">
        <f>IFERROR(VLOOKUP(D65,'商品マスタ'!$A$4:$C$203,3,FALSE),"")</f>
      </c>
      <c r="G65" s="30" t="n"/>
      <c r="H65" s="30" t="n"/>
      <c r="I65" s="28" t="n"/>
      <c r="J65" s="28" t="n"/>
      <c r="K65" s="30" t="n"/>
      <c r="L65" s="35">
        <f>IF(OR(G65="",D65=""),"",G65+IF(H65="",0,H65)-IF(I65="",0,I65)-IF(J65="",0,J65)-IF(K65="",0,K65))</f>
      </c>
      <c r="M65" s="35">
        <f>IFERROR(VLOOKUP(D65,'商品マスタ'!$A$4:$L$203,12,FALSE),"")</f>
      </c>
      <c r="N65" s="35">
        <f>IF(L65="","",IF(L65&lt;=0,"欠品",IF(L65&lt;M65,"セキュリティ在庫未満","正常")))</f>
      </c>
      <c r="O65" s="28" t="n"/>
    </row>
    <row r="66">
      <c r="A66" s="29" t="n"/>
      <c r="B66" s="28" t="n"/>
      <c r="C66" s="34">
        <f>IFERROR(VLOOKUP(B66,'店舗マスタ'!$A$4:$B$103,2,FALSE),"")</f>
      </c>
      <c r="D66" s="28" t="n"/>
      <c r="E66" s="34">
        <f>IFERROR(VLOOKUP(D66,'商品マスタ'!$A$4:$E$203,5,FALSE),"")</f>
      </c>
      <c r="F66" s="34">
        <f>IFERROR(VLOOKUP(D66,'商品マスタ'!$A$4:$C$203,3,FALSE),"")</f>
      </c>
      <c r="G66" s="30" t="n"/>
      <c r="H66" s="30" t="n"/>
      <c r="I66" s="28" t="n"/>
      <c r="J66" s="28" t="n"/>
      <c r="K66" s="30" t="n"/>
      <c r="L66" s="35">
        <f>IF(OR(G66="",D66=""),"",G66+IF(H66="",0,H66)-IF(I66="",0,I66)-IF(J66="",0,J66)-IF(K66="",0,K66))</f>
      </c>
      <c r="M66" s="35">
        <f>IFERROR(VLOOKUP(D66,'商品マスタ'!$A$4:$L$203,12,FALSE),"")</f>
      </c>
      <c r="N66" s="35">
        <f>IF(L66="","",IF(L66&lt;=0,"欠品",IF(L66&lt;M66,"セキュリティ在庫未満","正常")))</f>
      </c>
      <c r="O66" s="28" t="n"/>
    </row>
    <row r="67">
      <c r="A67" s="29" t="n"/>
      <c r="B67" s="28" t="n"/>
      <c r="C67" s="34">
        <f>IFERROR(VLOOKUP(B67,'店舗マスタ'!$A$4:$B$103,2,FALSE),"")</f>
      </c>
      <c r="D67" s="28" t="n"/>
      <c r="E67" s="34">
        <f>IFERROR(VLOOKUP(D67,'商品マスタ'!$A$4:$E$203,5,FALSE),"")</f>
      </c>
      <c r="F67" s="34">
        <f>IFERROR(VLOOKUP(D67,'商品マスタ'!$A$4:$C$203,3,FALSE),"")</f>
      </c>
      <c r="G67" s="30" t="n"/>
      <c r="H67" s="30" t="n"/>
      <c r="I67" s="28" t="n"/>
      <c r="J67" s="28" t="n"/>
      <c r="K67" s="30" t="n"/>
      <c r="L67" s="35">
        <f>IF(OR(G67="",D67=""),"",G67+IF(H67="",0,H67)-IF(I67="",0,I67)-IF(J67="",0,J67)-IF(K67="",0,K67))</f>
      </c>
      <c r="M67" s="35">
        <f>IFERROR(VLOOKUP(D67,'商品マスタ'!$A$4:$L$203,12,FALSE),"")</f>
      </c>
      <c r="N67" s="35">
        <f>IF(L67="","",IF(L67&lt;=0,"欠品",IF(L67&lt;M67,"セキュリティ在庫未満","正常")))</f>
      </c>
      <c r="O67" s="28" t="n"/>
    </row>
    <row r="68">
      <c r="A68" s="29" t="n"/>
      <c r="B68" s="28" t="n"/>
      <c r="C68" s="34">
        <f>IFERROR(VLOOKUP(B68,'店舗マスタ'!$A$4:$B$103,2,FALSE),"")</f>
      </c>
      <c r="D68" s="28" t="n"/>
      <c r="E68" s="34">
        <f>IFERROR(VLOOKUP(D68,'商品マスタ'!$A$4:$E$203,5,FALSE),"")</f>
      </c>
      <c r="F68" s="34">
        <f>IFERROR(VLOOKUP(D68,'商品マスタ'!$A$4:$C$203,3,FALSE),"")</f>
      </c>
      <c r="G68" s="30" t="n"/>
      <c r="H68" s="30" t="n"/>
      <c r="I68" s="28" t="n"/>
      <c r="J68" s="28" t="n"/>
      <c r="K68" s="30" t="n"/>
      <c r="L68" s="35">
        <f>IF(OR(G68="",D68=""),"",G68+IF(H68="",0,H68)-IF(I68="",0,I68)-IF(J68="",0,J68)-IF(K68="",0,K68))</f>
      </c>
      <c r="M68" s="35">
        <f>IFERROR(VLOOKUP(D68,'商品マスタ'!$A$4:$L$203,12,FALSE),"")</f>
      </c>
      <c r="N68" s="35">
        <f>IF(L68="","",IF(L68&lt;=0,"欠品",IF(L68&lt;M68,"セキュリティ在庫未満","正常")))</f>
      </c>
      <c r="O68" s="28" t="n"/>
    </row>
    <row r="69">
      <c r="A69" s="29" t="n"/>
      <c r="B69" s="28" t="n"/>
      <c r="C69" s="34">
        <f>IFERROR(VLOOKUP(B69,'店舗マスタ'!$A$4:$B$103,2,FALSE),"")</f>
      </c>
      <c r="D69" s="28" t="n"/>
      <c r="E69" s="34">
        <f>IFERROR(VLOOKUP(D69,'商品マスタ'!$A$4:$E$203,5,FALSE),"")</f>
      </c>
      <c r="F69" s="34">
        <f>IFERROR(VLOOKUP(D69,'商品マスタ'!$A$4:$C$203,3,FALSE),"")</f>
      </c>
      <c r="G69" s="30" t="n"/>
      <c r="H69" s="30" t="n"/>
      <c r="I69" s="28" t="n"/>
      <c r="J69" s="28" t="n"/>
      <c r="K69" s="30" t="n"/>
      <c r="L69" s="35">
        <f>IF(OR(G69="",D69=""),"",G69+IF(H69="",0,H69)-IF(I69="",0,I69)-IF(J69="",0,J69)-IF(K69="",0,K69))</f>
      </c>
      <c r="M69" s="35">
        <f>IFERROR(VLOOKUP(D69,'商品マスタ'!$A$4:$L$203,12,FALSE),"")</f>
      </c>
      <c r="N69" s="35">
        <f>IF(L69="","",IF(L69&lt;=0,"欠品",IF(L69&lt;M69,"セキュリティ在庫未満","正常")))</f>
      </c>
      <c r="O69" s="28" t="n"/>
    </row>
    <row r="70">
      <c r="A70" s="29" t="n"/>
      <c r="B70" s="28" t="n"/>
      <c r="C70" s="34">
        <f>IFERROR(VLOOKUP(B70,'店舗マスタ'!$A$4:$B$103,2,FALSE),"")</f>
      </c>
      <c r="D70" s="28" t="n"/>
      <c r="E70" s="34">
        <f>IFERROR(VLOOKUP(D70,'商品マスタ'!$A$4:$E$203,5,FALSE),"")</f>
      </c>
      <c r="F70" s="34">
        <f>IFERROR(VLOOKUP(D70,'商品マスタ'!$A$4:$C$203,3,FALSE),"")</f>
      </c>
      <c r="G70" s="30" t="n"/>
      <c r="H70" s="30" t="n"/>
      <c r="I70" s="28" t="n"/>
      <c r="J70" s="28" t="n"/>
      <c r="K70" s="30" t="n"/>
      <c r="L70" s="35">
        <f>IF(OR(G70="",D70=""),"",G70+IF(H70="",0,H70)-IF(I70="",0,I70)-IF(J70="",0,J70)-IF(K70="",0,K70))</f>
      </c>
      <c r="M70" s="35">
        <f>IFERROR(VLOOKUP(D70,'商品マスタ'!$A$4:$L$203,12,FALSE),"")</f>
      </c>
      <c r="N70" s="35">
        <f>IF(L70="","",IF(L70&lt;=0,"欠品",IF(L70&lt;M70,"セキュリティ在庫未満","正常")))</f>
      </c>
      <c r="O70" s="28" t="n"/>
    </row>
    <row r="71">
      <c r="A71" s="29" t="n"/>
      <c r="B71" s="28" t="n"/>
      <c r="C71" s="34">
        <f>IFERROR(VLOOKUP(B71,'店舗マスタ'!$A$4:$B$103,2,FALSE),"")</f>
      </c>
      <c r="D71" s="28" t="n"/>
      <c r="E71" s="34">
        <f>IFERROR(VLOOKUP(D71,'商品マスタ'!$A$4:$E$203,5,FALSE),"")</f>
      </c>
      <c r="F71" s="34">
        <f>IFERROR(VLOOKUP(D71,'商品マスタ'!$A$4:$C$203,3,FALSE),"")</f>
      </c>
      <c r="G71" s="30" t="n"/>
      <c r="H71" s="30" t="n"/>
      <c r="I71" s="28" t="n"/>
      <c r="J71" s="28" t="n"/>
      <c r="K71" s="30" t="n"/>
      <c r="L71" s="35">
        <f>IF(OR(G71="",D71=""),"",G71+IF(H71="",0,H71)-IF(I71="",0,I71)-IF(J71="",0,J71)-IF(K71="",0,K71))</f>
      </c>
      <c r="M71" s="35">
        <f>IFERROR(VLOOKUP(D71,'商品マスタ'!$A$4:$L$203,12,FALSE),"")</f>
      </c>
      <c r="N71" s="35">
        <f>IF(L71="","",IF(L71&lt;=0,"欠品",IF(L71&lt;M71,"セキュリティ在庫未満","正常")))</f>
      </c>
      <c r="O71" s="28" t="n"/>
    </row>
    <row r="72">
      <c r="A72" s="29" t="n"/>
      <c r="B72" s="28" t="n"/>
      <c r="C72" s="34">
        <f>IFERROR(VLOOKUP(B72,'店舗マスタ'!$A$4:$B$103,2,FALSE),"")</f>
      </c>
      <c r="D72" s="28" t="n"/>
      <c r="E72" s="34">
        <f>IFERROR(VLOOKUP(D72,'商品マスタ'!$A$4:$E$203,5,FALSE),"")</f>
      </c>
      <c r="F72" s="34">
        <f>IFERROR(VLOOKUP(D72,'商品マスタ'!$A$4:$C$203,3,FALSE),"")</f>
      </c>
      <c r="G72" s="30" t="n"/>
      <c r="H72" s="30" t="n"/>
      <c r="I72" s="28" t="n"/>
      <c r="J72" s="28" t="n"/>
      <c r="K72" s="30" t="n"/>
      <c r="L72" s="35">
        <f>IF(OR(G72="",D72=""),"",G72+IF(H72="",0,H72)-IF(I72="",0,I72)-IF(J72="",0,J72)-IF(K72="",0,K72))</f>
      </c>
      <c r="M72" s="35">
        <f>IFERROR(VLOOKUP(D72,'商品マスタ'!$A$4:$L$203,12,FALSE),"")</f>
      </c>
      <c r="N72" s="35">
        <f>IF(L72="","",IF(L72&lt;=0,"欠品",IF(L72&lt;M72,"セキュリティ在庫未満","正常")))</f>
      </c>
      <c r="O72" s="28" t="n"/>
    </row>
    <row r="73">
      <c r="A73" s="29" t="n"/>
      <c r="B73" s="28" t="n"/>
      <c r="C73" s="34">
        <f>IFERROR(VLOOKUP(B73,'店舗マスタ'!$A$4:$B$103,2,FALSE),"")</f>
      </c>
      <c r="D73" s="28" t="n"/>
      <c r="E73" s="34">
        <f>IFERROR(VLOOKUP(D73,'商品マスタ'!$A$4:$E$203,5,FALSE),"")</f>
      </c>
      <c r="F73" s="34">
        <f>IFERROR(VLOOKUP(D73,'商品マスタ'!$A$4:$C$203,3,FALSE),"")</f>
      </c>
      <c r="G73" s="30" t="n"/>
      <c r="H73" s="30" t="n"/>
      <c r="I73" s="28" t="n"/>
      <c r="J73" s="28" t="n"/>
      <c r="K73" s="30" t="n"/>
      <c r="L73" s="35">
        <f>IF(OR(G73="",D73=""),"",G73+IF(H73="",0,H73)-IF(I73="",0,I73)-IF(J73="",0,J73)-IF(K73="",0,K73))</f>
      </c>
      <c r="M73" s="35">
        <f>IFERROR(VLOOKUP(D73,'商品マスタ'!$A$4:$L$203,12,FALSE),"")</f>
      </c>
      <c r="N73" s="35">
        <f>IF(L73="","",IF(L73&lt;=0,"欠品",IF(L73&lt;M73,"セキュリティ在庫未満","正常")))</f>
      </c>
      <c r="O73" s="28" t="n"/>
    </row>
    <row r="74">
      <c r="A74" s="29" t="n"/>
      <c r="B74" s="28" t="n"/>
      <c r="C74" s="34">
        <f>IFERROR(VLOOKUP(B74,'店舗マスタ'!$A$4:$B$103,2,FALSE),"")</f>
      </c>
      <c r="D74" s="28" t="n"/>
      <c r="E74" s="34">
        <f>IFERROR(VLOOKUP(D74,'商品マスタ'!$A$4:$E$203,5,FALSE),"")</f>
      </c>
      <c r="F74" s="34">
        <f>IFERROR(VLOOKUP(D74,'商品マスタ'!$A$4:$C$203,3,FALSE),"")</f>
      </c>
      <c r="G74" s="30" t="n"/>
      <c r="H74" s="30" t="n"/>
      <c r="I74" s="28" t="n"/>
      <c r="J74" s="28" t="n"/>
      <c r="K74" s="30" t="n"/>
      <c r="L74" s="35">
        <f>IF(OR(G74="",D74=""),"",G74+IF(H74="",0,H74)-IF(I74="",0,I74)-IF(J74="",0,J74)-IF(K74="",0,K74))</f>
      </c>
      <c r="M74" s="35">
        <f>IFERROR(VLOOKUP(D74,'商品マスタ'!$A$4:$L$203,12,FALSE),"")</f>
      </c>
      <c r="N74" s="35">
        <f>IF(L74="","",IF(L74&lt;=0,"欠品",IF(L74&lt;M74,"セキュリティ在庫未満","正常")))</f>
      </c>
      <c r="O74" s="28" t="n"/>
    </row>
    <row r="75">
      <c r="A75" s="29" t="n"/>
      <c r="B75" s="28" t="n"/>
      <c r="C75" s="34">
        <f>IFERROR(VLOOKUP(B75,'店舗マスタ'!$A$4:$B$103,2,FALSE),"")</f>
      </c>
      <c r="D75" s="28" t="n"/>
      <c r="E75" s="34">
        <f>IFERROR(VLOOKUP(D75,'商品マスタ'!$A$4:$E$203,5,FALSE),"")</f>
      </c>
      <c r="F75" s="34">
        <f>IFERROR(VLOOKUP(D75,'商品マスタ'!$A$4:$C$203,3,FALSE),"")</f>
      </c>
      <c r="G75" s="30" t="n"/>
      <c r="H75" s="30" t="n"/>
      <c r="I75" s="28" t="n"/>
      <c r="J75" s="28" t="n"/>
      <c r="K75" s="30" t="n"/>
      <c r="L75" s="35">
        <f>IF(OR(G75="",D75=""),"",G75+IF(H75="",0,H75)-IF(I75="",0,I75)-IF(J75="",0,J75)-IF(K75="",0,K75))</f>
      </c>
      <c r="M75" s="35">
        <f>IFERROR(VLOOKUP(D75,'商品マスタ'!$A$4:$L$203,12,FALSE),"")</f>
      </c>
      <c r="N75" s="35">
        <f>IF(L75="","",IF(L75&lt;=0,"欠品",IF(L75&lt;M75,"セキュリティ在庫未満","正常")))</f>
      </c>
      <c r="O75" s="28" t="n"/>
    </row>
    <row r="76">
      <c r="A76" s="29" t="n"/>
      <c r="B76" s="28" t="n"/>
      <c r="C76" s="34">
        <f>IFERROR(VLOOKUP(B76,'店舗マスタ'!$A$4:$B$103,2,FALSE),"")</f>
      </c>
      <c r="D76" s="28" t="n"/>
      <c r="E76" s="34">
        <f>IFERROR(VLOOKUP(D76,'商品マスタ'!$A$4:$E$203,5,FALSE),"")</f>
      </c>
      <c r="F76" s="34">
        <f>IFERROR(VLOOKUP(D76,'商品マスタ'!$A$4:$C$203,3,FALSE),"")</f>
      </c>
      <c r="G76" s="30" t="n"/>
      <c r="H76" s="30" t="n"/>
      <c r="I76" s="28" t="n"/>
      <c r="J76" s="28" t="n"/>
      <c r="K76" s="30" t="n"/>
      <c r="L76" s="35">
        <f>IF(OR(G76="",D76=""),"",G76+IF(H76="",0,H76)-IF(I76="",0,I76)-IF(J76="",0,J76)-IF(K76="",0,K76))</f>
      </c>
      <c r="M76" s="35">
        <f>IFERROR(VLOOKUP(D76,'商品マスタ'!$A$4:$L$203,12,FALSE),"")</f>
      </c>
      <c r="N76" s="35">
        <f>IF(L76="","",IF(L76&lt;=0,"欠品",IF(L76&lt;M76,"セキュリティ在庫未満","正常")))</f>
      </c>
      <c r="O76" s="28" t="n"/>
    </row>
    <row r="77">
      <c r="A77" s="29" t="n"/>
      <c r="B77" s="28" t="n"/>
      <c r="C77" s="34">
        <f>IFERROR(VLOOKUP(B77,'店舗マスタ'!$A$4:$B$103,2,FALSE),"")</f>
      </c>
      <c r="D77" s="28" t="n"/>
      <c r="E77" s="34">
        <f>IFERROR(VLOOKUP(D77,'商品マスタ'!$A$4:$E$203,5,FALSE),"")</f>
      </c>
      <c r="F77" s="34">
        <f>IFERROR(VLOOKUP(D77,'商品マスタ'!$A$4:$C$203,3,FALSE),"")</f>
      </c>
      <c r="G77" s="30" t="n"/>
      <c r="H77" s="30" t="n"/>
      <c r="I77" s="28" t="n"/>
      <c r="J77" s="28" t="n"/>
      <c r="K77" s="30" t="n"/>
      <c r="L77" s="35">
        <f>IF(OR(G77="",D77=""),"",G77+IF(H77="",0,H77)-IF(I77="",0,I77)-IF(J77="",0,J77)-IF(K77="",0,K77))</f>
      </c>
      <c r="M77" s="35">
        <f>IFERROR(VLOOKUP(D77,'商品マスタ'!$A$4:$L$203,12,FALSE),"")</f>
      </c>
      <c r="N77" s="35">
        <f>IF(L77="","",IF(L77&lt;=0,"欠品",IF(L77&lt;M77,"セキュリティ在庫未満","正常")))</f>
      </c>
      <c r="O77" s="28" t="n"/>
    </row>
    <row r="78">
      <c r="A78" s="29" t="n"/>
      <c r="B78" s="28" t="n"/>
      <c r="C78" s="34">
        <f>IFERROR(VLOOKUP(B78,'店舗マスタ'!$A$4:$B$103,2,FALSE),"")</f>
      </c>
      <c r="D78" s="28" t="n"/>
      <c r="E78" s="34">
        <f>IFERROR(VLOOKUP(D78,'商品マスタ'!$A$4:$E$203,5,FALSE),"")</f>
      </c>
      <c r="F78" s="34">
        <f>IFERROR(VLOOKUP(D78,'商品マスタ'!$A$4:$C$203,3,FALSE),"")</f>
      </c>
      <c r="G78" s="30" t="n"/>
      <c r="H78" s="30" t="n"/>
      <c r="I78" s="28" t="n"/>
      <c r="J78" s="28" t="n"/>
      <c r="K78" s="30" t="n"/>
      <c r="L78" s="35">
        <f>IF(OR(G78="",D78=""),"",G78+IF(H78="",0,H78)-IF(I78="",0,I78)-IF(J78="",0,J78)-IF(K78="",0,K78))</f>
      </c>
      <c r="M78" s="35">
        <f>IFERROR(VLOOKUP(D78,'商品マスタ'!$A$4:$L$203,12,FALSE),"")</f>
      </c>
      <c r="N78" s="35">
        <f>IF(L78="","",IF(L78&lt;=0,"欠品",IF(L78&lt;M78,"セキュリティ在庫未満","正常")))</f>
      </c>
      <c r="O78" s="28" t="n"/>
    </row>
    <row r="79">
      <c r="A79" s="29" t="n"/>
      <c r="B79" s="28" t="n"/>
      <c r="C79" s="34">
        <f>IFERROR(VLOOKUP(B79,'店舗マスタ'!$A$4:$B$103,2,FALSE),"")</f>
      </c>
      <c r="D79" s="28" t="n"/>
      <c r="E79" s="34">
        <f>IFERROR(VLOOKUP(D79,'商品マスタ'!$A$4:$E$203,5,FALSE),"")</f>
      </c>
      <c r="F79" s="34">
        <f>IFERROR(VLOOKUP(D79,'商品マスタ'!$A$4:$C$203,3,FALSE),"")</f>
      </c>
      <c r="G79" s="30" t="n"/>
      <c r="H79" s="30" t="n"/>
      <c r="I79" s="28" t="n"/>
      <c r="J79" s="28" t="n"/>
      <c r="K79" s="30" t="n"/>
      <c r="L79" s="35">
        <f>IF(OR(G79="",D79=""),"",G79+IF(H79="",0,H79)-IF(I79="",0,I79)-IF(J79="",0,J79)-IF(K79="",0,K79))</f>
      </c>
      <c r="M79" s="35">
        <f>IFERROR(VLOOKUP(D79,'商品マスタ'!$A$4:$L$203,12,FALSE),"")</f>
      </c>
      <c r="N79" s="35">
        <f>IF(L79="","",IF(L79&lt;=0,"欠品",IF(L79&lt;M79,"セキュリティ在庫未満","正常")))</f>
      </c>
      <c r="O79" s="28" t="n"/>
    </row>
    <row r="80">
      <c r="A80" s="29" t="n"/>
      <c r="B80" s="28" t="n"/>
      <c r="C80" s="34">
        <f>IFERROR(VLOOKUP(B80,'店舗マスタ'!$A$4:$B$103,2,FALSE),"")</f>
      </c>
      <c r="D80" s="28" t="n"/>
      <c r="E80" s="34">
        <f>IFERROR(VLOOKUP(D80,'商品マスタ'!$A$4:$E$203,5,FALSE),"")</f>
      </c>
      <c r="F80" s="34">
        <f>IFERROR(VLOOKUP(D80,'商品マスタ'!$A$4:$C$203,3,FALSE),"")</f>
      </c>
      <c r="G80" s="30" t="n"/>
      <c r="H80" s="30" t="n"/>
      <c r="I80" s="28" t="n"/>
      <c r="J80" s="28" t="n"/>
      <c r="K80" s="30" t="n"/>
      <c r="L80" s="35">
        <f>IF(OR(G80="",D80=""),"",G80+IF(H80="",0,H80)-IF(I80="",0,I80)-IF(J80="",0,J80)-IF(K80="",0,K80))</f>
      </c>
      <c r="M80" s="35">
        <f>IFERROR(VLOOKUP(D80,'商品マスタ'!$A$4:$L$203,12,FALSE),"")</f>
      </c>
      <c r="N80" s="35">
        <f>IF(L80="","",IF(L80&lt;=0,"欠品",IF(L80&lt;M80,"セキュリティ在庫未満","正常")))</f>
      </c>
      <c r="O80" s="28" t="n"/>
    </row>
    <row r="81">
      <c r="A81" s="29" t="n"/>
      <c r="B81" s="28" t="n"/>
      <c r="C81" s="34">
        <f>IFERROR(VLOOKUP(B81,'店舗マスタ'!$A$4:$B$103,2,FALSE),"")</f>
      </c>
      <c r="D81" s="28" t="n"/>
      <c r="E81" s="34">
        <f>IFERROR(VLOOKUP(D81,'商品マスタ'!$A$4:$E$203,5,FALSE),"")</f>
      </c>
      <c r="F81" s="34">
        <f>IFERROR(VLOOKUP(D81,'商品マスタ'!$A$4:$C$203,3,FALSE),"")</f>
      </c>
      <c r="G81" s="30" t="n"/>
      <c r="H81" s="30" t="n"/>
      <c r="I81" s="28" t="n"/>
      <c r="J81" s="28" t="n"/>
      <c r="K81" s="30" t="n"/>
      <c r="L81" s="35">
        <f>IF(OR(G81="",D81=""),"",G81+IF(H81="",0,H81)-IF(I81="",0,I81)-IF(J81="",0,J81)-IF(K81="",0,K81))</f>
      </c>
      <c r="M81" s="35">
        <f>IFERROR(VLOOKUP(D81,'商品マスタ'!$A$4:$L$203,12,FALSE),"")</f>
      </c>
      <c r="N81" s="35">
        <f>IF(L81="","",IF(L81&lt;=0,"欠品",IF(L81&lt;M81,"セキュリティ在庫未満","正常")))</f>
      </c>
      <c r="O81" s="28" t="n"/>
    </row>
    <row r="82">
      <c r="A82" s="29" t="n"/>
      <c r="B82" s="28" t="n"/>
      <c r="C82" s="34">
        <f>IFERROR(VLOOKUP(B82,'店舗マスタ'!$A$4:$B$103,2,FALSE),"")</f>
      </c>
      <c r="D82" s="28" t="n"/>
      <c r="E82" s="34">
        <f>IFERROR(VLOOKUP(D82,'商品マスタ'!$A$4:$E$203,5,FALSE),"")</f>
      </c>
      <c r="F82" s="34">
        <f>IFERROR(VLOOKUP(D82,'商品マスタ'!$A$4:$C$203,3,FALSE),"")</f>
      </c>
      <c r="G82" s="30" t="n"/>
      <c r="H82" s="30" t="n"/>
      <c r="I82" s="28" t="n"/>
      <c r="J82" s="28" t="n"/>
      <c r="K82" s="30" t="n"/>
      <c r="L82" s="35">
        <f>IF(OR(G82="",D82=""),"",G82+IF(H82="",0,H82)-IF(I82="",0,I82)-IF(J82="",0,J82)-IF(K82="",0,K82))</f>
      </c>
      <c r="M82" s="35">
        <f>IFERROR(VLOOKUP(D82,'商品マスタ'!$A$4:$L$203,12,FALSE),"")</f>
      </c>
      <c r="N82" s="35">
        <f>IF(L82="","",IF(L82&lt;=0,"欠品",IF(L82&lt;M82,"セキュリティ在庫未満","正常")))</f>
      </c>
      <c r="O82" s="28" t="n"/>
    </row>
    <row r="83">
      <c r="A83" s="29" t="n"/>
      <c r="B83" s="28" t="n"/>
      <c r="C83" s="34">
        <f>IFERROR(VLOOKUP(B83,'店舗マスタ'!$A$4:$B$103,2,FALSE),"")</f>
      </c>
      <c r="D83" s="28" t="n"/>
      <c r="E83" s="34">
        <f>IFERROR(VLOOKUP(D83,'商品マスタ'!$A$4:$E$203,5,FALSE),"")</f>
      </c>
      <c r="F83" s="34">
        <f>IFERROR(VLOOKUP(D83,'商品マスタ'!$A$4:$C$203,3,FALSE),"")</f>
      </c>
      <c r="G83" s="30" t="n"/>
      <c r="H83" s="30" t="n"/>
      <c r="I83" s="28" t="n"/>
      <c r="J83" s="28" t="n"/>
      <c r="K83" s="30" t="n"/>
      <c r="L83" s="35">
        <f>IF(OR(G83="",D83=""),"",G83+IF(H83="",0,H83)-IF(I83="",0,I83)-IF(J83="",0,J83)-IF(K83="",0,K83))</f>
      </c>
      <c r="M83" s="35">
        <f>IFERROR(VLOOKUP(D83,'商品マスタ'!$A$4:$L$203,12,FALSE),"")</f>
      </c>
      <c r="N83" s="35">
        <f>IF(L83="","",IF(L83&lt;=0,"欠品",IF(L83&lt;M83,"セキュリティ在庫未満","正常")))</f>
      </c>
      <c r="O83" s="28" t="n"/>
    </row>
    <row r="84">
      <c r="A84" s="29" t="n"/>
      <c r="B84" s="28" t="n"/>
      <c r="C84" s="34">
        <f>IFERROR(VLOOKUP(B84,'店舗マスタ'!$A$4:$B$103,2,FALSE),"")</f>
      </c>
      <c r="D84" s="28" t="n"/>
      <c r="E84" s="34">
        <f>IFERROR(VLOOKUP(D84,'商品マスタ'!$A$4:$E$203,5,FALSE),"")</f>
      </c>
      <c r="F84" s="34">
        <f>IFERROR(VLOOKUP(D84,'商品マスタ'!$A$4:$C$203,3,FALSE),"")</f>
      </c>
      <c r="G84" s="30" t="n"/>
      <c r="H84" s="30" t="n"/>
      <c r="I84" s="28" t="n"/>
      <c r="J84" s="28" t="n"/>
      <c r="K84" s="30" t="n"/>
      <c r="L84" s="35">
        <f>IF(OR(G84="",D84=""),"",G84+IF(H84="",0,H84)-IF(I84="",0,I84)-IF(J84="",0,J84)-IF(K84="",0,K84))</f>
      </c>
      <c r="M84" s="35">
        <f>IFERROR(VLOOKUP(D84,'商品マスタ'!$A$4:$L$203,12,FALSE),"")</f>
      </c>
      <c r="N84" s="35">
        <f>IF(L84="","",IF(L84&lt;=0,"欠品",IF(L84&lt;M84,"セキュリティ在庫未満","正常")))</f>
      </c>
      <c r="O84" s="28" t="n"/>
    </row>
    <row r="85">
      <c r="A85" s="29" t="n"/>
      <c r="B85" s="28" t="n"/>
      <c r="C85" s="34">
        <f>IFERROR(VLOOKUP(B85,'店舗マスタ'!$A$4:$B$103,2,FALSE),"")</f>
      </c>
      <c r="D85" s="28" t="n"/>
      <c r="E85" s="34">
        <f>IFERROR(VLOOKUP(D85,'商品マスタ'!$A$4:$E$203,5,FALSE),"")</f>
      </c>
      <c r="F85" s="34">
        <f>IFERROR(VLOOKUP(D85,'商品マスタ'!$A$4:$C$203,3,FALSE),"")</f>
      </c>
      <c r="G85" s="30" t="n"/>
      <c r="H85" s="30" t="n"/>
      <c r="I85" s="28" t="n"/>
      <c r="J85" s="28" t="n"/>
      <c r="K85" s="30" t="n"/>
      <c r="L85" s="35">
        <f>IF(OR(G85="",D85=""),"",G85+IF(H85="",0,H85)-IF(I85="",0,I85)-IF(J85="",0,J85)-IF(K85="",0,K85))</f>
      </c>
      <c r="M85" s="35">
        <f>IFERROR(VLOOKUP(D85,'商品マスタ'!$A$4:$L$203,12,FALSE),"")</f>
      </c>
      <c r="N85" s="35">
        <f>IF(L85="","",IF(L85&lt;=0,"欠品",IF(L85&lt;M85,"セキュリティ在庫未満","正常")))</f>
      </c>
      <c r="O85" s="28" t="n"/>
    </row>
    <row r="86">
      <c r="A86" s="29" t="n"/>
      <c r="B86" s="28" t="n"/>
      <c r="C86" s="34">
        <f>IFERROR(VLOOKUP(B86,'店舗マスタ'!$A$4:$B$103,2,FALSE),"")</f>
      </c>
      <c r="D86" s="28" t="n"/>
      <c r="E86" s="34">
        <f>IFERROR(VLOOKUP(D86,'商品マスタ'!$A$4:$E$203,5,FALSE),"")</f>
      </c>
      <c r="F86" s="34">
        <f>IFERROR(VLOOKUP(D86,'商品マスタ'!$A$4:$C$203,3,FALSE),"")</f>
      </c>
      <c r="G86" s="30" t="n"/>
      <c r="H86" s="30" t="n"/>
      <c r="I86" s="28" t="n"/>
      <c r="J86" s="28" t="n"/>
      <c r="K86" s="30" t="n"/>
      <c r="L86" s="35">
        <f>IF(OR(G86="",D86=""),"",G86+IF(H86="",0,H86)-IF(I86="",0,I86)-IF(J86="",0,J86)-IF(K86="",0,K86))</f>
      </c>
      <c r="M86" s="35">
        <f>IFERROR(VLOOKUP(D86,'商品マスタ'!$A$4:$L$203,12,FALSE),"")</f>
      </c>
      <c r="N86" s="35">
        <f>IF(L86="","",IF(L86&lt;=0,"欠品",IF(L86&lt;M86,"セキュリティ在庫未満","正常")))</f>
      </c>
      <c r="O86" s="28" t="n"/>
    </row>
    <row r="87">
      <c r="A87" s="29" t="n"/>
      <c r="B87" s="28" t="n"/>
      <c r="C87" s="34">
        <f>IFERROR(VLOOKUP(B87,'店舗マスタ'!$A$4:$B$103,2,FALSE),"")</f>
      </c>
      <c r="D87" s="28" t="n"/>
      <c r="E87" s="34">
        <f>IFERROR(VLOOKUP(D87,'商品マスタ'!$A$4:$E$203,5,FALSE),"")</f>
      </c>
      <c r="F87" s="34">
        <f>IFERROR(VLOOKUP(D87,'商品マスタ'!$A$4:$C$203,3,FALSE),"")</f>
      </c>
      <c r="G87" s="30" t="n"/>
      <c r="H87" s="30" t="n"/>
      <c r="I87" s="28" t="n"/>
      <c r="J87" s="28" t="n"/>
      <c r="K87" s="30" t="n"/>
      <c r="L87" s="35">
        <f>IF(OR(G87="",D87=""),"",G87+IF(H87="",0,H87)-IF(I87="",0,I87)-IF(J87="",0,J87)-IF(K87="",0,K87))</f>
      </c>
      <c r="M87" s="35">
        <f>IFERROR(VLOOKUP(D87,'商品マスタ'!$A$4:$L$203,12,FALSE),"")</f>
      </c>
      <c r="N87" s="35">
        <f>IF(L87="","",IF(L87&lt;=0,"欠品",IF(L87&lt;M87,"セキュリティ在庫未満","正常")))</f>
      </c>
      <c r="O87" s="28" t="n"/>
    </row>
    <row r="88">
      <c r="A88" s="29" t="n"/>
      <c r="B88" s="28" t="n"/>
      <c r="C88" s="34">
        <f>IFERROR(VLOOKUP(B88,'店舗マスタ'!$A$4:$B$103,2,FALSE),"")</f>
      </c>
      <c r="D88" s="28" t="n"/>
      <c r="E88" s="34">
        <f>IFERROR(VLOOKUP(D88,'商品マスタ'!$A$4:$E$203,5,FALSE),"")</f>
      </c>
      <c r="F88" s="34">
        <f>IFERROR(VLOOKUP(D88,'商品マスタ'!$A$4:$C$203,3,FALSE),"")</f>
      </c>
      <c r="G88" s="30" t="n"/>
      <c r="H88" s="30" t="n"/>
      <c r="I88" s="28" t="n"/>
      <c r="J88" s="28" t="n"/>
      <c r="K88" s="30" t="n"/>
      <c r="L88" s="35">
        <f>IF(OR(G88="",D88=""),"",G88+IF(H88="",0,H88)-IF(I88="",0,I88)-IF(J88="",0,J88)-IF(K88="",0,K88))</f>
      </c>
      <c r="M88" s="35">
        <f>IFERROR(VLOOKUP(D88,'商品マスタ'!$A$4:$L$203,12,FALSE),"")</f>
      </c>
      <c r="N88" s="35">
        <f>IF(L88="","",IF(L88&lt;=0,"欠品",IF(L88&lt;M88,"セキュリティ在庫未満","正常")))</f>
      </c>
      <c r="O88" s="28" t="n"/>
    </row>
    <row r="89">
      <c r="A89" s="29" t="n"/>
      <c r="B89" s="28" t="n"/>
      <c r="C89" s="34">
        <f>IFERROR(VLOOKUP(B89,'店舗マスタ'!$A$4:$B$103,2,FALSE),"")</f>
      </c>
      <c r="D89" s="28" t="n"/>
      <c r="E89" s="34">
        <f>IFERROR(VLOOKUP(D89,'商品マスタ'!$A$4:$E$203,5,FALSE),"")</f>
      </c>
      <c r="F89" s="34">
        <f>IFERROR(VLOOKUP(D89,'商品マスタ'!$A$4:$C$203,3,FALSE),"")</f>
      </c>
      <c r="G89" s="30" t="n"/>
      <c r="H89" s="30" t="n"/>
      <c r="I89" s="28" t="n"/>
      <c r="J89" s="28" t="n"/>
      <c r="K89" s="30" t="n"/>
      <c r="L89" s="35">
        <f>IF(OR(G89="",D89=""),"",G89+IF(H89="",0,H89)-IF(I89="",0,I89)-IF(J89="",0,J89)-IF(K89="",0,K89))</f>
      </c>
      <c r="M89" s="35">
        <f>IFERROR(VLOOKUP(D89,'商品マスタ'!$A$4:$L$203,12,FALSE),"")</f>
      </c>
      <c r="N89" s="35">
        <f>IF(L89="","",IF(L89&lt;=0,"欠品",IF(L89&lt;M89,"セキュリティ在庫未満","正常")))</f>
      </c>
      <c r="O89" s="28" t="n"/>
    </row>
    <row r="90">
      <c r="A90" s="29" t="n"/>
      <c r="B90" s="28" t="n"/>
      <c r="C90" s="34">
        <f>IFERROR(VLOOKUP(B90,'店舗マスタ'!$A$4:$B$103,2,FALSE),"")</f>
      </c>
      <c r="D90" s="28" t="n"/>
      <c r="E90" s="34">
        <f>IFERROR(VLOOKUP(D90,'商品マスタ'!$A$4:$E$203,5,FALSE),"")</f>
      </c>
      <c r="F90" s="34">
        <f>IFERROR(VLOOKUP(D90,'商品マスタ'!$A$4:$C$203,3,FALSE),"")</f>
      </c>
      <c r="G90" s="30" t="n"/>
      <c r="H90" s="30" t="n"/>
      <c r="I90" s="28" t="n"/>
      <c r="J90" s="28" t="n"/>
      <c r="K90" s="30" t="n"/>
      <c r="L90" s="35">
        <f>IF(OR(G90="",D90=""),"",G90+IF(H90="",0,H90)-IF(I90="",0,I90)-IF(J90="",0,J90)-IF(K90="",0,K90))</f>
      </c>
      <c r="M90" s="35">
        <f>IFERROR(VLOOKUP(D90,'商品マスタ'!$A$4:$L$203,12,FALSE),"")</f>
      </c>
      <c r="N90" s="35">
        <f>IF(L90="","",IF(L90&lt;=0,"欠品",IF(L90&lt;M90,"セキュリティ在庫未満","正常")))</f>
      </c>
      <c r="O90" s="28" t="n"/>
    </row>
    <row r="91">
      <c r="A91" s="29" t="n"/>
      <c r="B91" s="28" t="n"/>
      <c r="C91" s="34">
        <f>IFERROR(VLOOKUP(B91,'店舗マスタ'!$A$4:$B$103,2,FALSE),"")</f>
      </c>
      <c r="D91" s="28" t="n"/>
      <c r="E91" s="34">
        <f>IFERROR(VLOOKUP(D91,'商品マスタ'!$A$4:$E$203,5,FALSE),"")</f>
      </c>
      <c r="F91" s="34">
        <f>IFERROR(VLOOKUP(D91,'商品マスタ'!$A$4:$C$203,3,FALSE),"")</f>
      </c>
      <c r="G91" s="30" t="n"/>
      <c r="H91" s="30" t="n"/>
      <c r="I91" s="28" t="n"/>
      <c r="J91" s="28" t="n"/>
      <c r="K91" s="30" t="n"/>
      <c r="L91" s="35">
        <f>IF(OR(G91="",D91=""),"",G91+IF(H91="",0,H91)-IF(I91="",0,I91)-IF(J91="",0,J91)-IF(K91="",0,K91))</f>
      </c>
      <c r="M91" s="35">
        <f>IFERROR(VLOOKUP(D91,'商品マスタ'!$A$4:$L$203,12,FALSE),"")</f>
      </c>
      <c r="N91" s="35">
        <f>IF(L91="","",IF(L91&lt;=0,"欠品",IF(L91&lt;M91,"セキュリティ在庫未満","正常")))</f>
      </c>
      <c r="O91" s="28" t="n"/>
    </row>
    <row r="92">
      <c r="A92" s="29" t="n"/>
      <c r="B92" s="28" t="n"/>
      <c r="C92" s="34">
        <f>IFERROR(VLOOKUP(B92,'店舗マスタ'!$A$4:$B$103,2,FALSE),"")</f>
      </c>
      <c r="D92" s="28" t="n"/>
      <c r="E92" s="34">
        <f>IFERROR(VLOOKUP(D92,'商品マスタ'!$A$4:$E$203,5,FALSE),"")</f>
      </c>
      <c r="F92" s="34">
        <f>IFERROR(VLOOKUP(D92,'商品マスタ'!$A$4:$C$203,3,FALSE),"")</f>
      </c>
      <c r="G92" s="30" t="n"/>
      <c r="H92" s="30" t="n"/>
      <c r="I92" s="28" t="n"/>
      <c r="J92" s="28" t="n"/>
      <c r="K92" s="30" t="n"/>
      <c r="L92" s="35">
        <f>IF(OR(G92="",D92=""),"",G92+IF(H92="",0,H92)-IF(I92="",0,I92)-IF(J92="",0,J92)-IF(K92="",0,K92))</f>
      </c>
      <c r="M92" s="35">
        <f>IFERROR(VLOOKUP(D92,'商品マスタ'!$A$4:$L$203,12,FALSE),"")</f>
      </c>
      <c r="N92" s="35">
        <f>IF(L92="","",IF(L92&lt;=0,"欠品",IF(L92&lt;M92,"セキュリティ在庫未満","正常")))</f>
      </c>
      <c r="O92" s="28" t="n"/>
    </row>
    <row r="93">
      <c r="A93" s="29" t="n"/>
      <c r="B93" s="28" t="n"/>
      <c r="C93" s="34">
        <f>IFERROR(VLOOKUP(B93,'店舗マスタ'!$A$4:$B$103,2,FALSE),"")</f>
      </c>
      <c r="D93" s="28" t="n"/>
      <c r="E93" s="34">
        <f>IFERROR(VLOOKUP(D93,'商品マスタ'!$A$4:$E$203,5,FALSE),"")</f>
      </c>
      <c r="F93" s="34">
        <f>IFERROR(VLOOKUP(D93,'商品マスタ'!$A$4:$C$203,3,FALSE),"")</f>
      </c>
      <c r="G93" s="30" t="n"/>
      <c r="H93" s="30" t="n"/>
      <c r="I93" s="28" t="n"/>
      <c r="J93" s="28" t="n"/>
      <c r="K93" s="30" t="n"/>
      <c r="L93" s="35">
        <f>IF(OR(G93="",D93=""),"",G93+IF(H93="",0,H93)-IF(I93="",0,I93)-IF(J93="",0,J93)-IF(K93="",0,K93))</f>
      </c>
      <c r="M93" s="35">
        <f>IFERROR(VLOOKUP(D93,'商品マスタ'!$A$4:$L$203,12,FALSE),"")</f>
      </c>
      <c r="N93" s="35">
        <f>IF(L93="","",IF(L93&lt;=0,"欠品",IF(L93&lt;M93,"セキュリティ在庫未満","正常")))</f>
      </c>
      <c r="O93" s="28" t="n"/>
    </row>
    <row r="94">
      <c r="A94" s="29" t="n"/>
      <c r="B94" s="28" t="n"/>
      <c r="C94" s="34">
        <f>IFERROR(VLOOKUP(B94,'店舗マスタ'!$A$4:$B$103,2,FALSE),"")</f>
      </c>
      <c r="D94" s="28" t="n"/>
      <c r="E94" s="34">
        <f>IFERROR(VLOOKUP(D94,'商品マスタ'!$A$4:$E$203,5,FALSE),"")</f>
      </c>
      <c r="F94" s="34">
        <f>IFERROR(VLOOKUP(D94,'商品マスタ'!$A$4:$C$203,3,FALSE),"")</f>
      </c>
      <c r="G94" s="30" t="n"/>
      <c r="H94" s="30" t="n"/>
      <c r="I94" s="28" t="n"/>
      <c r="J94" s="28" t="n"/>
      <c r="K94" s="30" t="n"/>
      <c r="L94" s="35">
        <f>IF(OR(G94="",D94=""),"",G94+IF(H94="",0,H94)-IF(I94="",0,I94)-IF(J94="",0,J94)-IF(K94="",0,K94))</f>
      </c>
      <c r="M94" s="35">
        <f>IFERROR(VLOOKUP(D94,'商品マスタ'!$A$4:$L$203,12,FALSE),"")</f>
      </c>
      <c r="N94" s="35">
        <f>IF(L94="","",IF(L94&lt;=0,"欠品",IF(L94&lt;M94,"セキュリティ在庫未満","正常")))</f>
      </c>
      <c r="O94" s="28" t="n"/>
    </row>
    <row r="95">
      <c r="A95" s="29" t="n"/>
      <c r="B95" s="28" t="n"/>
      <c r="C95" s="34">
        <f>IFERROR(VLOOKUP(B95,'店舗マスタ'!$A$4:$B$103,2,FALSE),"")</f>
      </c>
      <c r="D95" s="28" t="n"/>
      <c r="E95" s="34">
        <f>IFERROR(VLOOKUP(D95,'商品マスタ'!$A$4:$E$203,5,FALSE),"")</f>
      </c>
      <c r="F95" s="34">
        <f>IFERROR(VLOOKUP(D95,'商品マスタ'!$A$4:$C$203,3,FALSE),"")</f>
      </c>
      <c r="G95" s="30" t="n"/>
      <c r="H95" s="30" t="n"/>
      <c r="I95" s="28" t="n"/>
      <c r="J95" s="28" t="n"/>
      <c r="K95" s="30" t="n"/>
      <c r="L95" s="35">
        <f>IF(OR(G95="",D95=""),"",G95+IF(H95="",0,H95)-IF(I95="",0,I95)-IF(J95="",0,J95)-IF(K95="",0,K95))</f>
      </c>
      <c r="M95" s="35">
        <f>IFERROR(VLOOKUP(D95,'商品マスタ'!$A$4:$L$203,12,FALSE),"")</f>
      </c>
      <c r="N95" s="35">
        <f>IF(L95="","",IF(L95&lt;=0,"欠品",IF(L95&lt;M95,"セキュリティ在庫未満","正常")))</f>
      </c>
      <c r="O95" s="28" t="n"/>
    </row>
    <row r="96">
      <c r="A96" s="29" t="n"/>
      <c r="B96" s="28" t="n"/>
      <c r="C96" s="34">
        <f>IFERROR(VLOOKUP(B96,'店舗マスタ'!$A$4:$B$103,2,FALSE),"")</f>
      </c>
      <c r="D96" s="28" t="n"/>
      <c r="E96" s="34">
        <f>IFERROR(VLOOKUP(D96,'商品マスタ'!$A$4:$E$203,5,FALSE),"")</f>
      </c>
      <c r="F96" s="34">
        <f>IFERROR(VLOOKUP(D96,'商品マスタ'!$A$4:$C$203,3,FALSE),"")</f>
      </c>
      <c r="G96" s="30" t="n"/>
      <c r="H96" s="30" t="n"/>
      <c r="I96" s="28" t="n"/>
      <c r="J96" s="28" t="n"/>
      <c r="K96" s="30" t="n"/>
      <c r="L96" s="35">
        <f>IF(OR(G96="",D96=""),"",G96+IF(H96="",0,H96)-IF(I96="",0,I96)-IF(J96="",0,J96)-IF(K96="",0,K96))</f>
      </c>
      <c r="M96" s="35">
        <f>IFERROR(VLOOKUP(D96,'商品マスタ'!$A$4:$L$203,12,FALSE),"")</f>
      </c>
      <c r="N96" s="35">
        <f>IF(L96="","",IF(L96&lt;=0,"欠品",IF(L96&lt;M96,"セキュリティ在庫未満","正常")))</f>
      </c>
      <c r="O96" s="28" t="n"/>
    </row>
    <row r="97">
      <c r="A97" s="29" t="n"/>
      <c r="B97" s="28" t="n"/>
      <c r="C97" s="34">
        <f>IFERROR(VLOOKUP(B97,'店舗マスタ'!$A$4:$B$103,2,FALSE),"")</f>
      </c>
      <c r="D97" s="28" t="n"/>
      <c r="E97" s="34">
        <f>IFERROR(VLOOKUP(D97,'商品マスタ'!$A$4:$E$203,5,FALSE),"")</f>
      </c>
      <c r="F97" s="34">
        <f>IFERROR(VLOOKUP(D97,'商品マスタ'!$A$4:$C$203,3,FALSE),"")</f>
      </c>
      <c r="G97" s="30" t="n"/>
      <c r="H97" s="30" t="n"/>
      <c r="I97" s="28" t="n"/>
      <c r="J97" s="28" t="n"/>
      <c r="K97" s="30" t="n"/>
      <c r="L97" s="35">
        <f>IF(OR(G97="",D97=""),"",G97+IF(H97="",0,H97)-IF(I97="",0,I97)-IF(J97="",0,J97)-IF(K97="",0,K97))</f>
      </c>
      <c r="M97" s="35">
        <f>IFERROR(VLOOKUP(D97,'商品マスタ'!$A$4:$L$203,12,FALSE),"")</f>
      </c>
      <c r="N97" s="35">
        <f>IF(L97="","",IF(L97&lt;=0,"欠品",IF(L97&lt;M97,"セキュリティ在庫未満","正常")))</f>
      </c>
      <c r="O97" s="28" t="n"/>
    </row>
    <row r="98">
      <c r="A98" s="29" t="n"/>
      <c r="B98" s="28" t="n"/>
      <c r="C98" s="34">
        <f>IFERROR(VLOOKUP(B98,'店舗マスタ'!$A$4:$B$103,2,FALSE),"")</f>
      </c>
      <c r="D98" s="28" t="n"/>
      <c r="E98" s="34">
        <f>IFERROR(VLOOKUP(D98,'商品マスタ'!$A$4:$E$203,5,FALSE),"")</f>
      </c>
      <c r="F98" s="34">
        <f>IFERROR(VLOOKUP(D98,'商品マスタ'!$A$4:$C$203,3,FALSE),"")</f>
      </c>
      <c r="G98" s="30" t="n"/>
      <c r="H98" s="30" t="n"/>
      <c r="I98" s="28" t="n"/>
      <c r="J98" s="28" t="n"/>
      <c r="K98" s="30" t="n"/>
      <c r="L98" s="35">
        <f>IF(OR(G98="",D98=""),"",G98+IF(H98="",0,H98)-IF(I98="",0,I98)-IF(J98="",0,J98)-IF(K98="",0,K98))</f>
      </c>
      <c r="M98" s="35">
        <f>IFERROR(VLOOKUP(D98,'商品マスタ'!$A$4:$L$203,12,FALSE),"")</f>
      </c>
      <c r="N98" s="35">
        <f>IF(L98="","",IF(L98&lt;=0,"欠品",IF(L98&lt;M98,"セキュリティ在庫未満","正常")))</f>
      </c>
      <c r="O98" s="28" t="n"/>
    </row>
    <row r="99">
      <c r="A99" s="29" t="n"/>
      <c r="B99" s="28" t="n"/>
      <c r="C99" s="34">
        <f>IFERROR(VLOOKUP(B99,'店舗マスタ'!$A$4:$B$103,2,FALSE),"")</f>
      </c>
      <c r="D99" s="28" t="n"/>
      <c r="E99" s="34">
        <f>IFERROR(VLOOKUP(D99,'商品マスタ'!$A$4:$E$203,5,FALSE),"")</f>
      </c>
      <c r="F99" s="34">
        <f>IFERROR(VLOOKUP(D99,'商品マスタ'!$A$4:$C$203,3,FALSE),"")</f>
      </c>
      <c r="G99" s="30" t="n"/>
      <c r="H99" s="30" t="n"/>
      <c r="I99" s="28" t="n"/>
      <c r="J99" s="28" t="n"/>
      <c r="K99" s="30" t="n"/>
      <c r="L99" s="35">
        <f>IF(OR(G99="",D99=""),"",G99+IF(H99="",0,H99)-IF(I99="",0,I99)-IF(J99="",0,J99)-IF(K99="",0,K99))</f>
      </c>
      <c r="M99" s="35">
        <f>IFERROR(VLOOKUP(D99,'商品マスタ'!$A$4:$L$203,12,FALSE),"")</f>
      </c>
      <c r="N99" s="35">
        <f>IF(L99="","",IF(L99&lt;=0,"欠品",IF(L99&lt;M99,"セキュリティ在庫未満","正常")))</f>
      </c>
      <c r="O99" s="28" t="n"/>
    </row>
    <row r="100">
      <c r="A100" s="29" t="n"/>
      <c r="B100" s="28" t="n"/>
      <c r="C100" s="34">
        <f>IFERROR(VLOOKUP(B100,'店舗マスタ'!$A$4:$B$103,2,FALSE),"")</f>
      </c>
      <c r="D100" s="28" t="n"/>
      <c r="E100" s="34">
        <f>IFERROR(VLOOKUP(D100,'商品マスタ'!$A$4:$E$203,5,FALSE),"")</f>
      </c>
      <c r="F100" s="34">
        <f>IFERROR(VLOOKUP(D100,'商品マスタ'!$A$4:$C$203,3,FALSE),"")</f>
      </c>
      <c r="G100" s="30" t="n"/>
      <c r="H100" s="30" t="n"/>
      <c r="I100" s="28" t="n"/>
      <c r="J100" s="28" t="n"/>
      <c r="K100" s="30" t="n"/>
      <c r="L100" s="35">
        <f>IF(OR(G100="",D100=""),"",G100+IF(H100="",0,H100)-IF(I100="",0,I100)-IF(J100="",0,J100)-IF(K100="",0,K100))</f>
      </c>
      <c r="M100" s="35">
        <f>IFERROR(VLOOKUP(D100,'商品マスタ'!$A$4:$L$203,12,FALSE),"")</f>
      </c>
      <c r="N100" s="35">
        <f>IF(L100="","",IF(L100&lt;=0,"欠品",IF(L100&lt;M100,"セキュリティ在庫未満","正常")))</f>
      </c>
      <c r="O100" s="28" t="n"/>
    </row>
    <row r="101">
      <c r="A101" s="29" t="n"/>
      <c r="B101" s="28" t="n"/>
      <c r="C101" s="34">
        <f>IFERROR(VLOOKUP(B101,'店舗マスタ'!$A$4:$B$103,2,FALSE),"")</f>
      </c>
      <c r="D101" s="28" t="n"/>
      <c r="E101" s="34">
        <f>IFERROR(VLOOKUP(D101,'商品マスタ'!$A$4:$E$203,5,FALSE),"")</f>
      </c>
      <c r="F101" s="34">
        <f>IFERROR(VLOOKUP(D101,'商品マスタ'!$A$4:$C$203,3,FALSE),"")</f>
      </c>
      <c r="G101" s="30" t="n"/>
      <c r="H101" s="30" t="n"/>
      <c r="I101" s="28" t="n"/>
      <c r="J101" s="28" t="n"/>
      <c r="K101" s="30" t="n"/>
      <c r="L101" s="35">
        <f>IF(OR(G101="",D101=""),"",G101+IF(H101="",0,H101)-IF(I101="",0,I101)-IF(J101="",0,J101)-IF(K101="",0,K101))</f>
      </c>
      <c r="M101" s="35">
        <f>IFERROR(VLOOKUP(D101,'商品マスタ'!$A$4:$L$203,12,FALSE),"")</f>
      </c>
      <c r="N101" s="35">
        <f>IF(L101="","",IF(L101&lt;=0,"欠品",IF(L101&lt;M101,"セキュリティ在庫未満","正常")))</f>
      </c>
      <c r="O101" s="28" t="n"/>
    </row>
    <row r="102">
      <c r="A102" s="29" t="n"/>
      <c r="B102" s="28" t="n"/>
      <c r="C102" s="34">
        <f>IFERROR(VLOOKUP(B102,'店舗マスタ'!$A$4:$B$103,2,FALSE),"")</f>
      </c>
      <c r="D102" s="28" t="n"/>
      <c r="E102" s="34">
        <f>IFERROR(VLOOKUP(D102,'商品マスタ'!$A$4:$E$203,5,FALSE),"")</f>
      </c>
      <c r="F102" s="34">
        <f>IFERROR(VLOOKUP(D102,'商品マスタ'!$A$4:$C$203,3,FALSE),"")</f>
      </c>
      <c r="G102" s="30" t="n"/>
      <c r="H102" s="30" t="n"/>
      <c r="I102" s="28" t="n"/>
      <c r="J102" s="28" t="n"/>
      <c r="K102" s="30" t="n"/>
      <c r="L102" s="35">
        <f>IF(OR(G102="",D102=""),"",G102+IF(H102="",0,H102)-IF(I102="",0,I102)-IF(J102="",0,J102)-IF(K102="",0,K102))</f>
      </c>
      <c r="M102" s="35">
        <f>IFERROR(VLOOKUP(D102,'商品マスタ'!$A$4:$L$203,12,FALSE),"")</f>
      </c>
      <c r="N102" s="35">
        <f>IF(L102="","",IF(L102&lt;=0,"欠品",IF(L102&lt;M102,"セキュリティ在庫未満","正常")))</f>
      </c>
      <c r="O102" s="28" t="n"/>
    </row>
    <row r="103">
      <c r="A103" s="29" t="n"/>
      <c r="B103" s="28" t="n"/>
      <c r="C103" s="34">
        <f>IFERROR(VLOOKUP(B103,'店舗マスタ'!$A$4:$B$103,2,FALSE),"")</f>
      </c>
      <c r="D103" s="28" t="n"/>
      <c r="E103" s="34">
        <f>IFERROR(VLOOKUP(D103,'商品マスタ'!$A$4:$E$203,5,FALSE),"")</f>
      </c>
      <c r="F103" s="34">
        <f>IFERROR(VLOOKUP(D103,'商品マスタ'!$A$4:$C$203,3,FALSE),"")</f>
      </c>
      <c r="G103" s="30" t="n"/>
      <c r="H103" s="30" t="n"/>
      <c r="I103" s="28" t="n"/>
      <c r="J103" s="28" t="n"/>
      <c r="K103" s="30" t="n"/>
      <c r="L103" s="35">
        <f>IF(OR(G103="",D103=""),"",G103+IF(H103="",0,H103)-IF(I103="",0,I103)-IF(J103="",0,J103)-IF(K103="",0,K103))</f>
      </c>
      <c r="M103" s="35">
        <f>IFERROR(VLOOKUP(D103,'商品マスタ'!$A$4:$L$203,12,FALSE),"")</f>
      </c>
      <c r="N103" s="35">
        <f>IF(L103="","",IF(L103&lt;=0,"欠品",IF(L103&lt;M103,"セキュリティ在庫未満","正常")))</f>
      </c>
      <c r="O103" s="28" t="n"/>
    </row>
    <row r="104">
      <c r="A104" s="29" t="n"/>
      <c r="B104" s="28" t="n"/>
      <c r="C104" s="34">
        <f>IFERROR(VLOOKUP(B104,'店舗マスタ'!$A$4:$B$103,2,FALSE),"")</f>
      </c>
      <c r="D104" s="28" t="n"/>
      <c r="E104" s="34">
        <f>IFERROR(VLOOKUP(D104,'商品マスタ'!$A$4:$E$203,5,FALSE),"")</f>
      </c>
      <c r="F104" s="34">
        <f>IFERROR(VLOOKUP(D104,'商品マスタ'!$A$4:$C$203,3,FALSE),"")</f>
      </c>
      <c r="G104" s="30" t="n"/>
      <c r="H104" s="30" t="n"/>
      <c r="I104" s="28" t="n"/>
      <c r="J104" s="28" t="n"/>
      <c r="K104" s="30" t="n"/>
      <c r="L104" s="35">
        <f>IF(OR(G104="",D104=""),"",G104+IF(H104="",0,H104)-IF(I104="",0,I104)-IF(J104="",0,J104)-IF(K104="",0,K104))</f>
      </c>
      <c r="M104" s="35">
        <f>IFERROR(VLOOKUP(D104,'商品マスタ'!$A$4:$L$203,12,FALSE),"")</f>
      </c>
      <c r="N104" s="35">
        <f>IF(L104="","",IF(L104&lt;=0,"欠品",IF(L104&lt;M104,"セキュリティ在庫未満","正常")))</f>
      </c>
      <c r="O104" s="28" t="n"/>
    </row>
    <row r="105">
      <c r="A105" s="29" t="n"/>
      <c r="B105" s="28" t="n"/>
      <c r="C105" s="34">
        <f>IFERROR(VLOOKUP(B105,'店舗マスタ'!$A$4:$B$103,2,FALSE),"")</f>
      </c>
      <c r="D105" s="28" t="n"/>
      <c r="E105" s="34">
        <f>IFERROR(VLOOKUP(D105,'商品マスタ'!$A$4:$E$203,5,FALSE),"")</f>
      </c>
      <c r="F105" s="34">
        <f>IFERROR(VLOOKUP(D105,'商品マスタ'!$A$4:$C$203,3,FALSE),"")</f>
      </c>
      <c r="G105" s="30" t="n"/>
      <c r="H105" s="30" t="n"/>
      <c r="I105" s="28" t="n"/>
      <c r="J105" s="28" t="n"/>
      <c r="K105" s="30" t="n"/>
      <c r="L105" s="35">
        <f>IF(OR(G105="",D105=""),"",G105+IF(H105="",0,H105)-IF(I105="",0,I105)-IF(J105="",0,J105)-IF(K105="",0,K105))</f>
      </c>
      <c r="M105" s="35">
        <f>IFERROR(VLOOKUP(D105,'商品マスタ'!$A$4:$L$203,12,FALSE),"")</f>
      </c>
      <c r="N105" s="35">
        <f>IF(L105="","",IF(L105&lt;=0,"欠品",IF(L105&lt;M105,"セキュリティ在庫未満","正常")))</f>
      </c>
      <c r="O105" s="28" t="n"/>
    </row>
    <row r="106">
      <c r="A106" s="29" t="n"/>
      <c r="B106" s="28" t="n"/>
      <c r="C106" s="34">
        <f>IFERROR(VLOOKUP(B106,'店舗マスタ'!$A$4:$B$103,2,FALSE),"")</f>
      </c>
      <c r="D106" s="28" t="n"/>
      <c r="E106" s="34">
        <f>IFERROR(VLOOKUP(D106,'商品マスタ'!$A$4:$E$203,5,FALSE),"")</f>
      </c>
      <c r="F106" s="34">
        <f>IFERROR(VLOOKUP(D106,'商品マスタ'!$A$4:$C$203,3,FALSE),"")</f>
      </c>
      <c r="G106" s="30" t="n"/>
      <c r="H106" s="30" t="n"/>
      <c r="I106" s="28" t="n"/>
      <c r="J106" s="28" t="n"/>
      <c r="K106" s="30" t="n"/>
      <c r="L106" s="35">
        <f>IF(OR(G106="",D106=""),"",G106+IF(H106="",0,H106)-IF(I106="",0,I106)-IF(J106="",0,J106)-IF(K106="",0,K106))</f>
      </c>
      <c r="M106" s="35">
        <f>IFERROR(VLOOKUP(D106,'商品マスタ'!$A$4:$L$203,12,FALSE),"")</f>
      </c>
      <c r="N106" s="35">
        <f>IF(L106="","",IF(L106&lt;=0,"欠品",IF(L106&lt;M106,"セキュリティ在庫未満","正常")))</f>
      </c>
      <c r="O106" s="28" t="n"/>
    </row>
    <row r="107">
      <c r="A107" s="29" t="n"/>
      <c r="B107" s="28" t="n"/>
      <c r="C107" s="34">
        <f>IFERROR(VLOOKUP(B107,'店舗マスタ'!$A$4:$B$103,2,FALSE),"")</f>
      </c>
      <c r="D107" s="28" t="n"/>
      <c r="E107" s="34">
        <f>IFERROR(VLOOKUP(D107,'商品マスタ'!$A$4:$E$203,5,FALSE),"")</f>
      </c>
      <c r="F107" s="34">
        <f>IFERROR(VLOOKUP(D107,'商品マスタ'!$A$4:$C$203,3,FALSE),"")</f>
      </c>
      <c r="G107" s="30" t="n"/>
      <c r="H107" s="30" t="n"/>
      <c r="I107" s="28" t="n"/>
      <c r="J107" s="28" t="n"/>
      <c r="K107" s="30" t="n"/>
      <c r="L107" s="35">
        <f>IF(OR(G107="",D107=""),"",G107+IF(H107="",0,H107)-IF(I107="",0,I107)-IF(J107="",0,J107)-IF(K107="",0,K107))</f>
      </c>
      <c r="M107" s="35">
        <f>IFERROR(VLOOKUP(D107,'商品マスタ'!$A$4:$L$203,12,FALSE),"")</f>
      </c>
      <c r="N107" s="35">
        <f>IF(L107="","",IF(L107&lt;=0,"欠品",IF(L107&lt;M107,"セキュリティ在庫未満","正常")))</f>
      </c>
      <c r="O107" s="28" t="n"/>
    </row>
    <row r="108">
      <c r="A108" s="29" t="n"/>
      <c r="B108" s="28" t="n"/>
      <c r="C108" s="34">
        <f>IFERROR(VLOOKUP(B108,'店舗マスタ'!$A$4:$B$103,2,FALSE),"")</f>
      </c>
      <c r="D108" s="28" t="n"/>
      <c r="E108" s="34">
        <f>IFERROR(VLOOKUP(D108,'商品マスタ'!$A$4:$E$203,5,FALSE),"")</f>
      </c>
      <c r="F108" s="34">
        <f>IFERROR(VLOOKUP(D108,'商品マスタ'!$A$4:$C$203,3,FALSE),"")</f>
      </c>
      <c r="G108" s="30" t="n"/>
      <c r="H108" s="30" t="n"/>
      <c r="I108" s="28" t="n"/>
      <c r="J108" s="28" t="n"/>
      <c r="K108" s="30" t="n"/>
      <c r="L108" s="35">
        <f>IF(OR(G108="",D108=""),"",G108+IF(H108="",0,H108)-IF(I108="",0,I108)-IF(J108="",0,J108)-IF(K108="",0,K108))</f>
      </c>
      <c r="M108" s="35">
        <f>IFERROR(VLOOKUP(D108,'商品マスタ'!$A$4:$L$203,12,FALSE),"")</f>
      </c>
      <c r="N108" s="35">
        <f>IF(L108="","",IF(L108&lt;=0,"欠品",IF(L108&lt;M108,"セキュリティ在庫未満","正常")))</f>
      </c>
      <c r="O108" s="28" t="n"/>
    </row>
    <row r="109">
      <c r="A109" s="29" t="n"/>
      <c r="B109" s="28" t="n"/>
      <c r="C109" s="34">
        <f>IFERROR(VLOOKUP(B109,'店舗マスタ'!$A$4:$B$103,2,FALSE),"")</f>
      </c>
      <c r="D109" s="28" t="n"/>
      <c r="E109" s="34">
        <f>IFERROR(VLOOKUP(D109,'商品マスタ'!$A$4:$E$203,5,FALSE),"")</f>
      </c>
      <c r="F109" s="34">
        <f>IFERROR(VLOOKUP(D109,'商品マスタ'!$A$4:$C$203,3,FALSE),"")</f>
      </c>
      <c r="G109" s="30" t="n"/>
      <c r="H109" s="30" t="n"/>
      <c r="I109" s="28" t="n"/>
      <c r="J109" s="28" t="n"/>
      <c r="K109" s="30" t="n"/>
      <c r="L109" s="35">
        <f>IF(OR(G109="",D109=""),"",G109+IF(H109="",0,H109)-IF(I109="",0,I109)-IF(J109="",0,J109)-IF(K109="",0,K109))</f>
      </c>
      <c r="M109" s="35">
        <f>IFERROR(VLOOKUP(D109,'商品マスタ'!$A$4:$L$203,12,FALSE),"")</f>
      </c>
      <c r="N109" s="35">
        <f>IF(L109="","",IF(L109&lt;=0,"欠品",IF(L109&lt;M109,"セキュリティ在庫未満","正常")))</f>
      </c>
      <c r="O109" s="28" t="n"/>
    </row>
    <row r="110">
      <c r="A110" s="29" t="n"/>
      <c r="B110" s="28" t="n"/>
      <c r="C110" s="34">
        <f>IFERROR(VLOOKUP(B110,'店舗マスタ'!$A$4:$B$103,2,FALSE),"")</f>
      </c>
      <c r="D110" s="28" t="n"/>
      <c r="E110" s="34">
        <f>IFERROR(VLOOKUP(D110,'商品マスタ'!$A$4:$E$203,5,FALSE),"")</f>
      </c>
      <c r="F110" s="34">
        <f>IFERROR(VLOOKUP(D110,'商品マスタ'!$A$4:$C$203,3,FALSE),"")</f>
      </c>
      <c r="G110" s="30" t="n"/>
      <c r="H110" s="30" t="n"/>
      <c r="I110" s="28" t="n"/>
      <c r="J110" s="28" t="n"/>
      <c r="K110" s="30" t="n"/>
      <c r="L110" s="35">
        <f>IF(OR(G110="",D110=""),"",G110+IF(H110="",0,H110)-IF(I110="",0,I110)-IF(J110="",0,J110)-IF(K110="",0,K110))</f>
      </c>
      <c r="M110" s="35">
        <f>IFERROR(VLOOKUP(D110,'商品マスタ'!$A$4:$L$203,12,FALSE),"")</f>
      </c>
      <c r="N110" s="35">
        <f>IF(L110="","",IF(L110&lt;=0,"欠品",IF(L110&lt;M110,"セキュリティ在庫未満","正常")))</f>
      </c>
      <c r="O110" s="28" t="n"/>
    </row>
    <row r="111">
      <c r="A111" s="29" t="n"/>
      <c r="B111" s="28" t="n"/>
      <c r="C111" s="34">
        <f>IFERROR(VLOOKUP(B111,'店舗マスタ'!$A$4:$B$103,2,FALSE),"")</f>
      </c>
      <c r="D111" s="28" t="n"/>
      <c r="E111" s="34">
        <f>IFERROR(VLOOKUP(D111,'商品マスタ'!$A$4:$E$203,5,FALSE),"")</f>
      </c>
      <c r="F111" s="34">
        <f>IFERROR(VLOOKUP(D111,'商品マスタ'!$A$4:$C$203,3,FALSE),"")</f>
      </c>
      <c r="G111" s="30" t="n"/>
      <c r="H111" s="30" t="n"/>
      <c r="I111" s="28" t="n"/>
      <c r="J111" s="28" t="n"/>
      <c r="K111" s="30" t="n"/>
      <c r="L111" s="35">
        <f>IF(OR(G111="",D111=""),"",G111+IF(H111="",0,H111)-IF(I111="",0,I111)-IF(J111="",0,J111)-IF(K111="",0,K111))</f>
      </c>
      <c r="M111" s="35">
        <f>IFERROR(VLOOKUP(D111,'商品マスタ'!$A$4:$L$203,12,FALSE),"")</f>
      </c>
      <c r="N111" s="35">
        <f>IF(L111="","",IF(L111&lt;=0,"欠品",IF(L111&lt;M111,"セキュリティ在庫未満","正常")))</f>
      </c>
      <c r="O111" s="28" t="n"/>
    </row>
    <row r="112">
      <c r="A112" s="29" t="n"/>
      <c r="B112" s="28" t="n"/>
      <c r="C112" s="34">
        <f>IFERROR(VLOOKUP(B112,'店舗マスタ'!$A$4:$B$103,2,FALSE),"")</f>
      </c>
      <c r="D112" s="28" t="n"/>
      <c r="E112" s="34">
        <f>IFERROR(VLOOKUP(D112,'商品マスタ'!$A$4:$E$203,5,FALSE),"")</f>
      </c>
      <c r="F112" s="34">
        <f>IFERROR(VLOOKUP(D112,'商品マスタ'!$A$4:$C$203,3,FALSE),"")</f>
      </c>
      <c r="G112" s="30" t="n"/>
      <c r="H112" s="30" t="n"/>
      <c r="I112" s="28" t="n"/>
      <c r="J112" s="28" t="n"/>
      <c r="K112" s="30" t="n"/>
      <c r="L112" s="35">
        <f>IF(OR(G112="",D112=""),"",G112+IF(H112="",0,H112)-IF(I112="",0,I112)-IF(J112="",0,J112)-IF(K112="",0,K112))</f>
      </c>
      <c r="M112" s="35">
        <f>IFERROR(VLOOKUP(D112,'商品マスタ'!$A$4:$L$203,12,FALSE),"")</f>
      </c>
      <c r="N112" s="35">
        <f>IF(L112="","",IF(L112&lt;=0,"欠品",IF(L112&lt;M112,"セキュリティ在庫未満","正常")))</f>
      </c>
      <c r="O112" s="28" t="n"/>
    </row>
    <row r="113">
      <c r="A113" s="29" t="n"/>
      <c r="B113" s="28" t="n"/>
      <c r="C113" s="34">
        <f>IFERROR(VLOOKUP(B113,'店舗マスタ'!$A$4:$B$103,2,FALSE),"")</f>
      </c>
      <c r="D113" s="28" t="n"/>
      <c r="E113" s="34">
        <f>IFERROR(VLOOKUP(D113,'商品マスタ'!$A$4:$E$203,5,FALSE),"")</f>
      </c>
      <c r="F113" s="34">
        <f>IFERROR(VLOOKUP(D113,'商品マスタ'!$A$4:$C$203,3,FALSE),"")</f>
      </c>
      <c r="G113" s="30" t="n"/>
      <c r="H113" s="30" t="n"/>
      <c r="I113" s="28" t="n"/>
      <c r="J113" s="28" t="n"/>
      <c r="K113" s="30" t="n"/>
      <c r="L113" s="35">
        <f>IF(OR(G113="",D113=""),"",G113+IF(H113="",0,H113)-IF(I113="",0,I113)-IF(J113="",0,J113)-IF(K113="",0,K113))</f>
      </c>
      <c r="M113" s="35">
        <f>IFERROR(VLOOKUP(D113,'商品マスタ'!$A$4:$L$203,12,FALSE),"")</f>
      </c>
      <c r="N113" s="35">
        <f>IF(L113="","",IF(L113&lt;=0,"欠品",IF(L113&lt;M113,"セキュリティ在庫未満","正常")))</f>
      </c>
      <c r="O113" s="28" t="n"/>
    </row>
    <row r="114">
      <c r="A114" s="29" t="n"/>
      <c r="B114" s="28" t="n"/>
      <c r="C114" s="34">
        <f>IFERROR(VLOOKUP(B114,'店舗マスタ'!$A$4:$B$103,2,FALSE),"")</f>
      </c>
      <c r="D114" s="28" t="n"/>
      <c r="E114" s="34">
        <f>IFERROR(VLOOKUP(D114,'商品マスタ'!$A$4:$E$203,5,FALSE),"")</f>
      </c>
      <c r="F114" s="34">
        <f>IFERROR(VLOOKUP(D114,'商品マスタ'!$A$4:$C$203,3,FALSE),"")</f>
      </c>
      <c r="G114" s="30" t="n"/>
      <c r="H114" s="30" t="n"/>
      <c r="I114" s="28" t="n"/>
      <c r="J114" s="28" t="n"/>
      <c r="K114" s="30" t="n"/>
      <c r="L114" s="35">
        <f>IF(OR(G114="",D114=""),"",G114+IF(H114="",0,H114)-IF(I114="",0,I114)-IF(J114="",0,J114)-IF(K114="",0,K114))</f>
      </c>
      <c r="M114" s="35">
        <f>IFERROR(VLOOKUP(D114,'商品マスタ'!$A$4:$L$203,12,FALSE),"")</f>
      </c>
      <c r="N114" s="35">
        <f>IF(L114="","",IF(L114&lt;=0,"欠品",IF(L114&lt;M114,"セキュリティ在庫未満","正常")))</f>
      </c>
      <c r="O114" s="28" t="n"/>
    </row>
    <row r="115">
      <c r="A115" s="29" t="n"/>
      <c r="B115" s="28" t="n"/>
      <c r="C115" s="34">
        <f>IFERROR(VLOOKUP(B115,'店舗マスタ'!$A$4:$B$103,2,FALSE),"")</f>
      </c>
      <c r="D115" s="28" t="n"/>
      <c r="E115" s="34">
        <f>IFERROR(VLOOKUP(D115,'商品マスタ'!$A$4:$E$203,5,FALSE),"")</f>
      </c>
      <c r="F115" s="34">
        <f>IFERROR(VLOOKUP(D115,'商品マスタ'!$A$4:$C$203,3,FALSE),"")</f>
      </c>
      <c r="G115" s="30" t="n"/>
      <c r="H115" s="30" t="n"/>
      <c r="I115" s="28" t="n"/>
      <c r="J115" s="28" t="n"/>
      <c r="K115" s="30" t="n"/>
      <c r="L115" s="35">
        <f>IF(OR(G115="",D115=""),"",G115+IF(H115="",0,H115)-IF(I115="",0,I115)-IF(J115="",0,J115)-IF(K115="",0,K115))</f>
      </c>
      <c r="M115" s="35">
        <f>IFERROR(VLOOKUP(D115,'商品マスタ'!$A$4:$L$203,12,FALSE),"")</f>
      </c>
      <c r="N115" s="35">
        <f>IF(L115="","",IF(L115&lt;=0,"欠品",IF(L115&lt;M115,"セキュリティ在庫未満","正常")))</f>
      </c>
      <c r="O115" s="28" t="n"/>
    </row>
    <row r="116">
      <c r="A116" s="29" t="n"/>
      <c r="B116" s="28" t="n"/>
      <c r="C116" s="34">
        <f>IFERROR(VLOOKUP(B116,'店舗マスタ'!$A$4:$B$103,2,FALSE),"")</f>
      </c>
      <c r="D116" s="28" t="n"/>
      <c r="E116" s="34">
        <f>IFERROR(VLOOKUP(D116,'商品マスタ'!$A$4:$E$203,5,FALSE),"")</f>
      </c>
      <c r="F116" s="34">
        <f>IFERROR(VLOOKUP(D116,'商品マスタ'!$A$4:$C$203,3,FALSE),"")</f>
      </c>
      <c r="G116" s="30" t="n"/>
      <c r="H116" s="30" t="n"/>
      <c r="I116" s="28" t="n"/>
      <c r="J116" s="28" t="n"/>
      <c r="K116" s="30" t="n"/>
      <c r="L116" s="35">
        <f>IF(OR(G116="",D116=""),"",G116+IF(H116="",0,H116)-IF(I116="",0,I116)-IF(J116="",0,J116)-IF(K116="",0,K116))</f>
      </c>
      <c r="M116" s="35">
        <f>IFERROR(VLOOKUP(D116,'商品マスタ'!$A$4:$L$203,12,FALSE),"")</f>
      </c>
      <c r="N116" s="35">
        <f>IF(L116="","",IF(L116&lt;=0,"欠品",IF(L116&lt;M116,"セキュリティ在庫未満","正常")))</f>
      </c>
      <c r="O116" s="28" t="n"/>
    </row>
    <row r="117">
      <c r="A117" s="29" t="n"/>
      <c r="B117" s="28" t="n"/>
      <c r="C117" s="34">
        <f>IFERROR(VLOOKUP(B117,'店舗マスタ'!$A$4:$B$103,2,FALSE),"")</f>
      </c>
      <c r="D117" s="28" t="n"/>
      <c r="E117" s="34">
        <f>IFERROR(VLOOKUP(D117,'商品マスタ'!$A$4:$E$203,5,FALSE),"")</f>
      </c>
      <c r="F117" s="34">
        <f>IFERROR(VLOOKUP(D117,'商品マスタ'!$A$4:$C$203,3,FALSE),"")</f>
      </c>
      <c r="G117" s="30" t="n"/>
      <c r="H117" s="30" t="n"/>
      <c r="I117" s="28" t="n"/>
      <c r="J117" s="28" t="n"/>
      <c r="K117" s="30" t="n"/>
      <c r="L117" s="35">
        <f>IF(OR(G117="",D117=""),"",G117+IF(H117="",0,H117)-IF(I117="",0,I117)-IF(J117="",0,J117)-IF(K117="",0,K117))</f>
      </c>
      <c r="M117" s="35">
        <f>IFERROR(VLOOKUP(D117,'商品マスタ'!$A$4:$L$203,12,FALSE),"")</f>
      </c>
      <c r="N117" s="35">
        <f>IF(L117="","",IF(L117&lt;=0,"欠品",IF(L117&lt;M117,"セキュリティ在庫未満","正常")))</f>
      </c>
      <c r="O117" s="28" t="n"/>
    </row>
    <row r="118">
      <c r="A118" s="29" t="n"/>
      <c r="B118" s="28" t="n"/>
      <c r="C118" s="34">
        <f>IFERROR(VLOOKUP(B118,'店舗マスタ'!$A$4:$B$103,2,FALSE),"")</f>
      </c>
      <c r="D118" s="28" t="n"/>
      <c r="E118" s="34">
        <f>IFERROR(VLOOKUP(D118,'商品マスタ'!$A$4:$E$203,5,FALSE),"")</f>
      </c>
      <c r="F118" s="34">
        <f>IFERROR(VLOOKUP(D118,'商品マスタ'!$A$4:$C$203,3,FALSE),"")</f>
      </c>
      <c r="G118" s="30" t="n"/>
      <c r="H118" s="30" t="n"/>
      <c r="I118" s="28" t="n"/>
      <c r="J118" s="28" t="n"/>
      <c r="K118" s="30" t="n"/>
      <c r="L118" s="35">
        <f>IF(OR(G118="",D118=""),"",G118+IF(H118="",0,H118)-IF(I118="",0,I118)-IF(J118="",0,J118)-IF(K118="",0,K118))</f>
      </c>
      <c r="M118" s="35">
        <f>IFERROR(VLOOKUP(D118,'商品マスタ'!$A$4:$L$203,12,FALSE),"")</f>
      </c>
      <c r="N118" s="35">
        <f>IF(L118="","",IF(L118&lt;=0,"欠品",IF(L118&lt;M118,"セキュリティ在庫未満","正常")))</f>
      </c>
      <c r="O118" s="28" t="n"/>
    </row>
    <row r="119">
      <c r="A119" s="29" t="n"/>
      <c r="B119" s="28" t="n"/>
      <c r="C119" s="34">
        <f>IFERROR(VLOOKUP(B119,'店舗マスタ'!$A$4:$B$103,2,FALSE),"")</f>
      </c>
      <c r="D119" s="28" t="n"/>
      <c r="E119" s="34">
        <f>IFERROR(VLOOKUP(D119,'商品マスタ'!$A$4:$E$203,5,FALSE),"")</f>
      </c>
      <c r="F119" s="34">
        <f>IFERROR(VLOOKUP(D119,'商品マスタ'!$A$4:$C$203,3,FALSE),"")</f>
      </c>
      <c r="G119" s="30" t="n"/>
      <c r="H119" s="30" t="n"/>
      <c r="I119" s="28" t="n"/>
      <c r="J119" s="28" t="n"/>
      <c r="K119" s="30" t="n"/>
      <c r="L119" s="35">
        <f>IF(OR(G119="",D119=""),"",G119+IF(H119="",0,H119)-IF(I119="",0,I119)-IF(J119="",0,J119)-IF(K119="",0,K119))</f>
      </c>
      <c r="M119" s="35">
        <f>IFERROR(VLOOKUP(D119,'商品マスタ'!$A$4:$L$203,12,FALSE),"")</f>
      </c>
      <c r="N119" s="35">
        <f>IF(L119="","",IF(L119&lt;=0,"欠品",IF(L119&lt;M119,"セキュリティ在庫未満","正常")))</f>
      </c>
      <c r="O119" s="28" t="n"/>
    </row>
    <row r="120">
      <c r="A120" s="29" t="n"/>
      <c r="B120" s="28" t="n"/>
      <c r="C120" s="34">
        <f>IFERROR(VLOOKUP(B120,'店舗マスタ'!$A$4:$B$103,2,FALSE),"")</f>
      </c>
      <c r="D120" s="28" t="n"/>
      <c r="E120" s="34">
        <f>IFERROR(VLOOKUP(D120,'商品マスタ'!$A$4:$E$203,5,FALSE),"")</f>
      </c>
      <c r="F120" s="34">
        <f>IFERROR(VLOOKUP(D120,'商品マスタ'!$A$4:$C$203,3,FALSE),"")</f>
      </c>
      <c r="G120" s="30" t="n"/>
      <c r="H120" s="30" t="n"/>
      <c r="I120" s="28" t="n"/>
      <c r="J120" s="28" t="n"/>
      <c r="K120" s="30" t="n"/>
      <c r="L120" s="35">
        <f>IF(OR(G120="",D120=""),"",G120+IF(H120="",0,H120)-IF(I120="",0,I120)-IF(J120="",0,J120)-IF(K120="",0,K120))</f>
      </c>
      <c r="M120" s="35">
        <f>IFERROR(VLOOKUP(D120,'商品マスタ'!$A$4:$L$203,12,FALSE),"")</f>
      </c>
      <c r="N120" s="35">
        <f>IF(L120="","",IF(L120&lt;=0,"欠品",IF(L120&lt;M120,"セキュリティ在庫未満","正常")))</f>
      </c>
      <c r="O120" s="28" t="n"/>
    </row>
    <row r="121">
      <c r="A121" s="29" t="n"/>
      <c r="B121" s="28" t="n"/>
      <c r="C121" s="34">
        <f>IFERROR(VLOOKUP(B121,'店舗マスタ'!$A$4:$B$103,2,FALSE),"")</f>
      </c>
      <c r="D121" s="28" t="n"/>
      <c r="E121" s="34">
        <f>IFERROR(VLOOKUP(D121,'商品マスタ'!$A$4:$E$203,5,FALSE),"")</f>
      </c>
      <c r="F121" s="34">
        <f>IFERROR(VLOOKUP(D121,'商品マスタ'!$A$4:$C$203,3,FALSE),"")</f>
      </c>
      <c r="G121" s="30" t="n"/>
      <c r="H121" s="30" t="n"/>
      <c r="I121" s="28" t="n"/>
      <c r="J121" s="28" t="n"/>
      <c r="K121" s="30" t="n"/>
      <c r="L121" s="35">
        <f>IF(OR(G121="",D121=""),"",G121+IF(H121="",0,H121)-IF(I121="",0,I121)-IF(J121="",0,J121)-IF(K121="",0,K121))</f>
      </c>
      <c r="M121" s="35">
        <f>IFERROR(VLOOKUP(D121,'商品マスタ'!$A$4:$L$203,12,FALSE),"")</f>
      </c>
      <c r="N121" s="35">
        <f>IF(L121="","",IF(L121&lt;=0,"欠品",IF(L121&lt;M121,"セキュリティ在庫未満","正常")))</f>
      </c>
      <c r="O121" s="28" t="n"/>
    </row>
    <row r="122">
      <c r="A122" s="29" t="n"/>
      <c r="B122" s="28" t="n"/>
      <c r="C122" s="34">
        <f>IFERROR(VLOOKUP(B122,'店舗マスタ'!$A$4:$B$103,2,FALSE),"")</f>
      </c>
      <c r="D122" s="28" t="n"/>
      <c r="E122" s="34">
        <f>IFERROR(VLOOKUP(D122,'商品マスタ'!$A$4:$E$203,5,FALSE),"")</f>
      </c>
      <c r="F122" s="34">
        <f>IFERROR(VLOOKUP(D122,'商品マスタ'!$A$4:$C$203,3,FALSE),"")</f>
      </c>
      <c r="G122" s="30" t="n"/>
      <c r="H122" s="30" t="n"/>
      <c r="I122" s="28" t="n"/>
      <c r="J122" s="28" t="n"/>
      <c r="K122" s="30" t="n"/>
      <c r="L122" s="35">
        <f>IF(OR(G122="",D122=""),"",G122+IF(H122="",0,H122)-IF(I122="",0,I122)-IF(J122="",0,J122)-IF(K122="",0,K122))</f>
      </c>
      <c r="M122" s="35">
        <f>IFERROR(VLOOKUP(D122,'商品マスタ'!$A$4:$L$203,12,FALSE),"")</f>
      </c>
      <c r="N122" s="35">
        <f>IF(L122="","",IF(L122&lt;=0,"欠品",IF(L122&lt;M122,"セキュリティ在庫未満","正常")))</f>
      </c>
      <c r="O122" s="28" t="n"/>
    </row>
    <row r="123">
      <c r="A123" s="29" t="n"/>
      <c r="B123" s="28" t="n"/>
      <c r="C123" s="34">
        <f>IFERROR(VLOOKUP(B123,'店舗マスタ'!$A$4:$B$103,2,FALSE),"")</f>
      </c>
      <c r="D123" s="28" t="n"/>
      <c r="E123" s="34">
        <f>IFERROR(VLOOKUP(D123,'商品マスタ'!$A$4:$E$203,5,FALSE),"")</f>
      </c>
      <c r="F123" s="34">
        <f>IFERROR(VLOOKUP(D123,'商品マスタ'!$A$4:$C$203,3,FALSE),"")</f>
      </c>
      <c r="G123" s="30" t="n"/>
      <c r="H123" s="30" t="n"/>
      <c r="I123" s="28" t="n"/>
      <c r="J123" s="28" t="n"/>
      <c r="K123" s="30" t="n"/>
      <c r="L123" s="35">
        <f>IF(OR(G123="",D123=""),"",G123+IF(H123="",0,H123)-IF(I123="",0,I123)-IF(J123="",0,J123)-IF(K123="",0,K123))</f>
      </c>
      <c r="M123" s="35">
        <f>IFERROR(VLOOKUP(D123,'商品マスタ'!$A$4:$L$203,12,FALSE),"")</f>
      </c>
      <c r="N123" s="35">
        <f>IF(L123="","",IF(L123&lt;=0,"欠品",IF(L123&lt;M123,"セキュリティ在庫未満","正常")))</f>
      </c>
      <c r="O123" s="28" t="n"/>
    </row>
    <row r="124">
      <c r="A124" s="29" t="n"/>
      <c r="B124" s="28" t="n"/>
      <c r="C124" s="34">
        <f>IFERROR(VLOOKUP(B124,'店舗マスタ'!$A$4:$B$103,2,FALSE),"")</f>
      </c>
      <c r="D124" s="28" t="n"/>
      <c r="E124" s="34">
        <f>IFERROR(VLOOKUP(D124,'商品マスタ'!$A$4:$E$203,5,FALSE),"")</f>
      </c>
      <c r="F124" s="34">
        <f>IFERROR(VLOOKUP(D124,'商品マスタ'!$A$4:$C$203,3,FALSE),"")</f>
      </c>
      <c r="G124" s="30" t="n"/>
      <c r="H124" s="30" t="n"/>
      <c r="I124" s="28" t="n"/>
      <c r="J124" s="28" t="n"/>
      <c r="K124" s="30" t="n"/>
      <c r="L124" s="35">
        <f>IF(OR(G124="",D124=""),"",G124+IF(H124="",0,H124)-IF(I124="",0,I124)-IF(J124="",0,J124)-IF(K124="",0,K124))</f>
      </c>
      <c r="M124" s="35">
        <f>IFERROR(VLOOKUP(D124,'商品マスタ'!$A$4:$L$203,12,FALSE),"")</f>
      </c>
      <c r="N124" s="35">
        <f>IF(L124="","",IF(L124&lt;=0,"欠品",IF(L124&lt;M124,"セキュリティ在庫未満","正常")))</f>
      </c>
      <c r="O124" s="28" t="n"/>
    </row>
    <row r="125">
      <c r="A125" s="29" t="n"/>
      <c r="B125" s="28" t="n"/>
      <c r="C125" s="34">
        <f>IFERROR(VLOOKUP(B125,'店舗マスタ'!$A$4:$B$103,2,FALSE),"")</f>
      </c>
      <c r="D125" s="28" t="n"/>
      <c r="E125" s="34">
        <f>IFERROR(VLOOKUP(D125,'商品マスタ'!$A$4:$E$203,5,FALSE),"")</f>
      </c>
      <c r="F125" s="34">
        <f>IFERROR(VLOOKUP(D125,'商品マスタ'!$A$4:$C$203,3,FALSE),"")</f>
      </c>
      <c r="G125" s="30" t="n"/>
      <c r="H125" s="30" t="n"/>
      <c r="I125" s="28" t="n"/>
      <c r="J125" s="28" t="n"/>
      <c r="K125" s="30" t="n"/>
      <c r="L125" s="35">
        <f>IF(OR(G125="",D125=""),"",G125+IF(H125="",0,H125)-IF(I125="",0,I125)-IF(J125="",0,J125)-IF(K125="",0,K125))</f>
      </c>
      <c r="M125" s="35">
        <f>IFERROR(VLOOKUP(D125,'商品マスタ'!$A$4:$L$203,12,FALSE),"")</f>
      </c>
      <c r="N125" s="35">
        <f>IF(L125="","",IF(L125&lt;=0,"欠品",IF(L125&lt;M125,"セキュリティ在庫未満","正常")))</f>
      </c>
      <c r="O125" s="28" t="n"/>
    </row>
    <row r="126">
      <c r="A126" s="29" t="n"/>
      <c r="B126" s="28" t="n"/>
      <c r="C126" s="34">
        <f>IFERROR(VLOOKUP(B126,'店舗マスタ'!$A$4:$B$103,2,FALSE),"")</f>
      </c>
      <c r="D126" s="28" t="n"/>
      <c r="E126" s="34">
        <f>IFERROR(VLOOKUP(D126,'商品マスタ'!$A$4:$E$203,5,FALSE),"")</f>
      </c>
      <c r="F126" s="34">
        <f>IFERROR(VLOOKUP(D126,'商品マスタ'!$A$4:$C$203,3,FALSE),"")</f>
      </c>
      <c r="G126" s="30" t="n"/>
      <c r="H126" s="30" t="n"/>
      <c r="I126" s="28" t="n"/>
      <c r="J126" s="28" t="n"/>
      <c r="K126" s="30" t="n"/>
      <c r="L126" s="35">
        <f>IF(OR(G126="",D126=""),"",G126+IF(H126="",0,H126)-IF(I126="",0,I126)-IF(J126="",0,J126)-IF(K126="",0,K126))</f>
      </c>
      <c r="M126" s="35">
        <f>IFERROR(VLOOKUP(D126,'商品マスタ'!$A$4:$L$203,12,FALSE),"")</f>
      </c>
      <c r="N126" s="35">
        <f>IF(L126="","",IF(L126&lt;=0,"欠品",IF(L126&lt;M126,"セキュリティ在庫未満","正常")))</f>
      </c>
      <c r="O126" s="28" t="n"/>
    </row>
    <row r="127">
      <c r="A127" s="29" t="n"/>
      <c r="B127" s="28" t="n"/>
      <c r="C127" s="34">
        <f>IFERROR(VLOOKUP(B127,'店舗マスタ'!$A$4:$B$103,2,FALSE),"")</f>
      </c>
      <c r="D127" s="28" t="n"/>
      <c r="E127" s="34">
        <f>IFERROR(VLOOKUP(D127,'商品マスタ'!$A$4:$E$203,5,FALSE),"")</f>
      </c>
      <c r="F127" s="34">
        <f>IFERROR(VLOOKUP(D127,'商品マスタ'!$A$4:$C$203,3,FALSE),"")</f>
      </c>
      <c r="G127" s="30" t="n"/>
      <c r="H127" s="30" t="n"/>
      <c r="I127" s="28" t="n"/>
      <c r="J127" s="28" t="n"/>
      <c r="K127" s="30" t="n"/>
      <c r="L127" s="35">
        <f>IF(OR(G127="",D127=""),"",G127+IF(H127="",0,H127)-IF(I127="",0,I127)-IF(J127="",0,J127)-IF(K127="",0,K127))</f>
      </c>
      <c r="M127" s="35">
        <f>IFERROR(VLOOKUP(D127,'商品マスタ'!$A$4:$L$203,12,FALSE),"")</f>
      </c>
      <c r="N127" s="35">
        <f>IF(L127="","",IF(L127&lt;=0,"欠品",IF(L127&lt;M127,"セキュリティ在庫未満","正常")))</f>
      </c>
      <c r="O127" s="28" t="n"/>
    </row>
    <row r="128">
      <c r="A128" s="29" t="n"/>
      <c r="B128" s="28" t="n"/>
      <c r="C128" s="34">
        <f>IFERROR(VLOOKUP(B128,'店舗マスタ'!$A$4:$B$103,2,FALSE),"")</f>
      </c>
      <c r="D128" s="28" t="n"/>
      <c r="E128" s="34">
        <f>IFERROR(VLOOKUP(D128,'商品マスタ'!$A$4:$E$203,5,FALSE),"")</f>
      </c>
      <c r="F128" s="34">
        <f>IFERROR(VLOOKUP(D128,'商品マスタ'!$A$4:$C$203,3,FALSE),"")</f>
      </c>
      <c r="G128" s="30" t="n"/>
      <c r="H128" s="30" t="n"/>
      <c r="I128" s="28" t="n"/>
      <c r="J128" s="28" t="n"/>
      <c r="K128" s="30" t="n"/>
      <c r="L128" s="35">
        <f>IF(OR(G128="",D128=""),"",G128+IF(H128="",0,H128)-IF(I128="",0,I128)-IF(J128="",0,J128)-IF(K128="",0,K128))</f>
      </c>
      <c r="M128" s="35">
        <f>IFERROR(VLOOKUP(D128,'商品マスタ'!$A$4:$L$203,12,FALSE),"")</f>
      </c>
      <c r="N128" s="35">
        <f>IF(L128="","",IF(L128&lt;=0,"欠品",IF(L128&lt;M128,"セキュリティ在庫未満","正常")))</f>
      </c>
      <c r="O128" s="28" t="n"/>
    </row>
    <row r="129">
      <c r="A129" s="29" t="n"/>
      <c r="B129" s="28" t="n"/>
      <c r="C129" s="34">
        <f>IFERROR(VLOOKUP(B129,'店舗マスタ'!$A$4:$B$103,2,FALSE),"")</f>
      </c>
      <c r="D129" s="28" t="n"/>
      <c r="E129" s="34">
        <f>IFERROR(VLOOKUP(D129,'商品マスタ'!$A$4:$E$203,5,FALSE),"")</f>
      </c>
      <c r="F129" s="34">
        <f>IFERROR(VLOOKUP(D129,'商品マスタ'!$A$4:$C$203,3,FALSE),"")</f>
      </c>
      <c r="G129" s="30" t="n"/>
      <c r="H129" s="30" t="n"/>
      <c r="I129" s="28" t="n"/>
      <c r="J129" s="28" t="n"/>
      <c r="K129" s="30" t="n"/>
      <c r="L129" s="35">
        <f>IF(OR(G129="",D129=""),"",G129+IF(H129="",0,H129)-IF(I129="",0,I129)-IF(J129="",0,J129)-IF(K129="",0,K129))</f>
      </c>
      <c r="M129" s="35">
        <f>IFERROR(VLOOKUP(D129,'商品マスタ'!$A$4:$L$203,12,FALSE),"")</f>
      </c>
      <c r="N129" s="35">
        <f>IF(L129="","",IF(L129&lt;=0,"欠品",IF(L129&lt;M129,"セキュリティ在庫未満","正常")))</f>
      </c>
      <c r="O129" s="28" t="n"/>
    </row>
    <row r="130">
      <c r="A130" s="29" t="n"/>
      <c r="B130" s="28" t="n"/>
      <c r="C130" s="34">
        <f>IFERROR(VLOOKUP(B130,'店舗マスタ'!$A$4:$B$103,2,FALSE),"")</f>
      </c>
      <c r="D130" s="28" t="n"/>
      <c r="E130" s="34">
        <f>IFERROR(VLOOKUP(D130,'商品マスタ'!$A$4:$E$203,5,FALSE),"")</f>
      </c>
      <c r="F130" s="34">
        <f>IFERROR(VLOOKUP(D130,'商品マスタ'!$A$4:$C$203,3,FALSE),"")</f>
      </c>
      <c r="G130" s="30" t="n"/>
      <c r="H130" s="30" t="n"/>
      <c r="I130" s="28" t="n"/>
      <c r="J130" s="28" t="n"/>
      <c r="K130" s="30" t="n"/>
      <c r="L130" s="35">
        <f>IF(OR(G130="",D130=""),"",G130+IF(H130="",0,H130)-IF(I130="",0,I130)-IF(J130="",0,J130)-IF(K130="",0,K130))</f>
      </c>
      <c r="M130" s="35">
        <f>IFERROR(VLOOKUP(D130,'商品マスタ'!$A$4:$L$203,12,FALSE),"")</f>
      </c>
      <c r="N130" s="35">
        <f>IF(L130="","",IF(L130&lt;=0,"欠品",IF(L130&lt;M130,"セキュリティ在庫未満","正常")))</f>
      </c>
      <c r="O130" s="28" t="n"/>
    </row>
    <row r="131">
      <c r="A131" s="29" t="n"/>
      <c r="B131" s="28" t="n"/>
      <c r="C131" s="34">
        <f>IFERROR(VLOOKUP(B131,'店舗マスタ'!$A$4:$B$103,2,FALSE),"")</f>
      </c>
      <c r="D131" s="28" t="n"/>
      <c r="E131" s="34">
        <f>IFERROR(VLOOKUP(D131,'商品マスタ'!$A$4:$E$203,5,FALSE),"")</f>
      </c>
      <c r="F131" s="34">
        <f>IFERROR(VLOOKUP(D131,'商品マスタ'!$A$4:$C$203,3,FALSE),"")</f>
      </c>
      <c r="G131" s="30" t="n"/>
      <c r="H131" s="30" t="n"/>
      <c r="I131" s="28" t="n"/>
      <c r="J131" s="28" t="n"/>
      <c r="K131" s="30" t="n"/>
      <c r="L131" s="35">
        <f>IF(OR(G131="",D131=""),"",G131+IF(H131="",0,H131)-IF(I131="",0,I131)-IF(J131="",0,J131)-IF(K131="",0,K131))</f>
      </c>
      <c r="M131" s="35">
        <f>IFERROR(VLOOKUP(D131,'商品マスタ'!$A$4:$L$203,12,FALSE),"")</f>
      </c>
      <c r="N131" s="35">
        <f>IF(L131="","",IF(L131&lt;=0,"欠品",IF(L131&lt;M131,"セキュリティ在庫未満","正常")))</f>
      </c>
      <c r="O131" s="28" t="n"/>
    </row>
    <row r="132">
      <c r="A132" s="29" t="n"/>
      <c r="B132" s="28" t="n"/>
      <c r="C132" s="34">
        <f>IFERROR(VLOOKUP(B132,'店舗マスタ'!$A$4:$B$103,2,FALSE),"")</f>
      </c>
      <c r="D132" s="28" t="n"/>
      <c r="E132" s="34">
        <f>IFERROR(VLOOKUP(D132,'商品マスタ'!$A$4:$E$203,5,FALSE),"")</f>
      </c>
      <c r="F132" s="34">
        <f>IFERROR(VLOOKUP(D132,'商品マスタ'!$A$4:$C$203,3,FALSE),"")</f>
      </c>
      <c r="G132" s="30" t="n"/>
      <c r="H132" s="30" t="n"/>
      <c r="I132" s="28" t="n"/>
      <c r="J132" s="28" t="n"/>
      <c r="K132" s="30" t="n"/>
      <c r="L132" s="35">
        <f>IF(OR(G132="",D132=""),"",G132+IF(H132="",0,H132)-IF(I132="",0,I132)-IF(J132="",0,J132)-IF(K132="",0,K132))</f>
      </c>
      <c r="M132" s="35">
        <f>IFERROR(VLOOKUP(D132,'商品マスタ'!$A$4:$L$203,12,FALSE),"")</f>
      </c>
      <c r="N132" s="35">
        <f>IF(L132="","",IF(L132&lt;=0,"欠品",IF(L132&lt;M132,"セキュリティ在庫未満","正常")))</f>
      </c>
      <c r="O132" s="28" t="n"/>
    </row>
    <row r="133">
      <c r="A133" s="29" t="n"/>
      <c r="B133" s="28" t="n"/>
      <c r="C133" s="34">
        <f>IFERROR(VLOOKUP(B133,'店舗マスタ'!$A$4:$B$103,2,FALSE),"")</f>
      </c>
      <c r="D133" s="28" t="n"/>
      <c r="E133" s="34">
        <f>IFERROR(VLOOKUP(D133,'商品マスタ'!$A$4:$E$203,5,FALSE),"")</f>
      </c>
      <c r="F133" s="34">
        <f>IFERROR(VLOOKUP(D133,'商品マスタ'!$A$4:$C$203,3,FALSE),"")</f>
      </c>
      <c r="G133" s="30" t="n"/>
      <c r="H133" s="30" t="n"/>
      <c r="I133" s="28" t="n"/>
      <c r="J133" s="28" t="n"/>
      <c r="K133" s="30" t="n"/>
      <c r="L133" s="35">
        <f>IF(OR(G133="",D133=""),"",G133+IF(H133="",0,H133)-IF(I133="",0,I133)-IF(J133="",0,J133)-IF(K133="",0,K133))</f>
      </c>
      <c r="M133" s="35">
        <f>IFERROR(VLOOKUP(D133,'商品マスタ'!$A$4:$L$203,12,FALSE),"")</f>
      </c>
      <c r="N133" s="35">
        <f>IF(L133="","",IF(L133&lt;=0,"欠品",IF(L133&lt;M133,"セキュリティ在庫未満","正常")))</f>
      </c>
      <c r="O133" s="28" t="n"/>
    </row>
    <row r="134">
      <c r="A134" s="29" t="n"/>
      <c r="B134" s="28" t="n"/>
      <c r="C134" s="34">
        <f>IFERROR(VLOOKUP(B134,'店舗マスタ'!$A$4:$B$103,2,FALSE),"")</f>
      </c>
      <c r="D134" s="28" t="n"/>
      <c r="E134" s="34">
        <f>IFERROR(VLOOKUP(D134,'商品マスタ'!$A$4:$E$203,5,FALSE),"")</f>
      </c>
      <c r="F134" s="34">
        <f>IFERROR(VLOOKUP(D134,'商品マスタ'!$A$4:$C$203,3,FALSE),"")</f>
      </c>
      <c r="G134" s="30" t="n"/>
      <c r="H134" s="30" t="n"/>
      <c r="I134" s="28" t="n"/>
      <c r="J134" s="28" t="n"/>
      <c r="K134" s="30" t="n"/>
      <c r="L134" s="35">
        <f>IF(OR(G134="",D134=""),"",G134+IF(H134="",0,H134)-IF(I134="",0,I134)-IF(J134="",0,J134)-IF(K134="",0,K134))</f>
      </c>
      <c r="M134" s="35">
        <f>IFERROR(VLOOKUP(D134,'商品マスタ'!$A$4:$L$203,12,FALSE),"")</f>
      </c>
      <c r="N134" s="35">
        <f>IF(L134="","",IF(L134&lt;=0,"欠品",IF(L134&lt;M134,"セキュリティ在庫未満","正常")))</f>
      </c>
      <c r="O134" s="28" t="n"/>
    </row>
    <row r="135">
      <c r="A135" s="29" t="n"/>
      <c r="B135" s="28" t="n"/>
      <c r="C135" s="34">
        <f>IFERROR(VLOOKUP(B135,'店舗マスタ'!$A$4:$B$103,2,FALSE),"")</f>
      </c>
      <c r="D135" s="28" t="n"/>
      <c r="E135" s="34">
        <f>IFERROR(VLOOKUP(D135,'商品マスタ'!$A$4:$E$203,5,FALSE),"")</f>
      </c>
      <c r="F135" s="34">
        <f>IFERROR(VLOOKUP(D135,'商品マスタ'!$A$4:$C$203,3,FALSE),"")</f>
      </c>
      <c r="G135" s="30" t="n"/>
      <c r="H135" s="30" t="n"/>
      <c r="I135" s="28" t="n"/>
      <c r="J135" s="28" t="n"/>
      <c r="K135" s="30" t="n"/>
      <c r="L135" s="35">
        <f>IF(OR(G135="",D135=""),"",G135+IF(H135="",0,H135)-IF(I135="",0,I135)-IF(J135="",0,J135)-IF(K135="",0,K135))</f>
      </c>
      <c r="M135" s="35">
        <f>IFERROR(VLOOKUP(D135,'商品マスタ'!$A$4:$L$203,12,FALSE),"")</f>
      </c>
      <c r="N135" s="35">
        <f>IF(L135="","",IF(L135&lt;=0,"欠品",IF(L135&lt;M135,"セキュリティ在庫未満","正常")))</f>
      </c>
      <c r="O135" s="28" t="n"/>
    </row>
    <row r="136">
      <c r="A136" s="29" t="n"/>
      <c r="B136" s="28" t="n"/>
      <c r="C136" s="34">
        <f>IFERROR(VLOOKUP(B136,'店舗マスタ'!$A$4:$B$103,2,FALSE),"")</f>
      </c>
      <c r="D136" s="28" t="n"/>
      <c r="E136" s="34">
        <f>IFERROR(VLOOKUP(D136,'商品マスタ'!$A$4:$E$203,5,FALSE),"")</f>
      </c>
      <c r="F136" s="34">
        <f>IFERROR(VLOOKUP(D136,'商品マスタ'!$A$4:$C$203,3,FALSE),"")</f>
      </c>
      <c r="G136" s="30" t="n"/>
      <c r="H136" s="30" t="n"/>
      <c r="I136" s="28" t="n"/>
      <c r="J136" s="28" t="n"/>
      <c r="K136" s="30" t="n"/>
      <c r="L136" s="35">
        <f>IF(OR(G136="",D136=""),"",G136+IF(H136="",0,H136)-IF(I136="",0,I136)-IF(J136="",0,J136)-IF(K136="",0,K136))</f>
      </c>
      <c r="M136" s="35">
        <f>IFERROR(VLOOKUP(D136,'商品マスタ'!$A$4:$L$203,12,FALSE),"")</f>
      </c>
      <c r="N136" s="35">
        <f>IF(L136="","",IF(L136&lt;=0,"欠品",IF(L136&lt;M136,"セキュリティ在庫未満","正常")))</f>
      </c>
      <c r="O136" s="28" t="n"/>
    </row>
    <row r="137">
      <c r="A137" s="29" t="n"/>
      <c r="B137" s="28" t="n"/>
      <c r="C137" s="34">
        <f>IFERROR(VLOOKUP(B137,'店舗マスタ'!$A$4:$B$103,2,FALSE),"")</f>
      </c>
      <c r="D137" s="28" t="n"/>
      <c r="E137" s="34">
        <f>IFERROR(VLOOKUP(D137,'商品マスタ'!$A$4:$E$203,5,FALSE),"")</f>
      </c>
      <c r="F137" s="34">
        <f>IFERROR(VLOOKUP(D137,'商品マスタ'!$A$4:$C$203,3,FALSE),"")</f>
      </c>
      <c r="G137" s="30" t="n"/>
      <c r="H137" s="30" t="n"/>
      <c r="I137" s="28" t="n"/>
      <c r="J137" s="28" t="n"/>
      <c r="K137" s="30" t="n"/>
      <c r="L137" s="35">
        <f>IF(OR(G137="",D137=""),"",G137+IF(H137="",0,H137)-IF(I137="",0,I137)-IF(J137="",0,J137)-IF(K137="",0,K137))</f>
      </c>
      <c r="M137" s="35">
        <f>IFERROR(VLOOKUP(D137,'商品マスタ'!$A$4:$L$203,12,FALSE),"")</f>
      </c>
      <c r="N137" s="35">
        <f>IF(L137="","",IF(L137&lt;=0,"欠品",IF(L137&lt;M137,"セキュリティ在庫未満","正常")))</f>
      </c>
      <c r="O137" s="28" t="n"/>
    </row>
    <row r="138">
      <c r="A138" s="29" t="n"/>
      <c r="B138" s="28" t="n"/>
      <c r="C138" s="34">
        <f>IFERROR(VLOOKUP(B138,'店舗マスタ'!$A$4:$B$103,2,FALSE),"")</f>
      </c>
      <c r="D138" s="28" t="n"/>
      <c r="E138" s="34">
        <f>IFERROR(VLOOKUP(D138,'商品マスタ'!$A$4:$E$203,5,FALSE),"")</f>
      </c>
      <c r="F138" s="34">
        <f>IFERROR(VLOOKUP(D138,'商品マスタ'!$A$4:$C$203,3,FALSE),"")</f>
      </c>
      <c r="G138" s="30" t="n"/>
      <c r="H138" s="30" t="n"/>
      <c r="I138" s="28" t="n"/>
      <c r="J138" s="28" t="n"/>
      <c r="K138" s="30" t="n"/>
      <c r="L138" s="35">
        <f>IF(OR(G138="",D138=""),"",G138+IF(H138="",0,H138)-IF(I138="",0,I138)-IF(J138="",0,J138)-IF(K138="",0,K138))</f>
      </c>
      <c r="M138" s="35">
        <f>IFERROR(VLOOKUP(D138,'商品マスタ'!$A$4:$L$203,12,FALSE),"")</f>
      </c>
      <c r="N138" s="35">
        <f>IF(L138="","",IF(L138&lt;=0,"欠品",IF(L138&lt;M138,"セキュリティ在庫未満","正常")))</f>
      </c>
      <c r="O138" s="28" t="n"/>
    </row>
    <row r="139">
      <c r="A139" s="29" t="n"/>
      <c r="B139" s="28" t="n"/>
      <c r="C139" s="34">
        <f>IFERROR(VLOOKUP(B139,'店舗マスタ'!$A$4:$B$103,2,FALSE),"")</f>
      </c>
      <c r="D139" s="28" t="n"/>
      <c r="E139" s="34">
        <f>IFERROR(VLOOKUP(D139,'商品マスタ'!$A$4:$E$203,5,FALSE),"")</f>
      </c>
      <c r="F139" s="34">
        <f>IFERROR(VLOOKUP(D139,'商品マスタ'!$A$4:$C$203,3,FALSE),"")</f>
      </c>
      <c r="G139" s="30" t="n"/>
      <c r="H139" s="30" t="n"/>
      <c r="I139" s="28" t="n"/>
      <c r="J139" s="28" t="n"/>
      <c r="K139" s="30" t="n"/>
      <c r="L139" s="35">
        <f>IF(OR(G139="",D139=""),"",G139+IF(H139="",0,H139)-IF(I139="",0,I139)-IF(J139="",0,J139)-IF(K139="",0,K139))</f>
      </c>
      <c r="M139" s="35">
        <f>IFERROR(VLOOKUP(D139,'商品マスタ'!$A$4:$L$203,12,FALSE),"")</f>
      </c>
      <c r="N139" s="35">
        <f>IF(L139="","",IF(L139&lt;=0,"欠品",IF(L139&lt;M139,"セキュリティ在庫未満","正常")))</f>
      </c>
      <c r="O139" s="28" t="n"/>
    </row>
    <row r="140">
      <c r="A140" s="29" t="n"/>
      <c r="B140" s="28" t="n"/>
      <c r="C140" s="34">
        <f>IFERROR(VLOOKUP(B140,'店舗マスタ'!$A$4:$B$103,2,FALSE),"")</f>
      </c>
      <c r="D140" s="28" t="n"/>
      <c r="E140" s="34">
        <f>IFERROR(VLOOKUP(D140,'商品マスタ'!$A$4:$E$203,5,FALSE),"")</f>
      </c>
      <c r="F140" s="34">
        <f>IFERROR(VLOOKUP(D140,'商品マスタ'!$A$4:$C$203,3,FALSE),"")</f>
      </c>
      <c r="G140" s="30" t="n"/>
      <c r="H140" s="30" t="n"/>
      <c r="I140" s="28" t="n"/>
      <c r="J140" s="28" t="n"/>
      <c r="K140" s="30" t="n"/>
      <c r="L140" s="35">
        <f>IF(OR(G140="",D140=""),"",G140+IF(H140="",0,H140)-IF(I140="",0,I140)-IF(J140="",0,J140)-IF(K140="",0,K140))</f>
      </c>
      <c r="M140" s="35">
        <f>IFERROR(VLOOKUP(D140,'商品マスタ'!$A$4:$L$203,12,FALSE),"")</f>
      </c>
      <c r="N140" s="35">
        <f>IF(L140="","",IF(L140&lt;=0,"欠品",IF(L140&lt;M140,"セキュリティ在庫未満","正常")))</f>
      </c>
      <c r="O140" s="28" t="n"/>
    </row>
    <row r="141">
      <c r="A141" s="29" t="n"/>
      <c r="B141" s="28" t="n"/>
      <c r="C141" s="34">
        <f>IFERROR(VLOOKUP(B141,'店舗マスタ'!$A$4:$B$103,2,FALSE),"")</f>
      </c>
      <c r="D141" s="28" t="n"/>
      <c r="E141" s="34">
        <f>IFERROR(VLOOKUP(D141,'商品マスタ'!$A$4:$E$203,5,FALSE),"")</f>
      </c>
      <c r="F141" s="34">
        <f>IFERROR(VLOOKUP(D141,'商品マスタ'!$A$4:$C$203,3,FALSE),"")</f>
      </c>
      <c r="G141" s="30" t="n"/>
      <c r="H141" s="30" t="n"/>
      <c r="I141" s="28" t="n"/>
      <c r="J141" s="28" t="n"/>
      <c r="K141" s="30" t="n"/>
      <c r="L141" s="35">
        <f>IF(OR(G141="",D141=""),"",G141+IF(H141="",0,H141)-IF(I141="",0,I141)-IF(J141="",0,J141)-IF(K141="",0,K141))</f>
      </c>
      <c r="M141" s="35">
        <f>IFERROR(VLOOKUP(D141,'商品マスタ'!$A$4:$L$203,12,FALSE),"")</f>
      </c>
      <c r="N141" s="35">
        <f>IF(L141="","",IF(L141&lt;=0,"欠品",IF(L141&lt;M141,"セキュリティ在庫未満","正常")))</f>
      </c>
      <c r="O141" s="28" t="n"/>
    </row>
    <row r="142">
      <c r="A142" s="29" t="n"/>
      <c r="B142" s="28" t="n"/>
      <c r="C142" s="34">
        <f>IFERROR(VLOOKUP(B142,'店舗マスタ'!$A$4:$B$103,2,FALSE),"")</f>
      </c>
      <c r="D142" s="28" t="n"/>
      <c r="E142" s="34">
        <f>IFERROR(VLOOKUP(D142,'商品マスタ'!$A$4:$E$203,5,FALSE),"")</f>
      </c>
      <c r="F142" s="34">
        <f>IFERROR(VLOOKUP(D142,'商品マスタ'!$A$4:$C$203,3,FALSE),"")</f>
      </c>
      <c r="G142" s="30" t="n"/>
      <c r="H142" s="30" t="n"/>
      <c r="I142" s="28" t="n"/>
      <c r="J142" s="28" t="n"/>
      <c r="K142" s="30" t="n"/>
      <c r="L142" s="35">
        <f>IF(OR(G142="",D142=""),"",G142+IF(H142="",0,H142)-IF(I142="",0,I142)-IF(J142="",0,J142)-IF(K142="",0,K142))</f>
      </c>
      <c r="M142" s="35">
        <f>IFERROR(VLOOKUP(D142,'商品マスタ'!$A$4:$L$203,12,FALSE),"")</f>
      </c>
      <c r="N142" s="35">
        <f>IF(L142="","",IF(L142&lt;=0,"欠品",IF(L142&lt;M142,"セキュリティ在庫未満","正常")))</f>
      </c>
      <c r="O142" s="28" t="n"/>
    </row>
    <row r="143">
      <c r="A143" s="29" t="n"/>
      <c r="B143" s="28" t="n"/>
      <c r="C143" s="34">
        <f>IFERROR(VLOOKUP(B143,'店舗マスタ'!$A$4:$B$103,2,FALSE),"")</f>
      </c>
      <c r="D143" s="28" t="n"/>
      <c r="E143" s="34">
        <f>IFERROR(VLOOKUP(D143,'商品マスタ'!$A$4:$E$203,5,FALSE),"")</f>
      </c>
      <c r="F143" s="34">
        <f>IFERROR(VLOOKUP(D143,'商品マスタ'!$A$4:$C$203,3,FALSE),"")</f>
      </c>
      <c r="G143" s="30" t="n"/>
      <c r="H143" s="30" t="n"/>
      <c r="I143" s="28" t="n"/>
      <c r="J143" s="28" t="n"/>
      <c r="K143" s="30" t="n"/>
      <c r="L143" s="35">
        <f>IF(OR(G143="",D143=""),"",G143+IF(H143="",0,H143)-IF(I143="",0,I143)-IF(J143="",0,J143)-IF(K143="",0,K143))</f>
      </c>
      <c r="M143" s="35">
        <f>IFERROR(VLOOKUP(D143,'商品マスタ'!$A$4:$L$203,12,FALSE),"")</f>
      </c>
      <c r="N143" s="35">
        <f>IF(L143="","",IF(L143&lt;=0,"欠品",IF(L143&lt;M143,"セキュリティ在庫未満","正常")))</f>
      </c>
      <c r="O143" s="28" t="n"/>
    </row>
    <row r="144">
      <c r="A144" s="29" t="n"/>
      <c r="B144" s="28" t="n"/>
      <c r="C144" s="34">
        <f>IFERROR(VLOOKUP(B144,'店舗マスタ'!$A$4:$B$103,2,FALSE),"")</f>
      </c>
      <c r="D144" s="28" t="n"/>
      <c r="E144" s="34">
        <f>IFERROR(VLOOKUP(D144,'商品マスタ'!$A$4:$E$203,5,FALSE),"")</f>
      </c>
      <c r="F144" s="34">
        <f>IFERROR(VLOOKUP(D144,'商品マスタ'!$A$4:$C$203,3,FALSE),"")</f>
      </c>
      <c r="G144" s="30" t="n"/>
      <c r="H144" s="30" t="n"/>
      <c r="I144" s="28" t="n"/>
      <c r="J144" s="28" t="n"/>
      <c r="K144" s="30" t="n"/>
      <c r="L144" s="35">
        <f>IF(OR(G144="",D144=""),"",G144+IF(H144="",0,H144)-IF(I144="",0,I144)-IF(J144="",0,J144)-IF(K144="",0,K144))</f>
      </c>
      <c r="M144" s="35">
        <f>IFERROR(VLOOKUP(D144,'商品マスタ'!$A$4:$L$203,12,FALSE),"")</f>
      </c>
      <c r="N144" s="35">
        <f>IF(L144="","",IF(L144&lt;=0,"欠品",IF(L144&lt;M144,"セキュリティ在庫未満","正常")))</f>
      </c>
      <c r="O144" s="28" t="n"/>
    </row>
    <row r="145">
      <c r="A145" s="29" t="n"/>
      <c r="B145" s="28" t="n"/>
      <c r="C145" s="34">
        <f>IFERROR(VLOOKUP(B145,'店舗マスタ'!$A$4:$B$103,2,FALSE),"")</f>
      </c>
      <c r="D145" s="28" t="n"/>
      <c r="E145" s="34">
        <f>IFERROR(VLOOKUP(D145,'商品マスタ'!$A$4:$E$203,5,FALSE),"")</f>
      </c>
      <c r="F145" s="34">
        <f>IFERROR(VLOOKUP(D145,'商品マスタ'!$A$4:$C$203,3,FALSE),"")</f>
      </c>
      <c r="G145" s="30" t="n"/>
      <c r="H145" s="30" t="n"/>
      <c r="I145" s="28" t="n"/>
      <c r="J145" s="28" t="n"/>
      <c r="K145" s="30" t="n"/>
      <c r="L145" s="35">
        <f>IF(OR(G145="",D145=""),"",G145+IF(H145="",0,H145)-IF(I145="",0,I145)-IF(J145="",0,J145)-IF(K145="",0,K145))</f>
      </c>
      <c r="M145" s="35">
        <f>IFERROR(VLOOKUP(D145,'商品マスタ'!$A$4:$L$203,12,FALSE),"")</f>
      </c>
      <c r="N145" s="35">
        <f>IF(L145="","",IF(L145&lt;=0,"欠品",IF(L145&lt;M145,"セキュリティ在庫未満","正常")))</f>
      </c>
      <c r="O145" s="28" t="n"/>
    </row>
    <row r="146">
      <c r="A146" s="29" t="n"/>
      <c r="B146" s="28" t="n"/>
      <c r="C146" s="34">
        <f>IFERROR(VLOOKUP(B146,'店舗マスタ'!$A$4:$B$103,2,FALSE),"")</f>
      </c>
      <c r="D146" s="28" t="n"/>
      <c r="E146" s="34">
        <f>IFERROR(VLOOKUP(D146,'商品マスタ'!$A$4:$E$203,5,FALSE),"")</f>
      </c>
      <c r="F146" s="34">
        <f>IFERROR(VLOOKUP(D146,'商品マスタ'!$A$4:$C$203,3,FALSE),"")</f>
      </c>
      <c r="G146" s="30" t="n"/>
      <c r="H146" s="30" t="n"/>
      <c r="I146" s="28" t="n"/>
      <c r="J146" s="28" t="n"/>
      <c r="K146" s="30" t="n"/>
      <c r="L146" s="35">
        <f>IF(OR(G146="",D146=""),"",G146+IF(H146="",0,H146)-IF(I146="",0,I146)-IF(J146="",0,J146)-IF(K146="",0,K146))</f>
      </c>
      <c r="M146" s="35">
        <f>IFERROR(VLOOKUP(D146,'商品マスタ'!$A$4:$L$203,12,FALSE),"")</f>
      </c>
      <c r="N146" s="35">
        <f>IF(L146="","",IF(L146&lt;=0,"欠品",IF(L146&lt;M146,"セキュリティ在庫未満","正常")))</f>
      </c>
      <c r="O146" s="28" t="n"/>
    </row>
    <row r="147">
      <c r="A147" s="29" t="n"/>
      <c r="B147" s="28" t="n"/>
      <c r="C147" s="34">
        <f>IFERROR(VLOOKUP(B147,'店舗マスタ'!$A$4:$B$103,2,FALSE),"")</f>
      </c>
      <c r="D147" s="28" t="n"/>
      <c r="E147" s="34">
        <f>IFERROR(VLOOKUP(D147,'商品マスタ'!$A$4:$E$203,5,FALSE),"")</f>
      </c>
      <c r="F147" s="34">
        <f>IFERROR(VLOOKUP(D147,'商品マスタ'!$A$4:$C$203,3,FALSE),"")</f>
      </c>
      <c r="G147" s="30" t="n"/>
      <c r="H147" s="30" t="n"/>
      <c r="I147" s="28" t="n"/>
      <c r="J147" s="28" t="n"/>
      <c r="K147" s="30" t="n"/>
      <c r="L147" s="35">
        <f>IF(OR(G147="",D147=""),"",G147+IF(H147="",0,H147)-IF(I147="",0,I147)-IF(J147="",0,J147)-IF(K147="",0,K147))</f>
      </c>
      <c r="M147" s="35">
        <f>IFERROR(VLOOKUP(D147,'商品マスタ'!$A$4:$L$203,12,FALSE),"")</f>
      </c>
      <c r="N147" s="35">
        <f>IF(L147="","",IF(L147&lt;=0,"欠品",IF(L147&lt;M147,"セキュリティ在庫未満","正常")))</f>
      </c>
      <c r="O147" s="28" t="n"/>
    </row>
    <row r="148">
      <c r="A148" s="29" t="n"/>
      <c r="B148" s="28" t="n"/>
      <c r="C148" s="34">
        <f>IFERROR(VLOOKUP(B148,'店舗マスタ'!$A$4:$B$103,2,FALSE),"")</f>
      </c>
      <c r="D148" s="28" t="n"/>
      <c r="E148" s="34">
        <f>IFERROR(VLOOKUP(D148,'商品マスタ'!$A$4:$E$203,5,FALSE),"")</f>
      </c>
      <c r="F148" s="34">
        <f>IFERROR(VLOOKUP(D148,'商品マスタ'!$A$4:$C$203,3,FALSE),"")</f>
      </c>
      <c r="G148" s="30" t="n"/>
      <c r="H148" s="30" t="n"/>
      <c r="I148" s="28" t="n"/>
      <c r="J148" s="28" t="n"/>
      <c r="K148" s="30" t="n"/>
      <c r="L148" s="35">
        <f>IF(OR(G148="",D148=""),"",G148+IF(H148="",0,H148)-IF(I148="",0,I148)-IF(J148="",0,J148)-IF(K148="",0,K148))</f>
      </c>
      <c r="M148" s="35">
        <f>IFERROR(VLOOKUP(D148,'商品マスタ'!$A$4:$L$203,12,FALSE),"")</f>
      </c>
      <c r="N148" s="35">
        <f>IF(L148="","",IF(L148&lt;=0,"欠品",IF(L148&lt;M148,"セキュリティ在庫未満","正常")))</f>
      </c>
      <c r="O148" s="28" t="n"/>
    </row>
    <row r="149">
      <c r="A149" s="29" t="n"/>
      <c r="B149" s="28" t="n"/>
      <c r="C149" s="34">
        <f>IFERROR(VLOOKUP(B149,'店舗マスタ'!$A$4:$B$103,2,FALSE),"")</f>
      </c>
      <c r="D149" s="28" t="n"/>
      <c r="E149" s="34">
        <f>IFERROR(VLOOKUP(D149,'商品マスタ'!$A$4:$E$203,5,FALSE),"")</f>
      </c>
      <c r="F149" s="34">
        <f>IFERROR(VLOOKUP(D149,'商品マスタ'!$A$4:$C$203,3,FALSE),"")</f>
      </c>
      <c r="G149" s="30" t="n"/>
      <c r="H149" s="30" t="n"/>
      <c r="I149" s="28" t="n"/>
      <c r="J149" s="28" t="n"/>
      <c r="K149" s="30" t="n"/>
      <c r="L149" s="35">
        <f>IF(OR(G149="",D149=""),"",G149+IF(H149="",0,H149)-IF(I149="",0,I149)-IF(J149="",0,J149)-IF(K149="",0,K149))</f>
      </c>
      <c r="M149" s="35">
        <f>IFERROR(VLOOKUP(D149,'商品マスタ'!$A$4:$L$203,12,FALSE),"")</f>
      </c>
      <c r="N149" s="35">
        <f>IF(L149="","",IF(L149&lt;=0,"欠品",IF(L149&lt;M149,"セキュリティ在庫未満","正常")))</f>
      </c>
      <c r="O149" s="28" t="n"/>
    </row>
    <row r="150">
      <c r="A150" s="29" t="n"/>
      <c r="B150" s="28" t="n"/>
      <c r="C150" s="34">
        <f>IFERROR(VLOOKUP(B150,'店舗マスタ'!$A$4:$B$103,2,FALSE),"")</f>
      </c>
      <c r="D150" s="28" t="n"/>
      <c r="E150" s="34">
        <f>IFERROR(VLOOKUP(D150,'商品マスタ'!$A$4:$E$203,5,FALSE),"")</f>
      </c>
      <c r="F150" s="34">
        <f>IFERROR(VLOOKUP(D150,'商品マスタ'!$A$4:$C$203,3,FALSE),"")</f>
      </c>
      <c r="G150" s="30" t="n"/>
      <c r="H150" s="30" t="n"/>
      <c r="I150" s="28" t="n"/>
      <c r="J150" s="28" t="n"/>
      <c r="K150" s="30" t="n"/>
      <c r="L150" s="35">
        <f>IF(OR(G150="",D150=""),"",G150+IF(H150="",0,H150)-IF(I150="",0,I150)-IF(J150="",0,J150)-IF(K150="",0,K150))</f>
      </c>
      <c r="M150" s="35">
        <f>IFERROR(VLOOKUP(D150,'商品マスタ'!$A$4:$L$203,12,FALSE),"")</f>
      </c>
      <c r="N150" s="35">
        <f>IF(L150="","",IF(L150&lt;=0,"欠品",IF(L150&lt;M150,"セキュリティ在庫未満","正常")))</f>
      </c>
      <c r="O150" s="28" t="n"/>
    </row>
    <row r="151">
      <c r="A151" s="29" t="n"/>
      <c r="B151" s="28" t="n"/>
      <c r="C151" s="34">
        <f>IFERROR(VLOOKUP(B151,'店舗マスタ'!$A$4:$B$103,2,FALSE),"")</f>
      </c>
      <c r="D151" s="28" t="n"/>
      <c r="E151" s="34">
        <f>IFERROR(VLOOKUP(D151,'商品マスタ'!$A$4:$E$203,5,FALSE),"")</f>
      </c>
      <c r="F151" s="34">
        <f>IFERROR(VLOOKUP(D151,'商品マスタ'!$A$4:$C$203,3,FALSE),"")</f>
      </c>
      <c r="G151" s="30" t="n"/>
      <c r="H151" s="30" t="n"/>
      <c r="I151" s="28" t="n"/>
      <c r="J151" s="28" t="n"/>
      <c r="K151" s="30" t="n"/>
      <c r="L151" s="35">
        <f>IF(OR(G151="",D151=""),"",G151+IF(H151="",0,H151)-IF(I151="",0,I151)-IF(J151="",0,J151)-IF(K151="",0,K151))</f>
      </c>
      <c r="M151" s="35">
        <f>IFERROR(VLOOKUP(D151,'商品マスタ'!$A$4:$L$203,12,FALSE),"")</f>
      </c>
      <c r="N151" s="35">
        <f>IF(L151="","",IF(L151&lt;=0,"欠品",IF(L151&lt;M151,"セキュリティ在庫未満","正常")))</f>
      </c>
      <c r="O151" s="28" t="n"/>
    </row>
    <row r="152">
      <c r="A152" s="29" t="n"/>
      <c r="B152" s="28" t="n"/>
      <c r="C152" s="34">
        <f>IFERROR(VLOOKUP(B152,'店舗マスタ'!$A$4:$B$103,2,FALSE),"")</f>
      </c>
      <c r="D152" s="28" t="n"/>
      <c r="E152" s="34">
        <f>IFERROR(VLOOKUP(D152,'商品マスタ'!$A$4:$E$203,5,FALSE),"")</f>
      </c>
      <c r="F152" s="34">
        <f>IFERROR(VLOOKUP(D152,'商品マスタ'!$A$4:$C$203,3,FALSE),"")</f>
      </c>
      <c r="G152" s="30" t="n"/>
      <c r="H152" s="30" t="n"/>
      <c r="I152" s="28" t="n"/>
      <c r="J152" s="28" t="n"/>
      <c r="K152" s="30" t="n"/>
      <c r="L152" s="35">
        <f>IF(OR(G152="",D152=""),"",G152+IF(H152="",0,H152)-IF(I152="",0,I152)-IF(J152="",0,J152)-IF(K152="",0,K152))</f>
      </c>
      <c r="M152" s="35">
        <f>IFERROR(VLOOKUP(D152,'商品マスタ'!$A$4:$L$203,12,FALSE),"")</f>
      </c>
      <c r="N152" s="35">
        <f>IF(L152="","",IF(L152&lt;=0,"欠品",IF(L152&lt;M152,"セキュリティ在庫未満","正常")))</f>
      </c>
      <c r="O152" s="28" t="n"/>
    </row>
    <row r="153">
      <c r="A153" s="29" t="n"/>
      <c r="B153" s="28" t="n"/>
      <c r="C153" s="34">
        <f>IFERROR(VLOOKUP(B153,'店舗マスタ'!$A$4:$B$103,2,FALSE),"")</f>
      </c>
      <c r="D153" s="28" t="n"/>
      <c r="E153" s="34">
        <f>IFERROR(VLOOKUP(D153,'商品マスタ'!$A$4:$E$203,5,FALSE),"")</f>
      </c>
      <c r="F153" s="34">
        <f>IFERROR(VLOOKUP(D153,'商品マスタ'!$A$4:$C$203,3,FALSE),"")</f>
      </c>
      <c r="G153" s="30" t="n"/>
      <c r="H153" s="30" t="n"/>
      <c r="I153" s="28" t="n"/>
      <c r="J153" s="28" t="n"/>
      <c r="K153" s="30" t="n"/>
      <c r="L153" s="35">
        <f>IF(OR(G153="",D153=""),"",G153+IF(H153="",0,H153)-IF(I153="",0,I153)-IF(J153="",0,J153)-IF(K153="",0,K153))</f>
      </c>
      <c r="M153" s="35">
        <f>IFERROR(VLOOKUP(D153,'商品マスタ'!$A$4:$L$203,12,FALSE),"")</f>
      </c>
      <c r="N153" s="35">
        <f>IF(L153="","",IF(L153&lt;=0,"欠品",IF(L153&lt;M153,"セキュリティ在庫未満","正常")))</f>
      </c>
      <c r="O153" s="28" t="n"/>
    </row>
    <row r="154">
      <c r="A154" s="29" t="n"/>
      <c r="B154" s="28" t="n"/>
      <c r="C154" s="34">
        <f>IFERROR(VLOOKUP(B154,'店舗マスタ'!$A$4:$B$103,2,FALSE),"")</f>
      </c>
      <c r="D154" s="28" t="n"/>
      <c r="E154" s="34">
        <f>IFERROR(VLOOKUP(D154,'商品マスタ'!$A$4:$E$203,5,FALSE),"")</f>
      </c>
      <c r="F154" s="34">
        <f>IFERROR(VLOOKUP(D154,'商品マスタ'!$A$4:$C$203,3,FALSE),"")</f>
      </c>
      <c r="G154" s="30" t="n"/>
      <c r="H154" s="30" t="n"/>
      <c r="I154" s="28" t="n"/>
      <c r="J154" s="28" t="n"/>
      <c r="K154" s="30" t="n"/>
      <c r="L154" s="35">
        <f>IF(OR(G154="",D154=""),"",G154+IF(H154="",0,H154)-IF(I154="",0,I154)-IF(J154="",0,J154)-IF(K154="",0,K154))</f>
      </c>
      <c r="M154" s="35">
        <f>IFERROR(VLOOKUP(D154,'商品マスタ'!$A$4:$L$203,12,FALSE),"")</f>
      </c>
      <c r="N154" s="35">
        <f>IF(L154="","",IF(L154&lt;=0,"欠品",IF(L154&lt;M154,"セキュリティ在庫未満","正常")))</f>
      </c>
      <c r="O154" s="28" t="n"/>
    </row>
    <row r="155">
      <c r="A155" s="29" t="n"/>
      <c r="B155" s="28" t="n"/>
      <c r="C155" s="34">
        <f>IFERROR(VLOOKUP(B155,'店舗マスタ'!$A$4:$B$103,2,FALSE),"")</f>
      </c>
      <c r="D155" s="28" t="n"/>
      <c r="E155" s="34">
        <f>IFERROR(VLOOKUP(D155,'商品マスタ'!$A$4:$E$203,5,FALSE),"")</f>
      </c>
      <c r="F155" s="34">
        <f>IFERROR(VLOOKUP(D155,'商品マスタ'!$A$4:$C$203,3,FALSE),"")</f>
      </c>
      <c r="G155" s="30" t="n"/>
      <c r="H155" s="30" t="n"/>
      <c r="I155" s="28" t="n"/>
      <c r="J155" s="28" t="n"/>
      <c r="K155" s="30" t="n"/>
      <c r="L155" s="35">
        <f>IF(OR(G155="",D155=""),"",G155+IF(H155="",0,H155)-IF(I155="",0,I155)-IF(J155="",0,J155)-IF(K155="",0,K155))</f>
      </c>
      <c r="M155" s="35">
        <f>IFERROR(VLOOKUP(D155,'商品マスタ'!$A$4:$L$203,12,FALSE),"")</f>
      </c>
      <c r="N155" s="35">
        <f>IF(L155="","",IF(L155&lt;=0,"欠品",IF(L155&lt;M155,"セキュリティ在庫未満","正常")))</f>
      </c>
      <c r="O155" s="28" t="n"/>
    </row>
    <row r="156">
      <c r="A156" s="29" t="n"/>
      <c r="B156" s="28" t="n"/>
      <c r="C156" s="34">
        <f>IFERROR(VLOOKUP(B156,'店舗マスタ'!$A$4:$B$103,2,FALSE),"")</f>
      </c>
      <c r="D156" s="28" t="n"/>
      <c r="E156" s="34">
        <f>IFERROR(VLOOKUP(D156,'商品マスタ'!$A$4:$E$203,5,FALSE),"")</f>
      </c>
      <c r="F156" s="34">
        <f>IFERROR(VLOOKUP(D156,'商品マスタ'!$A$4:$C$203,3,FALSE),"")</f>
      </c>
      <c r="G156" s="30" t="n"/>
      <c r="H156" s="30" t="n"/>
      <c r="I156" s="28" t="n"/>
      <c r="J156" s="28" t="n"/>
      <c r="K156" s="30" t="n"/>
      <c r="L156" s="35">
        <f>IF(OR(G156="",D156=""),"",G156+IF(H156="",0,H156)-IF(I156="",0,I156)-IF(J156="",0,J156)-IF(K156="",0,K156))</f>
      </c>
      <c r="M156" s="35">
        <f>IFERROR(VLOOKUP(D156,'商品マスタ'!$A$4:$L$203,12,FALSE),"")</f>
      </c>
      <c r="N156" s="35">
        <f>IF(L156="","",IF(L156&lt;=0,"欠品",IF(L156&lt;M156,"セキュリティ在庫未満","正常")))</f>
      </c>
      <c r="O156" s="28" t="n"/>
    </row>
    <row r="157">
      <c r="A157" s="29" t="n"/>
      <c r="B157" s="28" t="n"/>
      <c r="C157" s="34">
        <f>IFERROR(VLOOKUP(B157,'店舗マスタ'!$A$4:$B$103,2,FALSE),"")</f>
      </c>
      <c r="D157" s="28" t="n"/>
      <c r="E157" s="34">
        <f>IFERROR(VLOOKUP(D157,'商品マスタ'!$A$4:$E$203,5,FALSE),"")</f>
      </c>
      <c r="F157" s="34">
        <f>IFERROR(VLOOKUP(D157,'商品マスタ'!$A$4:$C$203,3,FALSE),"")</f>
      </c>
      <c r="G157" s="30" t="n"/>
      <c r="H157" s="30" t="n"/>
      <c r="I157" s="28" t="n"/>
      <c r="J157" s="28" t="n"/>
      <c r="K157" s="30" t="n"/>
      <c r="L157" s="35">
        <f>IF(OR(G157="",D157=""),"",G157+IF(H157="",0,H157)-IF(I157="",0,I157)-IF(J157="",0,J157)-IF(K157="",0,K157))</f>
      </c>
      <c r="M157" s="35">
        <f>IFERROR(VLOOKUP(D157,'商品マスタ'!$A$4:$L$203,12,FALSE),"")</f>
      </c>
      <c r="N157" s="35">
        <f>IF(L157="","",IF(L157&lt;=0,"欠品",IF(L157&lt;M157,"セキュリティ在庫未満","正常")))</f>
      </c>
      <c r="O157" s="28" t="n"/>
    </row>
    <row r="158">
      <c r="A158" s="29" t="n"/>
      <c r="B158" s="28" t="n"/>
      <c r="C158" s="34">
        <f>IFERROR(VLOOKUP(B158,'店舗マスタ'!$A$4:$B$103,2,FALSE),"")</f>
      </c>
      <c r="D158" s="28" t="n"/>
      <c r="E158" s="34">
        <f>IFERROR(VLOOKUP(D158,'商品マスタ'!$A$4:$E$203,5,FALSE),"")</f>
      </c>
      <c r="F158" s="34">
        <f>IFERROR(VLOOKUP(D158,'商品マスタ'!$A$4:$C$203,3,FALSE),"")</f>
      </c>
      <c r="G158" s="30" t="n"/>
      <c r="H158" s="30" t="n"/>
      <c r="I158" s="28" t="n"/>
      <c r="J158" s="28" t="n"/>
      <c r="K158" s="30" t="n"/>
      <c r="L158" s="35">
        <f>IF(OR(G158="",D158=""),"",G158+IF(H158="",0,H158)-IF(I158="",0,I158)-IF(J158="",0,J158)-IF(K158="",0,K158))</f>
      </c>
      <c r="M158" s="35">
        <f>IFERROR(VLOOKUP(D158,'商品マスタ'!$A$4:$L$203,12,FALSE),"")</f>
      </c>
      <c r="N158" s="35">
        <f>IF(L158="","",IF(L158&lt;=0,"欠品",IF(L158&lt;M158,"セキュリティ在庫未満","正常")))</f>
      </c>
      <c r="O158" s="28" t="n"/>
    </row>
    <row r="159">
      <c r="A159" s="29" t="n"/>
      <c r="B159" s="28" t="n"/>
      <c r="C159" s="34">
        <f>IFERROR(VLOOKUP(B159,'店舗マスタ'!$A$4:$B$103,2,FALSE),"")</f>
      </c>
      <c r="D159" s="28" t="n"/>
      <c r="E159" s="34">
        <f>IFERROR(VLOOKUP(D159,'商品マスタ'!$A$4:$E$203,5,FALSE),"")</f>
      </c>
      <c r="F159" s="34">
        <f>IFERROR(VLOOKUP(D159,'商品マスタ'!$A$4:$C$203,3,FALSE),"")</f>
      </c>
      <c r="G159" s="30" t="n"/>
      <c r="H159" s="30" t="n"/>
      <c r="I159" s="28" t="n"/>
      <c r="J159" s="28" t="n"/>
      <c r="K159" s="30" t="n"/>
      <c r="L159" s="35">
        <f>IF(OR(G159="",D159=""),"",G159+IF(H159="",0,H159)-IF(I159="",0,I159)-IF(J159="",0,J159)-IF(K159="",0,K159))</f>
      </c>
      <c r="M159" s="35">
        <f>IFERROR(VLOOKUP(D159,'商品マスタ'!$A$4:$L$203,12,FALSE),"")</f>
      </c>
      <c r="N159" s="35">
        <f>IF(L159="","",IF(L159&lt;=0,"欠品",IF(L159&lt;M159,"セキュリティ在庫未満","正常")))</f>
      </c>
      <c r="O159" s="28" t="n"/>
    </row>
    <row r="160">
      <c r="A160" s="29" t="n"/>
      <c r="B160" s="28" t="n"/>
      <c r="C160" s="34">
        <f>IFERROR(VLOOKUP(B160,'店舗マスタ'!$A$4:$B$103,2,FALSE),"")</f>
      </c>
      <c r="D160" s="28" t="n"/>
      <c r="E160" s="34">
        <f>IFERROR(VLOOKUP(D160,'商品マスタ'!$A$4:$E$203,5,FALSE),"")</f>
      </c>
      <c r="F160" s="34">
        <f>IFERROR(VLOOKUP(D160,'商品マスタ'!$A$4:$C$203,3,FALSE),"")</f>
      </c>
      <c r="G160" s="30" t="n"/>
      <c r="H160" s="30" t="n"/>
      <c r="I160" s="28" t="n"/>
      <c r="J160" s="28" t="n"/>
      <c r="K160" s="30" t="n"/>
      <c r="L160" s="35">
        <f>IF(OR(G160="",D160=""),"",G160+IF(H160="",0,H160)-IF(I160="",0,I160)-IF(J160="",0,J160)-IF(K160="",0,K160))</f>
      </c>
      <c r="M160" s="35">
        <f>IFERROR(VLOOKUP(D160,'商品マスタ'!$A$4:$L$203,12,FALSE),"")</f>
      </c>
      <c r="N160" s="35">
        <f>IF(L160="","",IF(L160&lt;=0,"欠品",IF(L160&lt;M160,"セキュリティ在庫未満","正常")))</f>
      </c>
      <c r="O160" s="28" t="n"/>
    </row>
    <row r="161">
      <c r="A161" s="29" t="n"/>
      <c r="B161" s="28" t="n"/>
      <c r="C161" s="34">
        <f>IFERROR(VLOOKUP(B161,'店舗マスタ'!$A$4:$B$103,2,FALSE),"")</f>
      </c>
      <c r="D161" s="28" t="n"/>
      <c r="E161" s="34">
        <f>IFERROR(VLOOKUP(D161,'商品マスタ'!$A$4:$E$203,5,FALSE),"")</f>
      </c>
      <c r="F161" s="34">
        <f>IFERROR(VLOOKUP(D161,'商品マスタ'!$A$4:$C$203,3,FALSE),"")</f>
      </c>
      <c r="G161" s="30" t="n"/>
      <c r="H161" s="30" t="n"/>
      <c r="I161" s="28" t="n"/>
      <c r="J161" s="28" t="n"/>
      <c r="K161" s="30" t="n"/>
      <c r="L161" s="35">
        <f>IF(OR(G161="",D161=""),"",G161+IF(H161="",0,H161)-IF(I161="",0,I161)-IF(J161="",0,J161)-IF(K161="",0,K161))</f>
      </c>
      <c r="M161" s="35">
        <f>IFERROR(VLOOKUP(D161,'商品マスタ'!$A$4:$L$203,12,FALSE),"")</f>
      </c>
      <c r="N161" s="35">
        <f>IF(L161="","",IF(L161&lt;=0,"欠品",IF(L161&lt;M161,"セキュリティ在庫未満","正常")))</f>
      </c>
      <c r="O161" s="28" t="n"/>
    </row>
    <row r="162">
      <c r="A162" s="29" t="n"/>
      <c r="B162" s="28" t="n"/>
      <c r="C162" s="34">
        <f>IFERROR(VLOOKUP(B162,'店舗マスタ'!$A$4:$B$103,2,FALSE),"")</f>
      </c>
      <c r="D162" s="28" t="n"/>
      <c r="E162" s="34">
        <f>IFERROR(VLOOKUP(D162,'商品マスタ'!$A$4:$E$203,5,FALSE),"")</f>
      </c>
      <c r="F162" s="34">
        <f>IFERROR(VLOOKUP(D162,'商品マスタ'!$A$4:$C$203,3,FALSE),"")</f>
      </c>
      <c r="G162" s="30" t="n"/>
      <c r="H162" s="30" t="n"/>
      <c r="I162" s="28" t="n"/>
      <c r="J162" s="28" t="n"/>
      <c r="K162" s="30" t="n"/>
      <c r="L162" s="35">
        <f>IF(OR(G162="",D162=""),"",G162+IF(H162="",0,H162)-IF(I162="",0,I162)-IF(J162="",0,J162)-IF(K162="",0,K162))</f>
      </c>
      <c r="M162" s="35">
        <f>IFERROR(VLOOKUP(D162,'商品マスタ'!$A$4:$L$203,12,FALSE),"")</f>
      </c>
      <c r="N162" s="35">
        <f>IF(L162="","",IF(L162&lt;=0,"欠品",IF(L162&lt;M162,"セキュリティ在庫未満","正常")))</f>
      </c>
      <c r="O162" s="28" t="n"/>
    </row>
    <row r="163">
      <c r="A163" s="29" t="n"/>
      <c r="B163" s="28" t="n"/>
      <c r="C163" s="34">
        <f>IFERROR(VLOOKUP(B163,'店舗マスタ'!$A$4:$B$103,2,FALSE),"")</f>
      </c>
      <c r="D163" s="28" t="n"/>
      <c r="E163" s="34">
        <f>IFERROR(VLOOKUP(D163,'商品マスタ'!$A$4:$E$203,5,FALSE),"")</f>
      </c>
      <c r="F163" s="34">
        <f>IFERROR(VLOOKUP(D163,'商品マスタ'!$A$4:$C$203,3,FALSE),"")</f>
      </c>
      <c r="G163" s="30" t="n"/>
      <c r="H163" s="30" t="n"/>
      <c r="I163" s="28" t="n"/>
      <c r="J163" s="28" t="n"/>
      <c r="K163" s="30" t="n"/>
      <c r="L163" s="35">
        <f>IF(OR(G163="",D163=""),"",G163+IF(H163="",0,H163)-IF(I163="",0,I163)-IF(J163="",0,J163)-IF(K163="",0,K163))</f>
      </c>
      <c r="M163" s="35">
        <f>IFERROR(VLOOKUP(D163,'商品マスタ'!$A$4:$L$203,12,FALSE),"")</f>
      </c>
      <c r="N163" s="35">
        <f>IF(L163="","",IF(L163&lt;=0,"欠品",IF(L163&lt;M163,"セキュリティ在庫未満","正常")))</f>
      </c>
      <c r="O163" s="28" t="n"/>
    </row>
    <row r="164">
      <c r="A164" s="29" t="n"/>
      <c r="B164" s="28" t="n"/>
      <c r="C164" s="34">
        <f>IFERROR(VLOOKUP(B164,'店舗マスタ'!$A$4:$B$103,2,FALSE),"")</f>
      </c>
      <c r="D164" s="28" t="n"/>
      <c r="E164" s="34">
        <f>IFERROR(VLOOKUP(D164,'商品マスタ'!$A$4:$E$203,5,FALSE),"")</f>
      </c>
      <c r="F164" s="34">
        <f>IFERROR(VLOOKUP(D164,'商品マスタ'!$A$4:$C$203,3,FALSE),"")</f>
      </c>
      <c r="G164" s="30" t="n"/>
      <c r="H164" s="30" t="n"/>
      <c r="I164" s="28" t="n"/>
      <c r="J164" s="28" t="n"/>
      <c r="K164" s="30" t="n"/>
      <c r="L164" s="35">
        <f>IF(OR(G164="",D164=""),"",G164+IF(H164="",0,H164)-IF(I164="",0,I164)-IF(J164="",0,J164)-IF(K164="",0,K164))</f>
      </c>
      <c r="M164" s="35">
        <f>IFERROR(VLOOKUP(D164,'商品マスタ'!$A$4:$L$203,12,FALSE),"")</f>
      </c>
      <c r="N164" s="35">
        <f>IF(L164="","",IF(L164&lt;=0,"欠品",IF(L164&lt;M164,"セキュリティ在庫未満","正常")))</f>
      </c>
      <c r="O164" s="28" t="n"/>
    </row>
    <row r="165">
      <c r="A165" s="29" t="n"/>
      <c r="B165" s="28" t="n"/>
      <c r="C165" s="34">
        <f>IFERROR(VLOOKUP(B165,'店舗マスタ'!$A$4:$B$103,2,FALSE),"")</f>
      </c>
      <c r="D165" s="28" t="n"/>
      <c r="E165" s="34">
        <f>IFERROR(VLOOKUP(D165,'商品マスタ'!$A$4:$E$203,5,FALSE),"")</f>
      </c>
      <c r="F165" s="34">
        <f>IFERROR(VLOOKUP(D165,'商品マスタ'!$A$4:$C$203,3,FALSE),"")</f>
      </c>
      <c r="G165" s="30" t="n"/>
      <c r="H165" s="30" t="n"/>
      <c r="I165" s="28" t="n"/>
      <c r="J165" s="28" t="n"/>
      <c r="K165" s="30" t="n"/>
      <c r="L165" s="35">
        <f>IF(OR(G165="",D165=""),"",G165+IF(H165="",0,H165)-IF(I165="",0,I165)-IF(J165="",0,J165)-IF(K165="",0,K165))</f>
      </c>
      <c r="M165" s="35">
        <f>IFERROR(VLOOKUP(D165,'商品マスタ'!$A$4:$L$203,12,FALSE),"")</f>
      </c>
      <c r="N165" s="35">
        <f>IF(L165="","",IF(L165&lt;=0,"欠品",IF(L165&lt;M165,"セキュリティ在庫未満","正常")))</f>
      </c>
      <c r="O165" s="28" t="n"/>
    </row>
    <row r="166">
      <c r="A166" s="29" t="n"/>
      <c r="B166" s="28" t="n"/>
      <c r="C166" s="34">
        <f>IFERROR(VLOOKUP(B166,'店舗マスタ'!$A$4:$B$103,2,FALSE),"")</f>
      </c>
      <c r="D166" s="28" t="n"/>
      <c r="E166" s="34">
        <f>IFERROR(VLOOKUP(D166,'商品マスタ'!$A$4:$E$203,5,FALSE),"")</f>
      </c>
      <c r="F166" s="34">
        <f>IFERROR(VLOOKUP(D166,'商品マスタ'!$A$4:$C$203,3,FALSE),"")</f>
      </c>
      <c r="G166" s="30" t="n"/>
      <c r="H166" s="30" t="n"/>
      <c r="I166" s="28" t="n"/>
      <c r="J166" s="28" t="n"/>
      <c r="K166" s="30" t="n"/>
      <c r="L166" s="35">
        <f>IF(OR(G166="",D166=""),"",G166+IF(H166="",0,H166)-IF(I166="",0,I166)-IF(J166="",0,J166)-IF(K166="",0,K166))</f>
      </c>
      <c r="M166" s="35">
        <f>IFERROR(VLOOKUP(D166,'商品マスタ'!$A$4:$L$203,12,FALSE),"")</f>
      </c>
      <c r="N166" s="35">
        <f>IF(L166="","",IF(L166&lt;=0,"欠品",IF(L166&lt;M166,"セキュリティ在庫未満","正常")))</f>
      </c>
      <c r="O166" s="28" t="n"/>
    </row>
    <row r="167">
      <c r="A167" s="29" t="n"/>
      <c r="B167" s="28" t="n"/>
      <c r="C167" s="34">
        <f>IFERROR(VLOOKUP(B167,'店舗マスタ'!$A$4:$B$103,2,FALSE),"")</f>
      </c>
      <c r="D167" s="28" t="n"/>
      <c r="E167" s="34">
        <f>IFERROR(VLOOKUP(D167,'商品マスタ'!$A$4:$E$203,5,FALSE),"")</f>
      </c>
      <c r="F167" s="34">
        <f>IFERROR(VLOOKUP(D167,'商品マスタ'!$A$4:$C$203,3,FALSE),"")</f>
      </c>
      <c r="G167" s="30" t="n"/>
      <c r="H167" s="30" t="n"/>
      <c r="I167" s="28" t="n"/>
      <c r="J167" s="28" t="n"/>
      <c r="K167" s="30" t="n"/>
      <c r="L167" s="35">
        <f>IF(OR(G167="",D167=""),"",G167+IF(H167="",0,H167)-IF(I167="",0,I167)-IF(J167="",0,J167)-IF(K167="",0,K167))</f>
      </c>
      <c r="M167" s="35">
        <f>IFERROR(VLOOKUP(D167,'商品マスタ'!$A$4:$L$203,12,FALSE),"")</f>
      </c>
      <c r="N167" s="35">
        <f>IF(L167="","",IF(L167&lt;=0,"欠品",IF(L167&lt;M167,"セキュリティ在庫未満","正常")))</f>
      </c>
      <c r="O167" s="28" t="n"/>
    </row>
    <row r="168">
      <c r="A168" s="29" t="n"/>
      <c r="B168" s="28" t="n"/>
      <c r="C168" s="34">
        <f>IFERROR(VLOOKUP(B168,'店舗マスタ'!$A$4:$B$103,2,FALSE),"")</f>
      </c>
      <c r="D168" s="28" t="n"/>
      <c r="E168" s="34">
        <f>IFERROR(VLOOKUP(D168,'商品マスタ'!$A$4:$E$203,5,FALSE),"")</f>
      </c>
      <c r="F168" s="34">
        <f>IFERROR(VLOOKUP(D168,'商品マスタ'!$A$4:$C$203,3,FALSE),"")</f>
      </c>
      <c r="G168" s="30" t="n"/>
      <c r="H168" s="30" t="n"/>
      <c r="I168" s="28" t="n"/>
      <c r="J168" s="28" t="n"/>
      <c r="K168" s="30" t="n"/>
      <c r="L168" s="35">
        <f>IF(OR(G168="",D168=""),"",G168+IF(H168="",0,H168)-IF(I168="",0,I168)-IF(J168="",0,J168)-IF(K168="",0,K168))</f>
      </c>
      <c r="M168" s="35">
        <f>IFERROR(VLOOKUP(D168,'商品マスタ'!$A$4:$L$203,12,FALSE),"")</f>
      </c>
      <c r="N168" s="35">
        <f>IF(L168="","",IF(L168&lt;=0,"欠品",IF(L168&lt;M168,"セキュリティ在庫未満","正常")))</f>
      </c>
      <c r="O168" s="28" t="n"/>
    </row>
    <row r="169">
      <c r="A169" s="29" t="n"/>
      <c r="B169" s="28" t="n"/>
      <c r="C169" s="34">
        <f>IFERROR(VLOOKUP(B169,'店舗マスタ'!$A$4:$B$103,2,FALSE),"")</f>
      </c>
      <c r="D169" s="28" t="n"/>
      <c r="E169" s="34">
        <f>IFERROR(VLOOKUP(D169,'商品マスタ'!$A$4:$E$203,5,FALSE),"")</f>
      </c>
      <c r="F169" s="34">
        <f>IFERROR(VLOOKUP(D169,'商品マスタ'!$A$4:$C$203,3,FALSE),"")</f>
      </c>
      <c r="G169" s="30" t="n"/>
      <c r="H169" s="30" t="n"/>
      <c r="I169" s="28" t="n"/>
      <c r="J169" s="28" t="n"/>
      <c r="K169" s="30" t="n"/>
      <c r="L169" s="35">
        <f>IF(OR(G169="",D169=""),"",G169+IF(H169="",0,H169)-IF(I169="",0,I169)-IF(J169="",0,J169)-IF(K169="",0,K169))</f>
      </c>
      <c r="M169" s="35">
        <f>IFERROR(VLOOKUP(D169,'商品マスタ'!$A$4:$L$203,12,FALSE),"")</f>
      </c>
      <c r="N169" s="35">
        <f>IF(L169="","",IF(L169&lt;=0,"欠品",IF(L169&lt;M169,"セキュリティ在庫未満","正常")))</f>
      </c>
      <c r="O169" s="28" t="n"/>
    </row>
    <row r="170">
      <c r="A170" s="29" t="n"/>
      <c r="B170" s="28" t="n"/>
      <c r="C170" s="34">
        <f>IFERROR(VLOOKUP(B170,'店舗マスタ'!$A$4:$B$103,2,FALSE),"")</f>
      </c>
      <c r="D170" s="28" t="n"/>
      <c r="E170" s="34">
        <f>IFERROR(VLOOKUP(D170,'商品マスタ'!$A$4:$E$203,5,FALSE),"")</f>
      </c>
      <c r="F170" s="34">
        <f>IFERROR(VLOOKUP(D170,'商品マスタ'!$A$4:$C$203,3,FALSE),"")</f>
      </c>
      <c r="G170" s="30" t="n"/>
      <c r="H170" s="30" t="n"/>
      <c r="I170" s="28" t="n"/>
      <c r="J170" s="28" t="n"/>
      <c r="K170" s="30" t="n"/>
      <c r="L170" s="35">
        <f>IF(OR(G170="",D170=""),"",G170+IF(H170="",0,H170)-IF(I170="",0,I170)-IF(J170="",0,J170)-IF(K170="",0,K170))</f>
      </c>
      <c r="M170" s="35">
        <f>IFERROR(VLOOKUP(D170,'商品マスタ'!$A$4:$L$203,12,FALSE),"")</f>
      </c>
      <c r="N170" s="35">
        <f>IF(L170="","",IF(L170&lt;=0,"欠品",IF(L170&lt;M170,"セキュリティ在庫未満","正常")))</f>
      </c>
      <c r="O170" s="28" t="n"/>
    </row>
    <row r="171">
      <c r="A171" s="29" t="n"/>
      <c r="B171" s="28" t="n"/>
      <c r="C171" s="34">
        <f>IFERROR(VLOOKUP(B171,'店舗マスタ'!$A$4:$B$103,2,FALSE),"")</f>
      </c>
      <c r="D171" s="28" t="n"/>
      <c r="E171" s="34">
        <f>IFERROR(VLOOKUP(D171,'商品マスタ'!$A$4:$E$203,5,FALSE),"")</f>
      </c>
      <c r="F171" s="34">
        <f>IFERROR(VLOOKUP(D171,'商品マスタ'!$A$4:$C$203,3,FALSE),"")</f>
      </c>
      <c r="G171" s="30" t="n"/>
      <c r="H171" s="30" t="n"/>
      <c r="I171" s="28" t="n"/>
      <c r="J171" s="28" t="n"/>
      <c r="K171" s="30" t="n"/>
      <c r="L171" s="35">
        <f>IF(OR(G171="",D171=""),"",G171+IF(H171="",0,H171)-IF(I171="",0,I171)-IF(J171="",0,J171)-IF(K171="",0,K171))</f>
      </c>
      <c r="M171" s="35">
        <f>IFERROR(VLOOKUP(D171,'商品マスタ'!$A$4:$L$203,12,FALSE),"")</f>
      </c>
      <c r="N171" s="35">
        <f>IF(L171="","",IF(L171&lt;=0,"欠品",IF(L171&lt;M171,"セキュリティ在庫未満","正常")))</f>
      </c>
      <c r="O171" s="28" t="n"/>
    </row>
    <row r="172">
      <c r="A172" s="29" t="n"/>
      <c r="B172" s="28" t="n"/>
      <c r="C172" s="34">
        <f>IFERROR(VLOOKUP(B172,'店舗マスタ'!$A$4:$B$103,2,FALSE),"")</f>
      </c>
      <c r="D172" s="28" t="n"/>
      <c r="E172" s="34">
        <f>IFERROR(VLOOKUP(D172,'商品マスタ'!$A$4:$E$203,5,FALSE),"")</f>
      </c>
      <c r="F172" s="34">
        <f>IFERROR(VLOOKUP(D172,'商品マスタ'!$A$4:$C$203,3,FALSE),"")</f>
      </c>
      <c r="G172" s="30" t="n"/>
      <c r="H172" s="30" t="n"/>
      <c r="I172" s="28" t="n"/>
      <c r="J172" s="28" t="n"/>
      <c r="K172" s="30" t="n"/>
      <c r="L172" s="35">
        <f>IF(OR(G172="",D172=""),"",G172+IF(H172="",0,H172)-IF(I172="",0,I172)-IF(J172="",0,J172)-IF(K172="",0,K172))</f>
      </c>
      <c r="M172" s="35">
        <f>IFERROR(VLOOKUP(D172,'商品マスタ'!$A$4:$L$203,12,FALSE),"")</f>
      </c>
      <c r="N172" s="35">
        <f>IF(L172="","",IF(L172&lt;=0,"欠品",IF(L172&lt;M172,"セキュリティ在庫未満","正常")))</f>
      </c>
      <c r="O172" s="28" t="n"/>
    </row>
    <row r="173">
      <c r="A173" s="29" t="n"/>
      <c r="B173" s="28" t="n"/>
      <c r="C173" s="34">
        <f>IFERROR(VLOOKUP(B173,'店舗マスタ'!$A$4:$B$103,2,FALSE),"")</f>
      </c>
      <c r="D173" s="28" t="n"/>
      <c r="E173" s="34">
        <f>IFERROR(VLOOKUP(D173,'商品マスタ'!$A$4:$E$203,5,FALSE),"")</f>
      </c>
      <c r="F173" s="34">
        <f>IFERROR(VLOOKUP(D173,'商品マスタ'!$A$4:$C$203,3,FALSE),"")</f>
      </c>
      <c r="G173" s="30" t="n"/>
      <c r="H173" s="30" t="n"/>
      <c r="I173" s="28" t="n"/>
      <c r="J173" s="28" t="n"/>
      <c r="K173" s="30" t="n"/>
      <c r="L173" s="35">
        <f>IF(OR(G173="",D173=""),"",G173+IF(H173="",0,H173)-IF(I173="",0,I173)-IF(J173="",0,J173)-IF(K173="",0,K173))</f>
      </c>
      <c r="M173" s="35">
        <f>IFERROR(VLOOKUP(D173,'商品マスタ'!$A$4:$L$203,12,FALSE),"")</f>
      </c>
      <c r="N173" s="35">
        <f>IF(L173="","",IF(L173&lt;=0,"欠品",IF(L173&lt;M173,"セキュリティ在庫未満","正常")))</f>
      </c>
      <c r="O173" s="28" t="n"/>
    </row>
    <row r="174">
      <c r="A174" s="29" t="n"/>
      <c r="B174" s="28" t="n"/>
      <c r="C174" s="34">
        <f>IFERROR(VLOOKUP(B174,'店舗マスタ'!$A$4:$B$103,2,FALSE),"")</f>
      </c>
      <c r="D174" s="28" t="n"/>
      <c r="E174" s="34">
        <f>IFERROR(VLOOKUP(D174,'商品マスタ'!$A$4:$E$203,5,FALSE),"")</f>
      </c>
      <c r="F174" s="34">
        <f>IFERROR(VLOOKUP(D174,'商品マスタ'!$A$4:$C$203,3,FALSE),"")</f>
      </c>
      <c r="G174" s="30" t="n"/>
      <c r="H174" s="30" t="n"/>
      <c r="I174" s="28" t="n"/>
      <c r="J174" s="28" t="n"/>
      <c r="K174" s="30" t="n"/>
      <c r="L174" s="35">
        <f>IF(OR(G174="",D174=""),"",G174+IF(H174="",0,H174)-IF(I174="",0,I174)-IF(J174="",0,J174)-IF(K174="",0,K174))</f>
      </c>
      <c r="M174" s="35">
        <f>IFERROR(VLOOKUP(D174,'商品マスタ'!$A$4:$L$203,12,FALSE),"")</f>
      </c>
      <c r="N174" s="35">
        <f>IF(L174="","",IF(L174&lt;=0,"欠品",IF(L174&lt;M174,"セキュリティ在庫未満","正常")))</f>
      </c>
      <c r="O174" s="28" t="n"/>
    </row>
    <row r="175">
      <c r="A175" s="29" t="n"/>
      <c r="B175" s="28" t="n"/>
      <c r="C175" s="34">
        <f>IFERROR(VLOOKUP(B175,'店舗マスタ'!$A$4:$B$103,2,FALSE),"")</f>
      </c>
      <c r="D175" s="28" t="n"/>
      <c r="E175" s="34">
        <f>IFERROR(VLOOKUP(D175,'商品マスタ'!$A$4:$E$203,5,FALSE),"")</f>
      </c>
      <c r="F175" s="34">
        <f>IFERROR(VLOOKUP(D175,'商品マスタ'!$A$4:$C$203,3,FALSE),"")</f>
      </c>
      <c r="G175" s="30" t="n"/>
      <c r="H175" s="30" t="n"/>
      <c r="I175" s="28" t="n"/>
      <c r="J175" s="28" t="n"/>
      <c r="K175" s="30" t="n"/>
      <c r="L175" s="35">
        <f>IF(OR(G175="",D175=""),"",G175+IF(H175="",0,H175)-IF(I175="",0,I175)-IF(J175="",0,J175)-IF(K175="",0,K175))</f>
      </c>
      <c r="M175" s="35">
        <f>IFERROR(VLOOKUP(D175,'商品マスタ'!$A$4:$L$203,12,FALSE),"")</f>
      </c>
      <c r="N175" s="35">
        <f>IF(L175="","",IF(L175&lt;=0,"欠品",IF(L175&lt;M175,"セキュリティ在庫未満","正常")))</f>
      </c>
      <c r="O175" s="28" t="n"/>
    </row>
    <row r="176">
      <c r="A176" s="29" t="n"/>
      <c r="B176" s="28" t="n"/>
      <c r="C176" s="34">
        <f>IFERROR(VLOOKUP(B176,'店舗マスタ'!$A$4:$B$103,2,FALSE),"")</f>
      </c>
      <c r="D176" s="28" t="n"/>
      <c r="E176" s="34">
        <f>IFERROR(VLOOKUP(D176,'商品マスタ'!$A$4:$E$203,5,FALSE),"")</f>
      </c>
      <c r="F176" s="34">
        <f>IFERROR(VLOOKUP(D176,'商品マスタ'!$A$4:$C$203,3,FALSE),"")</f>
      </c>
      <c r="G176" s="30" t="n"/>
      <c r="H176" s="30" t="n"/>
      <c r="I176" s="28" t="n"/>
      <c r="J176" s="28" t="n"/>
      <c r="K176" s="30" t="n"/>
      <c r="L176" s="35">
        <f>IF(OR(G176="",D176=""),"",G176+IF(H176="",0,H176)-IF(I176="",0,I176)-IF(J176="",0,J176)-IF(K176="",0,K176))</f>
      </c>
      <c r="M176" s="35">
        <f>IFERROR(VLOOKUP(D176,'商品マスタ'!$A$4:$L$203,12,FALSE),"")</f>
      </c>
      <c r="N176" s="35">
        <f>IF(L176="","",IF(L176&lt;=0,"欠品",IF(L176&lt;M176,"セキュリティ在庫未満","正常")))</f>
      </c>
      <c r="O176" s="28" t="n"/>
    </row>
    <row r="177">
      <c r="A177" s="29" t="n"/>
      <c r="B177" s="28" t="n"/>
      <c r="C177" s="34">
        <f>IFERROR(VLOOKUP(B177,'店舗マスタ'!$A$4:$B$103,2,FALSE),"")</f>
      </c>
      <c r="D177" s="28" t="n"/>
      <c r="E177" s="34">
        <f>IFERROR(VLOOKUP(D177,'商品マスタ'!$A$4:$E$203,5,FALSE),"")</f>
      </c>
      <c r="F177" s="34">
        <f>IFERROR(VLOOKUP(D177,'商品マスタ'!$A$4:$C$203,3,FALSE),"")</f>
      </c>
      <c r="G177" s="30" t="n"/>
      <c r="H177" s="30" t="n"/>
      <c r="I177" s="28" t="n"/>
      <c r="J177" s="28" t="n"/>
      <c r="K177" s="30" t="n"/>
      <c r="L177" s="35">
        <f>IF(OR(G177="",D177=""),"",G177+IF(H177="",0,H177)-IF(I177="",0,I177)-IF(J177="",0,J177)-IF(K177="",0,K177))</f>
      </c>
      <c r="M177" s="35">
        <f>IFERROR(VLOOKUP(D177,'商品マスタ'!$A$4:$L$203,12,FALSE),"")</f>
      </c>
      <c r="N177" s="35">
        <f>IF(L177="","",IF(L177&lt;=0,"欠品",IF(L177&lt;M177,"セキュリティ在庫未満","正常")))</f>
      </c>
      <c r="O177" s="28" t="n"/>
    </row>
    <row r="178">
      <c r="A178" s="29" t="n"/>
      <c r="B178" s="28" t="n"/>
      <c r="C178" s="34">
        <f>IFERROR(VLOOKUP(B178,'店舗マスタ'!$A$4:$B$103,2,FALSE),"")</f>
      </c>
      <c r="D178" s="28" t="n"/>
      <c r="E178" s="34">
        <f>IFERROR(VLOOKUP(D178,'商品マスタ'!$A$4:$E$203,5,FALSE),"")</f>
      </c>
      <c r="F178" s="34">
        <f>IFERROR(VLOOKUP(D178,'商品マスタ'!$A$4:$C$203,3,FALSE),"")</f>
      </c>
      <c r="G178" s="30" t="n"/>
      <c r="H178" s="30" t="n"/>
      <c r="I178" s="28" t="n"/>
      <c r="J178" s="28" t="n"/>
      <c r="K178" s="30" t="n"/>
      <c r="L178" s="35">
        <f>IF(OR(G178="",D178=""),"",G178+IF(H178="",0,H178)-IF(I178="",0,I178)-IF(J178="",0,J178)-IF(K178="",0,K178))</f>
      </c>
      <c r="M178" s="35">
        <f>IFERROR(VLOOKUP(D178,'商品マスタ'!$A$4:$L$203,12,FALSE),"")</f>
      </c>
      <c r="N178" s="35">
        <f>IF(L178="","",IF(L178&lt;=0,"欠品",IF(L178&lt;M178,"セキュリティ在庫未満","正常")))</f>
      </c>
      <c r="O178" s="28" t="n"/>
    </row>
    <row r="179">
      <c r="A179" s="29" t="n"/>
      <c r="B179" s="28" t="n"/>
      <c r="C179" s="34">
        <f>IFERROR(VLOOKUP(B179,'店舗マスタ'!$A$4:$B$103,2,FALSE),"")</f>
      </c>
      <c r="D179" s="28" t="n"/>
      <c r="E179" s="34">
        <f>IFERROR(VLOOKUP(D179,'商品マスタ'!$A$4:$E$203,5,FALSE),"")</f>
      </c>
      <c r="F179" s="34">
        <f>IFERROR(VLOOKUP(D179,'商品マスタ'!$A$4:$C$203,3,FALSE),"")</f>
      </c>
      <c r="G179" s="30" t="n"/>
      <c r="H179" s="30" t="n"/>
      <c r="I179" s="28" t="n"/>
      <c r="J179" s="28" t="n"/>
      <c r="K179" s="30" t="n"/>
      <c r="L179" s="35">
        <f>IF(OR(G179="",D179=""),"",G179+IF(H179="",0,H179)-IF(I179="",0,I179)-IF(J179="",0,J179)-IF(K179="",0,K179))</f>
      </c>
      <c r="M179" s="35">
        <f>IFERROR(VLOOKUP(D179,'商品マスタ'!$A$4:$L$203,12,FALSE),"")</f>
      </c>
      <c r="N179" s="35">
        <f>IF(L179="","",IF(L179&lt;=0,"欠品",IF(L179&lt;M179,"セキュリティ在庫未満","正常")))</f>
      </c>
      <c r="O179" s="28" t="n"/>
    </row>
    <row r="180">
      <c r="A180" s="29" t="n"/>
      <c r="B180" s="28" t="n"/>
      <c r="C180" s="34">
        <f>IFERROR(VLOOKUP(B180,'店舗マスタ'!$A$4:$B$103,2,FALSE),"")</f>
      </c>
      <c r="D180" s="28" t="n"/>
      <c r="E180" s="34">
        <f>IFERROR(VLOOKUP(D180,'商品マスタ'!$A$4:$E$203,5,FALSE),"")</f>
      </c>
      <c r="F180" s="34">
        <f>IFERROR(VLOOKUP(D180,'商品マスタ'!$A$4:$C$203,3,FALSE),"")</f>
      </c>
      <c r="G180" s="30" t="n"/>
      <c r="H180" s="30" t="n"/>
      <c r="I180" s="28" t="n"/>
      <c r="J180" s="28" t="n"/>
      <c r="K180" s="30" t="n"/>
      <c r="L180" s="35">
        <f>IF(OR(G180="",D180=""),"",G180+IF(H180="",0,H180)-IF(I180="",0,I180)-IF(J180="",0,J180)-IF(K180="",0,K180))</f>
      </c>
      <c r="M180" s="35">
        <f>IFERROR(VLOOKUP(D180,'商品マスタ'!$A$4:$L$203,12,FALSE),"")</f>
      </c>
      <c r="N180" s="35">
        <f>IF(L180="","",IF(L180&lt;=0,"欠品",IF(L180&lt;M180,"セキュリティ在庫未満","正常")))</f>
      </c>
      <c r="O180" s="28" t="n"/>
    </row>
    <row r="181">
      <c r="A181" s="29" t="n"/>
      <c r="B181" s="28" t="n"/>
      <c r="C181" s="34">
        <f>IFERROR(VLOOKUP(B181,'店舗マスタ'!$A$4:$B$103,2,FALSE),"")</f>
      </c>
      <c r="D181" s="28" t="n"/>
      <c r="E181" s="34">
        <f>IFERROR(VLOOKUP(D181,'商品マスタ'!$A$4:$E$203,5,FALSE),"")</f>
      </c>
      <c r="F181" s="34">
        <f>IFERROR(VLOOKUP(D181,'商品マスタ'!$A$4:$C$203,3,FALSE),"")</f>
      </c>
      <c r="G181" s="30" t="n"/>
      <c r="H181" s="30" t="n"/>
      <c r="I181" s="28" t="n"/>
      <c r="J181" s="28" t="n"/>
      <c r="K181" s="30" t="n"/>
      <c r="L181" s="35">
        <f>IF(OR(G181="",D181=""),"",G181+IF(H181="",0,H181)-IF(I181="",0,I181)-IF(J181="",0,J181)-IF(K181="",0,K181))</f>
      </c>
      <c r="M181" s="35">
        <f>IFERROR(VLOOKUP(D181,'商品マスタ'!$A$4:$L$203,12,FALSE),"")</f>
      </c>
      <c r="N181" s="35">
        <f>IF(L181="","",IF(L181&lt;=0,"欠品",IF(L181&lt;M181,"セキュリティ在庫未満","正常")))</f>
      </c>
      <c r="O181" s="28" t="n"/>
    </row>
    <row r="182">
      <c r="A182" s="29" t="n"/>
      <c r="B182" s="28" t="n"/>
      <c r="C182" s="34">
        <f>IFERROR(VLOOKUP(B182,'店舗マスタ'!$A$4:$B$103,2,FALSE),"")</f>
      </c>
      <c r="D182" s="28" t="n"/>
      <c r="E182" s="34">
        <f>IFERROR(VLOOKUP(D182,'商品マスタ'!$A$4:$E$203,5,FALSE),"")</f>
      </c>
      <c r="F182" s="34">
        <f>IFERROR(VLOOKUP(D182,'商品マスタ'!$A$4:$C$203,3,FALSE),"")</f>
      </c>
      <c r="G182" s="30" t="n"/>
      <c r="H182" s="30" t="n"/>
      <c r="I182" s="28" t="n"/>
      <c r="J182" s="28" t="n"/>
      <c r="K182" s="30" t="n"/>
      <c r="L182" s="35">
        <f>IF(OR(G182="",D182=""),"",G182+IF(H182="",0,H182)-IF(I182="",0,I182)-IF(J182="",0,J182)-IF(K182="",0,K182))</f>
      </c>
      <c r="M182" s="35">
        <f>IFERROR(VLOOKUP(D182,'商品マスタ'!$A$4:$L$203,12,FALSE),"")</f>
      </c>
      <c r="N182" s="35">
        <f>IF(L182="","",IF(L182&lt;=0,"欠品",IF(L182&lt;M182,"セキュリティ在庫未満","正常")))</f>
      </c>
      <c r="O182" s="28" t="n"/>
    </row>
    <row r="183">
      <c r="A183" s="29" t="n"/>
      <c r="B183" s="28" t="n"/>
      <c r="C183" s="34">
        <f>IFERROR(VLOOKUP(B183,'店舗マスタ'!$A$4:$B$103,2,FALSE),"")</f>
      </c>
      <c r="D183" s="28" t="n"/>
      <c r="E183" s="34">
        <f>IFERROR(VLOOKUP(D183,'商品マスタ'!$A$4:$E$203,5,FALSE),"")</f>
      </c>
      <c r="F183" s="34">
        <f>IFERROR(VLOOKUP(D183,'商品マスタ'!$A$4:$C$203,3,FALSE),"")</f>
      </c>
      <c r="G183" s="30" t="n"/>
      <c r="H183" s="30" t="n"/>
      <c r="I183" s="28" t="n"/>
      <c r="J183" s="28" t="n"/>
      <c r="K183" s="30" t="n"/>
      <c r="L183" s="35">
        <f>IF(OR(G183="",D183=""),"",G183+IF(H183="",0,H183)-IF(I183="",0,I183)-IF(J183="",0,J183)-IF(K183="",0,K183))</f>
      </c>
      <c r="M183" s="35">
        <f>IFERROR(VLOOKUP(D183,'商品マスタ'!$A$4:$L$203,12,FALSE),"")</f>
      </c>
      <c r="N183" s="35">
        <f>IF(L183="","",IF(L183&lt;=0,"欠品",IF(L183&lt;M183,"セキュリティ在庫未満","正常")))</f>
      </c>
      <c r="O183" s="28" t="n"/>
    </row>
    <row r="184">
      <c r="A184" s="29" t="n"/>
      <c r="B184" s="28" t="n"/>
      <c r="C184" s="34">
        <f>IFERROR(VLOOKUP(B184,'店舗マスタ'!$A$4:$B$103,2,FALSE),"")</f>
      </c>
      <c r="D184" s="28" t="n"/>
      <c r="E184" s="34">
        <f>IFERROR(VLOOKUP(D184,'商品マスタ'!$A$4:$E$203,5,FALSE),"")</f>
      </c>
      <c r="F184" s="34">
        <f>IFERROR(VLOOKUP(D184,'商品マスタ'!$A$4:$C$203,3,FALSE),"")</f>
      </c>
      <c r="G184" s="30" t="n"/>
      <c r="H184" s="30" t="n"/>
      <c r="I184" s="28" t="n"/>
      <c r="J184" s="28" t="n"/>
      <c r="K184" s="30" t="n"/>
      <c r="L184" s="35">
        <f>IF(OR(G184="",D184=""),"",G184+IF(H184="",0,H184)-IF(I184="",0,I184)-IF(J184="",0,J184)-IF(K184="",0,K184))</f>
      </c>
      <c r="M184" s="35">
        <f>IFERROR(VLOOKUP(D184,'商品マスタ'!$A$4:$L$203,12,FALSE),"")</f>
      </c>
      <c r="N184" s="35">
        <f>IF(L184="","",IF(L184&lt;=0,"欠品",IF(L184&lt;M184,"セキュリティ在庫未満","正常")))</f>
      </c>
      <c r="O184" s="28" t="n"/>
    </row>
    <row r="185">
      <c r="A185" s="29" t="n"/>
      <c r="B185" s="28" t="n"/>
      <c r="C185" s="34">
        <f>IFERROR(VLOOKUP(B185,'店舗マスタ'!$A$4:$B$103,2,FALSE),"")</f>
      </c>
      <c r="D185" s="28" t="n"/>
      <c r="E185" s="34">
        <f>IFERROR(VLOOKUP(D185,'商品マスタ'!$A$4:$E$203,5,FALSE),"")</f>
      </c>
      <c r="F185" s="34">
        <f>IFERROR(VLOOKUP(D185,'商品マスタ'!$A$4:$C$203,3,FALSE),"")</f>
      </c>
      <c r="G185" s="30" t="n"/>
      <c r="H185" s="30" t="n"/>
      <c r="I185" s="28" t="n"/>
      <c r="J185" s="28" t="n"/>
      <c r="K185" s="30" t="n"/>
      <c r="L185" s="35">
        <f>IF(OR(G185="",D185=""),"",G185+IF(H185="",0,H185)-IF(I185="",0,I185)-IF(J185="",0,J185)-IF(K185="",0,K185))</f>
      </c>
      <c r="M185" s="35">
        <f>IFERROR(VLOOKUP(D185,'商品マスタ'!$A$4:$L$203,12,FALSE),"")</f>
      </c>
      <c r="N185" s="35">
        <f>IF(L185="","",IF(L185&lt;=0,"欠品",IF(L185&lt;M185,"セキュリティ在庫未満","正常")))</f>
      </c>
      <c r="O185" s="28" t="n"/>
    </row>
    <row r="186">
      <c r="A186" s="29" t="n"/>
      <c r="B186" s="28" t="n"/>
      <c r="C186" s="34">
        <f>IFERROR(VLOOKUP(B186,'店舗マスタ'!$A$4:$B$103,2,FALSE),"")</f>
      </c>
      <c r="D186" s="28" t="n"/>
      <c r="E186" s="34">
        <f>IFERROR(VLOOKUP(D186,'商品マスタ'!$A$4:$E$203,5,FALSE),"")</f>
      </c>
      <c r="F186" s="34">
        <f>IFERROR(VLOOKUP(D186,'商品マスタ'!$A$4:$C$203,3,FALSE),"")</f>
      </c>
      <c r="G186" s="30" t="n"/>
      <c r="H186" s="30" t="n"/>
      <c r="I186" s="28" t="n"/>
      <c r="J186" s="28" t="n"/>
      <c r="K186" s="30" t="n"/>
      <c r="L186" s="35">
        <f>IF(OR(G186="",D186=""),"",G186+IF(H186="",0,H186)-IF(I186="",0,I186)-IF(J186="",0,J186)-IF(K186="",0,K186))</f>
      </c>
      <c r="M186" s="35">
        <f>IFERROR(VLOOKUP(D186,'商品マスタ'!$A$4:$L$203,12,FALSE),"")</f>
      </c>
      <c r="N186" s="35">
        <f>IF(L186="","",IF(L186&lt;=0,"欠品",IF(L186&lt;M186,"セキュリティ在庫未満","正常")))</f>
      </c>
      <c r="O186" s="28" t="n"/>
    </row>
    <row r="187">
      <c r="A187" s="29" t="n"/>
      <c r="B187" s="28" t="n"/>
      <c r="C187" s="34">
        <f>IFERROR(VLOOKUP(B187,'店舗マスタ'!$A$4:$B$103,2,FALSE),"")</f>
      </c>
      <c r="D187" s="28" t="n"/>
      <c r="E187" s="34">
        <f>IFERROR(VLOOKUP(D187,'商品マスタ'!$A$4:$E$203,5,FALSE),"")</f>
      </c>
      <c r="F187" s="34">
        <f>IFERROR(VLOOKUP(D187,'商品マスタ'!$A$4:$C$203,3,FALSE),"")</f>
      </c>
      <c r="G187" s="30" t="n"/>
      <c r="H187" s="30" t="n"/>
      <c r="I187" s="28" t="n"/>
      <c r="J187" s="28" t="n"/>
      <c r="K187" s="30" t="n"/>
      <c r="L187" s="35">
        <f>IF(OR(G187="",D187=""),"",G187+IF(H187="",0,H187)-IF(I187="",0,I187)-IF(J187="",0,J187)-IF(K187="",0,K187))</f>
      </c>
      <c r="M187" s="35">
        <f>IFERROR(VLOOKUP(D187,'商品マスタ'!$A$4:$L$203,12,FALSE),"")</f>
      </c>
      <c r="N187" s="35">
        <f>IF(L187="","",IF(L187&lt;=0,"欠品",IF(L187&lt;M187,"セキュリティ在庫未満","正常")))</f>
      </c>
      <c r="O187" s="28" t="n"/>
    </row>
    <row r="188">
      <c r="A188" s="29" t="n"/>
      <c r="B188" s="28" t="n"/>
      <c r="C188" s="34">
        <f>IFERROR(VLOOKUP(B188,'店舗マスタ'!$A$4:$B$103,2,FALSE),"")</f>
      </c>
      <c r="D188" s="28" t="n"/>
      <c r="E188" s="34">
        <f>IFERROR(VLOOKUP(D188,'商品マスタ'!$A$4:$E$203,5,FALSE),"")</f>
      </c>
      <c r="F188" s="34">
        <f>IFERROR(VLOOKUP(D188,'商品マスタ'!$A$4:$C$203,3,FALSE),"")</f>
      </c>
      <c r="G188" s="30" t="n"/>
      <c r="H188" s="30" t="n"/>
      <c r="I188" s="28" t="n"/>
      <c r="J188" s="28" t="n"/>
      <c r="K188" s="30" t="n"/>
      <c r="L188" s="35">
        <f>IF(OR(G188="",D188=""),"",G188+IF(H188="",0,H188)-IF(I188="",0,I188)-IF(J188="",0,J188)-IF(K188="",0,K188))</f>
      </c>
      <c r="M188" s="35">
        <f>IFERROR(VLOOKUP(D188,'商品マスタ'!$A$4:$L$203,12,FALSE),"")</f>
      </c>
      <c r="N188" s="35">
        <f>IF(L188="","",IF(L188&lt;=0,"欠品",IF(L188&lt;M188,"セキュリティ在庫未満","正常")))</f>
      </c>
      <c r="O188" s="28" t="n"/>
    </row>
    <row r="189">
      <c r="A189" s="29" t="n"/>
      <c r="B189" s="28" t="n"/>
      <c r="C189" s="34">
        <f>IFERROR(VLOOKUP(B189,'店舗マスタ'!$A$4:$B$103,2,FALSE),"")</f>
      </c>
      <c r="D189" s="28" t="n"/>
      <c r="E189" s="34">
        <f>IFERROR(VLOOKUP(D189,'商品マスタ'!$A$4:$E$203,5,FALSE),"")</f>
      </c>
      <c r="F189" s="34">
        <f>IFERROR(VLOOKUP(D189,'商品マスタ'!$A$4:$C$203,3,FALSE),"")</f>
      </c>
      <c r="G189" s="30" t="n"/>
      <c r="H189" s="30" t="n"/>
      <c r="I189" s="28" t="n"/>
      <c r="J189" s="28" t="n"/>
      <c r="K189" s="30" t="n"/>
      <c r="L189" s="35">
        <f>IF(OR(G189="",D189=""),"",G189+IF(H189="",0,H189)-IF(I189="",0,I189)-IF(J189="",0,J189)-IF(K189="",0,K189))</f>
      </c>
      <c r="M189" s="35">
        <f>IFERROR(VLOOKUP(D189,'商品マスタ'!$A$4:$L$203,12,FALSE),"")</f>
      </c>
      <c r="N189" s="35">
        <f>IF(L189="","",IF(L189&lt;=0,"欠品",IF(L189&lt;M189,"セキュリティ在庫未満","正常")))</f>
      </c>
      <c r="O189" s="28" t="n"/>
    </row>
    <row r="190">
      <c r="A190" s="29" t="n"/>
      <c r="B190" s="28" t="n"/>
      <c r="C190" s="34">
        <f>IFERROR(VLOOKUP(B190,'店舗マスタ'!$A$4:$B$103,2,FALSE),"")</f>
      </c>
      <c r="D190" s="28" t="n"/>
      <c r="E190" s="34">
        <f>IFERROR(VLOOKUP(D190,'商品マスタ'!$A$4:$E$203,5,FALSE),"")</f>
      </c>
      <c r="F190" s="34">
        <f>IFERROR(VLOOKUP(D190,'商品マスタ'!$A$4:$C$203,3,FALSE),"")</f>
      </c>
      <c r="G190" s="30" t="n"/>
      <c r="H190" s="30" t="n"/>
      <c r="I190" s="28" t="n"/>
      <c r="J190" s="28" t="n"/>
      <c r="K190" s="30" t="n"/>
      <c r="L190" s="35">
        <f>IF(OR(G190="",D190=""),"",G190+IF(H190="",0,H190)-IF(I190="",0,I190)-IF(J190="",0,J190)-IF(K190="",0,K190))</f>
      </c>
      <c r="M190" s="35">
        <f>IFERROR(VLOOKUP(D190,'商品マスタ'!$A$4:$L$203,12,FALSE),"")</f>
      </c>
      <c r="N190" s="35">
        <f>IF(L190="","",IF(L190&lt;=0,"欠品",IF(L190&lt;M190,"セキュリティ在庫未満","正常")))</f>
      </c>
      <c r="O190" s="28" t="n"/>
    </row>
    <row r="191">
      <c r="A191" s="29" t="n"/>
      <c r="B191" s="28" t="n"/>
      <c r="C191" s="34">
        <f>IFERROR(VLOOKUP(B191,'店舗マスタ'!$A$4:$B$103,2,FALSE),"")</f>
      </c>
      <c r="D191" s="28" t="n"/>
      <c r="E191" s="34">
        <f>IFERROR(VLOOKUP(D191,'商品マスタ'!$A$4:$E$203,5,FALSE),"")</f>
      </c>
      <c r="F191" s="34">
        <f>IFERROR(VLOOKUP(D191,'商品マスタ'!$A$4:$C$203,3,FALSE),"")</f>
      </c>
      <c r="G191" s="30" t="n"/>
      <c r="H191" s="30" t="n"/>
      <c r="I191" s="28" t="n"/>
      <c r="J191" s="28" t="n"/>
      <c r="K191" s="30" t="n"/>
      <c r="L191" s="35">
        <f>IF(OR(G191="",D191=""),"",G191+IF(H191="",0,H191)-IF(I191="",0,I191)-IF(J191="",0,J191)-IF(K191="",0,K191))</f>
      </c>
      <c r="M191" s="35">
        <f>IFERROR(VLOOKUP(D191,'商品マスタ'!$A$4:$L$203,12,FALSE),"")</f>
      </c>
      <c r="N191" s="35">
        <f>IF(L191="","",IF(L191&lt;=0,"欠品",IF(L191&lt;M191,"セキュリティ在庫未満","正常")))</f>
      </c>
      <c r="O191" s="28" t="n"/>
    </row>
    <row r="192">
      <c r="A192" s="29" t="n"/>
      <c r="B192" s="28" t="n"/>
      <c r="C192" s="34">
        <f>IFERROR(VLOOKUP(B192,'店舗マスタ'!$A$4:$B$103,2,FALSE),"")</f>
      </c>
      <c r="D192" s="28" t="n"/>
      <c r="E192" s="34">
        <f>IFERROR(VLOOKUP(D192,'商品マスタ'!$A$4:$E$203,5,FALSE),"")</f>
      </c>
      <c r="F192" s="34">
        <f>IFERROR(VLOOKUP(D192,'商品マスタ'!$A$4:$C$203,3,FALSE),"")</f>
      </c>
      <c r="G192" s="30" t="n"/>
      <c r="H192" s="30" t="n"/>
      <c r="I192" s="28" t="n"/>
      <c r="J192" s="28" t="n"/>
      <c r="K192" s="30" t="n"/>
      <c r="L192" s="35">
        <f>IF(OR(G192="",D192=""),"",G192+IF(H192="",0,H192)-IF(I192="",0,I192)-IF(J192="",0,J192)-IF(K192="",0,K192))</f>
      </c>
      <c r="M192" s="35">
        <f>IFERROR(VLOOKUP(D192,'商品マスタ'!$A$4:$L$203,12,FALSE),"")</f>
      </c>
      <c r="N192" s="35">
        <f>IF(L192="","",IF(L192&lt;=0,"欠品",IF(L192&lt;M192,"セキュリティ在庫未満","正常")))</f>
      </c>
      <c r="O192" s="28" t="n"/>
    </row>
    <row r="193">
      <c r="A193" s="29" t="n"/>
      <c r="B193" s="28" t="n"/>
      <c r="C193" s="34">
        <f>IFERROR(VLOOKUP(B193,'店舗マスタ'!$A$4:$B$103,2,FALSE),"")</f>
      </c>
      <c r="D193" s="28" t="n"/>
      <c r="E193" s="34">
        <f>IFERROR(VLOOKUP(D193,'商品マスタ'!$A$4:$E$203,5,FALSE),"")</f>
      </c>
      <c r="F193" s="34">
        <f>IFERROR(VLOOKUP(D193,'商品マスタ'!$A$4:$C$203,3,FALSE),"")</f>
      </c>
      <c r="G193" s="30" t="n"/>
      <c r="H193" s="30" t="n"/>
      <c r="I193" s="28" t="n"/>
      <c r="J193" s="28" t="n"/>
      <c r="K193" s="30" t="n"/>
      <c r="L193" s="35">
        <f>IF(OR(G193="",D193=""),"",G193+IF(H193="",0,H193)-IF(I193="",0,I193)-IF(J193="",0,J193)-IF(K193="",0,K193))</f>
      </c>
      <c r="M193" s="35">
        <f>IFERROR(VLOOKUP(D193,'商品マスタ'!$A$4:$L$203,12,FALSE),"")</f>
      </c>
      <c r="N193" s="35">
        <f>IF(L193="","",IF(L193&lt;=0,"欠品",IF(L193&lt;M193,"セキュリティ在庫未満","正常")))</f>
      </c>
      <c r="O193" s="28" t="n"/>
    </row>
    <row r="194">
      <c r="A194" s="29" t="n"/>
      <c r="B194" s="28" t="n"/>
      <c r="C194" s="34">
        <f>IFERROR(VLOOKUP(B194,'店舗マスタ'!$A$4:$B$103,2,FALSE),"")</f>
      </c>
      <c r="D194" s="28" t="n"/>
      <c r="E194" s="34">
        <f>IFERROR(VLOOKUP(D194,'商品マスタ'!$A$4:$E$203,5,FALSE),"")</f>
      </c>
      <c r="F194" s="34">
        <f>IFERROR(VLOOKUP(D194,'商品マスタ'!$A$4:$C$203,3,FALSE),"")</f>
      </c>
      <c r="G194" s="30" t="n"/>
      <c r="H194" s="30" t="n"/>
      <c r="I194" s="28" t="n"/>
      <c r="J194" s="28" t="n"/>
      <c r="K194" s="30" t="n"/>
      <c r="L194" s="35">
        <f>IF(OR(G194="",D194=""),"",G194+IF(H194="",0,H194)-IF(I194="",0,I194)-IF(J194="",0,J194)-IF(K194="",0,K194))</f>
      </c>
      <c r="M194" s="35">
        <f>IFERROR(VLOOKUP(D194,'商品マスタ'!$A$4:$L$203,12,FALSE),"")</f>
      </c>
      <c r="N194" s="35">
        <f>IF(L194="","",IF(L194&lt;=0,"欠品",IF(L194&lt;M194,"セキュリティ在庫未満","正常")))</f>
      </c>
      <c r="O194" s="28" t="n"/>
    </row>
    <row r="195">
      <c r="A195" s="29" t="n"/>
      <c r="B195" s="28" t="n"/>
      <c r="C195" s="34">
        <f>IFERROR(VLOOKUP(B195,'店舗マスタ'!$A$4:$B$103,2,FALSE),"")</f>
      </c>
      <c r="D195" s="28" t="n"/>
      <c r="E195" s="34">
        <f>IFERROR(VLOOKUP(D195,'商品マスタ'!$A$4:$E$203,5,FALSE),"")</f>
      </c>
      <c r="F195" s="34">
        <f>IFERROR(VLOOKUP(D195,'商品マスタ'!$A$4:$C$203,3,FALSE),"")</f>
      </c>
      <c r="G195" s="30" t="n"/>
      <c r="H195" s="30" t="n"/>
      <c r="I195" s="28" t="n"/>
      <c r="J195" s="28" t="n"/>
      <c r="K195" s="30" t="n"/>
      <c r="L195" s="35">
        <f>IF(OR(G195="",D195=""),"",G195+IF(H195="",0,H195)-IF(I195="",0,I195)-IF(J195="",0,J195)-IF(K195="",0,K195))</f>
      </c>
      <c r="M195" s="35">
        <f>IFERROR(VLOOKUP(D195,'商品マスタ'!$A$4:$L$203,12,FALSE),"")</f>
      </c>
      <c r="N195" s="35">
        <f>IF(L195="","",IF(L195&lt;=0,"欠品",IF(L195&lt;M195,"セキュリティ在庫未満","正常")))</f>
      </c>
      <c r="O195" s="28" t="n"/>
    </row>
    <row r="196">
      <c r="A196" s="29" t="n"/>
      <c r="B196" s="28" t="n"/>
      <c r="C196" s="34">
        <f>IFERROR(VLOOKUP(B196,'店舗マスタ'!$A$4:$B$103,2,FALSE),"")</f>
      </c>
      <c r="D196" s="28" t="n"/>
      <c r="E196" s="34">
        <f>IFERROR(VLOOKUP(D196,'商品マスタ'!$A$4:$E$203,5,FALSE),"")</f>
      </c>
      <c r="F196" s="34">
        <f>IFERROR(VLOOKUP(D196,'商品マスタ'!$A$4:$C$203,3,FALSE),"")</f>
      </c>
      <c r="G196" s="30" t="n"/>
      <c r="H196" s="30" t="n"/>
      <c r="I196" s="28" t="n"/>
      <c r="J196" s="28" t="n"/>
      <c r="K196" s="30" t="n"/>
      <c r="L196" s="35">
        <f>IF(OR(G196="",D196=""),"",G196+IF(H196="",0,H196)-IF(I196="",0,I196)-IF(J196="",0,J196)-IF(K196="",0,K196))</f>
      </c>
      <c r="M196" s="35">
        <f>IFERROR(VLOOKUP(D196,'商品マスタ'!$A$4:$L$203,12,FALSE),"")</f>
      </c>
      <c r="N196" s="35">
        <f>IF(L196="","",IF(L196&lt;=0,"欠品",IF(L196&lt;M196,"セキュリティ在庫未満","正常")))</f>
      </c>
      <c r="O196" s="28" t="n"/>
    </row>
    <row r="197">
      <c r="A197" s="29" t="n"/>
      <c r="B197" s="28" t="n"/>
      <c r="C197" s="34">
        <f>IFERROR(VLOOKUP(B197,'店舗マスタ'!$A$4:$B$103,2,FALSE),"")</f>
      </c>
      <c r="D197" s="28" t="n"/>
      <c r="E197" s="34">
        <f>IFERROR(VLOOKUP(D197,'商品マスタ'!$A$4:$E$203,5,FALSE),"")</f>
      </c>
      <c r="F197" s="34">
        <f>IFERROR(VLOOKUP(D197,'商品マスタ'!$A$4:$C$203,3,FALSE),"")</f>
      </c>
      <c r="G197" s="30" t="n"/>
      <c r="H197" s="30" t="n"/>
      <c r="I197" s="28" t="n"/>
      <c r="J197" s="28" t="n"/>
      <c r="K197" s="30" t="n"/>
      <c r="L197" s="35">
        <f>IF(OR(G197="",D197=""),"",G197+IF(H197="",0,H197)-IF(I197="",0,I197)-IF(J197="",0,J197)-IF(K197="",0,K197))</f>
      </c>
      <c r="M197" s="35">
        <f>IFERROR(VLOOKUP(D197,'商品マスタ'!$A$4:$L$203,12,FALSE),"")</f>
      </c>
      <c r="N197" s="35">
        <f>IF(L197="","",IF(L197&lt;=0,"欠品",IF(L197&lt;M197,"セキュリティ在庫未満","正常")))</f>
      </c>
      <c r="O197" s="28" t="n"/>
    </row>
    <row r="198">
      <c r="A198" s="29" t="n"/>
      <c r="B198" s="28" t="n"/>
      <c r="C198" s="34">
        <f>IFERROR(VLOOKUP(B198,'店舗マスタ'!$A$4:$B$103,2,FALSE),"")</f>
      </c>
      <c r="D198" s="28" t="n"/>
      <c r="E198" s="34">
        <f>IFERROR(VLOOKUP(D198,'商品マスタ'!$A$4:$E$203,5,FALSE),"")</f>
      </c>
      <c r="F198" s="34">
        <f>IFERROR(VLOOKUP(D198,'商品マスタ'!$A$4:$C$203,3,FALSE),"")</f>
      </c>
      <c r="G198" s="30" t="n"/>
      <c r="H198" s="30" t="n"/>
      <c r="I198" s="28" t="n"/>
      <c r="J198" s="28" t="n"/>
      <c r="K198" s="30" t="n"/>
      <c r="L198" s="35">
        <f>IF(OR(G198="",D198=""),"",G198+IF(H198="",0,H198)-IF(I198="",0,I198)-IF(J198="",0,J198)-IF(K198="",0,K198))</f>
      </c>
      <c r="M198" s="35">
        <f>IFERROR(VLOOKUP(D198,'商品マスタ'!$A$4:$L$203,12,FALSE),"")</f>
      </c>
      <c r="N198" s="35">
        <f>IF(L198="","",IF(L198&lt;=0,"欠品",IF(L198&lt;M198,"セキュリティ在庫未満","正常")))</f>
      </c>
      <c r="O198" s="28" t="n"/>
    </row>
    <row r="199">
      <c r="A199" s="29" t="n"/>
      <c r="B199" s="28" t="n"/>
      <c r="C199" s="34">
        <f>IFERROR(VLOOKUP(B199,'店舗マスタ'!$A$4:$B$103,2,FALSE),"")</f>
      </c>
      <c r="D199" s="28" t="n"/>
      <c r="E199" s="34">
        <f>IFERROR(VLOOKUP(D199,'商品マスタ'!$A$4:$E$203,5,FALSE),"")</f>
      </c>
      <c r="F199" s="34">
        <f>IFERROR(VLOOKUP(D199,'商品マスタ'!$A$4:$C$203,3,FALSE),"")</f>
      </c>
      <c r="G199" s="30" t="n"/>
      <c r="H199" s="30" t="n"/>
      <c r="I199" s="28" t="n"/>
      <c r="J199" s="28" t="n"/>
      <c r="K199" s="30" t="n"/>
      <c r="L199" s="35">
        <f>IF(OR(G199="",D199=""),"",G199+IF(H199="",0,H199)-IF(I199="",0,I199)-IF(J199="",0,J199)-IF(K199="",0,K199))</f>
      </c>
      <c r="M199" s="35">
        <f>IFERROR(VLOOKUP(D199,'商品マスタ'!$A$4:$L$203,12,FALSE),"")</f>
      </c>
      <c r="N199" s="35">
        <f>IF(L199="","",IF(L199&lt;=0,"欠品",IF(L199&lt;M199,"セキュリティ在庫未満","正常")))</f>
      </c>
      <c r="O199" s="28" t="n"/>
    </row>
    <row r="200">
      <c r="A200" s="29" t="n"/>
      <c r="B200" s="28" t="n"/>
      <c r="C200" s="34">
        <f>IFERROR(VLOOKUP(B200,'店舗マスタ'!$A$4:$B$103,2,FALSE),"")</f>
      </c>
      <c r="D200" s="28" t="n"/>
      <c r="E200" s="34">
        <f>IFERROR(VLOOKUP(D200,'商品マスタ'!$A$4:$E$203,5,FALSE),"")</f>
      </c>
      <c r="F200" s="34">
        <f>IFERROR(VLOOKUP(D200,'商品マスタ'!$A$4:$C$203,3,FALSE),"")</f>
      </c>
      <c r="G200" s="30" t="n"/>
      <c r="H200" s="30" t="n"/>
      <c r="I200" s="28" t="n"/>
      <c r="J200" s="28" t="n"/>
      <c r="K200" s="30" t="n"/>
      <c r="L200" s="35">
        <f>IF(OR(G200="",D200=""),"",G200+IF(H200="",0,H200)-IF(I200="",0,I200)-IF(J200="",0,J200)-IF(K200="",0,K200))</f>
      </c>
      <c r="M200" s="35">
        <f>IFERROR(VLOOKUP(D200,'商品マスタ'!$A$4:$L$203,12,FALSE),"")</f>
      </c>
      <c r="N200" s="35">
        <f>IF(L200="","",IF(L200&lt;=0,"欠品",IF(L200&lt;M200,"セキュリティ在庫未満","正常")))</f>
      </c>
      <c r="O200" s="28" t="n"/>
    </row>
    <row r="201">
      <c r="A201" s="29" t="n"/>
      <c r="B201" s="28" t="n"/>
      <c r="C201" s="34">
        <f>IFERROR(VLOOKUP(B201,'店舗マスタ'!$A$4:$B$103,2,FALSE),"")</f>
      </c>
      <c r="D201" s="28" t="n"/>
      <c r="E201" s="34">
        <f>IFERROR(VLOOKUP(D201,'商品マスタ'!$A$4:$E$203,5,FALSE),"")</f>
      </c>
      <c r="F201" s="34">
        <f>IFERROR(VLOOKUP(D201,'商品マスタ'!$A$4:$C$203,3,FALSE),"")</f>
      </c>
      <c r="G201" s="30" t="n"/>
      <c r="H201" s="30" t="n"/>
      <c r="I201" s="28" t="n"/>
      <c r="J201" s="28" t="n"/>
      <c r="K201" s="30" t="n"/>
      <c r="L201" s="35">
        <f>IF(OR(G201="",D201=""),"",G201+IF(H201="",0,H201)-IF(I201="",0,I201)-IF(J201="",0,J201)-IF(K201="",0,K201))</f>
      </c>
      <c r="M201" s="35">
        <f>IFERROR(VLOOKUP(D201,'商品マスタ'!$A$4:$L$203,12,FALSE),"")</f>
      </c>
      <c r="N201" s="35">
        <f>IF(L201="","",IF(L201&lt;=0,"欠品",IF(L201&lt;M201,"セキュリティ在庫未満","正常")))</f>
      </c>
      <c r="O201" s="28" t="n"/>
    </row>
    <row r="202">
      <c r="A202" s="29" t="n"/>
      <c r="B202" s="28" t="n"/>
      <c r="C202" s="34">
        <f>IFERROR(VLOOKUP(B202,'店舗マスタ'!$A$4:$B$103,2,FALSE),"")</f>
      </c>
      <c r="D202" s="28" t="n"/>
      <c r="E202" s="34">
        <f>IFERROR(VLOOKUP(D202,'商品マスタ'!$A$4:$E$203,5,FALSE),"")</f>
      </c>
      <c r="F202" s="34">
        <f>IFERROR(VLOOKUP(D202,'商品マスタ'!$A$4:$C$203,3,FALSE),"")</f>
      </c>
      <c r="G202" s="30" t="n"/>
      <c r="H202" s="30" t="n"/>
      <c r="I202" s="28" t="n"/>
      <c r="J202" s="28" t="n"/>
      <c r="K202" s="30" t="n"/>
      <c r="L202" s="35">
        <f>IF(OR(G202="",D202=""),"",G202+IF(H202="",0,H202)-IF(I202="",0,I202)-IF(J202="",0,J202)-IF(K202="",0,K202))</f>
      </c>
      <c r="M202" s="35">
        <f>IFERROR(VLOOKUP(D202,'商品マスタ'!$A$4:$L$203,12,FALSE),"")</f>
      </c>
      <c r="N202" s="35">
        <f>IF(L202="","",IF(L202&lt;=0,"欠品",IF(L202&lt;M202,"セキュリティ在庫未満","正常")))</f>
      </c>
      <c r="O202" s="28" t="n"/>
    </row>
    <row r="203">
      <c r="A203" s="29" t="n"/>
      <c r="B203" s="28" t="n"/>
      <c r="C203" s="34">
        <f>IFERROR(VLOOKUP(B203,'店舗マスタ'!$A$4:$B$103,2,FALSE),"")</f>
      </c>
      <c r="D203" s="28" t="n"/>
      <c r="E203" s="34">
        <f>IFERROR(VLOOKUP(D203,'商品マスタ'!$A$4:$E$203,5,FALSE),"")</f>
      </c>
      <c r="F203" s="34">
        <f>IFERROR(VLOOKUP(D203,'商品マスタ'!$A$4:$C$203,3,FALSE),"")</f>
      </c>
      <c r="G203" s="30" t="n"/>
      <c r="H203" s="30" t="n"/>
      <c r="I203" s="28" t="n"/>
      <c r="J203" s="28" t="n"/>
      <c r="K203" s="30" t="n"/>
      <c r="L203" s="35">
        <f>IF(OR(G203="",D203=""),"",G203+IF(H203="",0,H203)-IF(I203="",0,I203)-IF(J203="",0,J203)-IF(K203="",0,K203))</f>
      </c>
      <c r="M203" s="35">
        <f>IFERROR(VLOOKUP(D203,'商品マスタ'!$A$4:$L$203,12,FALSE),"")</f>
      </c>
      <c r="N203" s="35">
        <f>IF(L203="","",IF(L203&lt;=0,"欠品",IF(L203&lt;M203,"セキュリティ在庫未満","正常")))</f>
      </c>
      <c r="O203" s="28" t="n"/>
    </row>
    <row r="204">
      <c r="A204" s="29" t="n"/>
      <c r="B204" s="28" t="n"/>
      <c r="C204" s="34">
        <f>IFERROR(VLOOKUP(B204,'店舗マスタ'!$A$4:$B$103,2,FALSE),"")</f>
      </c>
      <c r="D204" s="28" t="n"/>
      <c r="E204" s="34">
        <f>IFERROR(VLOOKUP(D204,'商品マスタ'!$A$4:$E$203,5,FALSE),"")</f>
      </c>
      <c r="F204" s="34">
        <f>IFERROR(VLOOKUP(D204,'商品マスタ'!$A$4:$C$203,3,FALSE),"")</f>
      </c>
      <c r="G204" s="30" t="n"/>
      <c r="H204" s="30" t="n"/>
      <c r="I204" s="28" t="n"/>
      <c r="J204" s="28" t="n"/>
      <c r="K204" s="30" t="n"/>
      <c r="L204" s="35">
        <f>IF(OR(G204="",D204=""),"",G204+IF(H204="",0,H204)-IF(I204="",0,I204)-IF(J204="",0,J204)-IF(K204="",0,K204))</f>
      </c>
      <c r="M204" s="35">
        <f>IFERROR(VLOOKUP(D204,'商品マスタ'!$A$4:$L$203,12,FALSE),"")</f>
      </c>
      <c r="N204" s="35">
        <f>IF(L204="","",IF(L204&lt;=0,"欠品",IF(L204&lt;M204,"セキュリティ在庫未満","正常")))</f>
      </c>
      <c r="O204" s="28" t="n"/>
    </row>
    <row r="205">
      <c r="A205" s="29" t="n"/>
      <c r="B205" s="28" t="n"/>
      <c r="C205" s="34">
        <f>IFERROR(VLOOKUP(B205,'店舗マスタ'!$A$4:$B$103,2,FALSE),"")</f>
      </c>
      <c r="D205" s="28" t="n"/>
      <c r="E205" s="34">
        <f>IFERROR(VLOOKUP(D205,'商品マスタ'!$A$4:$E$203,5,FALSE),"")</f>
      </c>
      <c r="F205" s="34">
        <f>IFERROR(VLOOKUP(D205,'商品マスタ'!$A$4:$C$203,3,FALSE),"")</f>
      </c>
      <c r="G205" s="30" t="n"/>
      <c r="H205" s="30" t="n"/>
      <c r="I205" s="28" t="n"/>
      <c r="J205" s="28" t="n"/>
      <c r="K205" s="30" t="n"/>
      <c r="L205" s="35">
        <f>IF(OR(G205="",D205=""),"",G205+IF(H205="",0,H205)-IF(I205="",0,I205)-IF(J205="",0,J205)-IF(K205="",0,K205))</f>
      </c>
      <c r="M205" s="35">
        <f>IFERROR(VLOOKUP(D205,'商品マスタ'!$A$4:$L$203,12,FALSE),"")</f>
      </c>
      <c r="N205" s="35">
        <f>IF(L205="","",IF(L205&lt;=0,"欠品",IF(L205&lt;M205,"セキュリティ在庫未満","正常")))</f>
      </c>
      <c r="O205" s="28" t="n"/>
    </row>
    <row r="206">
      <c r="A206" s="29" t="n"/>
      <c r="B206" s="28" t="n"/>
      <c r="C206" s="34">
        <f>IFERROR(VLOOKUP(B206,'店舗マスタ'!$A$4:$B$103,2,FALSE),"")</f>
      </c>
      <c r="D206" s="28" t="n"/>
      <c r="E206" s="34">
        <f>IFERROR(VLOOKUP(D206,'商品マスタ'!$A$4:$E$203,5,FALSE),"")</f>
      </c>
      <c r="F206" s="34">
        <f>IFERROR(VLOOKUP(D206,'商品マスタ'!$A$4:$C$203,3,FALSE),"")</f>
      </c>
      <c r="G206" s="30" t="n"/>
      <c r="H206" s="30" t="n"/>
      <c r="I206" s="28" t="n"/>
      <c r="J206" s="28" t="n"/>
      <c r="K206" s="30" t="n"/>
      <c r="L206" s="35">
        <f>IF(OR(G206="",D206=""),"",G206+IF(H206="",0,H206)-IF(I206="",0,I206)-IF(J206="",0,J206)-IF(K206="",0,K206))</f>
      </c>
      <c r="M206" s="35">
        <f>IFERROR(VLOOKUP(D206,'商品マスタ'!$A$4:$L$203,12,FALSE),"")</f>
      </c>
      <c r="N206" s="35">
        <f>IF(L206="","",IF(L206&lt;=0,"欠品",IF(L206&lt;M206,"セキュリティ在庫未満","正常")))</f>
      </c>
      <c r="O206" s="28" t="n"/>
    </row>
    <row r="207">
      <c r="A207" s="29" t="n"/>
      <c r="B207" s="28" t="n"/>
      <c r="C207" s="34">
        <f>IFERROR(VLOOKUP(B207,'店舗マスタ'!$A$4:$B$103,2,FALSE),"")</f>
      </c>
      <c r="D207" s="28" t="n"/>
      <c r="E207" s="34">
        <f>IFERROR(VLOOKUP(D207,'商品マスタ'!$A$4:$E$203,5,FALSE),"")</f>
      </c>
      <c r="F207" s="34">
        <f>IFERROR(VLOOKUP(D207,'商品マスタ'!$A$4:$C$203,3,FALSE),"")</f>
      </c>
      <c r="G207" s="30" t="n"/>
      <c r="H207" s="30" t="n"/>
      <c r="I207" s="28" t="n"/>
      <c r="J207" s="28" t="n"/>
      <c r="K207" s="30" t="n"/>
      <c r="L207" s="35">
        <f>IF(OR(G207="",D207=""),"",G207+IF(H207="",0,H207)-IF(I207="",0,I207)-IF(J207="",0,J207)-IF(K207="",0,K207))</f>
      </c>
      <c r="M207" s="35">
        <f>IFERROR(VLOOKUP(D207,'商品マスタ'!$A$4:$L$203,12,FALSE),"")</f>
      </c>
      <c r="N207" s="35">
        <f>IF(L207="","",IF(L207&lt;=0,"欠品",IF(L207&lt;M207,"セキュリティ在庫未満","正常")))</f>
      </c>
      <c r="O207" s="28" t="n"/>
    </row>
    <row r="208">
      <c r="A208" s="29" t="n"/>
      <c r="B208" s="28" t="n"/>
      <c r="C208" s="34">
        <f>IFERROR(VLOOKUP(B208,'店舗マスタ'!$A$4:$B$103,2,FALSE),"")</f>
      </c>
      <c r="D208" s="28" t="n"/>
      <c r="E208" s="34">
        <f>IFERROR(VLOOKUP(D208,'商品マスタ'!$A$4:$E$203,5,FALSE),"")</f>
      </c>
      <c r="F208" s="34">
        <f>IFERROR(VLOOKUP(D208,'商品マスタ'!$A$4:$C$203,3,FALSE),"")</f>
      </c>
      <c r="G208" s="30" t="n"/>
      <c r="H208" s="30" t="n"/>
      <c r="I208" s="28" t="n"/>
      <c r="J208" s="28" t="n"/>
      <c r="K208" s="30" t="n"/>
      <c r="L208" s="35">
        <f>IF(OR(G208="",D208=""),"",G208+IF(H208="",0,H208)-IF(I208="",0,I208)-IF(J208="",0,J208)-IF(K208="",0,K208))</f>
      </c>
      <c r="M208" s="35">
        <f>IFERROR(VLOOKUP(D208,'商品マスタ'!$A$4:$L$203,12,FALSE),"")</f>
      </c>
      <c r="N208" s="35">
        <f>IF(L208="","",IF(L208&lt;=0,"欠品",IF(L208&lt;M208,"セキュリティ在庫未満","正常")))</f>
      </c>
      <c r="O208" s="28" t="n"/>
    </row>
    <row r="209">
      <c r="A209" s="29" t="n"/>
      <c r="B209" s="28" t="n"/>
      <c r="C209" s="34">
        <f>IFERROR(VLOOKUP(B209,'店舗マスタ'!$A$4:$B$103,2,FALSE),"")</f>
      </c>
      <c r="D209" s="28" t="n"/>
      <c r="E209" s="34">
        <f>IFERROR(VLOOKUP(D209,'商品マスタ'!$A$4:$E$203,5,FALSE),"")</f>
      </c>
      <c r="F209" s="34">
        <f>IFERROR(VLOOKUP(D209,'商品マスタ'!$A$4:$C$203,3,FALSE),"")</f>
      </c>
      <c r="G209" s="30" t="n"/>
      <c r="H209" s="30" t="n"/>
      <c r="I209" s="28" t="n"/>
      <c r="J209" s="28" t="n"/>
      <c r="K209" s="30" t="n"/>
      <c r="L209" s="35">
        <f>IF(OR(G209="",D209=""),"",G209+IF(H209="",0,H209)-IF(I209="",0,I209)-IF(J209="",0,J209)-IF(K209="",0,K209))</f>
      </c>
      <c r="M209" s="35">
        <f>IFERROR(VLOOKUP(D209,'商品マスタ'!$A$4:$L$203,12,FALSE),"")</f>
      </c>
      <c r="N209" s="35">
        <f>IF(L209="","",IF(L209&lt;=0,"欠品",IF(L209&lt;M209,"セキュリティ在庫未満","正常")))</f>
      </c>
      <c r="O209" s="28" t="n"/>
    </row>
    <row r="210">
      <c r="A210" s="29" t="n"/>
      <c r="B210" s="28" t="n"/>
      <c r="C210" s="34">
        <f>IFERROR(VLOOKUP(B210,'店舗マスタ'!$A$4:$B$103,2,FALSE),"")</f>
      </c>
      <c r="D210" s="28" t="n"/>
      <c r="E210" s="34">
        <f>IFERROR(VLOOKUP(D210,'商品マスタ'!$A$4:$E$203,5,FALSE),"")</f>
      </c>
      <c r="F210" s="34">
        <f>IFERROR(VLOOKUP(D210,'商品マスタ'!$A$4:$C$203,3,FALSE),"")</f>
      </c>
      <c r="G210" s="30" t="n"/>
      <c r="H210" s="30" t="n"/>
      <c r="I210" s="28" t="n"/>
      <c r="J210" s="28" t="n"/>
      <c r="K210" s="30" t="n"/>
      <c r="L210" s="35">
        <f>IF(OR(G210="",D210=""),"",G210+IF(H210="",0,H210)-IF(I210="",0,I210)-IF(J210="",0,J210)-IF(K210="",0,K210))</f>
      </c>
      <c r="M210" s="35">
        <f>IFERROR(VLOOKUP(D210,'商品マスタ'!$A$4:$L$203,12,FALSE),"")</f>
      </c>
      <c r="N210" s="35">
        <f>IF(L210="","",IF(L210&lt;=0,"欠品",IF(L210&lt;M210,"セキュリティ在庫未満","正常")))</f>
      </c>
      <c r="O210" s="28" t="n"/>
    </row>
    <row r="211">
      <c r="A211" s="29" t="n"/>
      <c r="B211" s="28" t="n"/>
      <c r="C211" s="34">
        <f>IFERROR(VLOOKUP(B211,'店舗マスタ'!$A$4:$B$103,2,FALSE),"")</f>
      </c>
      <c r="D211" s="28" t="n"/>
      <c r="E211" s="34">
        <f>IFERROR(VLOOKUP(D211,'商品マスタ'!$A$4:$E$203,5,FALSE),"")</f>
      </c>
      <c r="F211" s="34">
        <f>IFERROR(VLOOKUP(D211,'商品マスタ'!$A$4:$C$203,3,FALSE),"")</f>
      </c>
      <c r="G211" s="30" t="n"/>
      <c r="H211" s="30" t="n"/>
      <c r="I211" s="28" t="n"/>
      <c r="J211" s="28" t="n"/>
      <c r="K211" s="30" t="n"/>
      <c r="L211" s="35">
        <f>IF(OR(G211="",D211=""),"",G211+IF(H211="",0,H211)-IF(I211="",0,I211)-IF(J211="",0,J211)-IF(K211="",0,K211))</f>
      </c>
      <c r="M211" s="35">
        <f>IFERROR(VLOOKUP(D211,'商品マスタ'!$A$4:$L$203,12,FALSE),"")</f>
      </c>
      <c r="N211" s="35">
        <f>IF(L211="","",IF(L211&lt;=0,"欠品",IF(L211&lt;M211,"セキュリティ在庫未満","正常")))</f>
      </c>
      <c r="O211" s="28" t="n"/>
    </row>
    <row r="212">
      <c r="A212" s="29" t="n"/>
      <c r="B212" s="28" t="n"/>
      <c r="C212" s="34">
        <f>IFERROR(VLOOKUP(B212,'店舗マスタ'!$A$4:$B$103,2,FALSE),"")</f>
      </c>
      <c r="D212" s="28" t="n"/>
      <c r="E212" s="34">
        <f>IFERROR(VLOOKUP(D212,'商品マスタ'!$A$4:$E$203,5,FALSE),"")</f>
      </c>
      <c r="F212" s="34">
        <f>IFERROR(VLOOKUP(D212,'商品マスタ'!$A$4:$C$203,3,FALSE),"")</f>
      </c>
      <c r="G212" s="30" t="n"/>
      <c r="H212" s="30" t="n"/>
      <c r="I212" s="28" t="n"/>
      <c r="J212" s="28" t="n"/>
      <c r="K212" s="30" t="n"/>
      <c r="L212" s="35">
        <f>IF(OR(G212="",D212=""),"",G212+IF(H212="",0,H212)-IF(I212="",0,I212)-IF(J212="",0,J212)-IF(K212="",0,K212))</f>
      </c>
      <c r="M212" s="35">
        <f>IFERROR(VLOOKUP(D212,'商品マスタ'!$A$4:$L$203,12,FALSE),"")</f>
      </c>
      <c r="N212" s="35">
        <f>IF(L212="","",IF(L212&lt;=0,"欠品",IF(L212&lt;M212,"セキュリティ在庫未満","正常")))</f>
      </c>
      <c r="O212" s="28" t="n"/>
    </row>
    <row r="213">
      <c r="A213" s="29" t="n"/>
      <c r="B213" s="28" t="n"/>
      <c r="C213" s="34">
        <f>IFERROR(VLOOKUP(B213,'店舗マスタ'!$A$4:$B$103,2,FALSE),"")</f>
      </c>
      <c r="D213" s="28" t="n"/>
      <c r="E213" s="34">
        <f>IFERROR(VLOOKUP(D213,'商品マスタ'!$A$4:$E$203,5,FALSE),"")</f>
      </c>
      <c r="F213" s="34">
        <f>IFERROR(VLOOKUP(D213,'商品マスタ'!$A$4:$C$203,3,FALSE),"")</f>
      </c>
      <c r="G213" s="30" t="n"/>
      <c r="H213" s="30" t="n"/>
      <c r="I213" s="28" t="n"/>
      <c r="J213" s="28" t="n"/>
      <c r="K213" s="30" t="n"/>
      <c r="L213" s="35">
        <f>IF(OR(G213="",D213=""),"",G213+IF(H213="",0,H213)-IF(I213="",0,I213)-IF(J213="",0,J213)-IF(K213="",0,K213))</f>
      </c>
      <c r="M213" s="35">
        <f>IFERROR(VLOOKUP(D213,'商品マスタ'!$A$4:$L$203,12,FALSE),"")</f>
      </c>
      <c r="N213" s="35">
        <f>IF(L213="","",IF(L213&lt;=0,"欠品",IF(L213&lt;M213,"セキュリティ在庫未満","正常")))</f>
      </c>
      <c r="O213" s="28" t="n"/>
    </row>
    <row r="214">
      <c r="A214" s="29" t="n"/>
      <c r="B214" s="28" t="n"/>
      <c r="C214" s="34">
        <f>IFERROR(VLOOKUP(B214,'店舗マスタ'!$A$4:$B$103,2,FALSE),"")</f>
      </c>
      <c r="D214" s="28" t="n"/>
      <c r="E214" s="34">
        <f>IFERROR(VLOOKUP(D214,'商品マスタ'!$A$4:$E$203,5,FALSE),"")</f>
      </c>
      <c r="F214" s="34">
        <f>IFERROR(VLOOKUP(D214,'商品マスタ'!$A$4:$C$203,3,FALSE),"")</f>
      </c>
      <c r="G214" s="30" t="n"/>
      <c r="H214" s="30" t="n"/>
      <c r="I214" s="28" t="n"/>
      <c r="J214" s="28" t="n"/>
      <c r="K214" s="30" t="n"/>
      <c r="L214" s="35">
        <f>IF(OR(G214="",D214=""),"",G214+IF(H214="",0,H214)-IF(I214="",0,I214)-IF(J214="",0,J214)-IF(K214="",0,K214))</f>
      </c>
      <c r="M214" s="35">
        <f>IFERROR(VLOOKUP(D214,'商品マスタ'!$A$4:$L$203,12,FALSE),"")</f>
      </c>
      <c r="N214" s="35">
        <f>IF(L214="","",IF(L214&lt;=0,"欠品",IF(L214&lt;M214,"セキュリティ在庫未満","正常")))</f>
      </c>
      <c r="O214" s="28" t="n"/>
    </row>
    <row r="215">
      <c r="A215" s="29" t="n"/>
      <c r="B215" s="28" t="n"/>
      <c r="C215" s="34">
        <f>IFERROR(VLOOKUP(B215,'店舗マスタ'!$A$4:$B$103,2,FALSE),"")</f>
      </c>
      <c r="D215" s="28" t="n"/>
      <c r="E215" s="34">
        <f>IFERROR(VLOOKUP(D215,'商品マスタ'!$A$4:$E$203,5,FALSE),"")</f>
      </c>
      <c r="F215" s="34">
        <f>IFERROR(VLOOKUP(D215,'商品マスタ'!$A$4:$C$203,3,FALSE),"")</f>
      </c>
      <c r="G215" s="30" t="n"/>
      <c r="H215" s="30" t="n"/>
      <c r="I215" s="28" t="n"/>
      <c r="J215" s="28" t="n"/>
      <c r="K215" s="30" t="n"/>
      <c r="L215" s="35">
        <f>IF(OR(G215="",D215=""),"",G215+IF(H215="",0,H215)-IF(I215="",0,I215)-IF(J215="",0,J215)-IF(K215="",0,K215))</f>
      </c>
      <c r="M215" s="35">
        <f>IFERROR(VLOOKUP(D215,'商品マスタ'!$A$4:$L$203,12,FALSE),"")</f>
      </c>
      <c r="N215" s="35">
        <f>IF(L215="","",IF(L215&lt;=0,"欠品",IF(L215&lt;M215,"セキュリティ在庫未満","正常")))</f>
      </c>
      <c r="O215" s="28" t="n"/>
    </row>
    <row r="216">
      <c r="A216" s="29" t="n"/>
      <c r="B216" s="28" t="n"/>
      <c r="C216" s="34">
        <f>IFERROR(VLOOKUP(B216,'店舗マスタ'!$A$4:$B$103,2,FALSE),"")</f>
      </c>
      <c r="D216" s="28" t="n"/>
      <c r="E216" s="34">
        <f>IFERROR(VLOOKUP(D216,'商品マスタ'!$A$4:$E$203,5,FALSE),"")</f>
      </c>
      <c r="F216" s="34">
        <f>IFERROR(VLOOKUP(D216,'商品マスタ'!$A$4:$C$203,3,FALSE),"")</f>
      </c>
      <c r="G216" s="30" t="n"/>
      <c r="H216" s="30" t="n"/>
      <c r="I216" s="28" t="n"/>
      <c r="J216" s="28" t="n"/>
      <c r="K216" s="30" t="n"/>
      <c r="L216" s="35">
        <f>IF(OR(G216="",D216=""),"",G216+IF(H216="",0,H216)-IF(I216="",0,I216)-IF(J216="",0,J216)-IF(K216="",0,K216))</f>
      </c>
      <c r="M216" s="35">
        <f>IFERROR(VLOOKUP(D216,'商品マスタ'!$A$4:$L$203,12,FALSE),"")</f>
      </c>
      <c r="N216" s="35">
        <f>IF(L216="","",IF(L216&lt;=0,"欠品",IF(L216&lt;M216,"セキュリティ在庫未満","正常")))</f>
      </c>
      <c r="O216" s="28" t="n"/>
    </row>
    <row r="217">
      <c r="A217" s="29" t="n"/>
      <c r="B217" s="28" t="n"/>
      <c r="C217" s="34">
        <f>IFERROR(VLOOKUP(B217,'店舗マスタ'!$A$4:$B$103,2,FALSE),"")</f>
      </c>
      <c r="D217" s="28" t="n"/>
      <c r="E217" s="34">
        <f>IFERROR(VLOOKUP(D217,'商品マスタ'!$A$4:$E$203,5,FALSE),"")</f>
      </c>
      <c r="F217" s="34">
        <f>IFERROR(VLOOKUP(D217,'商品マスタ'!$A$4:$C$203,3,FALSE),"")</f>
      </c>
      <c r="G217" s="30" t="n"/>
      <c r="H217" s="30" t="n"/>
      <c r="I217" s="28" t="n"/>
      <c r="J217" s="28" t="n"/>
      <c r="K217" s="30" t="n"/>
      <c r="L217" s="35">
        <f>IF(OR(G217="",D217=""),"",G217+IF(H217="",0,H217)-IF(I217="",0,I217)-IF(J217="",0,J217)-IF(K217="",0,K217))</f>
      </c>
      <c r="M217" s="35">
        <f>IFERROR(VLOOKUP(D217,'商品マスタ'!$A$4:$L$203,12,FALSE),"")</f>
      </c>
      <c r="N217" s="35">
        <f>IF(L217="","",IF(L217&lt;=0,"欠品",IF(L217&lt;M217,"セキュリティ在庫未満","正常")))</f>
      </c>
      <c r="O217" s="28" t="n"/>
    </row>
    <row r="218">
      <c r="A218" s="29" t="n"/>
      <c r="B218" s="28" t="n"/>
      <c r="C218" s="34">
        <f>IFERROR(VLOOKUP(B218,'店舗マスタ'!$A$4:$B$103,2,FALSE),"")</f>
      </c>
      <c r="D218" s="28" t="n"/>
      <c r="E218" s="34">
        <f>IFERROR(VLOOKUP(D218,'商品マスタ'!$A$4:$E$203,5,FALSE),"")</f>
      </c>
      <c r="F218" s="34">
        <f>IFERROR(VLOOKUP(D218,'商品マスタ'!$A$4:$C$203,3,FALSE),"")</f>
      </c>
      <c r="G218" s="30" t="n"/>
      <c r="H218" s="30" t="n"/>
      <c r="I218" s="28" t="n"/>
      <c r="J218" s="28" t="n"/>
      <c r="K218" s="30" t="n"/>
      <c r="L218" s="35">
        <f>IF(OR(G218="",D218=""),"",G218+IF(H218="",0,H218)-IF(I218="",0,I218)-IF(J218="",0,J218)-IF(K218="",0,K218))</f>
      </c>
      <c r="M218" s="35">
        <f>IFERROR(VLOOKUP(D218,'商品マスタ'!$A$4:$L$203,12,FALSE),"")</f>
      </c>
      <c r="N218" s="35">
        <f>IF(L218="","",IF(L218&lt;=0,"欠品",IF(L218&lt;M218,"セキュリティ在庫未満","正常")))</f>
      </c>
      <c r="O218" s="28" t="n"/>
    </row>
    <row r="219">
      <c r="A219" s="29" t="n"/>
      <c r="B219" s="28" t="n"/>
      <c r="C219" s="34">
        <f>IFERROR(VLOOKUP(B219,'店舗マスタ'!$A$4:$B$103,2,FALSE),"")</f>
      </c>
      <c r="D219" s="28" t="n"/>
      <c r="E219" s="34">
        <f>IFERROR(VLOOKUP(D219,'商品マスタ'!$A$4:$E$203,5,FALSE),"")</f>
      </c>
      <c r="F219" s="34">
        <f>IFERROR(VLOOKUP(D219,'商品マスタ'!$A$4:$C$203,3,FALSE),"")</f>
      </c>
      <c r="G219" s="30" t="n"/>
      <c r="H219" s="30" t="n"/>
      <c r="I219" s="28" t="n"/>
      <c r="J219" s="28" t="n"/>
      <c r="K219" s="30" t="n"/>
      <c r="L219" s="35">
        <f>IF(OR(G219="",D219=""),"",G219+IF(H219="",0,H219)-IF(I219="",0,I219)-IF(J219="",0,J219)-IF(K219="",0,K219))</f>
      </c>
      <c r="M219" s="35">
        <f>IFERROR(VLOOKUP(D219,'商品マスタ'!$A$4:$L$203,12,FALSE),"")</f>
      </c>
      <c r="N219" s="35">
        <f>IF(L219="","",IF(L219&lt;=0,"欠品",IF(L219&lt;M219,"セキュリティ在庫未満","正常")))</f>
      </c>
      <c r="O219" s="28" t="n"/>
    </row>
    <row r="220">
      <c r="A220" s="29" t="n"/>
      <c r="B220" s="28" t="n"/>
      <c r="C220" s="34">
        <f>IFERROR(VLOOKUP(B220,'店舗マスタ'!$A$4:$B$103,2,FALSE),"")</f>
      </c>
      <c r="D220" s="28" t="n"/>
      <c r="E220" s="34">
        <f>IFERROR(VLOOKUP(D220,'商品マスタ'!$A$4:$E$203,5,FALSE),"")</f>
      </c>
      <c r="F220" s="34">
        <f>IFERROR(VLOOKUP(D220,'商品マスタ'!$A$4:$C$203,3,FALSE),"")</f>
      </c>
      <c r="G220" s="30" t="n"/>
      <c r="H220" s="30" t="n"/>
      <c r="I220" s="28" t="n"/>
      <c r="J220" s="28" t="n"/>
      <c r="K220" s="30" t="n"/>
      <c r="L220" s="35">
        <f>IF(OR(G220="",D220=""),"",G220+IF(H220="",0,H220)-IF(I220="",0,I220)-IF(J220="",0,J220)-IF(K220="",0,K220))</f>
      </c>
      <c r="M220" s="35">
        <f>IFERROR(VLOOKUP(D220,'商品マスタ'!$A$4:$L$203,12,FALSE),"")</f>
      </c>
      <c r="N220" s="35">
        <f>IF(L220="","",IF(L220&lt;=0,"欠品",IF(L220&lt;M220,"セキュリティ在庫未満","正常")))</f>
      </c>
      <c r="O220" s="28" t="n"/>
    </row>
    <row r="221">
      <c r="A221" s="29" t="n"/>
      <c r="B221" s="28" t="n"/>
      <c r="C221" s="34">
        <f>IFERROR(VLOOKUP(B221,'店舗マスタ'!$A$4:$B$103,2,FALSE),"")</f>
      </c>
      <c r="D221" s="28" t="n"/>
      <c r="E221" s="34">
        <f>IFERROR(VLOOKUP(D221,'商品マスタ'!$A$4:$E$203,5,FALSE),"")</f>
      </c>
      <c r="F221" s="34">
        <f>IFERROR(VLOOKUP(D221,'商品マスタ'!$A$4:$C$203,3,FALSE),"")</f>
      </c>
      <c r="G221" s="30" t="n"/>
      <c r="H221" s="30" t="n"/>
      <c r="I221" s="28" t="n"/>
      <c r="J221" s="28" t="n"/>
      <c r="K221" s="30" t="n"/>
      <c r="L221" s="35">
        <f>IF(OR(G221="",D221=""),"",G221+IF(H221="",0,H221)-IF(I221="",0,I221)-IF(J221="",0,J221)-IF(K221="",0,K221))</f>
      </c>
      <c r="M221" s="35">
        <f>IFERROR(VLOOKUP(D221,'商品マスタ'!$A$4:$L$203,12,FALSE),"")</f>
      </c>
      <c r="N221" s="35">
        <f>IF(L221="","",IF(L221&lt;=0,"欠品",IF(L221&lt;M221,"セキュリティ在庫未満","正常")))</f>
      </c>
      <c r="O221" s="28" t="n"/>
    </row>
    <row r="222">
      <c r="A222" s="29" t="n"/>
      <c r="B222" s="28" t="n"/>
      <c r="C222" s="34">
        <f>IFERROR(VLOOKUP(B222,'店舗マスタ'!$A$4:$B$103,2,FALSE),"")</f>
      </c>
      <c r="D222" s="28" t="n"/>
      <c r="E222" s="34">
        <f>IFERROR(VLOOKUP(D222,'商品マスタ'!$A$4:$E$203,5,FALSE),"")</f>
      </c>
      <c r="F222" s="34">
        <f>IFERROR(VLOOKUP(D222,'商品マスタ'!$A$4:$C$203,3,FALSE),"")</f>
      </c>
      <c r="G222" s="30" t="n"/>
      <c r="H222" s="30" t="n"/>
      <c r="I222" s="28" t="n"/>
      <c r="J222" s="28" t="n"/>
      <c r="K222" s="30" t="n"/>
      <c r="L222" s="35">
        <f>IF(OR(G222="",D222=""),"",G222+IF(H222="",0,H222)-IF(I222="",0,I222)-IF(J222="",0,J222)-IF(K222="",0,K222))</f>
      </c>
      <c r="M222" s="35">
        <f>IFERROR(VLOOKUP(D222,'商品マスタ'!$A$4:$L$203,12,FALSE),"")</f>
      </c>
      <c r="N222" s="35">
        <f>IF(L222="","",IF(L222&lt;=0,"欠品",IF(L222&lt;M222,"セキュリティ在庫未満","正常")))</f>
      </c>
      <c r="O222" s="28" t="n"/>
    </row>
    <row r="223">
      <c r="A223" s="29" t="n"/>
      <c r="B223" s="28" t="n"/>
      <c r="C223" s="34">
        <f>IFERROR(VLOOKUP(B223,'店舗マスタ'!$A$4:$B$103,2,FALSE),"")</f>
      </c>
      <c r="D223" s="28" t="n"/>
      <c r="E223" s="34">
        <f>IFERROR(VLOOKUP(D223,'商品マスタ'!$A$4:$E$203,5,FALSE),"")</f>
      </c>
      <c r="F223" s="34">
        <f>IFERROR(VLOOKUP(D223,'商品マスタ'!$A$4:$C$203,3,FALSE),"")</f>
      </c>
      <c r="G223" s="30" t="n"/>
      <c r="H223" s="30" t="n"/>
      <c r="I223" s="28" t="n"/>
      <c r="J223" s="28" t="n"/>
      <c r="K223" s="30" t="n"/>
      <c r="L223" s="35">
        <f>IF(OR(G223="",D223=""),"",G223+IF(H223="",0,H223)-IF(I223="",0,I223)-IF(J223="",0,J223)-IF(K223="",0,K223))</f>
      </c>
      <c r="M223" s="35">
        <f>IFERROR(VLOOKUP(D223,'商品マスタ'!$A$4:$L$203,12,FALSE),"")</f>
      </c>
      <c r="N223" s="35">
        <f>IF(L223="","",IF(L223&lt;=0,"欠品",IF(L223&lt;M223,"セキュリティ在庫未満","正常")))</f>
      </c>
      <c r="O223" s="28" t="n"/>
    </row>
    <row r="224">
      <c r="A224" s="29" t="n"/>
      <c r="B224" s="28" t="n"/>
      <c r="C224" s="34">
        <f>IFERROR(VLOOKUP(B224,'店舗マスタ'!$A$4:$B$103,2,FALSE),"")</f>
      </c>
      <c r="D224" s="28" t="n"/>
      <c r="E224" s="34">
        <f>IFERROR(VLOOKUP(D224,'商品マスタ'!$A$4:$E$203,5,FALSE),"")</f>
      </c>
      <c r="F224" s="34">
        <f>IFERROR(VLOOKUP(D224,'商品マスタ'!$A$4:$C$203,3,FALSE),"")</f>
      </c>
      <c r="G224" s="30" t="n"/>
      <c r="H224" s="30" t="n"/>
      <c r="I224" s="28" t="n"/>
      <c r="J224" s="28" t="n"/>
      <c r="K224" s="30" t="n"/>
      <c r="L224" s="35">
        <f>IF(OR(G224="",D224=""),"",G224+IF(H224="",0,H224)-IF(I224="",0,I224)-IF(J224="",0,J224)-IF(K224="",0,K224))</f>
      </c>
      <c r="M224" s="35">
        <f>IFERROR(VLOOKUP(D224,'商品マスタ'!$A$4:$L$203,12,FALSE),"")</f>
      </c>
      <c r="N224" s="35">
        <f>IF(L224="","",IF(L224&lt;=0,"欠品",IF(L224&lt;M224,"セキュリティ在庫未満","正常")))</f>
      </c>
      <c r="O224" s="28" t="n"/>
    </row>
    <row r="225">
      <c r="A225" s="29" t="n"/>
      <c r="B225" s="28" t="n"/>
      <c r="C225" s="34">
        <f>IFERROR(VLOOKUP(B225,'店舗マスタ'!$A$4:$B$103,2,FALSE),"")</f>
      </c>
      <c r="D225" s="28" t="n"/>
      <c r="E225" s="34">
        <f>IFERROR(VLOOKUP(D225,'商品マスタ'!$A$4:$E$203,5,FALSE),"")</f>
      </c>
      <c r="F225" s="34">
        <f>IFERROR(VLOOKUP(D225,'商品マスタ'!$A$4:$C$203,3,FALSE),"")</f>
      </c>
      <c r="G225" s="30" t="n"/>
      <c r="H225" s="30" t="n"/>
      <c r="I225" s="28" t="n"/>
      <c r="J225" s="28" t="n"/>
      <c r="K225" s="30" t="n"/>
      <c r="L225" s="35">
        <f>IF(OR(G225="",D225=""),"",G225+IF(H225="",0,H225)-IF(I225="",0,I225)-IF(J225="",0,J225)-IF(K225="",0,K225))</f>
      </c>
      <c r="M225" s="35">
        <f>IFERROR(VLOOKUP(D225,'商品マスタ'!$A$4:$L$203,12,FALSE),"")</f>
      </c>
      <c r="N225" s="35">
        <f>IF(L225="","",IF(L225&lt;=0,"欠品",IF(L225&lt;M225,"セキュリティ在庫未満","正常")))</f>
      </c>
      <c r="O225" s="28" t="n"/>
    </row>
    <row r="226">
      <c r="A226" s="29" t="n"/>
      <c r="B226" s="28" t="n"/>
      <c r="C226" s="34">
        <f>IFERROR(VLOOKUP(B226,'店舗マスタ'!$A$4:$B$103,2,FALSE),"")</f>
      </c>
      <c r="D226" s="28" t="n"/>
      <c r="E226" s="34">
        <f>IFERROR(VLOOKUP(D226,'商品マスタ'!$A$4:$E$203,5,FALSE),"")</f>
      </c>
      <c r="F226" s="34">
        <f>IFERROR(VLOOKUP(D226,'商品マスタ'!$A$4:$C$203,3,FALSE),"")</f>
      </c>
      <c r="G226" s="30" t="n"/>
      <c r="H226" s="30" t="n"/>
      <c r="I226" s="28" t="n"/>
      <c r="J226" s="28" t="n"/>
      <c r="K226" s="30" t="n"/>
      <c r="L226" s="35">
        <f>IF(OR(G226="",D226=""),"",G226+IF(H226="",0,H226)-IF(I226="",0,I226)-IF(J226="",0,J226)-IF(K226="",0,K226))</f>
      </c>
      <c r="M226" s="35">
        <f>IFERROR(VLOOKUP(D226,'商品マスタ'!$A$4:$L$203,12,FALSE),"")</f>
      </c>
      <c r="N226" s="35">
        <f>IF(L226="","",IF(L226&lt;=0,"欠品",IF(L226&lt;M226,"セキュリティ在庫未満","正常")))</f>
      </c>
      <c r="O226" s="28" t="n"/>
    </row>
    <row r="227">
      <c r="A227" s="29" t="n"/>
      <c r="B227" s="28" t="n"/>
      <c r="C227" s="34">
        <f>IFERROR(VLOOKUP(B227,'店舗マスタ'!$A$4:$B$103,2,FALSE),"")</f>
      </c>
      <c r="D227" s="28" t="n"/>
      <c r="E227" s="34">
        <f>IFERROR(VLOOKUP(D227,'商品マスタ'!$A$4:$E$203,5,FALSE),"")</f>
      </c>
      <c r="F227" s="34">
        <f>IFERROR(VLOOKUP(D227,'商品マスタ'!$A$4:$C$203,3,FALSE),"")</f>
      </c>
      <c r="G227" s="30" t="n"/>
      <c r="H227" s="30" t="n"/>
      <c r="I227" s="28" t="n"/>
      <c r="J227" s="28" t="n"/>
      <c r="K227" s="30" t="n"/>
      <c r="L227" s="35">
        <f>IF(OR(G227="",D227=""),"",G227+IF(H227="",0,H227)-IF(I227="",0,I227)-IF(J227="",0,J227)-IF(K227="",0,K227))</f>
      </c>
      <c r="M227" s="35">
        <f>IFERROR(VLOOKUP(D227,'商品マスタ'!$A$4:$L$203,12,FALSE),"")</f>
      </c>
      <c r="N227" s="35">
        <f>IF(L227="","",IF(L227&lt;=0,"欠品",IF(L227&lt;M227,"セキュリティ在庫未満","正常")))</f>
      </c>
      <c r="O227" s="28" t="n"/>
    </row>
    <row r="228">
      <c r="A228" s="29" t="n"/>
      <c r="B228" s="28" t="n"/>
      <c r="C228" s="34">
        <f>IFERROR(VLOOKUP(B228,'店舗マスタ'!$A$4:$B$103,2,FALSE),"")</f>
      </c>
      <c r="D228" s="28" t="n"/>
      <c r="E228" s="34">
        <f>IFERROR(VLOOKUP(D228,'商品マスタ'!$A$4:$E$203,5,FALSE),"")</f>
      </c>
      <c r="F228" s="34">
        <f>IFERROR(VLOOKUP(D228,'商品マスタ'!$A$4:$C$203,3,FALSE),"")</f>
      </c>
      <c r="G228" s="30" t="n"/>
      <c r="H228" s="30" t="n"/>
      <c r="I228" s="28" t="n"/>
      <c r="J228" s="28" t="n"/>
      <c r="K228" s="30" t="n"/>
      <c r="L228" s="35">
        <f>IF(OR(G228="",D228=""),"",G228+IF(H228="",0,H228)-IF(I228="",0,I228)-IF(J228="",0,J228)-IF(K228="",0,K228))</f>
      </c>
      <c r="M228" s="35">
        <f>IFERROR(VLOOKUP(D228,'商品マスタ'!$A$4:$L$203,12,FALSE),"")</f>
      </c>
      <c r="N228" s="35">
        <f>IF(L228="","",IF(L228&lt;=0,"欠品",IF(L228&lt;M228,"セキュリティ在庫未満","正常")))</f>
      </c>
      <c r="O228" s="28" t="n"/>
    </row>
    <row r="229">
      <c r="A229" s="29" t="n"/>
      <c r="B229" s="28" t="n"/>
      <c r="C229" s="34">
        <f>IFERROR(VLOOKUP(B229,'店舗マスタ'!$A$4:$B$103,2,FALSE),"")</f>
      </c>
      <c r="D229" s="28" t="n"/>
      <c r="E229" s="34">
        <f>IFERROR(VLOOKUP(D229,'商品マスタ'!$A$4:$E$203,5,FALSE),"")</f>
      </c>
      <c r="F229" s="34">
        <f>IFERROR(VLOOKUP(D229,'商品マスタ'!$A$4:$C$203,3,FALSE),"")</f>
      </c>
      <c r="G229" s="30" t="n"/>
      <c r="H229" s="30" t="n"/>
      <c r="I229" s="28" t="n"/>
      <c r="J229" s="28" t="n"/>
      <c r="K229" s="30" t="n"/>
      <c r="L229" s="35">
        <f>IF(OR(G229="",D229=""),"",G229+IF(H229="",0,H229)-IF(I229="",0,I229)-IF(J229="",0,J229)-IF(K229="",0,K229))</f>
      </c>
      <c r="M229" s="35">
        <f>IFERROR(VLOOKUP(D229,'商品マスタ'!$A$4:$L$203,12,FALSE),"")</f>
      </c>
      <c r="N229" s="35">
        <f>IF(L229="","",IF(L229&lt;=0,"欠品",IF(L229&lt;M229,"セキュリティ在庫未満","正常")))</f>
      </c>
      <c r="O229" s="28" t="n"/>
    </row>
    <row r="230">
      <c r="A230" s="29" t="n"/>
      <c r="B230" s="28" t="n"/>
      <c r="C230" s="34">
        <f>IFERROR(VLOOKUP(B230,'店舗マスタ'!$A$4:$B$103,2,FALSE),"")</f>
      </c>
      <c r="D230" s="28" t="n"/>
      <c r="E230" s="34">
        <f>IFERROR(VLOOKUP(D230,'商品マスタ'!$A$4:$E$203,5,FALSE),"")</f>
      </c>
      <c r="F230" s="34">
        <f>IFERROR(VLOOKUP(D230,'商品マスタ'!$A$4:$C$203,3,FALSE),"")</f>
      </c>
      <c r="G230" s="30" t="n"/>
      <c r="H230" s="30" t="n"/>
      <c r="I230" s="28" t="n"/>
      <c r="J230" s="28" t="n"/>
      <c r="K230" s="30" t="n"/>
      <c r="L230" s="35">
        <f>IF(OR(G230="",D230=""),"",G230+IF(H230="",0,H230)-IF(I230="",0,I230)-IF(J230="",0,J230)-IF(K230="",0,K230))</f>
      </c>
      <c r="M230" s="35">
        <f>IFERROR(VLOOKUP(D230,'商品マスタ'!$A$4:$L$203,12,FALSE),"")</f>
      </c>
      <c r="N230" s="35">
        <f>IF(L230="","",IF(L230&lt;=0,"欠品",IF(L230&lt;M230,"セキュリティ在庫未満","正常")))</f>
      </c>
      <c r="O230" s="28" t="n"/>
    </row>
    <row r="231">
      <c r="A231" s="29" t="n"/>
      <c r="B231" s="28" t="n"/>
      <c r="C231" s="34">
        <f>IFERROR(VLOOKUP(B231,'店舗マスタ'!$A$4:$B$103,2,FALSE),"")</f>
      </c>
      <c r="D231" s="28" t="n"/>
      <c r="E231" s="34">
        <f>IFERROR(VLOOKUP(D231,'商品マスタ'!$A$4:$E$203,5,FALSE),"")</f>
      </c>
      <c r="F231" s="34">
        <f>IFERROR(VLOOKUP(D231,'商品マスタ'!$A$4:$C$203,3,FALSE),"")</f>
      </c>
      <c r="G231" s="30" t="n"/>
      <c r="H231" s="30" t="n"/>
      <c r="I231" s="28" t="n"/>
      <c r="J231" s="28" t="n"/>
      <c r="K231" s="30" t="n"/>
      <c r="L231" s="35">
        <f>IF(OR(G231="",D231=""),"",G231+IF(H231="",0,H231)-IF(I231="",0,I231)-IF(J231="",0,J231)-IF(K231="",0,K231))</f>
      </c>
      <c r="M231" s="35">
        <f>IFERROR(VLOOKUP(D231,'商品マスタ'!$A$4:$L$203,12,FALSE),"")</f>
      </c>
      <c r="N231" s="35">
        <f>IF(L231="","",IF(L231&lt;=0,"欠品",IF(L231&lt;M231,"セキュリティ在庫未満","正常")))</f>
      </c>
      <c r="O231" s="28" t="n"/>
    </row>
    <row r="232">
      <c r="A232" s="29" t="n"/>
      <c r="B232" s="28" t="n"/>
      <c r="C232" s="34">
        <f>IFERROR(VLOOKUP(B232,'店舗マスタ'!$A$4:$B$103,2,FALSE),"")</f>
      </c>
      <c r="D232" s="28" t="n"/>
      <c r="E232" s="34">
        <f>IFERROR(VLOOKUP(D232,'商品マスタ'!$A$4:$E$203,5,FALSE),"")</f>
      </c>
      <c r="F232" s="34">
        <f>IFERROR(VLOOKUP(D232,'商品マスタ'!$A$4:$C$203,3,FALSE),"")</f>
      </c>
      <c r="G232" s="30" t="n"/>
      <c r="H232" s="30" t="n"/>
      <c r="I232" s="28" t="n"/>
      <c r="J232" s="28" t="n"/>
      <c r="K232" s="30" t="n"/>
      <c r="L232" s="35">
        <f>IF(OR(G232="",D232=""),"",G232+IF(H232="",0,H232)-IF(I232="",0,I232)-IF(J232="",0,J232)-IF(K232="",0,K232))</f>
      </c>
      <c r="M232" s="35">
        <f>IFERROR(VLOOKUP(D232,'商品マスタ'!$A$4:$L$203,12,FALSE),"")</f>
      </c>
      <c r="N232" s="35">
        <f>IF(L232="","",IF(L232&lt;=0,"欠品",IF(L232&lt;M232,"セキュリティ在庫未満","正常")))</f>
      </c>
      <c r="O232" s="28" t="n"/>
    </row>
    <row r="233">
      <c r="A233" s="29" t="n"/>
      <c r="B233" s="28" t="n"/>
      <c r="C233" s="34">
        <f>IFERROR(VLOOKUP(B233,'店舗マスタ'!$A$4:$B$103,2,FALSE),"")</f>
      </c>
      <c r="D233" s="28" t="n"/>
      <c r="E233" s="34">
        <f>IFERROR(VLOOKUP(D233,'商品マスタ'!$A$4:$E$203,5,FALSE),"")</f>
      </c>
      <c r="F233" s="34">
        <f>IFERROR(VLOOKUP(D233,'商品マスタ'!$A$4:$C$203,3,FALSE),"")</f>
      </c>
      <c r="G233" s="30" t="n"/>
      <c r="H233" s="30" t="n"/>
      <c r="I233" s="28" t="n"/>
      <c r="J233" s="28" t="n"/>
      <c r="K233" s="30" t="n"/>
      <c r="L233" s="35">
        <f>IF(OR(G233="",D233=""),"",G233+IF(H233="",0,H233)-IF(I233="",0,I233)-IF(J233="",0,J233)-IF(K233="",0,K233))</f>
      </c>
      <c r="M233" s="35">
        <f>IFERROR(VLOOKUP(D233,'商品マスタ'!$A$4:$L$203,12,FALSE),"")</f>
      </c>
      <c r="N233" s="35">
        <f>IF(L233="","",IF(L233&lt;=0,"欠品",IF(L233&lt;M233,"セキュリティ在庫未満","正常")))</f>
      </c>
      <c r="O233" s="28" t="n"/>
    </row>
    <row r="234">
      <c r="A234" s="29" t="n"/>
      <c r="B234" s="28" t="n"/>
      <c r="C234" s="34">
        <f>IFERROR(VLOOKUP(B234,'店舗マスタ'!$A$4:$B$103,2,FALSE),"")</f>
      </c>
      <c r="D234" s="28" t="n"/>
      <c r="E234" s="34">
        <f>IFERROR(VLOOKUP(D234,'商品マスタ'!$A$4:$E$203,5,FALSE),"")</f>
      </c>
      <c r="F234" s="34">
        <f>IFERROR(VLOOKUP(D234,'商品マスタ'!$A$4:$C$203,3,FALSE),"")</f>
      </c>
      <c r="G234" s="30" t="n"/>
      <c r="H234" s="30" t="n"/>
      <c r="I234" s="28" t="n"/>
      <c r="J234" s="28" t="n"/>
      <c r="K234" s="30" t="n"/>
      <c r="L234" s="35">
        <f>IF(OR(G234="",D234=""),"",G234+IF(H234="",0,H234)-IF(I234="",0,I234)-IF(J234="",0,J234)-IF(K234="",0,K234))</f>
      </c>
      <c r="M234" s="35">
        <f>IFERROR(VLOOKUP(D234,'商品マスタ'!$A$4:$L$203,12,FALSE),"")</f>
      </c>
      <c r="N234" s="35">
        <f>IF(L234="","",IF(L234&lt;=0,"欠品",IF(L234&lt;M234,"セキュリティ在庫未満","正常")))</f>
      </c>
      <c r="O234" s="28" t="n"/>
    </row>
    <row r="235">
      <c r="A235" s="29" t="n"/>
      <c r="B235" s="28" t="n"/>
      <c r="C235" s="34">
        <f>IFERROR(VLOOKUP(B235,'店舗マスタ'!$A$4:$B$103,2,FALSE),"")</f>
      </c>
      <c r="D235" s="28" t="n"/>
      <c r="E235" s="34">
        <f>IFERROR(VLOOKUP(D235,'商品マスタ'!$A$4:$E$203,5,FALSE),"")</f>
      </c>
      <c r="F235" s="34">
        <f>IFERROR(VLOOKUP(D235,'商品マスタ'!$A$4:$C$203,3,FALSE),"")</f>
      </c>
      <c r="G235" s="30" t="n"/>
      <c r="H235" s="30" t="n"/>
      <c r="I235" s="28" t="n"/>
      <c r="J235" s="28" t="n"/>
      <c r="K235" s="30" t="n"/>
      <c r="L235" s="35">
        <f>IF(OR(G235="",D235=""),"",G235+IF(H235="",0,H235)-IF(I235="",0,I235)-IF(J235="",0,J235)-IF(K235="",0,K235))</f>
      </c>
      <c r="M235" s="35">
        <f>IFERROR(VLOOKUP(D235,'商品マスタ'!$A$4:$L$203,12,FALSE),"")</f>
      </c>
      <c r="N235" s="35">
        <f>IF(L235="","",IF(L235&lt;=0,"欠品",IF(L235&lt;M235,"セキュリティ在庫未満","正常")))</f>
      </c>
      <c r="O235" s="28" t="n"/>
    </row>
    <row r="236">
      <c r="A236" s="29" t="n"/>
      <c r="B236" s="28" t="n"/>
      <c r="C236" s="34">
        <f>IFERROR(VLOOKUP(B236,'店舗マスタ'!$A$4:$B$103,2,FALSE),"")</f>
      </c>
      <c r="D236" s="28" t="n"/>
      <c r="E236" s="34">
        <f>IFERROR(VLOOKUP(D236,'商品マスタ'!$A$4:$E$203,5,FALSE),"")</f>
      </c>
      <c r="F236" s="34">
        <f>IFERROR(VLOOKUP(D236,'商品マスタ'!$A$4:$C$203,3,FALSE),"")</f>
      </c>
      <c r="G236" s="30" t="n"/>
      <c r="H236" s="30" t="n"/>
      <c r="I236" s="28" t="n"/>
      <c r="J236" s="28" t="n"/>
      <c r="K236" s="30" t="n"/>
      <c r="L236" s="35">
        <f>IF(OR(G236="",D236=""),"",G236+IF(H236="",0,H236)-IF(I236="",0,I236)-IF(J236="",0,J236)-IF(K236="",0,K236))</f>
      </c>
      <c r="M236" s="35">
        <f>IFERROR(VLOOKUP(D236,'商品マスタ'!$A$4:$L$203,12,FALSE),"")</f>
      </c>
      <c r="N236" s="35">
        <f>IF(L236="","",IF(L236&lt;=0,"欠品",IF(L236&lt;M236,"セキュリティ在庫未満","正常")))</f>
      </c>
      <c r="O236" s="28" t="n"/>
    </row>
    <row r="237">
      <c r="A237" s="29" t="n"/>
      <c r="B237" s="28" t="n"/>
      <c r="C237" s="34">
        <f>IFERROR(VLOOKUP(B237,'店舗マスタ'!$A$4:$B$103,2,FALSE),"")</f>
      </c>
      <c r="D237" s="28" t="n"/>
      <c r="E237" s="34">
        <f>IFERROR(VLOOKUP(D237,'商品マスタ'!$A$4:$E$203,5,FALSE),"")</f>
      </c>
      <c r="F237" s="34">
        <f>IFERROR(VLOOKUP(D237,'商品マスタ'!$A$4:$C$203,3,FALSE),"")</f>
      </c>
      <c r="G237" s="30" t="n"/>
      <c r="H237" s="30" t="n"/>
      <c r="I237" s="28" t="n"/>
      <c r="J237" s="28" t="n"/>
      <c r="K237" s="30" t="n"/>
      <c r="L237" s="35">
        <f>IF(OR(G237="",D237=""),"",G237+IF(H237="",0,H237)-IF(I237="",0,I237)-IF(J237="",0,J237)-IF(K237="",0,K237))</f>
      </c>
      <c r="M237" s="35">
        <f>IFERROR(VLOOKUP(D237,'商品マスタ'!$A$4:$L$203,12,FALSE),"")</f>
      </c>
      <c r="N237" s="35">
        <f>IF(L237="","",IF(L237&lt;=0,"欠品",IF(L237&lt;M237,"セキュリティ在庫未満","正常")))</f>
      </c>
      <c r="O237" s="28" t="n"/>
    </row>
    <row r="238">
      <c r="A238" s="29" t="n"/>
      <c r="B238" s="28" t="n"/>
      <c r="C238" s="34">
        <f>IFERROR(VLOOKUP(B238,'店舗マスタ'!$A$4:$B$103,2,FALSE),"")</f>
      </c>
      <c r="D238" s="28" t="n"/>
      <c r="E238" s="34">
        <f>IFERROR(VLOOKUP(D238,'商品マスタ'!$A$4:$E$203,5,FALSE),"")</f>
      </c>
      <c r="F238" s="34">
        <f>IFERROR(VLOOKUP(D238,'商品マスタ'!$A$4:$C$203,3,FALSE),"")</f>
      </c>
      <c r="G238" s="30" t="n"/>
      <c r="H238" s="30" t="n"/>
      <c r="I238" s="28" t="n"/>
      <c r="J238" s="28" t="n"/>
      <c r="K238" s="30" t="n"/>
      <c r="L238" s="35">
        <f>IF(OR(G238="",D238=""),"",G238+IF(H238="",0,H238)-IF(I238="",0,I238)-IF(J238="",0,J238)-IF(K238="",0,K238))</f>
      </c>
      <c r="M238" s="35">
        <f>IFERROR(VLOOKUP(D238,'商品マスタ'!$A$4:$L$203,12,FALSE),"")</f>
      </c>
      <c r="N238" s="35">
        <f>IF(L238="","",IF(L238&lt;=0,"欠品",IF(L238&lt;M238,"セキュリティ在庫未満","正常")))</f>
      </c>
      <c r="O238" s="28" t="n"/>
    </row>
    <row r="239">
      <c r="A239" s="29" t="n"/>
      <c r="B239" s="28" t="n"/>
      <c r="C239" s="34">
        <f>IFERROR(VLOOKUP(B239,'店舗マスタ'!$A$4:$B$103,2,FALSE),"")</f>
      </c>
      <c r="D239" s="28" t="n"/>
      <c r="E239" s="34">
        <f>IFERROR(VLOOKUP(D239,'商品マスタ'!$A$4:$E$203,5,FALSE),"")</f>
      </c>
      <c r="F239" s="34">
        <f>IFERROR(VLOOKUP(D239,'商品マスタ'!$A$4:$C$203,3,FALSE),"")</f>
      </c>
      <c r="G239" s="30" t="n"/>
      <c r="H239" s="30" t="n"/>
      <c r="I239" s="28" t="n"/>
      <c r="J239" s="28" t="n"/>
      <c r="K239" s="30" t="n"/>
      <c r="L239" s="35">
        <f>IF(OR(G239="",D239=""),"",G239+IF(H239="",0,H239)-IF(I239="",0,I239)-IF(J239="",0,J239)-IF(K239="",0,K239))</f>
      </c>
      <c r="M239" s="35">
        <f>IFERROR(VLOOKUP(D239,'商品マスタ'!$A$4:$L$203,12,FALSE),"")</f>
      </c>
      <c r="N239" s="35">
        <f>IF(L239="","",IF(L239&lt;=0,"欠品",IF(L239&lt;M239,"セキュリティ在庫未満","正常")))</f>
      </c>
      <c r="O239" s="28" t="n"/>
    </row>
    <row r="240">
      <c r="A240" s="29" t="n"/>
      <c r="B240" s="28" t="n"/>
      <c r="C240" s="34">
        <f>IFERROR(VLOOKUP(B240,'店舗マスタ'!$A$4:$B$103,2,FALSE),"")</f>
      </c>
      <c r="D240" s="28" t="n"/>
      <c r="E240" s="34">
        <f>IFERROR(VLOOKUP(D240,'商品マスタ'!$A$4:$E$203,5,FALSE),"")</f>
      </c>
      <c r="F240" s="34">
        <f>IFERROR(VLOOKUP(D240,'商品マスタ'!$A$4:$C$203,3,FALSE),"")</f>
      </c>
      <c r="G240" s="30" t="n"/>
      <c r="H240" s="30" t="n"/>
      <c r="I240" s="28" t="n"/>
      <c r="J240" s="28" t="n"/>
      <c r="K240" s="30" t="n"/>
      <c r="L240" s="35">
        <f>IF(OR(G240="",D240=""),"",G240+IF(H240="",0,H240)-IF(I240="",0,I240)-IF(J240="",0,J240)-IF(K240="",0,K240))</f>
      </c>
      <c r="M240" s="35">
        <f>IFERROR(VLOOKUP(D240,'商品マスタ'!$A$4:$L$203,12,FALSE),"")</f>
      </c>
      <c r="N240" s="35">
        <f>IF(L240="","",IF(L240&lt;=0,"欠品",IF(L240&lt;M240,"セキュリティ在庫未満","正常")))</f>
      </c>
      <c r="O240" s="28" t="n"/>
    </row>
    <row r="241">
      <c r="A241" s="29" t="n"/>
      <c r="B241" s="28" t="n"/>
      <c r="C241" s="34">
        <f>IFERROR(VLOOKUP(B241,'店舗マスタ'!$A$4:$B$103,2,FALSE),"")</f>
      </c>
      <c r="D241" s="28" t="n"/>
      <c r="E241" s="34">
        <f>IFERROR(VLOOKUP(D241,'商品マスタ'!$A$4:$E$203,5,FALSE),"")</f>
      </c>
      <c r="F241" s="34">
        <f>IFERROR(VLOOKUP(D241,'商品マスタ'!$A$4:$C$203,3,FALSE),"")</f>
      </c>
      <c r="G241" s="30" t="n"/>
      <c r="H241" s="30" t="n"/>
      <c r="I241" s="28" t="n"/>
      <c r="J241" s="28" t="n"/>
      <c r="K241" s="30" t="n"/>
      <c r="L241" s="35">
        <f>IF(OR(G241="",D241=""),"",G241+IF(H241="",0,H241)-IF(I241="",0,I241)-IF(J241="",0,J241)-IF(K241="",0,K241))</f>
      </c>
      <c r="M241" s="35">
        <f>IFERROR(VLOOKUP(D241,'商品マスタ'!$A$4:$L$203,12,FALSE),"")</f>
      </c>
      <c r="N241" s="35">
        <f>IF(L241="","",IF(L241&lt;=0,"欠品",IF(L241&lt;M241,"セキュリティ在庫未満","正常")))</f>
      </c>
      <c r="O241" s="28" t="n"/>
    </row>
    <row r="242">
      <c r="A242" s="29" t="n"/>
      <c r="B242" s="28" t="n"/>
      <c r="C242" s="34">
        <f>IFERROR(VLOOKUP(B242,'店舗マスタ'!$A$4:$B$103,2,FALSE),"")</f>
      </c>
      <c r="D242" s="28" t="n"/>
      <c r="E242" s="34">
        <f>IFERROR(VLOOKUP(D242,'商品マスタ'!$A$4:$E$203,5,FALSE),"")</f>
      </c>
      <c r="F242" s="34">
        <f>IFERROR(VLOOKUP(D242,'商品マスタ'!$A$4:$C$203,3,FALSE),"")</f>
      </c>
      <c r="G242" s="30" t="n"/>
      <c r="H242" s="30" t="n"/>
      <c r="I242" s="28" t="n"/>
      <c r="J242" s="28" t="n"/>
      <c r="K242" s="30" t="n"/>
      <c r="L242" s="35">
        <f>IF(OR(G242="",D242=""),"",G242+IF(H242="",0,H242)-IF(I242="",0,I242)-IF(J242="",0,J242)-IF(K242="",0,K242))</f>
      </c>
      <c r="M242" s="35">
        <f>IFERROR(VLOOKUP(D242,'商品マスタ'!$A$4:$L$203,12,FALSE),"")</f>
      </c>
      <c r="N242" s="35">
        <f>IF(L242="","",IF(L242&lt;=0,"欠品",IF(L242&lt;M242,"セキュリティ在庫未満","正常")))</f>
      </c>
      <c r="O242" s="28" t="n"/>
    </row>
    <row r="243">
      <c r="A243" s="29" t="n"/>
      <c r="B243" s="28" t="n"/>
      <c r="C243" s="34">
        <f>IFERROR(VLOOKUP(B243,'店舗マスタ'!$A$4:$B$103,2,FALSE),"")</f>
      </c>
      <c r="D243" s="28" t="n"/>
      <c r="E243" s="34">
        <f>IFERROR(VLOOKUP(D243,'商品マスタ'!$A$4:$E$203,5,FALSE),"")</f>
      </c>
      <c r="F243" s="34">
        <f>IFERROR(VLOOKUP(D243,'商品マスタ'!$A$4:$C$203,3,FALSE),"")</f>
      </c>
      <c r="G243" s="30" t="n"/>
      <c r="H243" s="30" t="n"/>
      <c r="I243" s="28" t="n"/>
      <c r="J243" s="28" t="n"/>
      <c r="K243" s="30" t="n"/>
      <c r="L243" s="35">
        <f>IF(OR(G243="",D243=""),"",G243+IF(H243="",0,H243)-IF(I243="",0,I243)-IF(J243="",0,J243)-IF(K243="",0,K243))</f>
      </c>
      <c r="M243" s="35">
        <f>IFERROR(VLOOKUP(D243,'商品マスタ'!$A$4:$L$203,12,FALSE),"")</f>
      </c>
      <c r="N243" s="35">
        <f>IF(L243="","",IF(L243&lt;=0,"欠品",IF(L243&lt;M243,"セキュリティ在庫未満","正常")))</f>
      </c>
      <c r="O243" s="28" t="n"/>
    </row>
    <row r="244">
      <c r="A244" s="29" t="n"/>
      <c r="B244" s="28" t="n"/>
      <c r="C244" s="34">
        <f>IFERROR(VLOOKUP(B244,'店舗マスタ'!$A$4:$B$103,2,FALSE),"")</f>
      </c>
      <c r="D244" s="28" t="n"/>
      <c r="E244" s="34">
        <f>IFERROR(VLOOKUP(D244,'商品マスタ'!$A$4:$E$203,5,FALSE),"")</f>
      </c>
      <c r="F244" s="34">
        <f>IFERROR(VLOOKUP(D244,'商品マスタ'!$A$4:$C$203,3,FALSE),"")</f>
      </c>
      <c r="G244" s="30" t="n"/>
      <c r="H244" s="30" t="n"/>
      <c r="I244" s="28" t="n"/>
      <c r="J244" s="28" t="n"/>
      <c r="K244" s="30" t="n"/>
      <c r="L244" s="35">
        <f>IF(OR(G244="",D244=""),"",G244+IF(H244="",0,H244)-IF(I244="",0,I244)-IF(J244="",0,J244)-IF(K244="",0,K244))</f>
      </c>
      <c r="M244" s="35">
        <f>IFERROR(VLOOKUP(D244,'商品マスタ'!$A$4:$L$203,12,FALSE),"")</f>
      </c>
      <c r="N244" s="35">
        <f>IF(L244="","",IF(L244&lt;=0,"欠品",IF(L244&lt;M244,"セキュリティ在庫未満","正常")))</f>
      </c>
      <c r="O244" s="28" t="n"/>
    </row>
    <row r="245">
      <c r="A245" s="29" t="n"/>
      <c r="B245" s="28" t="n"/>
      <c r="C245" s="34">
        <f>IFERROR(VLOOKUP(B245,'店舗マスタ'!$A$4:$B$103,2,FALSE),"")</f>
      </c>
      <c r="D245" s="28" t="n"/>
      <c r="E245" s="34">
        <f>IFERROR(VLOOKUP(D245,'商品マスタ'!$A$4:$E$203,5,FALSE),"")</f>
      </c>
      <c r="F245" s="34">
        <f>IFERROR(VLOOKUP(D245,'商品マスタ'!$A$4:$C$203,3,FALSE),"")</f>
      </c>
      <c r="G245" s="30" t="n"/>
      <c r="H245" s="30" t="n"/>
      <c r="I245" s="28" t="n"/>
      <c r="J245" s="28" t="n"/>
      <c r="K245" s="30" t="n"/>
      <c r="L245" s="35">
        <f>IF(OR(G245="",D245=""),"",G245+IF(H245="",0,H245)-IF(I245="",0,I245)-IF(J245="",0,J245)-IF(K245="",0,K245))</f>
      </c>
      <c r="M245" s="35">
        <f>IFERROR(VLOOKUP(D245,'商品マスタ'!$A$4:$L$203,12,FALSE),"")</f>
      </c>
      <c r="N245" s="35">
        <f>IF(L245="","",IF(L245&lt;=0,"欠品",IF(L245&lt;M245,"セキュリティ在庫未満","正常")))</f>
      </c>
      <c r="O245" s="28" t="n"/>
    </row>
    <row r="246">
      <c r="A246" s="29" t="n"/>
      <c r="B246" s="28" t="n"/>
      <c r="C246" s="34">
        <f>IFERROR(VLOOKUP(B246,'店舗マスタ'!$A$4:$B$103,2,FALSE),"")</f>
      </c>
      <c r="D246" s="28" t="n"/>
      <c r="E246" s="34">
        <f>IFERROR(VLOOKUP(D246,'商品マスタ'!$A$4:$E$203,5,FALSE),"")</f>
      </c>
      <c r="F246" s="34">
        <f>IFERROR(VLOOKUP(D246,'商品マスタ'!$A$4:$C$203,3,FALSE),"")</f>
      </c>
      <c r="G246" s="30" t="n"/>
      <c r="H246" s="30" t="n"/>
      <c r="I246" s="28" t="n"/>
      <c r="J246" s="28" t="n"/>
      <c r="K246" s="30" t="n"/>
      <c r="L246" s="35">
        <f>IF(OR(G246="",D246=""),"",G246+IF(H246="",0,H246)-IF(I246="",0,I246)-IF(J246="",0,J246)-IF(K246="",0,K246))</f>
      </c>
      <c r="M246" s="35">
        <f>IFERROR(VLOOKUP(D246,'商品マスタ'!$A$4:$L$203,12,FALSE),"")</f>
      </c>
      <c r="N246" s="35">
        <f>IF(L246="","",IF(L246&lt;=0,"欠品",IF(L246&lt;M246,"セキュリティ在庫未満","正常")))</f>
      </c>
      <c r="O246" s="28" t="n"/>
    </row>
    <row r="247">
      <c r="A247" s="29" t="n"/>
      <c r="B247" s="28" t="n"/>
      <c r="C247" s="34">
        <f>IFERROR(VLOOKUP(B247,'店舗マスタ'!$A$4:$B$103,2,FALSE),"")</f>
      </c>
      <c r="D247" s="28" t="n"/>
      <c r="E247" s="34">
        <f>IFERROR(VLOOKUP(D247,'商品マスタ'!$A$4:$E$203,5,FALSE),"")</f>
      </c>
      <c r="F247" s="34">
        <f>IFERROR(VLOOKUP(D247,'商品マスタ'!$A$4:$C$203,3,FALSE),"")</f>
      </c>
      <c r="G247" s="30" t="n"/>
      <c r="H247" s="30" t="n"/>
      <c r="I247" s="28" t="n"/>
      <c r="J247" s="28" t="n"/>
      <c r="K247" s="30" t="n"/>
      <c r="L247" s="35">
        <f>IF(OR(G247="",D247=""),"",G247+IF(H247="",0,H247)-IF(I247="",0,I247)-IF(J247="",0,J247)-IF(K247="",0,K247))</f>
      </c>
      <c r="M247" s="35">
        <f>IFERROR(VLOOKUP(D247,'商品マスタ'!$A$4:$L$203,12,FALSE),"")</f>
      </c>
      <c r="N247" s="35">
        <f>IF(L247="","",IF(L247&lt;=0,"欠品",IF(L247&lt;M247,"セキュリティ在庫未満","正常")))</f>
      </c>
      <c r="O247" s="28" t="n"/>
    </row>
    <row r="248">
      <c r="A248" s="29" t="n"/>
      <c r="B248" s="28" t="n"/>
      <c r="C248" s="34">
        <f>IFERROR(VLOOKUP(B248,'店舗マスタ'!$A$4:$B$103,2,FALSE),"")</f>
      </c>
      <c r="D248" s="28" t="n"/>
      <c r="E248" s="34">
        <f>IFERROR(VLOOKUP(D248,'商品マスタ'!$A$4:$E$203,5,FALSE),"")</f>
      </c>
      <c r="F248" s="34">
        <f>IFERROR(VLOOKUP(D248,'商品マスタ'!$A$4:$C$203,3,FALSE),"")</f>
      </c>
      <c r="G248" s="30" t="n"/>
      <c r="H248" s="30" t="n"/>
      <c r="I248" s="28" t="n"/>
      <c r="J248" s="28" t="n"/>
      <c r="K248" s="30" t="n"/>
      <c r="L248" s="35">
        <f>IF(OR(G248="",D248=""),"",G248+IF(H248="",0,H248)-IF(I248="",0,I248)-IF(J248="",0,J248)-IF(K248="",0,K248))</f>
      </c>
      <c r="M248" s="35">
        <f>IFERROR(VLOOKUP(D248,'商品マスタ'!$A$4:$L$203,12,FALSE),"")</f>
      </c>
      <c r="N248" s="35">
        <f>IF(L248="","",IF(L248&lt;=0,"欠品",IF(L248&lt;M248,"セキュリティ在庫未満","正常")))</f>
      </c>
      <c r="O248" s="28" t="n"/>
    </row>
    <row r="249">
      <c r="A249" s="29" t="n"/>
      <c r="B249" s="28" t="n"/>
      <c r="C249" s="34">
        <f>IFERROR(VLOOKUP(B249,'店舗マスタ'!$A$4:$B$103,2,FALSE),"")</f>
      </c>
      <c r="D249" s="28" t="n"/>
      <c r="E249" s="34">
        <f>IFERROR(VLOOKUP(D249,'商品マスタ'!$A$4:$E$203,5,FALSE),"")</f>
      </c>
      <c r="F249" s="34">
        <f>IFERROR(VLOOKUP(D249,'商品マスタ'!$A$4:$C$203,3,FALSE),"")</f>
      </c>
      <c r="G249" s="30" t="n"/>
      <c r="H249" s="30" t="n"/>
      <c r="I249" s="28" t="n"/>
      <c r="J249" s="28" t="n"/>
      <c r="K249" s="30" t="n"/>
      <c r="L249" s="35">
        <f>IF(OR(G249="",D249=""),"",G249+IF(H249="",0,H249)-IF(I249="",0,I249)-IF(J249="",0,J249)-IF(K249="",0,K249))</f>
      </c>
      <c r="M249" s="35">
        <f>IFERROR(VLOOKUP(D249,'商品マスタ'!$A$4:$L$203,12,FALSE),"")</f>
      </c>
      <c r="N249" s="35">
        <f>IF(L249="","",IF(L249&lt;=0,"欠品",IF(L249&lt;M249,"セキュリティ在庫未満","正常")))</f>
      </c>
      <c r="O249" s="28" t="n"/>
    </row>
    <row r="250">
      <c r="A250" s="29" t="n"/>
      <c r="B250" s="28" t="n"/>
      <c r="C250" s="34">
        <f>IFERROR(VLOOKUP(B250,'店舗マスタ'!$A$4:$B$103,2,FALSE),"")</f>
      </c>
      <c r="D250" s="28" t="n"/>
      <c r="E250" s="34">
        <f>IFERROR(VLOOKUP(D250,'商品マスタ'!$A$4:$E$203,5,FALSE),"")</f>
      </c>
      <c r="F250" s="34">
        <f>IFERROR(VLOOKUP(D250,'商品マスタ'!$A$4:$C$203,3,FALSE),"")</f>
      </c>
      <c r="G250" s="30" t="n"/>
      <c r="H250" s="30" t="n"/>
      <c r="I250" s="28" t="n"/>
      <c r="J250" s="28" t="n"/>
      <c r="K250" s="30" t="n"/>
      <c r="L250" s="35">
        <f>IF(OR(G250="",D250=""),"",G250+IF(H250="",0,H250)-IF(I250="",0,I250)-IF(J250="",0,J250)-IF(K250="",0,K250))</f>
      </c>
      <c r="M250" s="35">
        <f>IFERROR(VLOOKUP(D250,'商品マスタ'!$A$4:$L$203,12,FALSE),"")</f>
      </c>
      <c r="N250" s="35">
        <f>IF(L250="","",IF(L250&lt;=0,"欠品",IF(L250&lt;M250,"セキュリティ在庫未満","正常")))</f>
      </c>
      <c r="O250" s="28" t="n"/>
    </row>
    <row r="251">
      <c r="A251" s="29" t="n"/>
      <c r="B251" s="28" t="n"/>
      <c r="C251" s="34">
        <f>IFERROR(VLOOKUP(B251,'店舗マスタ'!$A$4:$B$103,2,FALSE),"")</f>
      </c>
      <c r="D251" s="28" t="n"/>
      <c r="E251" s="34">
        <f>IFERROR(VLOOKUP(D251,'商品マスタ'!$A$4:$E$203,5,FALSE),"")</f>
      </c>
      <c r="F251" s="34">
        <f>IFERROR(VLOOKUP(D251,'商品マスタ'!$A$4:$C$203,3,FALSE),"")</f>
      </c>
      <c r="G251" s="30" t="n"/>
      <c r="H251" s="30" t="n"/>
      <c r="I251" s="28" t="n"/>
      <c r="J251" s="28" t="n"/>
      <c r="K251" s="30" t="n"/>
      <c r="L251" s="35">
        <f>IF(OR(G251="",D251=""),"",G251+IF(H251="",0,H251)-IF(I251="",0,I251)-IF(J251="",0,J251)-IF(K251="",0,K251))</f>
      </c>
      <c r="M251" s="35">
        <f>IFERROR(VLOOKUP(D251,'商品マスタ'!$A$4:$L$203,12,FALSE),"")</f>
      </c>
      <c r="N251" s="35">
        <f>IF(L251="","",IF(L251&lt;=0,"欠品",IF(L251&lt;M251,"セキュリティ在庫未満","正常")))</f>
      </c>
      <c r="O251" s="28" t="n"/>
    </row>
    <row r="252">
      <c r="A252" s="29" t="n"/>
      <c r="B252" s="28" t="n"/>
      <c r="C252" s="34">
        <f>IFERROR(VLOOKUP(B252,'店舗マスタ'!$A$4:$B$103,2,FALSE),"")</f>
      </c>
      <c r="D252" s="28" t="n"/>
      <c r="E252" s="34">
        <f>IFERROR(VLOOKUP(D252,'商品マスタ'!$A$4:$E$203,5,FALSE),"")</f>
      </c>
      <c r="F252" s="34">
        <f>IFERROR(VLOOKUP(D252,'商品マスタ'!$A$4:$C$203,3,FALSE),"")</f>
      </c>
      <c r="G252" s="30" t="n"/>
      <c r="H252" s="30" t="n"/>
      <c r="I252" s="28" t="n"/>
      <c r="J252" s="28" t="n"/>
      <c r="K252" s="30" t="n"/>
      <c r="L252" s="35">
        <f>IF(OR(G252="",D252=""),"",G252+IF(H252="",0,H252)-IF(I252="",0,I252)-IF(J252="",0,J252)-IF(K252="",0,K252))</f>
      </c>
      <c r="M252" s="35">
        <f>IFERROR(VLOOKUP(D252,'商品マスタ'!$A$4:$L$203,12,FALSE),"")</f>
      </c>
      <c r="N252" s="35">
        <f>IF(L252="","",IF(L252&lt;=0,"欠品",IF(L252&lt;M252,"セキュリティ在庫未満","正常")))</f>
      </c>
      <c r="O252" s="28" t="n"/>
    </row>
    <row r="253">
      <c r="A253" s="29" t="n"/>
      <c r="B253" s="28" t="n"/>
      <c r="C253" s="34">
        <f>IFERROR(VLOOKUP(B253,'店舗マスタ'!$A$4:$B$103,2,FALSE),"")</f>
      </c>
      <c r="D253" s="28" t="n"/>
      <c r="E253" s="34">
        <f>IFERROR(VLOOKUP(D253,'商品マスタ'!$A$4:$E$203,5,FALSE),"")</f>
      </c>
      <c r="F253" s="34">
        <f>IFERROR(VLOOKUP(D253,'商品マスタ'!$A$4:$C$203,3,FALSE),"")</f>
      </c>
      <c r="G253" s="30" t="n"/>
      <c r="H253" s="30" t="n"/>
      <c r="I253" s="28" t="n"/>
      <c r="J253" s="28" t="n"/>
      <c r="K253" s="30" t="n"/>
      <c r="L253" s="35">
        <f>IF(OR(G253="",D253=""),"",G253+IF(H253="",0,H253)-IF(I253="",0,I253)-IF(J253="",0,J253)-IF(K253="",0,K253))</f>
      </c>
      <c r="M253" s="35">
        <f>IFERROR(VLOOKUP(D253,'商品マスタ'!$A$4:$L$203,12,FALSE),"")</f>
      </c>
      <c r="N253" s="35">
        <f>IF(L253="","",IF(L253&lt;=0,"欠品",IF(L253&lt;M253,"セキュリティ在庫未満","正常")))</f>
      </c>
      <c r="O253" s="28" t="n"/>
    </row>
    <row r="254">
      <c r="A254" s="29" t="n"/>
      <c r="B254" s="28" t="n"/>
      <c r="C254" s="34">
        <f>IFERROR(VLOOKUP(B254,'店舗マスタ'!$A$4:$B$103,2,FALSE),"")</f>
      </c>
      <c r="D254" s="28" t="n"/>
      <c r="E254" s="34">
        <f>IFERROR(VLOOKUP(D254,'商品マスタ'!$A$4:$E$203,5,FALSE),"")</f>
      </c>
      <c r="F254" s="34">
        <f>IFERROR(VLOOKUP(D254,'商品マスタ'!$A$4:$C$203,3,FALSE),"")</f>
      </c>
      <c r="G254" s="30" t="n"/>
      <c r="H254" s="30" t="n"/>
      <c r="I254" s="28" t="n"/>
      <c r="J254" s="28" t="n"/>
      <c r="K254" s="30" t="n"/>
      <c r="L254" s="35">
        <f>IF(OR(G254="",D254=""),"",G254+IF(H254="",0,H254)-IF(I254="",0,I254)-IF(J254="",0,J254)-IF(K254="",0,K254))</f>
      </c>
      <c r="M254" s="35">
        <f>IFERROR(VLOOKUP(D254,'商品マスタ'!$A$4:$L$203,12,FALSE),"")</f>
      </c>
      <c r="N254" s="35">
        <f>IF(L254="","",IF(L254&lt;=0,"欠品",IF(L254&lt;M254,"セキュリティ在庫未満","正常")))</f>
      </c>
      <c r="O254" s="28" t="n"/>
    </row>
    <row r="255">
      <c r="A255" s="29" t="n"/>
      <c r="B255" s="28" t="n"/>
      <c r="C255" s="34">
        <f>IFERROR(VLOOKUP(B255,'店舗マスタ'!$A$4:$B$103,2,FALSE),"")</f>
      </c>
      <c r="D255" s="28" t="n"/>
      <c r="E255" s="34">
        <f>IFERROR(VLOOKUP(D255,'商品マスタ'!$A$4:$E$203,5,FALSE),"")</f>
      </c>
      <c r="F255" s="34">
        <f>IFERROR(VLOOKUP(D255,'商品マスタ'!$A$4:$C$203,3,FALSE),"")</f>
      </c>
      <c r="G255" s="30" t="n"/>
      <c r="H255" s="30" t="n"/>
      <c r="I255" s="28" t="n"/>
      <c r="J255" s="28" t="n"/>
      <c r="K255" s="30" t="n"/>
      <c r="L255" s="35">
        <f>IF(OR(G255="",D255=""),"",G255+IF(H255="",0,H255)-IF(I255="",0,I255)-IF(J255="",0,J255)-IF(K255="",0,K255))</f>
      </c>
      <c r="M255" s="35">
        <f>IFERROR(VLOOKUP(D255,'商品マスタ'!$A$4:$L$203,12,FALSE),"")</f>
      </c>
      <c r="N255" s="35">
        <f>IF(L255="","",IF(L255&lt;=0,"欠品",IF(L255&lt;M255,"セキュリティ在庫未満","正常")))</f>
      </c>
      <c r="O255" s="28" t="n"/>
    </row>
    <row r="256">
      <c r="A256" s="29" t="n"/>
      <c r="B256" s="28" t="n"/>
      <c r="C256" s="34">
        <f>IFERROR(VLOOKUP(B256,'店舗マスタ'!$A$4:$B$103,2,FALSE),"")</f>
      </c>
      <c r="D256" s="28" t="n"/>
      <c r="E256" s="34">
        <f>IFERROR(VLOOKUP(D256,'商品マスタ'!$A$4:$E$203,5,FALSE),"")</f>
      </c>
      <c r="F256" s="34">
        <f>IFERROR(VLOOKUP(D256,'商品マスタ'!$A$4:$C$203,3,FALSE),"")</f>
      </c>
      <c r="G256" s="30" t="n"/>
      <c r="H256" s="30" t="n"/>
      <c r="I256" s="28" t="n"/>
      <c r="J256" s="28" t="n"/>
      <c r="K256" s="30" t="n"/>
      <c r="L256" s="35">
        <f>IF(OR(G256="",D256=""),"",G256+IF(H256="",0,H256)-IF(I256="",0,I256)-IF(J256="",0,J256)-IF(K256="",0,K256))</f>
      </c>
      <c r="M256" s="35">
        <f>IFERROR(VLOOKUP(D256,'商品マスタ'!$A$4:$L$203,12,FALSE),"")</f>
      </c>
      <c r="N256" s="35">
        <f>IF(L256="","",IF(L256&lt;=0,"欠品",IF(L256&lt;M256,"セキュリティ在庫未満","正常")))</f>
      </c>
      <c r="O256" s="28" t="n"/>
    </row>
    <row r="257">
      <c r="A257" s="29" t="n"/>
      <c r="B257" s="28" t="n"/>
      <c r="C257" s="34">
        <f>IFERROR(VLOOKUP(B257,'店舗マスタ'!$A$4:$B$103,2,FALSE),"")</f>
      </c>
      <c r="D257" s="28" t="n"/>
      <c r="E257" s="34">
        <f>IFERROR(VLOOKUP(D257,'商品マスタ'!$A$4:$E$203,5,FALSE),"")</f>
      </c>
      <c r="F257" s="34">
        <f>IFERROR(VLOOKUP(D257,'商品マスタ'!$A$4:$C$203,3,FALSE),"")</f>
      </c>
      <c r="G257" s="30" t="n"/>
      <c r="H257" s="30" t="n"/>
      <c r="I257" s="28" t="n"/>
      <c r="J257" s="28" t="n"/>
      <c r="K257" s="30" t="n"/>
      <c r="L257" s="35">
        <f>IF(OR(G257="",D257=""),"",G257+IF(H257="",0,H257)-IF(I257="",0,I257)-IF(J257="",0,J257)-IF(K257="",0,K257))</f>
      </c>
      <c r="M257" s="35">
        <f>IFERROR(VLOOKUP(D257,'商品マスタ'!$A$4:$L$203,12,FALSE),"")</f>
      </c>
      <c r="N257" s="35">
        <f>IF(L257="","",IF(L257&lt;=0,"欠品",IF(L257&lt;M257,"セキュリティ在庫未満","正常")))</f>
      </c>
      <c r="O257" s="28" t="n"/>
    </row>
    <row r="258">
      <c r="A258" s="29" t="n"/>
      <c r="B258" s="28" t="n"/>
      <c r="C258" s="34">
        <f>IFERROR(VLOOKUP(B258,'店舗マスタ'!$A$4:$B$103,2,FALSE),"")</f>
      </c>
      <c r="D258" s="28" t="n"/>
      <c r="E258" s="34">
        <f>IFERROR(VLOOKUP(D258,'商品マスタ'!$A$4:$E$203,5,FALSE),"")</f>
      </c>
      <c r="F258" s="34">
        <f>IFERROR(VLOOKUP(D258,'商品マスタ'!$A$4:$C$203,3,FALSE),"")</f>
      </c>
      <c r="G258" s="30" t="n"/>
      <c r="H258" s="30" t="n"/>
      <c r="I258" s="28" t="n"/>
      <c r="J258" s="28" t="n"/>
      <c r="K258" s="30" t="n"/>
      <c r="L258" s="35">
        <f>IF(OR(G258="",D258=""),"",G258+IF(H258="",0,H258)-IF(I258="",0,I258)-IF(J258="",0,J258)-IF(K258="",0,K258))</f>
      </c>
      <c r="M258" s="35">
        <f>IFERROR(VLOOKUP(D258,'商品マスタ'!$A$4:$L$203,12,FALSE),"")</f>
      </c>
      <c r="N258" s="35">
        <f>IF(L258="","",IF(L258&lt;=0,"欠品",IF(L258&lt;M258,"セキュリティ在庫未満","正常")))</f>
      </c>
      <c r="O258" s="28" t="n"/>
    </row>
    <row r="259">
      <c r="A259" s="29" t="n"/>
      <c r="B259" s="28" t="n"/>
      <c r="C259" s="34">
        <f>IFERROR(VLOOKUP(B259,'店舗マスタ'!$A$4:$B$103,2,FALSE),"")</f>
      </c>
      <c r="D259" s="28" t="n"/>
      <c r="E259" s="34">
        <f>IFERROR(VLOOKUP(D259,'商品マスタ'!$A$4:$E$203,5,FALSE),"")</f>
      </c>
      <c r="F259" s="34">
        <f>IFERROR(VLOOKUP(D259,'商品マスタ'!$A$4:$C$203,3,FALSE),"")</f>
      </c>
      <c r="G259" s="30" t="n"/>
      <c r="H259" s="30" t="n"/>
      <c r="I259" s="28" t="n"/>
      <c r="J259" s="28" t="n"/>
      <c r="K259" s="30" t="n"/>
      <c r="L259" s="35">
        <f>IF(OR(G259="",D259=""),"",G259+IF(H259="",0,H259)-IF(I259="",0,I259)-IF(J259="",0,J259)-IF(K259="",0,K259))</f>
      </c>
      <c r="M259" s="35">
        <f>IFERROR(VLOOKUP(D259,'商品マスタ'!$A$4:$L$203,12,FALSE),"")</f>
      </c>
      <c r="N259" s="35">
        <f>IF(L259="","",IF(L259&lt;=0,"欠品",IF(L259&lt;M259,"セキュリティ在庫未満","正常")))</f>
      </c>
      <c r="O259" s="28" t="n"/>
    </row>
    <row r="260">
      <c r="A260" s="29" t="n"/>
      <c r="B260" s="28" t="n"/>
      <c r="C260" s="34">
        <f>IFERROR(VLOOKUP(B260,'店舗マスタ'!$A$4:$B$103,2,FALSE),"")</f>
      </c>
      <c r="D260" s="28" t="n"/>
      <c r="E260" s="34">
        <f>IFERROR(VLOOKUP(D260,'商品マスタ'!$A$4:$E$203,5,FALSE),"")</f>
      </c>
      <c r="F260" s="34">
        <f>IFERROR(VLOOKUP(D260,'商品マスタ'!$A$4:$C$203,3,FALSE),"")</f>
      </c>
      <c r="G260" s="30" t="n"/>
      <c r="H260" s="30" t="n"/>
      <c r="I260" s="28" t="n"/>
      <c r="J260" s="28" t="n"/>
      <c r="K260" s="30" t="n"/>
      <c r="L260" s="35">
        <f>IF(OR(G260="",D260=""),"",G260+IF(H260="",0,H260)-IF(I260="",0,I260)-IF(J260="",0,J260)-IF(K260="",0,K260))</f>
      </c>
      <c r="M260" s="35">
        <f>IFERROR(VLOOKUP(D260,'商品マスタ'!$A$4:$L$203,12,FALSE),"")</f>
      </c>
      <c r="N260" s="35">
        <f>IF(L260="","",IF(L260&lt;=0,"欠品",IF(L260&lt;M260,"セキュリティ在庫未満","正常")))</f>
      </c>
      <c r="O260" s="28" t="n"/>
    </row>
    <row r="261">
      <c r="A261" s="29" t="n"/>
      <c r="B261" s="28" t="n"/>
      <c r="C261" s="34">
        <f>IFERROR(VLOOKUP(B261,'店舗マスタ'!$A$4:$B$103,2,FALSE),"")</f>
      </c>
      <c r="D261" s="28" t="n"/>
      <c r="E261" s="34">
        <f>IFERROR(VLOOKUP(D261,'商品マスタ'!$A$4:$E$203,5,FALSE),"")</f>
      </c>
      <c r="F261" s="34">
        <f>IFERROR(VLOOKUP(D261,'商品マスタ'!$A$4:$C$203,3,FALSE),"")</f>
      </c>
      <c r="G261" s="30" t="n"/>
      <c r="H261" s="30" t="n"/>
      <c r="I261" s="28" t="n"/>
      <c r="J261" s="28" t="n"/>
      <c r="K261" s="30" t="n"/>
      <c r="L261" s="35">
        <f>IF(OR(G261="",D261=""),"",G261+IF(H261="",0,H261)-IF(I261="",0,I261)-IF(J261="",0,J261)-IF(K261="",0,K261))</f>
      </c>
      <c r="M261" s="35">
        <f>IFERROR(VLOOKUP(D261,'商品マスタ'!$A$4:$L$203,12,FALSE),"")</f>
      </c>
      <c r="N261" s="35">
        <f>IF(L261="","",IF(L261&lt;=0,"欠品",IF(L261&lt;M261,"セキュリティ在庫未満","正常")))</f>
      </c>
      <c r="O261" s="28" t="n"/>
    </row>
    <row r="262">
      <c r="A262" s="29" t="n"/>
      <c r="B262" s="28" t="n"/>
      <c r="C262" s="34">
        <f>IFERROR(VLOOKUP(B262,'店舗マスタ'!$A$4:$B$103,2,FALSE),"")</f>
      </c>
      <c r="D262" s="28" t="n"/>
      <c r="E262" s="34">
        <f>IFERROR(VLOOKUP(D262,'商品マスタ'!$A$4:$E$203,5,FALSE),"")</f>
      </c>
      <c r="F262" s="34">
        <f>IFERROR(VLOOKUP(D262,'商品マスタ'!$A$4:$C$203,3,FALSE),"")</f>
      </c>
      <c r="G262" s="30" t="n"/>
      <c r="H262" s="30" t="n"/>
      <c r="I262" s="28" t="n"/>
      <c r="J262" s="28" t="n"/>
      <c r="K262" s="30" t="n"/>
      <c r="L262" s="35">
        <f>IF(OR(G262="",D262=""),"",G262+IF(H262="",0,H262)-IF(I262="",0,I262)-IF(J262="",0,J262)-IF(K262="",0,K262))</f>
      </c>
      <c r="M262" s="35">
        <f>IFERROR(VLOOKUP(D262,'商品マスタ'!$A$4:$L$203,12,FALSE),"")</f>
      </c>
      <c r="N262" s="35">
        <f>IF(L262="","",IF(L262&lt;=0,"欠品",IF(L262&lt;M262,"セキュリティ在庫未満","正常")))</f>
      </c>
      <c r="O262" s="28" t="n"/>
    </row>
    <row r="263">
      <c r="A263" s="29" t="n"/>
      <c r="B263" s="28" t="n"/>
      <c r="C263" s="34">
        <f>IFERROR(VLOOKUP(B263,'店舗マスタ'!$A$4:$B$103,2,FALSE),"")</f>
      </c>
      <c r="D263" s="28" t="n"/>
      <c r="E263" s="34">
        <f>IFERROR(VLOOKUP(D263,'商品マスタ'!$A$4:$E$203,5,FALSE),"")</f>
      </c>
      <c r="F263" s="34">
        <f>IFERROR(VLOOKUP(D263,'商品マスタ'!$A$4:$C$203,3,FALSE),"")</f>
      </c>
      <c r="G263" s="30" t="n"/>
      <c r="H263" s="30" t="n"/>
      <c r="I263" s="28" t="n"/>
      <c r="J263" s="28" t="n"/>
      <c r="K263" s="30" t="n"/>
      <c r="L263" s="35">
        <f>IF(OR(G263="",D263=""),"",G263+IF(H263="",0,H263)-IF(I263="",0,I263)-IF(J263="",0,J263)-IF(K263="",0,K263))</f>
      </c>
      <c r="M263" s="35">
        <f>IFERROR(VLOOKUP(D263,'商品マスタ'!$A$4:$L$203,12,FALSE),"")</f>
      </c>
      <c r="N263" s="35">
        <f>IF(L263="","",IF(L263&lt;=0,"欠品",IF(L263&lt;M263,"セキュリティ在庫未満","正常")))</f>
      </c>
      <c r="O263" s="28" t="n"/>
    </row>
    <row r="264">
      <c r="A264" s="29" t="n"/>
      <c r="B264" s="28" t="n"/>
      <c r="C264" s="34">
        <f>IFERROR(VLOOKUP(B264,'店舗マスタ'!$A$4:$B$103,2,FALSE),"")</f>
      </c>
      <c r="D264" s="28" t="n"/>
      <c r="E264" s="34">
        <f>IFERROR(VLOOKUP(D264,'商品マスタ'!$A$4:$E$203,5,FALSE),"")</f>
      </c>
      <c r="F264" s="34">
        <f>IFERROR(VLOOKUP(D264,'商品マスタ'!$A$4:$C$203,3,FALSE),"")</f>
      </c>
      <c r="G264" s="30" t="n"/>
      <c r="H264" s="30" t="n"/>
      <c r="I264" s="28" t="n"/>
      <c r="J264" s="28" t="n"/>
      <c r="K264" s="30" t="n"/>
      <c r="L264" s="35">
        <f>IF(OR(G264="",D264=""),"",G264+IF(H264="",0,H264)-IF(I264="",0,I264)-IF(J264="",0,J264)-IF(K264="",0,K264))</f>
      </c>
      <c r="M264" s="35">
        <f>IFERROR(VLOOKUP(D264,'商品マスタ'!$A$4:$L$203,12,FALSE),"")</f>
      </c>
      <c r="N264" s="35">
        <f>IF(L264="","",IF(L264&lt;=0,"欠品",IF(L264&lt;M264,"セキュリティ在庫未満","正常")))</f>
      </c>
      <c r="O264" s="28" t="n"/>
    </row>
    <row r="265">
      <c r="A265" s="29" t="n"/>
      <c r="B265" s="28" t="n"/>
      <c r="C265" s="34">
        <f>IFERROR(VLOOKUP(B265,'店舗マスタ'!$A$4:$B$103,2,FALSE),"")</f>
      </c>
      <c r="D265" s="28" t="n"/>
      <c r="E265" s="34">
        <f>IFERROR(VLOOKUP(D265,'商品マスタ'!$A$4:$E$203,5,FALSE),"")</f>
      </c>
      <c r="F265" s="34">
        <f>IFERROR(VLOOKUP(D265,'商品マスタ'!$A$4:$C$203,3,FALSE),"")</f>
      </c>
      <c r="G265" s="30" t="n"/>
      <c r="H265" s="30" t="n"/>
      <c r="I265" s="28" t="n"/>
      <c r="J265" s="28" t="n"/>
      <c r="K265" s="30" t="n"/>
      <c r="L265" s="35">
        <f>IF(OR(G265="",D265=""),"",G265+IF(H265="",0,H265)-IF(I265="",0,I265)-IF(J265="",0,J265)-IF(K265="",0,K265))</f>
      </c>
      <c r="M265" s="35">
        <f>IFERROR(VLOOKUP(D265,'商品マスタ'!$A$4:$L$203,12,FALSE),"")</f>
      </c>
      <c r="N265" s="35">
        <f>IF(L265="","",IF(L265&lt;=0,"欠品",IF(L265&lt;M265,"セキュリティ在庫未満","正常")))</f>
      </c>
      <c r="O265" s="28" t="n"/>
    </row>
    <row r="266">
      <c r="A266" s="29" t="n"/>
      <c r="B266" s="28" t="n"/>
      <c r="C266" s="34">
        <f>IFERROR(VLOOKUP(B266,'店舗マスタ'!$A$4:$B$103,2,FALSE),"")</f>
      </c>
      <c r="D266" s="28" t="n"/>
      <c r="E266" s="34">
        <f>IFERROR(VLOOKUP(D266,'商品マスタ'!$A$4:$E$203,5,FALSE),"")</f>
      </c>
      <c r="F266" s="34">
        <f>IFERROR(VLOOKUP(D266,'商品マスタ'!$A$4:$C$203,3,FALSE),"")</f>
      </c>
      <c r="G266" s="30" t="n"/>
      <c r="H266" s="30" t="n"/>
      <c r="I266" s="28" t="n"/>
      <c r="J266" s="28" t="n"/>
      <c r="K266" s="30" t="n"/>
      <c r="L266" s="35">
        <f>IF(OR(G266="",D266=""),"",G266+IF(H266="",0,H266)-IF(I266="",0,I266)-IF(J266="",0,J266)-IF(K266="",0,K266))</f>
      </c>
      <c r="M266" s="35">
        <f>IFERROR(VLOOKUP(D266,'商品マスタ'!$A$4:$L$203,12,FALSE),"")</f>
      </c>
      <c r="N266" s="35">
        <f>IF(L266="","",IF(L266&lt;=0,"欠品",IF(L266&lt;M266,"セキュリティ在庫未満","正常")))</f>
      </c>
      <c r="O266" s="28" t="n"/>
    </row>
    <row r="267">
      <c r="A267" s="29" t="n"/>
      <c r="B267" s="28" t="n"/>
      <c r="C267" s="34">
        <f>IFERROR(VLOOKUP(B267,'店舗マスタ'!$A$4:$B$103,2,FALSE),"")</f>
      </c>
      <c r="D267" s="28" t="n"/>
      <c r="E267" s="34">
        <f>IFERROR(VLOOKUP(D267,'商品マスタ'!$A$4:$E$203,5,FALSE),"")</f>
      </c>
      <c r="F267" s="34">
        <f>IFERROR(VLOOKUP(D267,'商品マスタ'!$A$4:$C$203,3,FALSE),"")</f>
      </c>
      <c r="G267" s="30" t="n"/>
      <c r="H267" s="30" t="n"/>
      <c r="I267" s="28" t="n"/>
      <c r="J267" s="28" t="n"/>
      <c r="K267" s="30" t="n"/>
      <c r="L267" s="35">
        <f>IF(OR(G267="",D267=""),"",G267+IF(H267="",0,H267)-IF(I267="",0,I267)-IF(J267="",0,J267)-IF(K267="",0,K267))</f>
      </c>
      <c r="M267" s="35">
        <f>IFERROR(VLOOKUP(D267,'商品マスタ'!$A$4:$L$203,12,FALSE),"")</f>
      </c>
      <c r="N267" s="35">
        <f>IF(L267="","",IF(L267&lt;=0,"欠品",IF(L267&lt;M267,"セキュリティ在庫未満","正常")))</f>
      </c>
      <c r="O267" s="28" t="n"/>
    </row>
    <row r="268">
      <c r="A268" s="29" t="n"/>
      <c r="B268" s="28" t="n"/>
      <c r="C268" s="34">
        <f>IFERROR(VLOOKUP(B268,'店舗マスタ'!$A$4:$B$103,2,FALSE),"")</f>
      </c>
      <c r="D268" s="28" t="n"/>
      <c r="E268" s="34">
        <f>IFERROR(VLOOKUP(D268,'商品マスタ'!$A$4:$E$203,5,FALSE),"")</f>
      </c>
      <c r="F268" s="34">
        <f>IFERROR(VLOOKUP(D268,'商品マスタ'!$A$4:$C$203,3,FALSE),"")</f>
      </c>
      <c r="G268" s="30" t="n"/>
      <c r="H268" s="30" t="n"/>
      <c r="I268" s="28" t="n"/>
      <c r="J268" s="28" t="n"/>
      <c r="K268" s="30" t="n"/>
      <c r="L268" s="35">
        <f>IF(OR(G268="",D268=""),"",G268+IF(H268="",0,H268)-IF(I268="",0,I268)-IF(J268="",0,J268)-IF(K268="",0,K268))</f>
      </c>
      <c r="M268" s="35">
        <f>IFERROR(VLOOKUP(D268,'商品マスタ'!$A$4:$L$203,12,FALSE),"")</f>
      </c>
      <c r="N268" s="35">
        <f>IF(L268="","",IF(L268&lt;=0,"欠品",IF(L268&lt;M268,"セキュリティ在庫未満","正常")))</f>
      </c>
      <c r="O268" s="28" t="n"/>
    </row>
    <row r="269">
      <c r="A269" s="29" t="n"/>
      <c r="B269" s="28" t="n"/>
      <c r="C269" s="34">
        <f>IFERROR(VLOOKUP(B269,'店舗マスタ'!$A$4:$B$103,2,FALSE),"")</f>
      </c>
      <c r="D269" s="28" t="n"/>
      <c r="E269" s="34">
        <f>IFERROR(VLOOKUP(D269,'商品マスタ'!$A$4:$E$203,5,FALSE),"")</f>
      </c>
      <c r="F269" s="34">
        <f>IFERROR(VLOOKUP(D269,'商品マスタ'!$A$4:$C$203,3,FALSE),"")</f>
      </c>
      <c r="G269" s="30" t="n"/>
      <c r="H269" s="30" t="n"/>
      <c r="I269" s="28" t="n"/>
      <c r="J269" s="28" t="n"/>
      <c r="K269" s="30" t="n"/>
      <c r="L269" s="35">
        <f>IF(OR(G269="",D269=""),"",G269+IF(H269="",0,H269)-IF(I269="",0,I269)-IF(J269="",0,J269)-IF(K269="",0,K269))</f>
      </c>
      <c r="M269" s="35">
        <f>IFERROR(VLOOKUP(D269,'商品マスタ'!$A$4:$L$203,12,FALSE),"")</f>
      </c>
      <c r="N269" s="35">
        <f>IF(L269="","",IF(L269&lt;=0,"欠品",IF(L269&lt;M269,"セキュリティ在庫未満","正常")))</f>
      </c>
      <c r="O269" s="28" t="n"/>
    </row>
    <row r="270">
      <c r="A270" s="29" t="n"/>
      <c r="B270" s="28" t="n"/>
      <c r="C270" s="34">
        <f>IFERROR(VLOOKUP(B270,'店舗マスタ'!$A$4:$B$103,2,FALSE),"")</f>
      </c>
      <c r="D270" s="28" t="n"/>
      <c r="E270" s="34">
        <f>IFERROR(VLOOKUP(D270,'商品マスタ'!$A$4:$E$203,5,FALSE),"")</f>
      </c>
      <c r="F270" s="34">
        <f>IFERROR(VLOOKUP(D270,'商品マスタ'!$A$4:$C$203,3,FALSE),"")</f>
      </c>
      <c r="G270" s="30" t="n"/>
      <c r="H270" s="30" t="n"/>
      <c r="I270" s="28" t="n"/>
      <c r="J270" s="28" t="n"/>
      <c r="K270" s="30" t="n"/>
      <c r="L270" s="35">
        <f>IF(OR(G270="",D270=""),"",G270+IF(H270="",0,H270)-IF(I270="",0,I270)-IF(J270="",0,J270)-IF(K270="",0,K270))</f>
      </c>
      <c r="M270" s="35">
        <f>IFERROR(VLOOKUP(D270,'商品マスタ'!$A$4:$L$203,12,FALSE),"")</f>
      </c>
      <c r="N270" s="35">
        <f>IF(L270="","",IF(L270&lt;=0,"欠品",IF(L270&lt;M270,"セキュリティ在庫未満","正常")))</f>
      </c>
      <c r="O270" s="28" t="n"/>
    </row>
    <row r="271">
      <c r="A271" s="29" t="n"/>
      <c r="B271" s="28" t="n"/>
      <c r="C271" s="34">
        <f>IFERROR(VLOOKUP(B271,'店舗マスタ'!$A$4:$B$103,2,FALSE),"")</f>
      </c>
      <c r="D271" s="28" t="n"/>
      <c r="E271" s="34">
        <f>IFERROR(VLOOKUP(D271,'商品マスタ'!$A$4:$E$203,5,FALSE),"")</f>
      </c>
      <c r="F271" s="34">
        <f>IFERROR(VLOOKUP(D271,'商品マスタ'!$A$4:$C$203,3,FALSE),"")</f>
      </c>
      <c r="G271" s="30" t="n"/>
      <c r="H271" s="30" t="n"/>
      <c r="I271" s="28" t="n"/>
      <c r="J271" s="28" t="n"/>
      <c r="K271" s="30" t="n"/>
      <c r="L271" s="35">
        <f>IF(OR(G271="",D271=""),"",G271+IF(H271="",0,H271)-IF(I271="",0,I271)-IF(J271="",0,J271)-IF(K271="",0,K271))</f>
      </c>
      <c r="M271" s="35">
        <f>IFERROR(VLOOKUP(D271,'商品マスタ'!$A$4:$L$203,12,FALSE),"")</f>
      </c>
      <c r="N271" s="35">
        <f>IF(L271="","",IF(L271&lt;=0,"欠品",IF(L271&lt;M271,"セキュリティ在庫未満","正常")))</f>
      </c>
      <c r="O271" s="28" t="n"/>
    </row>
    <row r="272">
      <c r="A272" s="29" t="n"/>
      <c r="B272" s="28" t="n"/>
      <c r="C272" s="34">
        <f>IFERROR(VLOOKUP(B272,'店舗マスタ'!$A$4:$B$103,2,FALSE),"")</f>
      </c>
      <c r="D272" s="28" t="n"/>
      <c r="E272" s="34">
        <f>IFERROR(VLOOKUP(D272,'商品マスタ'!$A$4:$E$203,5,FALSE),"")</f>
      </c>
      <c r="F272" s="34">
        <f>IFERROR(VLOOKUP(D272,'商品マスタ'!$A$4:$C$203,3,FALSE),"")</f>
      </c>
      <c r="G272" s="30" t="n"/>
      <c r="H272" s="30" t="n"/>
      <c r="I272" s="28" t="n"/>
      <c r="J272" s="28" t="n"/>
      <c r="K272" s="30" t="n"/>
      <c r="L272" s="35">
        <f>IF(OR(G272="",D272=""),"",G272+IF(H272="",0,H272)-IF(I272="",0,I272)-IF(J272="",0,J272)-IF(K272="",0,K272))</f>
      </c>
      <c r="M272" s="35">
        <f>IFERROR(VLOOKUP(D272,'商品マスタ'!$A$4:$L$203,12,FALSE),"")</f>
      </c>
      <c r="N272" s="35">
        <f>IF(L272="","",IF(L272&lt;=0,"欠品",IF(L272&lt;M272,"セキュリティ在庫未満","正常")))</f>
      </c>
      <c r="O272" s="28" t="n"/>
    </row>
    <row r="273">
      <c r="A273" s="29" t="n"/>
      <c r="B273" s="28" t="n"/>
      <c r="C273" s="34">
        <f>IFERROR(VLOOKUP(B273,'店舗マスタ'!$A$4:$B$103,2,FALSE),"")</f>
      </c>
      <c r="D273" s="28" t="n"/>
      <c r="E273" s="34">
        <f>IFERROR(VLOOKUP(D273,'商品マスタ'!$A$4:$E$203,5,FALSE),"")</f>
      </c>
      <c r="F273" s="34">
        <f>IFERROR(VLOOKUP(D273,'商品マスタ'!$A$4:$C$203,3,FALSE),"")</f>
      </c>
      <c r="G273" s="30" t="n"/>
      <c r="H273" s="30" t="n"/>
      <c r="I273" s="28" t="n"/>
      <c r="J273" s="28" t="n"/>
      <c r="K273" s="30" t="n"/>
      <c r="L273" s="35">
        <f>IF(OR(G273="",D273=""),"",G273+IF(H273="",0,H273)-IF(I273="",0,I273)-IF(J273="",0,J273)-IF(K273="",0,K273))</f>
      </c>
      <c r="M273" s="35">
        <f>IFERROR(VLOOKUP(D273,'商品マスタ'!$A$4:$L$203,12,FALSE),"")</f>
      </c>
      <c r="N273" s="35">
        <f>IF(L273="","",IF(L273&lt;=0,"欠品",IF(L273&lt;M273,"セキュリティ在庫未満","正常")))</f>
      </c>
      <c r="O273" s="28" t="n"/>
    </row>
    <row r="274">
      <c r="A274" s="29" t="n"/>
      <c r="B274" s="28" t="n"/>
      <c r="C274" s="34">
        <f>IFERROR(VLOOKUP(B274,'店舗マスタ'!$A$4:$B$103,2,FALSE),"")</f>
      </c>
      <c r="D274" s="28" t="n"/>
      <c r="E274" s="34">
        <f>IFERROR(VLOOKUP(D274,'商品マスタ'!$A$4:$E$203,5,FALSE),"")</f>
      </c>
      <c r="F274" s="34">
        <f>IFERROR(VLOOKUP(D274,'商品マスタ'!$A$4:$C$203,3,FALSE),"")</f>
      </c>
      <c r="G274" s="30" t="n"/>
      <c r="H274" s="30" t="n"/>
      <c r="I274" s="28" t="n"/>
      <c r="J274" s="28" t="n"/>
      <c r="K274" s="30" t="n"/>
      <c r="L274" s="35">
        <f>IF(OR(G274="",D274=""),"",G274+IF(H274="",0,H274)-IF(I274="",0,I274)-IF(J274="",0,J274)-IF(K274="",0,K274))</f>
      </c>
      <c r="M274" s="35">
        <f>IFERROR(VLOOKUP(D274,'商品マスタ'!$A$4:$L$203,12,FALSE),"")</f>
      </c>
      <c r="N274" s="35">
        <f>IF(L274="","",IF(L274&lt;=0,"欠品",IF(L274&lt;M274,"セキュリティ在庫未満","正常")))</f>
      </c>
      <c r="O274" s="28" t="n"/>
    </row>
    <row r="275">
      <c r="A275" s="29" t="n"/>
      <c r="B275" s="28" t="n"/>
      <c r="C275" s="34">
        <f>IFERROR(VLOOKUP(B275,'店舗マスタ'!$A$4:$B$103,2,FALSE),"")</f>
      </c>
      <c r="D275" s="28" t="n"/>
      <c r="E275" s="34">
        <f>IFERROR(VLOOKUP(D275,'商品マスタ'!$A$4:$E$203,5,FALSE),"")</f>
      </c>
      <c r="F275" s="34">
        <f>IFERROR(VLOOKUP(D275,'商品マスタ'!$A$4:$C$203,3,FALSE),"")</f>
      </c>
      <c r="G275" s="30" t="n"/>
      <c r="H275" s="30" t="n"/>
      <c r="I275" s="28" t="n"/>
      <c r="J275" s="28" t="n"/>
      <c r="K275" s="30" t="n"/>
      <c r="L275" s="35">
        <f>IF(OR(G275="",D275=""),"",G275+IF(H275="",0,H275)-IF(I275="",0,I275)-IF(J275="",0,J275)-IF(K275="",0,K275))</f>
      </c>
      <c r="M275" s="35">
        <f>IFERROR(VLOOKUP(D275,'商品マスタ'!$A$4:$L$203,12,FALSE),"")</f>
      </c>
      <c r="N275" s="35">
        <f>IF(L275="","",IF(L275&lt;=0,"欠品",IF(L275&lt;M275,"セキュリティ在庫未満","正常")))</f>
      </c>
      <c r="O275" s="28" t="n"/>
    </row>
    <row r="276">
      <c r="A276" s="29" t="n"/>
      <c r="B276" s="28" t="n"/>
      <c r="C276" s="34">
        <f>IFERROR(VLOOKUP(B276,'店舗マスタ'!$A$4:$B$103,2,FALSE),"")</f>
      </c>
      <c r="D276" s="28" t="n"/>
      <c r="E276" s="34">
        <f>IFERROR(VLOOKUP(D276,'商品マスタ'!$A$4:$E$203,5,FALSE),"")</f>
      </c>
      <c r="F276" s="34">
        <f>IFERROR(VLOOKUP(D276,'商品マスタ'!$A$4:$C$203,3,FALSE),"")</f>
      </c>
      <c r="G276" s="30" t="n"/>
      <c r="H276" s="30" t="n"/>
      <c r="I276" s="28" t="n"/>
      <c r="J276" s="28" t="n"/>
      <c r="K276" s="30" t="n"/>
      <c r="L276" s="35">
        <f>IF(OR(G276="",D276=""),"",G276+IF(H276="",0,H276)-IF(I276="",0,I276)-IF(J276="",0,J276)-IF(K276="",0,K276))</f>
      </c>
      <c r="M276" s="35">
        <f>IFERROR(VLOOKUP(D276,'商品マスタ'!$A$4:$L$203,12,FALSE),"")</f>
      </c>
      <c r="N276" s="35">
        <f>IF(L276="","",IF(L276&lt;=0,"欠品",IF(L276&lt;M276,"セキュリティ在庫未満","正常")))</f>
      </c>
      <c r="O276" s="28" t="n"/>
    </row>
    <row r="277">
      <c r="A277" s="29" t="n"/>
      <c r="B277" s="28" t="n"/>
      <c r="C277" s="34">
        <f>IFERROR(VLOOKUP(B277,'店舗マスタ'!$A$4:$B$103,2,FALSE),"")</f>
      </c>
      <c r="D277" s="28" t="n"/>
      <c r="E277" s="34">
        <f>IFERROR(VLOOKUP(D277,'商品マスタ'!$A$4:$E$203,5,FALSE),"")</f>
      </c>
      <c r="F277" s="34">
        <f>IFERROR(VLOOKUP(D277,'商品マスタ'!$A$4:$C$203,3,FALSE),"")</f>
      </c>
      <c r="G277" s="30" t="n"/>
      <c r="H277" s="30" t="n"/>
      <c r="I277" s="28" t="n"/>
      <c r="J277" s="28" t="n"/>
      <c r="K277" s="30" t="n"/>
      <c r="L277" s="35">
        <f>IF(OR(G277="",D277=""),"",G277+IF(H277="",0,H277)-IF(I277="",0,I277)-IF(J277="",0,J277)-IF(K277="",0,K277))</f>
      </c>
      <c r="M277" s="35">
        <f>IFERROR(VLOOKUP(D277,'商品マスタ'!$A$4:$L$203,12,FALSE),"")</f>
      </c>
      <c r="N277" s="35">
        <f>IF(L277="","",IF(L277&lt;=0,"欠品",IF(L277&lt;M277,"セキュリティ在庫未満","正常")))</f>
      </c>
      <c r="O277" s="28" t="n"/>
    </row>
    <row r="278">
      <c r="A278" s="29" t="n"/>
      <c r="B278" s="28" t="n"/>
      <c r="C278" s="34">
        <f>IFERROR(VLOOKUP(B278,'店舗マスタ'!$A$4:$B$103,2,FALSE),"")</f>
      </c>
      <c r="D278" s="28" t="n"/>
      <c r="E278" s="34">
        <f>IFERROR(VLOOKUP(D278,'商品マスタ'!$A$4:$E$203,5,FALSE),"")</f>
      </c>
      <c r="F278" s="34">
        <f>IFERROR(VLOOKUP(D278,'商品マスタ'!$A$4:$C$203,3,FALSE),"")</f>
      </c>
      <c r="G278" s="30" t="n"/>
      <c r="H278" s="30" t="n"/>
      <c r="I278" s="28" t="n"/>
      <c r="J278" s="28" t="n"/>
      <c r="K278" s="30" t="n"/>
      <c r="L278" s="35">
        <f>IF(OR(G278="",D278=""),"",G278+IF(H278="",0,H278)-IF(I278="",0,I278)-IF(J278="",0,J278)-IF(K278="",0,K278))</f>
      </c>
      <c r="M278" s="35">
        <f>IFERROR(VLOOKUP(D278,'商品マスタ'!$A$4:$L$203,12,FALSE),"")</f>
      </c>
      <c r="N278" s="35">
        <f>IF(L278="","",IF(L278&lt;=0,"欠品",IF(L278&lt;M278,"セキュリティ在庫未満","正常")))</f>
      </c>
      <c r="O278" s="28" t="n"/>
    </row>
    <row r="279">
      <c r="A279" s="29" t="n"/>
      <c r="B279" s="28" t="n"/>
      <c r="C279" s="34">
        <f>IFERROR(VLOOKUP(B279,'店舗マスタ'!$A$4:$B$103,2,FALSE),"")</f>
      </c>
      <c r="D279" s="28" t="n"/>
      <c r="E279" s="34">
        <f>IFERROR(VLOOKUP(D279,'商品マスタ'!$A$4:$E$203,5,FALSE),"")</f>
      </c>
      <c r="F279" s="34">
        <f>IFERROR(VLOOKUP(D279,'商品マスタ'!$A$4:$C$203,3,FALSE),"")</f>
      </c>
      <c r="G279" s="30" t="n"/>
      <c r="H279" s="30" t="n"/>
      <c r="I279" s="28" t="n"/>
      <c r="J279" s="28" t="n"/>
      <c r="K279" s="30" t="n"/>
      <c r="L279" s="35">
        <f>IF(OR(G279="",D279=""),"",G279+IF(H279="",0,H279)-IF(I279="",0,I279)-IF(J279="",0,J279)-IF(K279="",0,K279))</f>
      </c>
      <c r="M279" s="35">
        <f>IFERROR(VLOOKUP(D279,'商品マスタ'!$A$4:$L$203,12,FALSE),"")</f>
      </c>
      <c r="N279" s="35">
        <f>IF(L279="","",IF(L279&lt;=0,"欠品",IF(L279&lt;M279,"セキュリティ在庫未満","正常")))</f>
      </c>
      <c r="O279" s="28" t="n"/>
    </row>
    <row r="280">
      <c r="A280" s="29" t="n"/>
      <c r="B280" s="28" t="n"/>
      <c r="C280" s="34">
        <f>IFERROR(VLOOKUP(B280,'店舗マスタ'!$A$4:$B$103,2,FALSE),"")</f>
      </c>
      <c r="D280" s="28" t="n"/>
      <c r="E280" s="34">
        <f>IFERROR(VLOOKUP(D280,'商品マスタ'!$A$4:$E$203,5,FALSE),"")</f>
      </c>
      <c r="F280" s="34">
        <f>IFERROR(VLOOKUP(D280,'商品マスタ'!$A$4:$C$203,3,FALSE),"")</f>
      </c>
      <c r="G280" s="30" t="n"/>
      <c r="H280" s="30" t="n"/>
      <c r="I280" s="28" t="n"/>
      <c r="J280" s="28" t="n"/>
      <c r="K280" s="30" t="n"/>
      <c r="L280" s="35">
        <f>IF(OR(G280="",D280=""),"",G280+IF(H280="",0,H280)-IF(I280="",0,I280)-IF(J280="",0,J280)-IF(K280="",0,K280))</f>
      </c>
      <c r="M280" s="35">
        <f>IFERROR(VLOOKUP(D280,'商品マスタ'!$A$4:$L$203,12,FALSE),"")</f>
      </c>
      <c r="N280" s="35">
        <f>IF(L280="","",IF(L280&lt;=0,"欠品",IF(L280&lt;M280,"セキュリティ在庫未満","正常")))</f>
      </c>
      <c r="O280" s="28" t="n"/>
    </row>
    <row r="281">
      <c r="A281" s="29" t="n"/>
      <c r="B281" s="28" t="n"/>
      <c r="C281" s="34">
        <f>IFERROR(VLOOKUP(B281,'店舗マスタ'!$A$4:$B$103,2,FALSE),"")</f>
      </c>
      <c r="D281" s="28" t="n"/>
      <c r="E281" s="34">
        <f>IFERROR(VLOOKUP(D281,'商品マスタ'!$A$4:$E$203,5,FALSE),"")</f>
      </c>
      <c r="F281" s="34">
        <f>IFERROR(VLOOKUP(D281,'商品マスタ'!$A$4:$C$203,3,FALSE),"")</f>
      </c>
      <c r="G281" s="30" t="n"/>
      <c r="H281" s="30" t="n"/>
      <c r="I281" s="28" t="n"/>
      <c r="J281" s="28" t="n"/>
      <c r="K281" s="30" t="n"/>
      <c r="L281" s="35">
        <f>IF(OR(G281="",D281=""),"",G281+IF(H281="",0,H281)-IF(I281="",0,I281)-IF(J281="",0,J281)-IF(K281="",0,K281))</f>
      </c>
      <c r="M281" s="35">
        <f>IFERROR(VLOOKUP(D281,'商品マスタ'!$A$4:$L$203,12,FALSE),"")</f>
      </c>
      <c r="N281" s="35">
        <f>IF(L281="","",IF(L281&lt;=0,"欠品",IF(L281&lt;M281,"セキュリティ在庫未満","正常")))</f>
      </c>
      <c r="O281" s="28" t="n"/>
    </row>
    <row r="282">
      <c r="A282" s="29" t="n"/>
      <c r="B282" s="28" t="n"/>
      <c r="C282" s="34">
        <f>IFERROR(VLOOKUP(B282,'店舗マスタ'!$A$4:$B$103,2,FALSE),"")</f>
      </c>
      <c r="D282" s="28" t="n"/>
      <c r="E282" s="34">
        <f>IFERROR(VLOOKUP(D282,'商品マスタ'!$A$4:$E$203,5,FALSE),"")</f>
      </c>
      <c r="F282" s="34">
        <f>IFERROR(VLOOKUP(D282,'商品マスタ'!$A$4:$C$203,3,FALSE),"")</f>
      </c>
      <c r="G282" s="30" t="n"/>
      <c r="H282" s="30" t="n"/>
      <c r="I282" s="28" t="n"/>
      <c r="J282" s="28" t="n"/>
      <c r="K282" s="30" t="n"/>
      <c r="L282" s="35">
        <f>IF(OR(G282="",D282=""),"",G282+IF(H282="",0,H282)-IF(I282="",0,I282)-IF(J282="",0,J282)-IF(K282="",0,K282))</f>
      </c>
      <c r="M282" s="35">
        <f>IFERROR(VLOOKUP(D282,'商品マスタ'!$A$4:$L$203,12,FALSE),"")</f>
      </c>
      <c r="N282" s="35">
        <f>IF(L282="","",IF(L282&lt;=0,"欠品",IF(L282&lt;M282,"セキュリティ在庫未満","正常")))</f>
      </c>
      <c r="O282" s="28" t="n"/>
    </row>
    <row r="283">
      <c r="A283" s="29" t="n"/>
      <c r="B283" s="28" t="n"/>
      <c r="C283" s="34">
        <f>IFERROR(VLOOKUP(B283,'店舗マスタ'!$A$4:$B$103,2,FALSE),"")</f>
      </c>
      <c r="D283" s="28" t="n"/>
      <c r="E283" s="34">
        <f>IFERROR(VLOOKUP(D283,'商品マスタ'!$A$4:$E$203,5,FALSE),"")</f>
      </c>
      <c r="F283" s="34">
        <f>IFERROR(VLOOKUP(D283,'商品マスタ'!$A$4:$C$203,3,FALSE),"")</f>
      </c>
      <c r="G283" s="30" t="n"/>
      <c r="H283" s="30" t="n"/>
      <c r="I283" s="28" t="n"/>
      <c r="J283" s="28" t="n"/>
      <c r="K283" s="30" t="n"/>
      <c r="L283" s="35">
        <f>IF(OR(G283="",D283=""),"",G283+IF(H283="",0,H283)-IF(I283="",0,I283)-IF(J283="",0,J283)-IF(K283="",0,K283))</f>
      </c>
      <c r="M283" s="35">
        <f>IFERROR(VLOOKUP(D283,'商品マスタ'!$A$4:$L$203,12,FALSE),"")</f>
      </c>
      <c r="N283" s="35">
        <f>IF(L283="","",IF(L283&lt;=0,"欠品",IF(L283&lt;M283,"セキュリティ在庫未満","正常")))</f>
      </c>
      <c r="O283" s="28" t="n"/>
    </row>
    <row r="284">
      <c r="A284" s="29" t="n"/>
      <c r="B284" s="28" t="n"/>
      <c r="C284" s="34">
        <f>IFERROR(VLOOKUP(B284,'店舗マスタ'!$A$4:$B$103,2,FALSE),"")</f>
      </c>
      <c r="D284" s="28" t="n"/>
      <c r="E284" s="34">
        <f>IFERROR(VLOOKUP(D284,'商品マスタ'!$A$4:$E$203,5,FALSE),"")</f>
      </c>
      <c r="F284" s="34">
        <f>IFERROR(VLOOKUP(D284,'商品マスタ'!$A$4:$C$203,3,FALSE),"")</f>
      </c>
      <c r="G284" s="30" t="n"/>
      <c r="H284" s="30" t="n"/>
      <c r="I284" s="28" t="n"/>
      <c r="J284" s="28" t="n"/>
      <c r="K284" s="30" t="n"/>
      <c r="L284" s="35">
        <f>IF(OR(G284="",D284=""),"",G284+IF(H284="",0,H284)-IF(I284="",0,I284)-IF(J284="",0,J284)-IF(K284="",0,K284))</f>
      </c>
      <c r="M284" s="35">
        <f>IFERROR(VLOOKUP(D284,'商品マスタ'!$A$4:$L$203,12,FALSE),"")</f>
      </c>
      <c r="N284" s="35">
        <f>IF(L284="","",IF(L284&lt;=0,"欠品",IF(L284&lt;M284,"セキュリティ在庫未満","正常")))</f>
      </c>
      <c r="O284" s="28" t="n"/>
    </row>
    <row r="285">
      <c r="A285" s="29" t="n"/>
      <c r="B285" s="28" t="n"/>
      <c r="C285" s="34">
        <f>IFERROR(VLOOKUP(B285,'店舗マスタ'!$A$4:$B$103,2,FALSE),"")</f>
      </c>
      <c r="D285" s="28" t="n"/>
      <c r="E285" s="34">
        <f>IFERROR(VLOOKUP(D285,'商品マスタ'!$A$4:$E$203,5,FALSE),"")</f>
      </c>
      <c r="F285" s="34">
        <f>IFERROR(VLOOKUP(D285,'商品マスタ'!$A$4:$C$203,3,FALSE),"")</f>
      </c>
      <c r="G285" s="30" t="n"/>
      <c r="H285" s="30" t="n"/>
      <c r="I285" s="28" t="n"/>
      <c r="J285" s="28" t="n"/>
      <c r="K285" s="30" t="n"/>
      <c r="L285" s="35">
        <f>IF(OR(G285="",D285=""),"",G285+IF(H285="",0,H285)-IF(I285="",0,I285)-IF(J285="",0,J285)-IF(K285="",0,K285))</f>
      </c>
      <c r="M285" s="35">
        <f>IFERROR(VLOOKUP(D285,'商品マスタ'!$A$4:$L$203,12,FALSE),"")</f>
      </c>
      <c r="N285" s="35">
        <f>IF(L285="","",IF(L285&lt;=0,"欠品",IF(L285&lt;M285,"セキュリティ在庫未満","正常")))</f>
      </c>
      <c r="O285" s="28" t="n"/>
    </row>
    <row r="286">
      <c r="A286" s="29" t="n"/>
      <c r="B286" s="28" t="n"/>
      <c r="C286" s="34">
        <f>IFERROR(VLOOKUP(B286,'店舗マスタ'!$A$4:$B$103,2,FALSE),"")</f>
      </c>
      <c r="D286" s="28" t="n"/>
      <c r="E286" s="34">
        <f>IFERROR(VLOOKUP(D286,'商品マスタ'!$A$4:$E$203,5,FALSE),"")</f>
      </c>
      <c r="F286" s="34">
        <f>IFERROR(VLOOKUP(D286,'商品マスタ'!$A$4:$C$203,3,FALSE),"")</f>
      </c>
      <c r="G286" s="30" t="n"/>
      <c r="H286" s="30" t="n"/>
      <c r="I286" s="28" t="n"/>
      <c r="J286" s="28" t="n"/>
      <c r="K286" s="30" t="n"/>
      <c r="L286" s="35">
        <f>IF(OR(G286="",D286=""),"",G286+IF(H286="",0,H286)-IF(I286="",0,I286)-IF(J286="",0,J286)-IF(K286="",0,K286))</f>
      </c>
      <c r="M286" s="35">
        <f>IFERROR(VLOOKUP(D286,'商品マスタ'!$A$4:$L$203,12,FALSE),"")</f>
      </c>
      <c r="N286" s="35">
        <f>IF(L286="","",IF(L286&lt;=0,"欠品",IF(L286&lt;M286,"セキュリティ在庫未満","正常")))</f>
      </c>
      <c r="O286" s="28" t="n"/>
    </row>
    <row r="287">
      <c r="A287" s="29" t="n"/>
      <c r="B287" s="28" t="n"/>
      <c r="C287" s="34">
        <f>IFERROR(VLOOKUP(B287,'店舗マスタ'!$A$4:$B$103,2,FALSE),"")</f>
      </c>
      <c r="D287" s="28" t="n"/>
      <c r="E287" s="34">
        <f>IFERROR(VLOOKUP(D287,'商品マスタ'!$A$4:$E$203,5,FALSE),"")</f>
      </c>
      <c r="F287" s="34">
        <f>IFERROR(VLOOKUP(D287,'商品マスタ'!$A$4:$C$203,3,FALSE),"")</f>
      </c>
      <c r="G287" s="30" t="n"/>
      <c r="H287" s="30" t="n"/>
      <c r="I287" s="28" t="n"/>
      <c r="J287" s="28" t="n"/>
      <c r="K287" s="30" t="n"/>
      <c r="L287" s="35">
        <f>IF(OR(G287="",D287=""),"",G287+IF(H287="",0,H287)-IF(I287="",0,I287)-IF(J287="",0,J287)-IF(K287="",0,K287))</f>
      </c>
      <c r="M287" s="35">
        <f>IFERROR(VLOOKUP(D287,'商品マスタ'!$A$4:$L$203,12,FALSE),"")</f>
      </c>
      <c r="N287" s="35">
        <f>IF(L287="","",IF(L287&lt;=0,"欠品",IF(L287&lt;M287,"セキュリティ在庫未満","正常")))</f>
      </c>
      <c r="O287" s="28" t="n"/>
    </row>
    <row r="288">
      <c r="A288" s="29" t="n"/>
      <c r="B288" s="28" t="n"/>
      <c r="C288" s="34">
        <f>IFERROR(VLOOKUP(B288,'店舗マスタ'!$A$4:$B$103,2,FALSE),"")</f>
      </c>
      <c r="D288" s="28" t="n"/>
      <c r="E288" s="34">
        <f>IFERROR(VLOOKUP(D288,'商品マスタ'!$A$4:$E$203,5,FALSE),"")</f>
      </c>
      <c r="F288" s="34">
        <f>IFERROR(VLOOKUP(D288,'商品マスタ'!$A$4:$C$203,3,FALSE),"")</f>
      </c>
      <c r="G288" s="30" t="n"/>
      <c r="H288" s="30" t="n"/>
      <c r="I288" s="28" t="n"/>
      <c r="J288" s="28" t="n"/>
      <c r="K288" s="30" t="n"/>
      <c r="L288" s="35">
        <f>IF(OR(G288="",D288=""),"",G288+IF(H288="",0,H288)-IF(I288="",0,I288)-IF(J288="",0,J288)-IF(K288="",0,K288))</f>
      </c>
      <c r="M288" s="35">
        <f>IFERROR(VLOOKUP(D288,'商品マスタ'!$A$4:$L$203,12,FALSE),"")</f>
      </c>
      <c r="N288" s="35">
        <f>IF(L288="","",IF(L288&lt;=0,"欠品",IF(L288&lt;M288,"セキュリティ在庫未満","正常")))</f>
      </c>
      <c r="O288" s="28" t="n"/>
    </row>
    <row r="289">
      <c r="A289" s="29" t="n"/>
      <c r="B289" s="28" t="n"/>
      <c r="C289" s="34">
        <f>IFERROR(VLOOKUP(B289,'店舗マスタ'!$A$4:$B$103,2,FALSE),"")</f>
      </c>
      <c r="D289" s="28" t="n"/>
      <c r="E289" s="34">
        <f>IFERROR(VLOOKUP(D289,'商品マスタ'!$A$4:$E$203,5,FALSE),"")</f>
      </c>
      <c r="F289" s="34">
        <f>IFERROR(VLOOKUP(D289,'商品マスタ'!$A$4:$C$203,3,FALSE),"")</f>
      </c>
      <c r="G289" s="30" t="n"/>
      <c r="H289" s="30" t="n"/>
      <c r="I289" s="28" t="n"/>
      <c r="J289" s="28" t="n"/>
      <c r="K289" s="30" t="n"/>
      <c r="L289" s="35">
        <f>IF(OR(G289="",D289=""),"",G289+IF(H289="",0,H289)-IF(I289="",0,I289)-IF(J289="",0,J289)-IF(K289="",0,K289))</f>
      </c>
      <c r="M289" s="35">
        <f>IFERROR(VLOOKUP(D289,'商品マスタ'!$A$4:$L$203,12,FALSE),"")</f>
      </c>
      <c r="N289" s="35">
        <f>IF(L289="","",IF(L289&lt;=0,"欠品",IF(L289&lt;M289,"セキュリティ在庫未満","正常")))</f>
      </c>
      <c r="O289" s="28" t="n"/>
    </row>
    <row r="290">
      <c r="A290" s="29" t="n"/>
      <c r="B290" s="28" t="n"/>
      <c r="C290" s="34">
        <f>IFERROR(VLOOKUP(B290,'店舗マスタ'!$A$4:$B$103,2,FALSE),"")</f>
      </c>
      <c r="D290" s="28" t="n"/>
      <c r="E290" s="34">
        <f>IFERROR(VLOOKUP(D290,'商品マスタ'!$A$4:$E$203,5,FALSE),"")</f>
      </c>
      <c r="F290" s="34">
        <f>IFERROR(VLOOKUP(D290,'商品マスタ'!$A$4:$C$203,3,FALSE),"")</f>
      </c>
      <c r="G290" s="30" t="n"/>
      <c r="H290" s="30" t="n"/>
      <c r="I290" s="28" t="n"/>
      <c r="J290" s="28" t="n"/>
      <c r="K290" s="30" t="n"/>
      <c r="L290" s="35">
        <f>IF(OR(G290="",D290=""),"",G290+IF(H290="",0,H290)-IF(I290="",0,I290)-IF(J290="",0,J290)-IF(K290="",0,K290))</f>
      </c>
      <c r="M290" s="35">
        <f>IFERROR(VLOOKUP(D290,'商品マスタ'!$A$4:$L$203,12,FALSE),"")</f>
      </c>
      <c r="N290" s="35">
        <f>IF(L290="","",IF(L290&lt;=0,"欠品",IF(L290&lt;M290,"セキュリティ在庫未満","正常")))</f>
      </c>
      <c r="O290" s="28" t="n"/>
    </row>
    <row r="291">
      <c r="A291" s="29" t="n"/>
      <c r="B291" s="28" t="n"/>
      <c r="C291" s="34">
        <f>IFERROR(VLOOKUP(B291,'店舗マスタ'!$A$4:$B$103,2,FALSE),"")</f>
      </c>
      <c r="D291" s="28" t="n"/>
      <c r="E291" s="34">
        <f>IFERROR(VLOOKUP(D291,'商品マスタ'!$A$4:$E$203,5,FALSE),"")</f>
      </c>
      <c r="F291" s="34">
        <f>IFERROR(VLOOKUP(D291,'商品マスタ'!$A$4:$C$203,3,FALSE),"")</f>
      </c>
      <c r="G291" s="30" t="n"/>
      <c r="H291" s="30" t="n"/>
      <c r="I291" s="28" t="n"/>
      <c r="J291" s="28" t="n"/>
      <c r="K291" s="30" t="n"/>
      <c r="L291" s="35">
        <f>IF(OR(G291="",D291=""),"",G291+IF(H291="",0,H291)-IF(I291="",0,I291)-IF(J291="",0,J291)-IF(K291="",0,K291))</f>
      </c>
      <c r="M291" s="35">
        <f>IFERROR(VLOOKUP(D291,'商品マスタ'!$A$4:$L$203,12,FALSE),"")</f>
      </c>
      <c r="N291" s="35">
        <f>IF(L291="","",IF(L291&lt;=0,"欠品",IF(L291&lt;M291,"セキュリティ在庫未満","正常")))</f>
      </c>
      <c r="O291" s="28" t="n"/>
    </row>
    <row r="292">
      <c r="A292" s="29" t="n"/>
      <c r="B292" s="28" t="n"/>
      <c r="C292" s="34">
        <f>IFERROR(VLOOKUP(B292,'店舗マスタ'!$A$4:$B$103,2,FALSE),"")</f>
      </c>
      <c r="D292" s="28" t="n"/>
      <c r="E292" s="34">
        <f>IFERROR(VLOOKUP(D292,'商品マスタ'!$A$4:$E$203,5,FALSE),"")</f>
      </c>
      <c r="F292" s="34">
        <f>IFERROR(VLOOKUP(D292,'商品マスタ'!$A$4:$C$203,3,FALSE),"")</f>
      </c>
      <c r="G292" s="30" t="n"/>
      <c r="H292" s="30" t="n"/>
      <c r="I292" s="28" t="n"/>
      <c r="J292" s="28" t="n"/>
      <c r="K292" s="30" t="n"/>
      <c r="L292" s="35">
        <f>IF(OR(G292="",D292=""),"",G292+IF(H292="",0,H292)-IF(I292="",0,I292)-IF(J292="",0,J292)-IF(K292="",0,K292))</f>
      </c>
      <c r="M292" s="35">
        <f>IFERROR(VLOOKUP(D292,'商品マスタ'!$A$4:$L$203,12,FALSE),"")</f>
      </c>
      <c r="N292" s="35">
        <f>IF(L292="","",IF(L292&lt;=0,"欠品",IF(L292&lt;M292,"セキュリティ在庫未満","正常")))</f>
      </c>
      <c r="O292" s="28" t="n"/>
    </row>
    <row r="293">
      <c r="A293" s="29" t="n"/>
      <c r="B293" s="28" t="n"/>
      <c r="C293" s="34">
        <f>IFERROR(VLOOKUP(B293,'店舗マスタ'!$A$4:$B$103,2,FALSE),"")</f>
      </c>
      <c r="D293" s="28" t="n"/>
      <c r="E293" s="34">
        <f>IFERROR(VLOOKUP(D293,'商品マスタ'!$A$4:$E$203,5,FALSE),"")</f>
      </c>
      <c r="F293" s="34">
        <f>IFERROR(VLOOKUP(D293,'商品マスタ'!$A$4:$C$203,3,FALSE),"")</f>
      </c>
      <c r="G293" s="30" t="n"/>
      <c r="H293" s="30" t="n"/>
      <c r="I293" s="28" t="n"/>
      <c r="J293" s="28" t="n"/>
      <c r="K293" s="30" t="n"/>
      <c r="L293" s="35">
        <f>IF(OR(G293="",D293=""),"",G293+IF(H293="",0,H293)-IF(I293="",0,I293)-IF(J293="",0,J293)-IF(K293="",0,K293))</f>
      </c>
      <c r="M293" s="35">
        <f>IFERROR(VLOOKUP(D293,'商品マスタ'!$A$4:$L$203,12,FALSE),"")</f>
      </c>
      <c r="N293" s="35">
        <f>IF(L293="","",IF(L293&lt;=0,"欠品",IF(L293&lt;M293,"セキュリティ在庫未満","正常")))</f>
      </c>
      <c r="O293" s="28" t="n"/>
    </row>
    <row r="294">
      <c r="A294" s="29" t="n"/>
      <c r="B294" s="28" t="n"/>
      <c r="C294" s="34">
        <f>IFERROR(VLOOKUP(B294,'店舗マスタ'!$A$4:$B$103,2,FALSE),"")</f>
      </c>
      <c r="D294" s="28" t="n"/>
      <c r="E294" s="34">
        <f>IFERROR(VLOOKUP(D294,'商品マスタ'!$A$4:$E$203,5,FALSE),"")</f>
      </c>
      <c r="F294" s="34">
        <f>IFERROR(VLOOKUP(D294,'商品マスタ'!$A$4:$C$203,3,FALSE),"")</f>
      </c>
      <c r="G294" s="30" t="n"/>
      <c r="H294" s="30" t="n"/>
      <c r="I294" s="28" t="n"/>
      <c r="J294" s="28" t="n"/>
      <c r="K294" s="30" t="n"/>
      <c r="L294" s="35">
        <f>IF(OR(G294="",D294=""),"",G294+IF(H294="",0,H294)-IF(I294="",0,I294)-IF(J294="",0,J294)-IF(K294="",0,K294))</f>
      </c>
      <c r="M294" s="35">
        <f>IFERROR(VLOOKUP(D294,'商品マスタ'!$A$4:$L$203,12,FALSE),"")</f>
      </c>
      <c r="N294" s="35">
        <f>IF(L294="","",IF(L294&lt;=0,"欠品",IF(L294&lt;M294,"セキュリティ在庫未満","正常")))</f>
      </c>
      <c r="O294" s="28" t="n"/>
    </row>
    <row r="295">
      <c r="A295" s="29" t="n"/>
      <c r="B295" s="28" t="n"/>
      <c r="C295" s="34">
        <f>IFERROR(VLOOKUP(B295,'店舗マスタ'!$A$4:$B$103,2,FALSE),"")</f>
      </c>
      <c r="D295" s="28" t="n"/>
      <c r="E295" s="34">
        <f>IFERROR(VLOOKUP(D295,'商品マスタ'!$A$4:$E$203,5,FALSE),"")</f>
      </c>
      <c r="F295" s="34">
        <f>IFERROR(VLOOKUP(D295,'商品マスタ'!$A$4:$C$203,3,FALSE),"")</f>
      </c>
      <c r="G295" s="30" t="n"/>
      <c r="H295" s="30" t="n"/>
      <c r="I295" s="28" t="n"/>
      <c r="J295" s="28" t="n"/>
      <c r="K295" s="30" t="n"/>
      <c r="L295" s="35">
        <f>IF(OR(G295="",D295=""),"",G295+IF(H295="",0,H295)-IF(I295="",0,I295)-IF(J295="",0,J295)-IF(K295="",0,K295))</f>
      </c>
      <c r="M295" s="35">
        <f>IFERROR(VLOOKUP(D295,'商品マスタ'!$A$4:$L$203,12,FALSE),"")</f>
      </c>
      <c r="N295" s="35">
        <f>IF(L295="","",IF(L295&lt;=0,"欠品",IF(L295&lt;M295,"セキュリティ在庫未満","正常")))</f>
      </c>
      <c r="O295" s="28" t="n"/>
    </row>
    <row r="296">
      <c r="A296" s="29" t="n"/>
      <c r="B296" s="28" t="n"/>
      <c r="C296" s="34">
        <f>IFERROR(VLOOKUP(B296,'店舗マスタ'!$A$4:$B$103,2,FALSE),"")</f>
      </c>
      <c r="D296" s="28" t="n"/>
      <c r="E296" s="34">
        <f>IFERROR(VLOOKUP(D296,'商品マスタ'!$A$4:$E$203,5,FALSE),"")</f>
      </c>
      <c r="F296" s="34">
        <f>IFERROR(VLOOKUP(D296,'商品マスタ'!$A$4:$C$203,3,FALSE),"")</f>
      </c>
      <c r="G296" s="30" t="n"/>
      <c r="H296" s="30" t="n"/>
      <c r="I296" s="28" t="n"/>
      <c r="J296" s="28" t="n"/>
      <c r="K296" s="30" t="n"/>
      <c r="L296" s="35">
        <f>IF(OR(G296="",D296=""),"",G296+IF(H296="",0,H296)-IF(I296="",0,I296)-IF(J296="",0,J296)-IF(K296="",0,K296))</f>
      </c>
      <c r="M296" s="35">
        <f>IFERROR(VLOOKUP(D296,'商品マスタ'!$A$4:$L$203,12,FALSE),"")</f>
      </c>
      <c r="N296" s="35">
        <f>IF(L296="","",IF(L296&lt;=0,"欠品",IF(L296&lt;M296,"セキュリティ在庫未満","正常")))</f>
      </c>
      <c r="O296" s="28" t="n"/>
    </row>
    <row r="297">
      <c r="A297" s="29" t="n"/>
      <c r="B297" s="28" t="n"/>
      <c r="C297" s="34">
        <f>IFERROR(VLOOKUP(B297,'店舗マスタ'!$A$4:$B$103,2,FALSE),"")</f>
      </c>
      <c r="D297" s="28" t="n"/>
      <c r="E297" s="34">
        <f>IFERROR(VLOOKUP(D297,'商品マスタ'!$A$4:$E$203,5,FALSE),"")</f>
      </c>
      <c r="F297" s="34">
        <f>IFERROR(VLOOKUP(D297,'商品マスタ'!$A$4:$C$203,3,FALSE),"")</f>
      </c>
      <c r="G297" s="30" t="n"/>
      <c r="H297" s="30" t="n"/>
      <c r="I297" s="28" t="n"/>
      <c r="J297" s="28" t="n"/>
      <c r="K297" s="30" t="n"/>
      <c r="L297" s="35">
        <f>IF(OR(G297="",D297=""),"",G297+IF(H297="",0,H297)-IF(I297="",0,I297)-IF(J297="",0,J297)-IF(K297="",0,K297))</f>
      </c>
      <c r="M297" s="35">
        <f>IFERROR(VLOOKUP(D297,'商品マスタ'!$A$4:$L$203,12,FALSE),"")</f>
      </c>
      <c r="N297" s="35">
        <f>IF(L297="","",IF(L297&lt;=0,"欠品",IF(L297&lt;M297,"セキュリティ在庫未満","正常")))</f>
      </c>
      <c r="O297" s="28" t="n"/>
    </row>
    <row r="298">
      <c r="A298" s="29" t="n"/>
      <c r="B298" s="28" t="n"/>
      <c r="C298" s="34">
        <f>IFERROR(VLOOKUP(B298,'店舗マスタ'!$A$4:$B$103,2,FALSE),"")</f>
      </c>
      <c r="D298" s="28" t="n"/>
      <c r="E298" s="34">
        <f>IFERROR(VLOOKUP(D298,'商品マスタ'!$A$4:$E$203,5,FALSE),"")</f>
      </c>
      <c r="F298" s="34">
        <f>IFERROR(VLOOKUP(D298,'商品マスタ'!$A$4:$C$203,3,FALSE),"")</f>
      </c>
      <c r="G298" s="30" t="n"/>
      <c r="H298" s="30" t="n"/>
      <c r="I298" s="28" t="n"/>
      <c r="J298" s="28" t="n"/>
      <c r="K298" s="30" t="n"/>
      <c r="L298" s="35">
        <f>IF(OR(G298="",D298=""),"",G298+IF(H298="",0,H298)-IF(I298="",0,I298)-IF(J298="",0,J298)-IF(K298="",0,K298))</f>
      </c>
      <c r="M298" s="35">
        <f>IFERROR(VLOOKUP(D298,'商品マスタ'!$A$4:$L$203,12,FALSE),"")</f>
      </c>
      <c r="N298" s="35">
        <f>IF(L298="","",IF(L298&lt;=0,"欠品",IF(L298&lt;M298,"セキュリティ在庫未満","正常")))</f>
      </c>
      <c r="O298" s="28" t="n"/>
    </row>
    <row r="299">
      <c r="A299" s="29" t="n"/>
      <c r="B299" s="28" t="n"/>
      <c r="C299" s="34">
        <f>IFERROR(VLOOKUP(B299,'店舗マスタ'!$A$4:$B$103,2,FALSE),"")</f>
      </c>
      <c r="D299" s="28" t="n"/>
      <c r="E299" s="34">
        <f>IFERROR(VLOOKUP(D299,'商品マスタ'!$A$4:$E$203,5,FALSE),"")</f>
      </c>
      <c r="F299" s="34">
        <f>IFERROR(VLOOKUP(D299,'商品マスタ'!$A$4:$C$203,3,FALSE),"")</f>
      </c>
      <c r="G299" s="30" t="n"/>
      <c r="H299" s="30" t="n"/>
      <c r="I299" s="28" t="n"/>
      <c r="J299" s="28" t="n"/>
      <c r="K299" s="30" t="n"/>
      <c r="L299" s="35">
        <f>IF(OR(G299="",D299=""),"",G299+IF(H299="",0,H299)-IF(I299="",0,I299)-IF(J299="",0,J299)-IF(K299="",0,K299))</f>
      </c>
      <c r="M299" s="35">
        <f>IFERROR(VLOOKUP(D299,'商品マスタ'!$A$4:$L$203,12,FALSE),"")</f>
      </c>
      <c r="N299" s="35">
        <f>IF(L299="","",IF(L299&lt;=0,"欠品",IF(L299&lt;M299,"セキュリティ在庫未満","正常")))</f>
      </c>
      <c r="O299" s="28" t="n"/>
    </row>
    <row r="300">
      <c r="A300" s="29" t="n"/>
      <c r="B300" s="28" t="n"/>
      <c r="C300" s="34">
        <f>IFERROR(VLOOKUP(B300,'店舗マスタ'!$A$4:$B$103,2,FALSE),"")</f>
      </c>
      <c r="D300" s="28" t="n"/>
      <c r="E300" s="34">
        <f>IFERROR(VLOOKUP(D300,'商品マスタ'!$A$4:$E$203,5,FALSE),"")</f>
      </c>
      <c r="F300" s="34">
        <f>IFERROR(VLOOKUP(D300,'商品マスタ'!$A$4:$C$203,3,FALSE),"")</f>
      </c>
      <c r="G300" s="30" t="n"/>
      <c r="H300" s="30" t="n"/>
      <c r="I300" s="28" t="n"/>
      <c r="J300" s="28" t="n"/>
      <c r="K300" s="30" t="n"/>
      <c r="L300" s="35">
        <f>IF(OR(G300="",D300=""),"",G300+IF(H300="",0,H300)-IF(I300="",0,I300)-IF(J300="",0,J300)-IF(K300="",0,K300))</f>
      </c>
      <c r="M300" s="35">
        <f>IFERROR(VLOOKUP(D300,'商品マスタ'!$A$4:$L$203,12,FALSE),"")</f>
      </c>
      <c r="N300" s="35">
        <f>IF(L300="","",IF(L300&lt;=0,"欠品",IF(L300&lt;M300,"セキュリティ在庫未満","正常")))</f>
      </c>
      <c r="O300" s="28" t="n"/>
    </row>
    <row r="301">
      <c r="A301" s="29" t="n"/>
      <c r="B301" s="28" t="n"/>
      <c r="C301" s="34">
        <f>IFERROR(VLOOKUP(B301,'店舗マスタ'!$A$4:$B$103,2,FALSE),"")</f>
      </c>
      <c r="D301" s="28" t="n"/>
      <c r="E301" s="34">
        <f>IFERROR(VLOOKUP(D301,'商品マスタ'!$A$4:$E$203,5,FALSE),"")</f>
      </c>
      <c r="F301" s="34">
        <f>IFERROR(VLOOKUP(D301,'商品マスタ'!$A$4:$C$203,3,FALSE),"")</f>
      </c>
      <c r="G301" s="30" t="n"/>
      <c r="H301" s="30" t="n"/>
      <c r="I301" s="28" t="n"/>
      <c r="J301" s="28" t="n"/>
      <c r="K301" s="30" t="n"/>
      <c r="L301" s="35">
        <f>IF(OR(G301="",D301=""),"",G301+IF(H301="",0,H301)-IF(I301="",0,I301)-IF(J301="",0,J301)-IF(K301="",0,K301))</f>
      </c>
      <c r="M301" s="35">
        <f>IFERROR(VLOOKUP(D301,'商品マスタ'!$A$4:$L$203,12,FALSE),"")</f>
      </c>
      <c r="N301" s="35">
        <f>IF(L301="","",IF(L301&lt;=0,"欠品",IF(L301&lt;M301,"セキュリティ在庫未満","正常")))</f>
      </c>
      <c r="O301" s="28" t="n"/>
    </row>
    <row r="302">
      <c r="A302" s="29" t="n"/>
      <c r="B302" s="28" t="n"/>
      <c r="C302" s="34">
        <f>IFERROR(VLOOKUP(B302,'店舗マスタ'!$A$4:$B$103,2,FALSE),"")</f>
      </c>
      <c r="D302" s="28" t="n"/>
      <c r="E302" s="34">
        <f>IFERROR(VLOOKUP(D302,'商品マスタ'!$A$4:$E$203,5,FALSE),"")</f>
      </c>
      <c r="F302" s="34">
        <f>IFERROR(VLOOKUP(D302,'商品マスタ'!$A$4:$C$203,3,FALSE),"")</f>
      </c>
      <c r="G302" s="30" t="n"/>
      <c r="H302" s="30" t="n"/>
      <c r="I302" s="28" t="n"/>
      <c r="J302" s="28" t="n"/>
      <c r="K302" s="30" t="n"/>
      <c r="L302" s="35">
        <f>IF(OR(G302="",D302=""),"",G302+IF(H302="",0,H302)-IF(I302="",0,I302)-IF(J302="",0,J302)-IF(K302="",0,K302))</f>
      </c>
      <c r="M302" s="35">
        <f>IFERROR(VLOOKUP(D302,'商品マスタ'!$A$4:$L$203,12,FALSE),"")</f>
      </c>
      <c r="N302" s="35">
        <f>IF(L302="","",IF(L302&lt;=0,"欠品",IF(L302&lt;M302,"セキュリティ在庫未満","正常")))</f>
      </c>
      <c r="O302" s="28" t="n"/>
    </row>
    <row r="303">
      <c r="A303" s="29" t="n"/>
      <c r="B303" s="28" t="n"/>
      <c r="C303" s="34">
        <f>IFERROR(VLOOKUP(B303,'店舗マスタ'!$A$4:$B$103,2,FALSE),"")</f>
      </c>
      <c r="D303" s="28" t="n"/>
      <c r="E303" s="34">
        <f>IFERROR(VLOOKUP(D303,'商品マスタ'!$A$4:$E$203,5,FALSE),"")</f>
      </c>
      <c r="F303" s="34">
        <f>IFERROR(VLOOKUP(D303,'商品マスタ'!$A$4:$C$203,3,FALSE),"")</f>
      </c>
      <c r="G303" s="30" t="n"/>
      <c r="H303" s="30" t="n"/>
      <c r="I303" s="28" t="n"/>
      <c r="J303" s="28" t="n"/>
      <c r="K303" s="30" t="n"/>
      <c r="L303" s="35">
        <f>IF(OR(G303="",D303=""),"",G303+IF(H303="",0,H303)-IF(I303="",0,I303)-IF(J303="",0,J303)-IF(K303="",0,K303))</f>
      </c>
      <c r="M303" s="35">
        <f>IFERROR(VLOOKUP(D303,'商品マスタ'!$A$4:$L$203,12,FALSE),"")</f>
      </c>
      <c r="N303" s="35">
        <f>IF(L303="","",IF(L303&lt;=0,"欠品",IF(L303&lt;M303,"セキュリティ在庫未満","正常")))</f>
      </c>
      <c r="O303" s="28" t="n"/>
    </row>
  </sheetData>
  <autoFilter ref="A3:O303"/>
  <mergeCells count="2">
    <mergeCell ref="A1:O1"/>
    <mergeCell ref="A2:O2"/>
  </mergeCells>
  <conditionalFormatting sqref="N4:N303">
    <cfRule type="expression" dxfId="0" priority="1">
      <formula>OR($N4="欠品",$N4="セキュリティ在庫未満")</formula>
    </cfRule>
  </conditionalFormatting>
  <dataValidations count="2">
    <dataValidation allowBlank="true" error="请从プルダウン一覧选择；如需新規，请先在主数据或基本設定中维护。" errorTitle="なし效入力" prompt="请选择一个有效选项。" promptTitle="プルダウン选择" showErrorMessage="true" showInputMessage="true" sqref="B4:B303" type="list">
      <formula1>=StoreIDList</formula1>
    </dataValidation>
    <dataValidation allowBlank="true" error="请从プルダウン一覧选择；如需新規，请先在主数据或基本設定中维护。" errorTitle="なし效入力" prompt="请选择一个有效选项。" promptTitle="プルダウン选择" showErrorMessage="true" showInputMessage="true" sqref="D4:D303" type="list">
      <formula1>=ProductIDList</formula1>
    </dataValidation>
  </dataValidations>
  <pageMargins left="0.75" right="0.75" top="1" bottom="1" header="0.5" footer="0.5"/>
  <pageSetup fitToHeight="0" fitToWidth="1"/>
</worksheet>
</file>

<file path=docProps/app.xml><?xml version="1.0" encoding="utf-8"?>
<Properties xmlns="http://schemas.openxmlformats.org/officeDocument/2006/extended-properties" xmlns:vt="http://schemas.openxmlformats.org/officeDocument/2006/docPropsVTypes">
  <Company>Finite Field</Company>
</Properties>
</file>

<file path=docProps/core.xml><?xml version="1.0" encoding="utf-8"?>
<coreProperties xmlns="http://schemas.openxmlformats.org/package/2006/metadata/core-properties" xmlns:dc="http://purl.org/dc/elements/1.1/" xmlns:dcterms="http://purl.org/dc/terms/" xmlns:dcmitype="http://purl.org/dc/dcmitype/" xmlns:xsi="http://www.w3.org/2001/XMLSchema-instance">
  <dc:title>小売店舗運営共通 Excel テンプレート</dc:title>
  <dc:creator>Finite Field</dc:creator>
  <dc:description>異なる会社や店舗形態の日常運営管理、データ蓄積、経営振り返りに適しています。</dc:description>
  <lastModifiedBy/>
  <dcterms:created xsi:type="dcterms:W3CDTF">2026-04-24T08:39:32Z</dcterms:created>
  <dcterms:modified xsi:type="dcterms:W3CDTF">2026-04-24T08:39:32Z</dcterms:modified>
  <category>Retail</category>
</coreProperties>
</file>